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vitoresearch-my.sharepoint.com/personal/hans_vandeput_vito_be/Documents/Mopo/mopo_repo/input_data/jrc_idees_2021/industry/"/>
    </mc:Choice>
  </mc:AlternateContent>
  <xr:revisionPtr revIDLastSave="1" documentId="11_7553FBD6A8C2D3F05C62B79D3C6EEDA2F9423FB6" xr6:coauthVersionLast="47" xr6:coauthVersionMax="47" xr10:uidLastSave="{BBB19841-EBAD-4F7C-A700-16F4FBCE7E77}"/>
  <bookViews>
    <workbookView xWindow="-108" yWindow="-108" windowWidth="23256" windowHeight="12456" tabRatio="759" firstSheet="12" activeTab="15" xr2:uid="{00000000-000D-0000-FFFF-FFFF00000000}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7" i="51" l="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W79" i="51"/>
  <c r="V79" i="51"/>
  <c r="U79" i="51"/>
  <c r="T79" i="51"/>
  <c r="S79" i="51"/>
  <c r="R79" i="51"/>
  <c r="Q79" i="51"/>
  <c r="P79" i="51"/>
  <c r="O79" i="51"/>
  <c r="N79" i="51"/>
  <c r="M79" i="51"/>
  <c r="L79" i="51"/>
  <c r="K79" i="51"/>
  <c r="J79" i="51"/>
  <c r="I79" i="51"/>
  <c r="H79" i="51"/>
  <c r="G79" i="51"/>
  <c r="F79" i="51"/>
  <c r="E79" i="51"/>
  <c r="D79" i="51"/>
  <c r="C79" i="51"/>
  <c r="B79" i="51"/>
  <c r="W78" i="51"/>
  <c r="W73" i="51" s="1"/>
  <c r="V78" i="51"/>
  <c r="U78" i="51"/>
  <c r="T78" i="51"/>
  <c r="S78" i="51"/>
  <c r="R78" i="51"/>
  <c r="Q78" i="51"/>
  <c r="P78" i="51"/>
  <c r="O78" i="51"/>
  <c r="N78" i="51"/>
  <c r="M78" i="51"/>
  <c r="L78" i="51"/>
  <c r="K78" i="51"/>
  <c r="J78" i="51"/>
  <c r="I78" i="51"/>
  <c r="H78" i="51"/>
  <c r="G78" i="51"/>
  <c r="F78" i="51"/>
  <c r="E78" i="51"/>
  <c r="D78" i="51"/>
  <c r="C78" i="51"/>
  <c r="B78" i="51"/>
  <c r="W77" i="51"/>
  <c r="V77" i="51"/>
  <c r="U77" i="51"/>
  <c r="T77" i="51"/>
  <c r="T73" i="51" s="1"/>
  <c r="S77" i="5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W76" i="51"/>
  <c r="V76" i="51"/>
  <c r="U76" i="51"/>
  <c r="T76" i="51"/>
  <c r="S76" i="51"/>
  <c r="R76" i="51"/>
  <c r="Q76" i="5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B76" i="51"/>
  <c r="W75" i="51"/>
  <c r="V75" i="51"/>
  <c r="U75" i="51"/>
  <c r="T75" i="51"/>
  <c r="S75" i="51"/>
  <c r="R75" i="51"/>
  <c r="Q75" i="51"/>
  <c r="P75" i="51"/>
  <c r="O75" i="51"/>
  <c r="N75" i="51"/>
  <c r="M75" i="51"/>
  <c r="L75" i="51"/>
  <c r="L73" i="51" s="1"/>
  <c r="K75" i="51"/>
  <c r="J75" i="51"/>
  <c r="I75" i="51"/>
  <c r="H75" i="51"/>
  <c r="G75" i="51"/>
  <c r="F75" i="51"/>
  <c r="E75" i="51"/>
  <c r="D75" i="51"/>
  <c r="C75" i="51"/>
  <c r="B75" i="51"/>
  <c r="W74" i="51"/>
  <c r="V74" i="51"/>
  <c r="U74" i="51"/>
  <c r="T74" i="51"/>
  <c r="S74" i="51"/>
  <c r="R74" i="51"/>
  <c r="Q74" i="51"/>
  <c r="P74" i="51"/>
  <c r="O74" i="51"/>
  <c r="O73" i="51" s="1"/>
  <c r="N74" i="51"/>
  <c r="M74" i="51"/>
  <c r="L74" i="51"/>
  <c r="K74" i="51"/>
  <c r="J74" i="51"/>
  <c r="I74" i="51"/>
  <c r="H74" i="51"/>
  <c r="G74" i="51"/>
  <c r="F74" i="51"/>
  <c r="E74" i="51"/>
  <c r="D74" i="51"/>
  <c r="C74" i="51"/>
  <c r="B74" i="51"/>
  <c r="W54" i="51"/>
  <c r="V54" i="51"/>
  <c r="U54" i="51"/>
  <c r="U87" i="51" s="1"/>
  <c r="T54" i="51"/>
  <c r="T87" i="51" s="1"/>
  <c r="S54" i="51"/>
  <c r="R54" i="51"/>
  <c r="Q54" i="51"/>
  <c r="P54" i="51"/>
  <c r="O54" i="51"/>
  <c r="N54" i="51"/>
  <c r="M54" i="51"/>
  <c r="M87" i="51" s="1"/>
  <c r="L54" i="51"/>
  <c r="L87" i="51" s="1"/>
  <c r="K54" i="51"/>
  <c r="J54" i="51"/>
  <c r="I54" i="51"/>
  <c r="H54" i="51"/>
  <c r="G54" i="51"/>
  <c r="F54" i="51"/>
  <c r="E54" i="51"/>
  <c r="E87" i="51" s="1"/>
  <c r="D54" i="51"/>
  <c r="D87" i="51" s="1"/>
  <c r="C54" i="51"/>
  <c r="B54" i="51"/>
  <c r="W35" i="51"/>
  <c r="W104" i="51" s="1"/>
  <c r="V35" i="51"/>
  <c r="V104" i="51" s="1"/>
  <c r="U35" i="51"/>
  <c r="U83" i="51" s="1"/>
  <c r="T35" i="51"/>
  <c r="T83" i="51" s="1"/>
  <c r="S35" i="51"/>
  <c r="S83" i="51" s="1"/>
  <c r="R35" i="51"/>
  <c r="R83" i="51" s="1"/>
  <c r="Q35" i="51"/>
  <c r="P35" i="51"/>
  <c r="O35" i="51"/>
  <c r="N35" i="51"/>
  <c r="M35" i="51"/>
  <c r="M83" i="51" s="1"/>
  <c r="L35" i="51"/>
  <c r="L83" i="51" s="1"/>
  <c r="K35" i="51"/>
  <c r="K83" i="51" s="1"/>
  <c r="J35" i="51"/>
  <c r="J83" i="51" s="1"/>
  <c r="I35" i="51"/>
  <c r="H35" i="51"/>
  <c r="G35" i="51"/>
  <c r="F35" i="51"/>
  <c r="E35" i="51"/>
  <c r="E83" i="51" s="1"/>
  <c r="D35" i="51"/>
  <c r="D83" i="51" s="1"/>
  <c r="C35" i="51"/>
  <c r="C83" i="51" s="1"/>
  <c r="B35" i="51"/>
  <c r="B83" i="51" s="1"/>
  <c r="W27" i="51"/>
  <c r="V27" i="51"/>
  <c r="U27" i="51"/>
  <c r="U80" i="51" s="1"/>
  <c r="T27" i="51"/>
  <c r="S27" i="51"/>
  <c r="R27" i="51"/>
  <c r="R80" i="51" s="1"/>
  <c r="Q27" i="51"/>
  <c r="P27" i="51"/>
  <c r="O27" i="51"/>
  <c r="N27" i="51"/>
  <c r="M27" i="51"/>
  <c r="M80" i="51" s="1"/>
  <c r="L27" i="51"/>
  <c r="K27" i="51"/>
  <c r="J27" i="51"/>
  <c r="J80" i="51" s="1"/>
  <c r="I27" i="51"/>
  <c r="H27" i="51"/>
  <c r="G27" i="51"/>
  <c r="F27" i="51"/>
  <c r="E27" i="51"/>
  <c r="E80" i="51" s="1"/>
  <c r="D27" i="51"/>
  <c r="C27" i="51"/>
  <c r="B27" i="51"/>
  <c r="B80" i="51" s="1"/>
  <c r="A1" i="51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W91" i="50"/>
  <c r="V91" i="50"/>
  <c r="U91" i="50"/>
  <c r="T91" i="50"/>
  <c r="S91" i="50"/>
  <c r="R91" i="50"/>
  <c r="Q91" i="50"/>
  <c r="P91" i="50"/>
  <c r="O91" i="50"/>
  <c r="N91" i="50"/>
  <c r="M91" i="50"/>
  <c r="L91" i="50"/>
  <c r="K91" i="50"/>
  <c r="J91" i="50"/>
  <c r="I91" i="50"/>
  <c r="H91" i="50"/>
  <c r="G91" i="50"/>
  <c r="F91" i="50"/>
  <c r="E91" i="50"/>
  <c r="D91" i="50"/>
  <c r="C91" i="50"/>
  <c r="B91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K89" i="50"/>
  <c r="J89" i="50"/>
  <c r="I89" i="50"/>
  <c r="H89" i="50"/>
  <c r="G89" i="50"/>
  <c r="F89" i="50"/>
  <c r="E89" i="50"/>
  <c r="D89" i="50"/>
  <c r="C89" i="50"/>
  <c r="B89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W86" i="50"/>
  <c r="V86" i="50"/>
  <c r="U86" i="50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E86" i="50"/>
  <c r="D86" i="50"/>
  <c r="C86" i="50"/>
  <c r="B86" i="50"/>
  <c r="W85" i="50"/>
  <c r="V85" i="50"/>
  <c r="U85" i="50"/>
  <c r="T85" i="50"/>
  <c r="S85" i="50"/>
  <c r="R85" i="50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D85" i="50"/>
  <c r="C85" i="50"/>
  <c r="B85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K84" i="50"/>
  <c r="J84" i="50"/>
  <c r="I84" i="50"/>
  <c r="H84" i="50"/>
  <c r="G84" i="50"/>
  <c r="F84" i="50"/>
  <c r="E84" i="50"/>
  <c r="D84" i="50"/>
  <c r="C84" i="50"/>
  <c r="B84" i="50"/>
  <c r="W82" i="50"/>
  <c r="V82" i="50"/>
  <c r="U82" i="50"/>
  <c r="T82" i="50"/>
  <c r="S82" i="50"/>
  <c r="R82" i="50"/>
  <c r="Q82" i="50"/>
  <c r="P82" i="50"/>
  <c r="O82" i="50"/>
  <c r="N82" i="50"/>
  <c r="M82" i="50"/>
  <c r="L82" i="50"/>
  <c r="K82" i="50"/>
  <c r="J82" i="50"/>
  <c r="I82" i="50"/>
  <c r="H82" i="50"/>
  <c r="G82" i="50"/>
  <c r="F82" i="50"/>
  <c r="E82" i="50"/>
  <c r="D82" i="50"/>
  <c r="C82" i="50"/>
  <c r="B82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J81" i="50"/>
  <c r="I81" i="50"/>
  <c r="H81" i="50"/>
  <c r="G81" i="50"/>
  <c r="F81" i="50"/>
  <c r="E81" i="50"/>
  <c r="D81" i="50"/>
  <c r="C81" i="50"/>
  <c r="B81" i="50"/>
  <c r="N80" i="50"/>
  <c r="W79" i="50"/>
  <c r="V79" i="50"/>
  <c r="U79" i="50"/>
  <c r="T79" i="50"/>
  <c r="S79" i="50"/>
  <c r="R79" i="50"/>
  <c r="Q79" i="50"/>
  <c r="P79" i="50"/>
  <c r="O79" i="50"/>
  <c r="N79" i="50"/>
  <c r="M79" i="50"/>
  <c r="L79" i="50"/>
  <c r="K79" i="50"/>
  <c r="J79" i="50"/>
  <c r="I79" i="50"/>
  <c r="H79" i="50"/>
  <c r="G79" i="50"/>
  <c r="F79" i="50"/>
  <c r="E79" i="50"/>
  <c r="D79" i="50"/>
  <c r="C79" i="50"/>
  <c r="B79" i="50"/>
  <c r="W78" i="50"/>
  <c r="V78" i="50"/>
  <c r="U78" i="50"/>
  <c r="T78" i="50"/>
  <c r="S78" i="50"/>
  <c r="R78" i="50"/>
  <c r="Q78" i="50"/>
  <c r="P78" i="50"/>
  <c r="O78" i="50"/>
  <c r="N78" i="50"/>
  <c r="M78" i="50"/>
  <c r="L78" i="50"/>
  <c r="K78" i="50"/>
  <c r="J78" i="50"/>
  <c r="I78" i="50"/>
  <c r="H78" i="50"/>
  <c r="G78" i="50"/>
  <c r="F78" i="50"/>
  <c r="E78" i="50"/>
  <c r="D78" i="50"/>
  <c r="C78" i="50"/>
  <c r="B78" i="50"/>
  <c r="W77" i="50"/>
  <c r="V77" i="50"/>
  <c r="U77" i="50"/>
  <c r="T77" i="50"/>
  <c r="S77" i="50"/>
  <c r="R77" i="50"/>
  <c r="Q77" i="50"/>
  <c r="P77" i="50"/>
  <c r="O77" i="50"/>
  <c r="N77" i="50"/>
  <c r="M77" i="50"/>
  <c r="L77" i="50"/>
  <c r="K77" i="50"/>
  <c r="J77" i="50"/>
  <c r="I77" i="50"/>
  <c r="H77" i="50"/>
  <c r="G77" i="50"/>
  <c r="F77" i="50"/>
  <c r="E77" i="50"/>
  <c r="D77" i="50"/>
  <c r="C77" i="50"/>
  <c r="B77" i="50"/>
  <c r="W76" i="50"/>
  <c r="V76" i="50"/>
  <c r="U76" i="50"/>
  <c r="T76" i="50"/>
  <c r="S76" i="50"/>
  <c r="R76" i="50"/>
  <c r="Q76" i="50"/>
  <c r="P76" i="50"/>
  <c r="O76" i="50"/>
  <c r="N76" i="50"/>
  <c r="M76" i="50"/>
  <c r="L76" i="50"/>
  <c r="K76" i="50"/>
  <c r="J76" i="50"/>
  <c r="I76" i="50"/>
  <c r="H76" i="50"/>
  <c r="G76" i="50"/>
  <c r="F76" i="50"/>
  <c r="E76" i="50"/>
  <c r="D76" i="50"/>
  <c r="C76" i="50"/>
  <c r="B76" i="50"/>
  <c r="B73" i="50" s="1"/>
  <c r="W75" i="50"/>
  <c r="V75" i="50"/>
  <c r="U75" i="50"/>
  <c r="T75" i="50"/>
  <c r="S75" i="50"/>
  <c r="R75" i="50"/>
  <c r="Q75" i="50"/>
  <c r="P75" i="50"/>
  <c r="O75" i="50"/>
  <c r="N75" i="50"/>
  <c r="M75" i="50"/>
  <c r="L75" i="50"/>
  <c r="K75" i="50"/>
  <c r="J75" i="50"/>
  <c r="I75" i="50"/>
  <c r="H75" i="50"/>
  <c r="G75" i="50"/>
  <c r="F75" i="50"/>
  <c r="E75" i="50"/>
  <c r="D75" i="50"/>
  <c r="C75" i="50"/>
  <c r="B75" i="50"/>
  <c r="W74" i="50"/>
  <c r="V74" i="50"/>
  <c r="U74" i="50"/>
  <c r="T74" i="50"/>
  <c r="S74" i="50"/>
  <c r="R74" i="50"/>
  <c r="Q74" i="50"/>
  <c r="P74" i="50"/>
  <c r="O74" i="50"/>
  <c r="N74" i="50"/>
  <c r="M74" i="50"/>
  <c r="L74" i="50"/>
  <c r="K74" i="50"/>
  <c r="J74" i="50"/>
  <c r="J73" i="50" s="1"/>
  <c r="I74" i="50"/>
  <c r="H74" i="50"/>
  <c r="G74" i="50"/>
  <c r="F74" i="50"/>
  <c r="E74" i="50"/>
  <c r="D74" i="50"/>
  <c r="C74" i="50"/>
  <c r="B74" i="50"/>
  <c r="W54" i="50"/>
  <c r="W87" i="50" s="1"/>
  <c r="V54" i="50"/>
  <c r="V105" i="50" s="1"/>
  <c r="U54" i="50"/>
  <c r="T54" i="50"/>
  <c r="T105" i="50" s="1"/>
  <c r="S54" i="50"/>
  <c r="S105" i="50" s="1"/>
  <c r="R54" i="50"/>
  <c r="Q54" i="50"/>
  <c r="P54" i="50"/>
  <c r="P87" i="50" s="1"/>
  <c r="O54" i="50"/>
  <c r="O87" i="50" s="1"/>
  <c r="N54" i="50"/>
  <c r="M54" i="50"/>
  <c r="L54" i="50"/>
  <c r="K54" i="50"/>
  <c r="J54" i="50"/>
  <c r="J105" i="50" s="1"/>
  <c r="I54" i="50"/>
  <c r="H54" i="50"/>
  <c r="H87" i="50" s="1"/>
  <c r="G54" i="50"/>
  <c r="G87" i="50" s="1"/>
  <c r="F54" i="50"/>
  <c r="E54" i="50"/>
  <c r="D54" i="50"/>
  <c r="C54" i="50"/>
  <c r="B54" i="50"/>
  <c r="W35" i="50"/>
  <c r="W83" i="50" s="1"/>
  <c r="V35" i="50"/>
  <c r="V83" i="50" s="1"/>
  <c r="U35" i="50"/>
  <c r="U83" i="50" s="1"/>
  <c r="T35" i="50"/>
  <c r="T104" i="50" s="1"/>
  <c r="S35" i="50"/>
  <c r="R35" i="50"/>
  <c r="R104" i="50" s="1"/>
  <c r="Q35" i="50"/>
  <c r="Q104" i="50" s="1"/>
  <c r="P35" i="50"/>
  <c r="P83" i="50" s="1"/>
  <c r="O35" i="50"/>
  <c r="O83" i="50" s="1"/>
  <c r="N35" i="50"/>
  <c r="N83" i="50" s="1"/>
  <c r="M35" i="50"/>
  <c r="M83" i="50" s="1"/>
  <c r="L35" i="50"/>
  <c r="L104" i="50" s="1"/>
  <c r="K35" i="50"/>
  <c r="J35" i="50"/>
  <c r="I35" i="50"/>
  <c r="H35" i="50"/>
  <c r="H83" i="50" s="1"/>
  <c r="G35" i="50"/>
  <c r="G83" i="50" s="1"/>
  <c r="F35" i="50"/>
  <c r="F83" i="50" s="1"/>
  <c r="E35" i="50"/>
  <c r="E83" i="50" s="1"/>
  <c r="D35" i="50"/>
  <c r="C35" i="50"/>
  <c r="B35" i="50"/>
  <c r="W27" i="50"/>
  <c r="V27" i="50"/>
  <c r="V80" i="50" s="1"/>
  <c r="U27" i="50"/>
  <c r="T27" i="50"/>
  <c r="S27" i="50"/>
  <c r="R27" i="50"/>
  <c r="Q27" i="50"/>
  <c r="P27" i="50"/>
  <c r="P103" i="50" s="1"/>
  <c r="O27" i="50"/>
  <c r="O103" i="50" s="1"/>
  <c r="N27" i="50"/>
  <c r="M27" i="50"/>
  <c r="L27" i="50"/>
  <c r="K27" i="50"/>
  <c r="K103" i="50" s="1"/>
  <c r="J27" i="50"/>
  <c r="J103" i="50" s="1"/>
  <c r="I27" i="50"/>
  <c r="H27" i="50"/>
  <c r="G27" i="50"/>
  <c r="F27" i="50"/>
  <c r="F103" i="50" s="1"/>
  <c r="E27" i="50"/>
  <c r="D27" i="50"/>
  <c r="D103" i="50" s="1"/>
  <c r="C27" i="50"/>
  <c r="C103" i="50" s="1"/>
  <c r="B27" i="50"/>
  <c r="A1" i="50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Q80" i="49"/>
  <c r="P80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H79" i="49"/>
  <c r="G79" i="49"/>
  <c r="F79" i="49"/>
  <c r="E79" i="49"/>
  <c r="D79" i="49"/>
  <c r="C79" i="49"/>
  <c r="B79" i="49"/>
  <c r="W78" i="49"/>
  <c r="V78" i="49"/>
  <c r="U78" i="49"/>
  <c r="T78" i="49"/>
  <c r="S78" i="49"/>
  <c r="R78" i="49"/>
  <c r="Q78" i="49"/>
  <c r="P78" i="49"/>
  <c r="O78" i="49"/>
  <c r="N78" i="49"/>
  <c r="M78" i="49"/>
  <c r="L78" i="49"/>
  <c r="K78" i="49"/>
  <c r="J78" i="49"/>
  <c r="I78" i="49"/>
  <c r="H78" i="49"/>
  <c r="G78" i="49"/>
  <c r="F78" i="49"/>
  <c r="E78" i="49"/>
  <c r="D78" i="49"/>
  <c r="C78" i="49"/>
  <c r="B78" i="49"/>
  <c r="W77" i="49"/>
  <c r="V77" i="49"/>
  <c r="U77" i="49"/>
  <c r="T77" i="49"/>
  <c r="S77" i="49"/>
  <c r="R77" i="49"/>
  <c r="Q77" i="49"/>
  <c r="P77" i="49"/>
  <c r="O77" i="49"/>
  <c r="N77" i="49"/>
  <c r="M77" i="49"/>
  <c r="L77" i="49"/>
  <c r="K77" i="49"/>
  <c r="J77" i="49"/>
  <c r="I77" i="49"/>
  <c r="H77" i="49"/>
  <c r="G77" i="49"/>
  <c r="F77" i="49"/>
  <c r="E77" i="49"/>
  <c r="D77" i="49"/>
  <c r="C77" i="49"/>
  <c r="B77" i="49"/>
  <c r="W76" i="49"/>
  <c r="V76" i="49"/>
  <c r="U76" i="49"/>
  <c r="T76" i="49"/>
  <c r="S76" i="49"/>
  <c r="R76" i="49"/>
  <c r="Q76" i="49"/>
  <c r="P76" i="49"/>
  <c r="O76" i="49"/>
  <c r="N76" i="49"/>
  <c r="M76" i="49"/>
  <c r="L76" i="49"/>
  <c r="K76" i="49"/>
  <c r="J76" i="49"/>
  <c r="I76" i="49"/>
  <c r="H76" i="49"/>
  <c r="G76" i="49"/>
  <c r="F76" i="49"/>
  <c r="E76" i="49"/>
  <c r="D76" i="49"/>
  <c r="C76" i="49"/>
  <c r="B76" i="49"/>
  <c r="W75" i="49"/>
  <c r="V75" i="49"/>
  <c r="U75" i="49"/>
  <c r="T75" i="49"/>
  <c r="S75" i="49"/>
  <c r="R75" i="49"/>
  <c r="Q75" i="49"/>
  <c r="P75" i="49"/>
  <c r="O75" i="49"/>
  <c r="N75" i="49"/>
  <c r="M75" i="49"/>
  <c r="L75" i="49"/>
  <c r="K75" i="49"/>
  <c r="J75" i="49"/>
  <c r="I75" i="49"/>
  <c r="H75" i="49"/>
  <c r="G75" i="49"/>
  <c r="F75" i="49"/>
  <c r="E75" i="49"/>
  <c r="D75" i="49"/>
  <c r="C75" i="49"/>
  <c r="B75" i="49"/>
  <c r="W74" i="49"/>
  <c r="V74" i="49"/>
  <c r="U74" i="49"/>
  <c r="T74" i="49"/>
  <c r="S74" i="49"/>
  <c r="S73" i="49" s="1"/>
  <c r="R74" i="49"/>
  <c r="R73" i="49" s="1"/>
  <c r="Q74" i="49"/>
  <c r="P74" i="49"/>
  <c r="O74" i="49"/>
  <c r="N74" i="49"/>
  <c r="M74" i="49"/>
  <c r="L74" i="49"/>
  <c r="K74" i="49"/>
  <c r="J74" i="49"/>
  <c r="I74" i="49"/>
  <c r="H74" i="49"/>
  <c r="G74" i="49"/>
  <c r="F74" i="49"/>
  <c r="E74" i="49"/>
  <c r="D74" i="49"/>
  <c r="C74" i="49"/>
  <c r="B74" i="49"/>
  <c r="W54" i="49"/>
  <c r="W105" i="49" s="1"/>
  <c r="V54" i="49"/>
  <c r="V105" i="49" s="1"/>
  <c r="U54" i="49"/>
  <c r="U105" i="49" s="1"/>
  <c r="T54" i="49"/>
  <c r="T105" i="49" s="1"/>
  <c r="S54" i="49"/>
  <c r="S87" i="49" s="1"/>
  <c r="R54" i="49"/>
  <c r="R87" i="49" s="1"/>
  <c r="Q54" i="49"/>
  <c r="Q105" i="49" s="1"/>
  <c r="P54" i="49"/>
  <c r="P105" i="49" s="1"/>
  <c r="O54" i="49"/>
  <c r="O105" i="49" s="1"/>
  <c r="N54" i="49"/>
  <c r="N105" i="49" s="1"/>
  <c r="M54" i="49"/>
  <c r="M105" i="49" s="1"/>
  <c r="L54" i="49"/>
  <c r="L105" i="49" s="1"/>
  <c r="K54" i="49"/>
  <c r="K87" i="49" s="1"/>
  <c r="J54" i="49"/>
  <c r="J87" i="49" s="1"/>
  <c r="I54" i="49"/>
  <c r="I105" i="49" s="1"/>
  <c r="H54" i="49"/>
  <c r="H105" i="49" s="1"/>
  <c r="G54" i="49"/>
  <c r="G105" i="49" s="1"/>
  <c r="F54" i="49"/>
  <c r="F105" i="49" s="1"/>
  <c r="E54" i="49"/>
  <c r="E105" i="49" s="1"/>
  <c r="D54" i="49"/>
  <c r="D105" i="49" s="1"/>
  <c r="C54" i="49"/>
  <c r="C87" i="49" s="1"/>
  <c r="B54" i="49"/>
  <c r="B87" i="49" s="1"/>
  <c r="W35" i="49"/>
  <c r="W104" i="49" s="1"/>
  <c r="V35" i="49"/>
  <c r="V104" i="49" s="1"/>
  <c r="U35" i="49"/>
  <c r="U104" i="49" s="1"/>
  <c r="T35" i="49"/>
  <c r="T104" i="49" s="1"/>
  <c r="S35" i="49"/>
  <c r="S83" i="49" s="1"/>
  <c r="R35" i="49"/>
  <c r="R83" i="49" s="1"/>
  <c r="Q35" i="49"/>
  <c r="Q83" i="49" s="1"/>
  <c r="P35" i="49"/>
  <c r="P83" i="49" s="1"/>
  <c r="O35" i="49"/>
  <c r="O104" i="49" s="1"/>
  <c r="N35" i="49"/>
  <c r="N104" i="49" s="1"/>
  <c r="M35" i="49"/>
  <c r="M104" i="49" s="1"/>
  <c r="L35" i="49"/>
  <c r="L104" i="49" s="1"/>
  <c r="K35" i="49"/>
  <c r="K83" i="49" s="1"/>
  <c r="J35" i="49"/>
  <c r="J83" i="49" s="1"/>
  <c r="I35" i="49"/>
  <c r="I83" i="49" s="1"/>
  <c r="H35" i="49"/>
  <c r="H83" i="49" s="1"/>
  <c r="G35" i="49"/>
  <c r="G104" i="49" s="1"/>
  <c r="F35" i="49"/>
  <c r="F104" i="49" s="1"/>
  <c r="E35" i="49"/>
  <c r="E104" i="49" s="1"/>
  <c r="D35" i="49"/>
  <c r="D104" i="49" s="1"/>
  <c r="C35" i="49"/>
  <c r="C83" i="49" s="1"/>
  <c r="B35" i="49"/>
  <c r="B83" i="49" s="1"/>
  <c r="W27" i="49"/>
  <c r="W103" i="49" s="1"/>
  <c r="V27" i="49"/>
  <c r="V103" i="49" s="1"/>
  <c r="U27" i="49"/>
  <c r="U103" i="49" s="1"/>
  <c r="T27" i="49"/>
  <c r="T103" i="49" s="1"/>
  <c r="S27" i="49"/>
  <c r="S103" i="49" s="1"/>
  <c r="R27" i="49"/>
  <c r="R103" i="49" s="1"/>
  <c r="Q27" i="49"/>
  <c r="Q103" i="49" s="1"/>
  <c r="P27" i="49"/>
  <c r="P103" i="49" s="1"/>
  <c r="O27" i="49"/>
  <c r="O103" i="49" s="1"/>
  <c r="N27" i="49"/>
  <c r="N103" i="49" s="1"/>
  <c r="M27" i="49"/>
  <c r="M103" i="49" s="1"/>
  <c r="L27" i="49"/>
  <c r="L103" i="49" s="1"/>
  <c r="K27" i="49"/>
  <c r="K103" i="49" s="1"/>
  <c r="J27" i="49"/>
  <c r="J103" i="49" s="1"/>
  <c r="I27" i="49"/>
  <c r="I103" i="49" s="1"/>
  <c r="H27" i="49"/>
  <c r="H103" i="49" s="1"/>
  <c r="G27" i="49"/>
  <c r="G103" i="49" s="1"/>
  <c r="F27" i="49"/>
  <c r="F103" i="49" s="1"/>
  <c r="E27" i="49"/>
  <c r="E103" i="49" s="1"/>
  <c r="D27" i="49"/>
  <c r="D103" i="49" s="1"/>
  <c r="C27" i="49"/>
  <c r="C103" i="49" s="1"/>
  <c r="B27" i="49"/>
  <c r="B103" i="49" s="1"/>
  <c r="A1" i="49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W33" i="48"/>
  <c r="W38" i="48" s="1"/>
  <c r="W180" i="4" s="1"/>
  <c r="V33" i="48"/>
  <c r="V38" i="48" s="1"/>
  <c r="U33" i="48"/>
  <c r="U38" i="48" s="1"/>
  <c r="T33" i="48"/>
  <c r="T38" i="48" s="1"/>
  <c r="S33" i="48"/>
  <c r="S38" i="48" s="1"/>
  <c r="R33" i="48"/>
  <c r="R38" i="48" s="1"/>
  <c r="Q33" i="48"/>
  <c r="Q38" i="48" s="1"/>
  <c r="P33" i="48"/>
  <c r="P38" i="48" s="1"/>
  <c r="O33" i="48"/>
  <c r="O38" i="48" s="1"/>
  <c r="N33" i="48"/>
  <c r="N38" i="48" s="1"/>
  <c r="M33" i="48"/>
  <c r="M38" i="48" s="1"/>
  <c r="L33" i="48"/>
  <c r="L38" i="48" s="1"/>
  <c r="K33" i="48"/>
  <c r="K38" i="48" s="1"/>
  <c r="J33" i="48"/>
  <c r="J38" i="48" s="1"/>
  <c r="I33" i="48"/>
  <c r="I38" i="48" s="1"/>
  <c r="H33" i="48"/>
  <c r="H38" i="48" s="1"/>
  <c r="G33" i="48"/>
  <c r="G38" i="48" s="1"/>
  <c r="F33" i="48"/>
  <c r="F38" i="48" s="1"/>
  <c r="E33" i="48"/>
  <c r="E38" i="48" s="1"/>
  <c r="D33" i="48"/>
  <c r="D38" i="48" s="1"/>
  <c r="D180" i="4" s="1"/>
  <c r="C33" i="48"/>
  <c r="C38" i="48" s="1"/>
  <c r="C180" i="4" s="1"/>
  <c r="B33" i="48"/>
  <c r="B38" i="48" s="1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A1" i="48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W62" i="47"/>
  <c r="V62" i="47"/>
  <c r="U62" i="47"/>
  <c r="T62" i="47"/>
  <c r="S62" i="47"/>
  <c r="R62" i="47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W61" i="47"/>
  <c r="V61" i="47"/>
  <c r="U61" i="47"/>
  <c r="T61" i="47"/>
  <c r="S61" i="47"/>
  <c r="R61" i="47"/>
  <c r="Q61" i="47"/>
  <c r="P61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C59" i="47"/>
  <c r="B59" i="47"/>
  <c r="W58" i="47"/>
  <c r="V58" i="47"/>
  <c r="U58" i="47"/>
  <c r="T58" i="47"/>
  <c r="S58" i="47"/>
  <c r="R58" i="47"/>
  <c r="Q58" i="47"/>
  <c r="P58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C58" i="47"/>
  <c r="B58" i="47"/>
  <c r="W57" i="47"/>
  <c r="V57" i="47"/>
  <c r="U57" i="47"/>
  <c r="T57" i="47"/>
  <c r="S57" i="47"/>
  <c r="R57" i="47"/>
  <c r="Q57" i="47"/>
  <c r="P57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C57" i="47"/>
  <c r="B57" i="47"/>
  <c r="W56" i="47"/>
  <c r="V56" i="47"/>
  <c r="U56" i="47"/>
  <c r="T56" i="47"/>
  <c r="S56" i="47"/>
  <c r="R56" i="47"/>
  <c r="Q56" i="47"/>
  <c r="P56" i="47"/>
  <c r="O56" i="47"/>
  <c r="N56" i="47"/>
  <c r="M56" i="47"/>
  <c r="L56" i="47"/>
  <c r="K56" i="47"/>
  <c r="J56" i="47"/>
  <c r="I56" i="47"/>
  <c r="H56" i="47"/>
  <c r="G56" i="47"/>
  <c r="F56" i="47"/>
  <c r="E56" i="47"/>
  <c r="D56" i="47"/>
  <c r="C56" i="47"/>
  <c r="B56" i="47"/>
  <c r="W55" i="47"/>
  <c r="V55" i="47"/>
  <c r="U55" i="47"/>
  <c r="T55" i="47"/>
  <c r="S55" i="47"/>
  <c r="R55" i="47"/>
  <c r="Q55" i="47"/>
  <c r="P55" i="47"/>
  <c r="O55" i="47"/>
  <c r="N55" i="47"/>
  <c r="M55" i="47"/>
  <c r="L55" i="47"/>
  <c r="K55" i="47"/>
  <c r="J55" i="47"/>
  <c r="I55" i="47"/>
  <c r="H55" i="47"/>
  <c r="H52" i="47" s="1"/>
  <c r="G55" i="47"/>
  <c r="F55" i="47"/>
  <c r="E55" i="47"/>
  <c r="D55" i="47"/>
  <c r="C55" i="47"/>
  <c r="B55" i="47"/>
  <c r="W54" i="47"/>
  <c r="V54" i="47"/>
  <c r="U54" i="47"/>
  <c r="T54" i="47"/>
  <c r="S54" i="47"/>
  <c r="R54" i="47"/>
  <c r="Q54" i="47"/>
  <c r="P54" i="47"/>
  <c r="O54" i="47"/>
  <c r="N54" i="47"/>
  <c r="M54" i="47"/>
  <c r="L54" i="47"/>
  <c r="K54" i="47"/>
  <c r="J54" i="47"/>
  <c r="I54" i="47"/>
  <c r="H54" i="47"/>
  <c r="G54" i="47"/>
  <c r="F54" i="47"/>
  <c r="E54" i="47"/>
  <c r="D54" i="47"/>
  <c r="C54" i="47"/>
  <c r="B54" i="47"/>
  <c r="W53" i="47"/>
  <c r="V53" i="47"/>
  <c r="U53" i="47"/>
  <c r="T53" i="47"/>
  <c r="S53" i="47"/>
  <c r="R53" i="47"/>
  <c r="Q53" i="47"/>
  <c r="P53" i="47"/>
  <c r="P52" i="47" s="1"/>
  <c r="O53" i="47"/>
  <c r="N53" i="47"/>
  <c r="M53" i="47"/>
  <c r="L53" i="47"/>
  <c r="K53" i="47"/>
  <c r="J53" i="47"/>
  <c r="I53" i="47"/>
  <c r="H53" i="47"/>
  <c r="G53" i="47"/>
  <c r="F53" i="47"/>
  <c r="E53" i="47"/>
  <c r="D53" i="47"/>
  <c r="C53" i="47"/>
  <c r="B53" i="47"/>
  <c r="W28" i="47"/>
  <c r="V28" i="47"/>
  <c r="V60" i="47" s="1"/>
  <c r="U28" i="47"/>
  <c r="U60" i="47" s="1"/>
  <c r="T28" i="47"/>
  <c r="T60" i="47" s="1"/>
  <c r="S28" i="47"/>
  <c r="S60" i="47" s="1"/>
  <c r="R28" i="47"/>
  <c r="R60" i="47" s="1"/>
  <c r="Q28" i="47"/>
  <c r="P28" i="47"/>
  <c r="O28" i="47"/>
  <c r="N28" i="47"/>
  <c r="N60" i="47" s="1"/>
  <c r="M28" i="47"/>
  <c r="M60" i="47" s="1"/>
  <c r="L28" i="47"/>
  <c r="L60" i="47" s="1"/>
  <c r="K28" i="47"/>
  <c r="K60" i="47" s="1"/>
  <c r="J28" i="47"/>
  <c r="J60" i="47" s="1"/>
  <c r="I28" i="47"/>
  <c r="H28" i="47"/>
  <c r="G28" i="47"/>
  <c r="F28" i="47"/>
  <c r="F60" i="47" s="1"/>
  <c r="E28" i="47"/>
  <c r="E60" i="47" s="1"/>
  <c r="D28" i="47"/>
  <c r="D60" i="47" s="1"/>
  <c r="C28" i="47"/>
  <c r="C60" i="47" s="1"/>
  <c r="B28" i="47"/>
  <c r="B77" i="47" s="1"/>
  <c r="A1" i="47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C64" i="46"/>
  <c r="B64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B63" i="46"/>
  <c r="W62" i="46"/>
  <c r="V62" i="46"/>
  <c r="U62" i="46"/>
  <c r="T62" i="46"/>
  <c r="S62" i="46"/>
  <c r="R62" i="46"/>
  <c r="Q62" i="46"/>
  <c r="P62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C62" i="46"/>
  <c r="B62" i="46"/>
  <c r="W61" i="46"/>
  <c r="V61" i="46"/>
  <c r="U61" i="46"/>
  <c r="T61" i="46"/>
  <c r="S61" i="46"/>
  <c r="R61" i="46"/>
  <c r="Q61" i="46"/>
  <c r="P61" i="46"/>
  <c r="O61" i="46"/>
  <c r="N61" i="46"/>
  <c r="M61" i="46"/>
  <c r="L61" i="46"/>
  <c r="K61" i="46"/>
  <c r="J61" i="46"/>
  <c r="I61" i="46"/>
  <c r="H61" i="46"/>
  <c r="G61" i="46"/>
  <c r="F61" i="46"/>
  <c r="E61" i="46"/>
  <c r="D61" i="46"/>
  <c r="C61" i="46"/>
  <c r="B61" i="46"/>
  <c r="W59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C59" i="46"/>
  <c r="B59" i="46"/>
  <c r="W58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C58" i="46"/>
  <c r="B58" i="46"/>
  <c r="W57" i="46"/>
  <c r="V57" i="46"/>
  <c r="U57" i="46"/>
  <c r="T57" i="46"/>
  <c r="S57" i="46"/>
  <c r="R57" i="46"/>
  <c r="Q57" i="46"/>
  <c r="P57" i="46"/>
  <c r="O57" i="46"/>
  <c r="N57" i="46"/>
  <c r="M57" i="46"/>
  <c r="L57" i="46"/>
  <c r="K57" i="46"/>
  <c r="J57" i="46"/>
  <c r="I57" i="46"/>
  <c r="H57" i="46"/>
  <c r="G57" i="46"/>
  <c r="F57" i="46"/>
  <c r="E57" i="46"/>
  <c r="D57" i="46"/>
  <c r="C57" i="46"/>
  <c r="B57" i="46"/>
  <c r="W56" i="46"/>
  <c r="V56" i="46"/>
  <c r="U56" i="46"/>
  <c r="T56" i="46"/>
  <c r="S56" i="46"/>
  <c r="R56" i="46"/>
  <c r="Q56" i="46"/>
  <c r="P56" i="46"/>
  <c r="O56" i="46"/>
  <c r="N56" i="46"/>
  <c r="M56" i="46"/>
  <c r="L56" i="46"/>
  <c r="K56" i="46"/>
  <c r="J56" i="46"/>
  <c r="I56" i="46"/>
  <c r="H56" i="46"/>
  <c r="G56" i="46"/>
  <c r="F56" i="46"/>
  <c r="E56" i="46"/>
  <c r="D56" i="46"/>
  <c r="C56" i="46"/>
  <c r="B56" i="46"/>
  <c r="W55" i="46"/>
  <c r="V55" i="46"/>
  <c r="U55" i="46"/>
  <c r="T55" i="46"/>
  <c r="S55" i="46"/>
  <c r="R55" i="46"/>
  <c r="Q55" i="46"/>
  <c r="P55" i="46"/>
  <c r="O55" i="46"/>
  <c r="N55" i="46"/>
  <c r="M55" i="46"/>
  <c r="L55" i="46"/>
  <c r="K55" i="46"/>
  <c r="J55" i="46"/>
  <c r="I55" i="46"/>
  <c r="H55" i="46"/>
  <c r="G55" i="46"/>
  <c r="F55" i="46"/>
  <c r="E55" i="46"/>
  <c r="D55" i="46"/>
  <c r="C55" i="46"/>
  <c r="B55" i="46"/>
  <c r="W54" i="46"/>
  <c r="V54" i="46"/>
  <c r="U54" i="46"/>
  <c r="T54" i="46"/>
  <c r="S54" i="46"/>
  <c r="R54" i="46"/>
  <c r="Q54" i="46"/>
  <c r="P54" i="46"/>
  <c r="O54" i="46"/>
  <c r="N54" i="46"/>
  <c r="M54" i="46"/>
  <c r="L54" i="46"/>
  <c r="K54" i="46"/>
  <c r="J54" i="46"/>
  <c r="I54" i="46"/>
  <c r="H54" i="46"/>
  <c r="G54" i="46"/>
  <c r="F54" i="46"/>
  <c r="E54" i="46"/>
  <c r="D54" i="46"/>
  <c r="C54" i="46"/>
  <c r="B54" i="46"/>
  <c r="W53" i="46"/>
  <c r="V53" i="46"/>
  <c r="U53" i="46"/>
  <c r="T53" i="46"/>
  <c r="S53" i="46"/>
  <c r="R53" i="46"/>
  <c r="Q53" i="46"/>
  <c r="P53" i="46"/>
  <c r="O53" i="46"/>
  <c r="N53" i="46"/>
  <c r="M53" i="46"/>
  <c r="L53" i="46"/>
  <c r="K53" i="46"/>
  <c r="J53" i="46"/>
  <c r="I53" i="46"/>
  <c r="H53" i="46"/>
  <c r="H52" i="46" s="1"/>
  <c r="G53" i="46"/>
  <c r="F53" i="46"/>
  <c r="E53" i="46"/>
  <c r="D53" i="46"/>
  <c r="C53" i="46"/>
  <c r="B53" i="46"/>
  <c r="W28" i="46"/>
  <c r="V28" i="46"/>
  <c r="U28" i="46"/>
  <c r="T28" i="46"/>
  <c r="T60" i="46" s="1"/>
  <c r="S28" i="46"/>
  <c r="S60" i="46" s="1"/>
  <c r="R28" i="46"/>
  <c r="Q28" i="46"/>
  <c r="Q60" i="46" s="1"/>
  <c r="P28" i="46"/>
  <c r="O28" i="46"/>
  <c r="O60" i="46" s="1"/>
  <c r="N28" i="46"/>
  <c r="M28" i="46"/>
  <c r="L28" i="46"/>
  <c r="L60" i="46" s="1"/>
  <c r="K28" i="46"/>
  <c r="K60" i="46" s="1"/>
  <c r="J28" i="46"/>
  <c r="I28" i="46"/>
  <c r="I60" i="46" s="1"/>
  <c r="H28" i="46"/>
  <c r="G28" i="46"/>
  <c r="F28" i="46"/>
  <c r="E28" i="46"/>
  <c r="D28" i="46"/>
  <c r="D60" i="46" s="1"/>
  <c r="C28" i="46"/>
  <c r="C60" i="46" s="1"/>
  <c r="B28" i="46"/>
  <c r="A1" i="46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W73" i="45"/>
  <c r="V73" i="45"/>
  <c r="U73" i="45"/>
  <c r="T73" i="45"/>
  <c r="S73" i="45"/>
  <c r="R73" i="45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D72" i="45"/>
  <c r="C72" i="45"/>
  <c r="B72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K71" i="45"/>
  <c r="J71" i="45"/>
  <c r="I71" i="45"/>
  <c r="H71" i="45"/>
  <c r="G71" i="45"/>
  <c r="F71" i="45"/>
  <c r="E71" i="45"/>
  <c r="D71" i="45"/>
  <c r="C71" i="45"/>
  <c r="B71" i="45"/>
  <c r="W70" i="45"/>
  <c r="V70" i="45"/>
  <c r="U70" i="45"/>
  <c r="T70" i="45"/>
  <c r="S70" i="45"/>
  <c r="R70" i="45"/>
  <c r="Q70" i="45"/>
  <c r="P70" i="45"/>
  <c r="O70" i="45"/>
  <c r="N70" i="45"/>
  <c r="M70" i="45"/>
  <c r="L70" i="45"/>
  <c r="K70" i="45"/>
  <c r="J70" i="45"/>
  <c r="I70" i="45"/>
  <c r="H70" i="45"/>
  <c r="G70" i="45"/>
  <c r="F70" i="45"/>
  <c r="E70" i="45"/>
  <c r="D70" i="45"/>
  <c r="C70" i="45"/>
  <c r="B70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C63" i="45"/>
  <c r="B63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C62" i="45"/>
  <c r="B62" i="45"/>
  <c r="W61" i="45"/>
  <c r="V61" i="45"/>
  <c r="U61" i="45"/>
  <c r="T61" i="45"/>
  <c r="S61" i="45"/>
  <c r="R61" i="45"/>
  <c r="Q61" i="45"/>
  <c r="P61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C61" i="45"/>
  <c r="B61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C59" i="45"/>
  <c r="B59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C58" i="45"/>
  <c r="B58" i="45"/>
  <c r="W57" i="45"/>
  <c r="V57" i="45"/>
  <c r="U57" i="45"/>
  <c r="T57" i="45"/>
  <c r="S57" i="45"/>
  <c r="R57" i="45"/>
  <c r="Q57" i="45"/>
  <c r="P57" i="45"/>
  <c r="O57" i="45"/>
  <c r="N57" i="45"/>
  <c r="M57" i="45"/>
  <c r="L57" i="45"/>
  <c r="K57" i="45"/>
  <c r="J57" i="45"/>
  <c r="I57" i="45"/>
  <c r="H57" i="45"/>
  <c r="G57" i="45"/>
  <c r="F57" i="45"/>
  <c r="E57" i="45"/>
  <c r="D57" i="45"/>
  <c r="C57" i="45"/>
  <c r="B57" i="45"/>
  <c r="W56" i="45"/>
  <c r="V56" i="45"/>
  <c r="U56" i="45"/>
  <c r="T56" i="45"/>
  <c r="S56" i="45"/>
  <c r="R56" i="45"/>
  <c r="Q56" i="45"/>
  <c r="P56" i="45"/>
  <c r="O56" i="45"/>
  <c r="N56" i="45"/>
  <c r="M56" i="45"/>
  <c r="L56" i="45"/>
  <c r="K56" i="45"/>
  <c r="J56" i="45"/>
  <c r="I56" i="45"/>
  <c r="H56" i="45"/>
  <c r="G56" i="45"/>
  <c r="F56" i="45"/>
  <c r="E56" i="45"/>
  <c r="D56" i="45"/>
  <c r="C56" i="45"/>
  <c r="B56" i="45"/>
  <c r="W55" i="45"/>
  <c r="V55" i="45"/>
  <c r="U55" i="45"/>
  <c r="T55" i="45"/>
  <c r="S55" i="45"/>
  <c r="R55" i="45"/>
  <c r="Q55" i="45"/>
  <c r="P55" i="45"/>
  <c r="O55" i="45"/>
  <c r="N55" i="45"/>
  <c r="M55" i="45"/>
  <c r="L55" i="45"/>
  <c r="K55" i="45"/>
  <c r="J55" i="45"/>
  <c r="I55" i="45"/>
  <c r="H55" i="45"/>
  <c r="G55" i="45"/>
  <c r="F55" i="45"/>
  <c r="E55" i="45"/>
  <c r="D55" i="45"/>
  <c r="C55" i="45"/>
  <c r="B55" i="45"/>
  <c r="W54" i="45"/>
  <c r="V54" i="45"/>
  <c r="U54" i="45"/>
  <c r="T54" i="45"/>
  <c r="S54" i="45"/>
  <c r="R54" i="45"/>
  <c r="Q54" i="45"/>
  <c r="P54" i="45"/>
  <c r="O54" i="45"/>
  <c r="N54" i="45"/>
  <c r="M54" i="45"/>
  <c r="L54" i="45"/>
  <c r="K54" i="45"/>
  <c r="J54" i="45"/>
  <c r="I54" i="45"/>
  <c r="H54" i="45"/>
  <c r="G54" i="45"/>
  <c r="F54" i="45"/>
  <c r="E54" i="45"/>
  <c r="D54" i="45"/>
  <c r="C54" i="45"/>
  <c r="B54" i="45"/>
  <c r="W53" i="45"/>
  <c r="V53" i="45"/>
  <c r="U53" i="45"/>
  <c r="T53" i="45"/>
  <c r="S53" i="45"/>
  <c r="R53" i="45"/>
  <c r="Q53" i="45"/>
  <c r="P53" i="45"/>
  <c r="O53" i="45"/>
  <c r="N53" i="45"/>
  <c r="M53" i="45"/>
  <c r="L53" i="45"/>
  <c r="K53" i="45"/>
  <c r="J53" i="45"/>
  <c r="I53" i="45"/>
  <c r="H53" i="45"/>
  <c r="G53" i="45"/>
  <c r="F53" i="45"/>
  <c r="E53" i="45"/>
  <c r="D53" i="45"/>
  <c r="D52" i="45" s="1"/>
  <c r="C53" i="45"/>
  <c r="B53" i="45"/>
  <c r="W28" i="45"/>
  <c r="W77" i="45" s="1"/>
  <c r="V28" i="45"/>
  <c r="V77" i="45" s="1"/>
  <c r="U28" i="45"/>
  <c r="U60" i="45" s="1"/>
  <c r="T28" i="45"/>
  <c r="T60" i="45" s="1"/>
  <c r="S28" i="45"/>
  <c r="S60" i="45" s="1"/>
  <c r="R28" i="45"/>
  <c r="R60" i="45" s="1"/>
  <c r="Q28" i="45"/>
  <c r="Q77" i="45" s="1"/>
  <c r="P28" i="45"/>
  <c r="P77" i="45" s="1"/>
  <c r="O28" i="45"/>
  <c r="O77" i="45" s="1"/>
  <c r="N28" i="45"/>
  <c r="N77" i="45" s="1"/>
  <c r="M28" i="45"/>
  <c r="M60" i="45" s="1"/>
  <c r="L28" i="45"/>
  <c r="L60" i="45" s="1"/>
  <c r="K28" i="45"/>
  <c r="K60" i="45" s="1"/>
  <c r="J28" i="45"/>
  <c r="J77" i="45" s="1"/>
  <c r="I28" i="45"/>
  <c r="I77" i="45" s="1"/>
  <c r="H28" i="45"/>
  <c r="H77" i="45" s="1"/>
  <c r="G28" i="45"/>
  <c r="G77" i="45" s="1"/>
  <c r="F28" i="45"/>
  <c r="F77" i="45" s="1"/>
  <c r="E28" i="45"/>
  <c r="E77" i="45" s="1"/>
  <c r="D28" i="45"/>
  <c r="D77" i="45" s="1"/>
  <c r="C28" i="45"/>
  <c r="C77" i="45" s="1"/>
  <c r="B28" i="45"/>
  <c r="B77" i="45" s="1"/>
  <c r="A1" i="45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W33" i="44"/>
  <c r="W38" i="44" s="1"/>
  <c r="V33" i="44"/>
  <c r="V38" i="44" s="1"/>
  <c r="U33" i="44"/>
  <c r="U38" i="44" s="1"/>
  <c r="T33" i="44"/>
  <c r="T38" i="44" s="1"/>
  <c r="S33" i="44"/>
  <c r="S38" i="44" s="1"/>
  <c r="R33" i="44"/>
  <c r="R38" i="44" s="1"/>
  <c r="Q33" i="44"/>
  <c r="Q38" i="44" s="1"/>
  <c r="P33" i="44"/>
  <c r="P38" i="44" s="1"/>
  <c r="O33" i="44"/>
  <c r="O38" i="44" s="1"/>
  <c r="O179" i="4" s="1"/>
  <c r="N33" i="44"/>
  <c r="N38" i="44" s="1"/>
  <c r="N179" i="4" s="1"/>
  <c r="M33" i="44"/>
  <c r="M38" i="44" s="1"/>
  <c r="M179" i="4" s="1"/>
  <c r="L33" i="44"/>
  <c r="L38" i="44" s="1"/>
  <c r="K33" i="44"/>
  <c r="K38" i="44" s="1"/>
  <c r="J33" i="44"/>
  <c r="J38" i="44" s="1"/>
  <c r="J179" i="4" s="1"/>
  <c r="I33" i="44"/>
  <c r="I38" i="44" s="1"/>
  <c r="I179" i="4" s="1"/>
  <c r="H33" i="44"/>
  <c r="H38" i="44" s="1"/>
  <c r="G33" i="44"/>
  <c r="G38" i="44" s="1"/>
  <c r="F33" i="44"/>
  <c r="F38" i="44" s="1"/>
  <c r="E33" i="44"/>
  <c r="E38" i="44" s="1"/>
  <c r="D33" i="44"/>
  <c r="D38" i="44" s="1"/>
  <c r="C33" i="44"/>
  <c r="C38" i="44" s="1"/>
  <c r="C179" i="4" s="1"/>
  <c r="B33" i="44"/>
  <c r="B38" i="44" s="1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A1" i="44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G77" i="43"/>
  <c r="F77" i="43"/>
  <c r="E77" i="43"/>
  <c r="D77" i="43"/>
  <c r="C77" i="43"/>
  <c r="B77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B75" i="43"/>
  <c r="W74" i="43"/>
  <c r="V74" i="43"/>
  <c r="U74" i="43"/>
  <c r="T74" i="43"/>
  <c r="S74" i="43"/>
  <c r="R74" i="43"/>
  <c r="Q74" i="43"/>
  <c r="P74" i="43"/>
  <c r="O74" i="43"/>
  <c r="N74" i="43"/>
  <c r="M74" i="43"/>
  <c r="L74" i="43"/>
  <c r="K74" i="43"/>
  <c r="J74" i="43"/>
  <c r="I74" i="43"/>
  <c r="H74" i="43"/>
  <c r="G74" i="43"/>
  <c r="F74" i="43"/>
  <c r="E74" i="43"/>
  <c r="D74" i="43"/>
  <c r="C74" i="43"/>
  <c r="B74" i="43"/>
  <c r="W73" i="43"/>
  <c r="V73" i="43"/>
  <c r="U73" i="43"/>
  <c r="T73" i="43"/>
  <c r="S73" i="43"/>
  <c r="R73" i="43"/>
  <c r="Q73" i="43"/>
  <c r="P73" i="43"/>
  <c r="O73" i="43"/>
  <c r="N73" i="43"/>
  <c r="M73" i="43"/>
  <c r="L73" i="43"/>
  <c r="K73" i="43"/>
  <c r="J73" i="43"/>
  <c r="I73" i="43"/>
  <c r="H73" i="43"/>
  <c r="G73" i="43"/>
  <c r="F73" i="43"/>
  <c r="E73" i="43"/>
  <c r="D73" i="43"/>
  <c r="C73" i="43"/>
  <c r="B73" i="43"/>
  <c r="I72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E71" i="43"/>
  <c r="D71" i="43"/>
  <c r="C71" i="43"/>
  <c r="B71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W69" i="43"/>
  <c r="V69" i="43"/>
  <c r="U69" i="43"/>
  <c r="T69" i="43"/>
  <c r="S69" i="43"/>
  <c r="R69" i="43"/>
  <c r="Q69" i="43"/>
  <c r="P69" i="43"/>
  <c r="O69" i="43"/>
  <c r="N69" i="43"/>
  <c r="M69" i="43"/>
  <c r="L69" i="43"/>
  <c r="K69" i="43"/>
  <c r="J69" i="43"/>
  <c r="I69" i="43"/>
  <c r="H69" i="43"/>
  <c r="G69" i="43"/>
  <c r="F69" i="43"/>
  <c r="E69" i="43"/>
  <c r="D69" i="43"/>
  <c r="C69" i="43"/>
  <c r="B69" i="43"/>
  <c r="W68" i="43"/>
  <c r="V68" i="43"/>
  <c r="U68" i="43"/>
  <c r="T68" i="43"/>
  <c r="S68" i="43"/>
  <c r="R68" i="43"/>
  <c r="Q68" i="43"/>
  <c r="P68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C68" i="43"/>
  <c r="B68" i="43"/>
  <c r="W67" i="43"/>
  <c r="V67" i="43"/>
  <c r="U67" i="43"/>
  <c r="T67" i="43"/>
  <c r="S67" i="43"/>
  <c r="R67" i="43"/>
  <c r="Q67" i="43"/>
  <c r="P67" i="43"/>
  <c r="O67" i="43"/>
  <c r="N67" i="43"/>
  <c r="M67" i="43"/>
  <c r="L67" i="43"/>
  <c r="K67" i="43"/>
  <c r="J67" i="43"/>
  <c r="I67" i="43"/>
  <c r="H67" i="43"/>
  <c r="G67" i="43"/>
  <c r="F67" i="43"/>
  <c r="E67" i="43"/>
  <c r="D67" i="43"/>
  <c r="C67" i="43"/>
  <c r="B67" i="43"/>
  <c r="W66" i="43"/>
  <c r="V66" i="43"/>
  <c r="U66" i="43"/>
  <c r="T66" i="43"/>
  <c r="S66" i="43"/>
  <c r="R66" i="43"/>
  <c r="Q66" i="43"/>
  <c r="P66" i="43"/>
  <c r="O66" i="43"/>
  <c r="N66" i="43"/>
  <c r="M66" i="43"/>
  <c r="L66" i="43"/>
  <c r="K66" i="43"/>
  <c r="J66" i="43"/>
  <c r="I66" i="43"/>
  <c r="H66" i="43"/>
  <c r="G66" i="43"/>
  <c r="F66" i="43"/>
  <c r="E66" i="43"/>
  <c r="D66" i="43"/>
  <c r="C66" i="43"/>
  <c r="B66" i="43"/>
  <c r="W65" i="43"/>
  <c r="V65" i="43"/>
  <c r="U65" i="43"/>
  <c r="T65" i="43"/>
  <c r="S65" i="43"/>
  <c r="R65" i="43"/>
  <c r="Q65" i="43"/>
  <c r="P65" i="43"/>
  <c r="O65" i="43"/>
  <c r="N65" i="43"/>
  <c r="M65" i="43"/>
  <c r="L65" i="43"/>
  <c r="K65" i="43"/>
  <c r="J65" i="43"/>
  <c r="I65" i="43"/>
  <c r="H65" i="43"/>
  <c r="G65" i="43"/>
  <c r="F65" i="43"/>
  <c r="E65" i="43"/>
  <c r="D65" i="43"/>
  <c r="C65" i="43"/>
  <c r="B65" i="43"/>
  <c r="W64" i="43"/>
  <c r="V64" i="43"/>
  <c r="U64" i="43"/>
  <c r="T64" i="43"/>
  <c r="S64" i="43"/>
  <c r="R64" i="43"/>
  <c r="Q64" i="43"/>
  <c r="P64" i="43"/>
  <c r="O64" i="43"/>
  <c r="N64" i="43"/>
  <c r="M64" i="43"/>
  <c r="L64" i="43"/>
  <c r="K64" i="43"/>
  <c r="J64" i="43"/>
  <c r="I64" i="43"/>
  <c r="H64" i="43"/>
  <c r="G64" i="43"/>
  <c r="F64" i="43"/>
  <c r="E64" i="43"/>
  <c r="D64" i="43"/>
  <c r="C64" i="43"/>
  <c r="B64" i="43"/>
  <c r="W39" i="43"/>
  <c r="W72" i="43" s="1"/>
  <c r="V39" i="43"/>
  <c r="V72" i="43" s="1"/>
  <c r="U39" i="43"/>
  <c r="T39" i="43"/>
  <c r="S39" i="43"/>
  <c r="S72" i="43" s="1"/>
  <c r="R39" i="43"/>
  <c r="Q39" i="43"/>
  <c r="P39" i="43"/>
  <c r="O39" i="43"/>
  <c r="O72" i="43" s="1"/>
  <c r="N39" i="43"/>
  <c r="N72" i="43" s="1"/>
  <c r="M39" i="43"/>
  <c r="L39" i="43"/>
  <c r="K39" i="43"/>
  <c r="K72" i="43" s="1"/>
  <c r="J39" i="43"/>
  <c r="I39" i="43"/>
  <c r="H39" i="43"/>
  <c r="G39" i="43"/>
  <c r="G72" i="43" s="1"/>
  <c r="F39" i="43"/>
  <c r="F72" i="43" s="1"/>
  <c r="E39" i="43"/>
  <c r="D39" i="43"/>
  <c r="C39" i="43"/>
  <c r="C72" i="43" s="1"/>
  <c r="B39" i="43"/>
  <c r="A1" i="43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B77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B76" i="42"/>
  <c r="W75" i="42"/>
  <c r="V75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B75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B74" i="42"/>
  <c r="W73" i="42"/>
  <c r="V73" i="42"/>
  <c r="U73" i="42"/>
  <c r="T73" i="42"/>
  <c r="S73" i="42"/>
  <c r="R73" i="42"/>
  <c r="Q73" i="42"/>
  <c r="P73" i="42"/>
  <c r="O73" i="42"/>
  <c r="N73" i="42"/>
  <c r="M73" i="42"/>
  <c r="L73" i="42"/>
  <c r="K73" i="42"/>
  <c r="J73" i="42"/>
  <c r="I73" i="42"/>
  <c r="H73" i="42"/>
  <c r="G73" i="42"/>
  <c r="F73" i="42"/>
  <c r="E73" i="42"/>
  <c r="D73" i="42"/>
  <c r="C73" i="42"/>
  <c r="B73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I71" i="42"/>
  <c r="H71" i="42"/>
  <c r="G71" i="42"/>
  <c r="F71" i="42"/>
  <c r="E71" i="42"/>
  <c r="D71" i="42"/>
  <c r="C71" i="42"/>
  <c r="B71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C70" i="42"/>
  <c r="B70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C69" i="42"/>
  <c r="B69" i="42"/>
  <c r="W68" i="42"/>
  <c r="V68" i="42"/>
  <c r="U68" i="42"/>
  <c r="T68" i="42"/>
  <c r="S68" i="42"/>
  <c r="R68" i="42"/>
  <c r="Q68" i="42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C68" i="42"/>
  <c r="B68" i="42"/>
  <c r="W67" i="42"/>
  <c r="V67" i="42"/>
  <c r="U67" i="42"/>
  <c r="T67" i="42"/>
  <c r="S67" i="42"/>
  <c r="R67" i="42"/>
  <c r="Q67" i="42"/>
  <c r="P67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C67" i="42"/>
  <c r="B67" i="42"/>
  <c r="W66" i="42"/>
  <c r="V66" i="42"/>
  <c r="U66" i="42"/>
  <c r="T66" i="42"/>
  <c r="S66" i="42"/>
  <c r="R66" i="42"/>
  <c r="Q66" i="42"/>
  <c r="P66" i="42"/>
  <c r="O66" i="42"/>
  <c r="N66" i="42"/>
  <c r="M66" i="42"/>
  <c r="L66" i="42"/>
  <c r="K66" i="42"/>
  <c r="J66" i="42"/>
  <c r="I66" i="42"/>
  <c r="H66" i="42"/>
  <c r="G66" i="42"/>
  <c r="F66" i="42"/>
  <c r="E66" i="42"/>
  <c r="D66" i="42"/>
  <c r="C66" i="42"/>
  <c r="B66" i="42"/>
  <c r="W65" i="42"/>
  <c r="V65" i="42"/>
  <c r="U65" i="42"/>
  <c r="T65" i="42"/>
  <c r="S65" i="42"/>
  <c r="R65" i="42"/>
  <c r="Q65" i="42"/>
  <c r="P65" i="42"/>
  <c r="O65" i="42"/>
  <c r="N65" i="42"/>
  <c r="M65" i="42"/>
  <c r="L65" i="42"/>
  <c r="K65" i="42"/>
  <c r="J65" i="42"/>
  <c r="I65" i="42"/>
  <c r="H65" i="42"/>
  <c r="H63" i="42" s="1"/>
  <c r="G65" i="42"/>
  <c r="F65" i="42"/>
  <c r="E65" i="42"/>
  <c r="D65" i="42"/>
  <c r="C65" i="42"/>
  <c r="B65" i="42"/>
  <c r="W64" i="42"/>
  <c r="V64" i="42"/>
  <c r="U64" i="42"/>
  <c r="T64" i="42"/>
  <c r="S64" i="42"/>
  <c r="R64" i="42"/>
  <c r="Q64" i="42"/>
  <c r="P64" i="42"/>
  <c r="O64" i="42"/>
  <c r="N64" i="42"/>
  <c r="M64" i="42"/>
  <c r="L64" i="42"/>
  <c r="K64" i="42"/>
  <c r="J64" i="42"/>
  <c r="I64" i="42"/>
  <c r="H64" i="42"/>
  <c r="G64" i="42"/>
  <c r="G63" i="42" s="1"/>
  <c r="F64" i="42"/>
  <c r="E64" i="42"/>
  <c r="D64" i="42"/>
  <c r="C64" i="42"/>
  <c r="B64" i="42"/>
  <c r="W39" i="42"/>
  <c r="V39" i="42"/>
  <c r="U39" i="42"/>
  <c r="T39" i="42"/>
  <c r="T72" i="42" s="1"/>
  <c r="S39" i="42"/>
  <c r="S72" i="42" s="1"/>
  <c r="R39" i="42"/>
  <c r="R72" i="42" s="1"/>
  <c r="Q39" i="42"/>
  <c r="Q72" i="42" s="1"/>
  <c r="P39" i="42"/>
  <c r="P90" i="42" s="1"/>
  <c r="O39" i="42"/>
  <c r="N39" i="42"/>
  <c r="M39" i="42"/>
  <c r="L39" i="42"/>
  <c r="L72" i="42" s="1"/>
  <c r="K39" i="42"/>
  <c r="K72" i="42" s="1"/>
  <c r="J39" i="42"/>
  <c r="J72" i="42" s="1"/>
  <c r="I39" i="42"/>
  <c r="I72" i="42" s="1"/>
  <c r="H39" i="42"/>
  <c r="G39" i="42"/>
  <c r="F39" i="42"/>
  <c r="E39" i="42"/>
  <c r="E90" i="42" s="1"/>
  <c r="D39" i="42"/>
  <c r="D72" i="42" s="1"/>
  <c r="C39" i="42"/>
  <c r="C72" i="42" s="1"/>
  <c r="B39" i="42"/>
  <c r="B72" i="42" s="1"/>
  <c r="A1" i="42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G87" i="41"/>
  <c r="F87" i="41"/>
  <c r="E87" i="41"/>
  <c r="D87" i="41"/>
  <c r="C87" i="41"/>
  <c r="B87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86" i="41"/>
  <c r="B86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F83" i="41"/>
  <c r="E83" i="41"/>
  <c r="D83" i="41"/>
  <c r="C83" i="41"/>
  <c r="B83" i="41"/>
  <c r="W82" i="41"/>
  <c r="V82" i="41"/>
  <c r="U82" i="41"/>
  <c r="T82" i="41"/>
  <c r="S82" i="41"/>
  <c r="R82" i="41"/>
  <c r="Q82" i="41"/>
  <c r="P82" i="41"/>
  <c r="O82" i="41"/>
  <c r="N82" i="41"/>
  <c r="M82" i="41"/>
  <c r="L82" i="41"/>
  <c r="K82" i="41"/>
  <c r="J82" i="41"/>
  <c r="I82" i="41"/>
  <c r="H82" i="41"/>
  <c r="G82" i="41"/>
  <c r="F82" i="41"/>
  <c r="E82" i="41"/>
  <c r="D82" i="41"/>
  <c r="C82" i="41"/>
  <c r="B82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B77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B76" i="41"/>
  <c r="W75" i="41"/>
  <c r="V75" i="41"/>
  <c r="U75" i="41"/>
  <c r="T75" i="41"/>
  <c r="T63" i="41" s="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W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J74" i="41"/>
  <c r="I74" i="41"/>
  <c r="H74" i="41"/>
  <c r="G74" i="41"/>
  <c r="F74" i="41"/>
  <c r="E74" i="41"/>
  <c r="D74" i="41"/>
  <c r="C74" i="41"/>
  <c r="B74" i="41"/>
  <c r="W73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E73" i="41"/>
  <c r="D73" i="41"/>
  <c r="C73" i="41"/>
  <c r="B73" i="41"/>
  <c r="F72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C71" i="41"/>
  <c r="B71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C70" i="41"/>
  <c r="B70" i="41"/>
  <c r="W69" i="41"/>
  <c r="V69" i="41"/>
  <c r="U69" i="41"/>
  <c r="T69" i="41"/>
  <c r="S69" i="41"/>
  <c r="R69" i="41"/>
  <c r="Q69" i="41"/>
  <c r="P69" i="41"/>
  <c r="O69" i="41"/>
  <c r="N69" i="41"/>
  <c r="M69" i="41"/>
  <c r="L69" i="41"/>
  <c r="K69" i="41"/>
  <c r="J69" i="41"/>
  <c r="I69" i="41"/>
  <c r="H69" i="41"/>
  <c r="G69" i="41"/>
  <c r="F69" i="41"/>
  <c r="E69" i="41"/>
  <c r="D69" i="41"/>
  <c r="C69" i="41"/>
  <c r="B69" i="41"/>
  <c r="W68" i="41"/>
  <c r="V68" i="4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H68" i="41"/>
  <c r="G68" i="41"/>
  <c r="F68" i="41"/>
  <c r="E68" i="41"/>
  <c r="D68" i="41"/>
  <c r="C68" i="41"/>
  <c r="B68" i="41"/>
  <c r="W67" i="41"/>
  <c r="V67" i="41"/>
  <c r="U67" i="41"/>
  <c r="T67" i="41"/>
  <c r="S67" i="41"/>
  <c r="R67" i="41"/>
  <c r="Q67" i="41"/>
  <c r="P67" i="41"/>
  <c r="O67" i="41"/>
  <c r="N67" i="41"/>
  <c r="M67" i="41"/>
  <c r="L67" i="41"/>
  <c r="K67" i="41"/>
  <c r="J67" i="41"/>
  <c r="I67" i="41"/>
  <c r="H67" i="41"/>
  <c r="G67" i="41"/>
  <c r="F67" i="41"/>
  <c r="E67" i="41"/>
  <c r="D67" i="41"/>
  <c r="C67" i="41"/>
  <c r="B67" i="41"/>
  <c r="W66" i="41"/>
  <c r="V66" i="41"/>
  <c r="U66" i="41"/>
  <c r="T66" i="41"/>
  <c r="S66" i="41"/>
  <c r="R66" i="41"/>
  <c r="Q66" i="41"/>
  <c r="P66" i="41"/>
  <c r="O66" i="41"/>
  <c r="N66" i="41"/>
  <c r="M66" i="41"/>
  <c r="L66" i="41"/>
  <c r="K66" i="41"/>
  <c r="J66" i="41"/>
  <c r="I66" i="41"/>
  <c r="H66" i="41"/>
  <c r="G66" i="41"/>
  <c r="F66" i="41"/>
  <c r="E66" i="41"/>
  <c r="D66" i="41"/>
  <c r="C66" i="41"/>
  <c r="B66" i="41"/>
  <c r="W65" i="41"/>
  <c r="V65" i="41"/>
  <c r="U65" i="41"/>
  <c r="T65" i="41"/>
  <c r="S65" i="41"/>
  <c r="R65" i="41"/>
  <c r="Q65" i="41"/>
  <c r="P65" i="41"/>
  <c r="O65" i="41"/>
  <c r="N65" i="41"/>
  <c r="M65" i="41"/>
  <c r="L65" i="41"/>
  <c r="K65" i="41"/>
  <c r="J65" i="41"/>
  <c r="I65" i="41"/>
  <c r="H65" i="41"/>
  <c r="G65" i="41"/>
  <c r="F65" i="41"/>
  <c r="E65" i="41"/>
  <c r="D65" i="41"/>
  <c r="C65" i="41"/>
  <c r="B65" i="41"/>
  <c r="W64" i="41"/>
  <c r="V64" i="41"/>
  <c r="U64" i="41"/>
  <c r="T64" i="41"/>
  <c r="S64" i="41"/>
  <c r="R64" i="41"/>
  <c r="Q64" i="41"/>
  <c r="P64" i="41"/>
  <c r="O64" i="41"/>
  <c r="N64" i="41"/>
  <c r="M64" i="41"/>
  <c r="L64" i="41"/>
  <c r="K64" i="41"/>
  <c r="J64" i="41"/>
  <c r="I64" i="41"/>
  <c r="H64" i="41"/>
  <c r="G64" i="41"/>
  <c r="F64" i="41"/>
  <c r="E64" i="41"/>
  <c r="D64" i="41"/>
  <c r="C64" i="41"/>
  <c r="B64" i="41"/>
  <c r="W39" i="41"/>
  <c r="W72" i="41" s="1"/>
  <c r="V39" i="41"/>
  <c r="V90" i="41" s="1"/>
  <c r="U39" i="41"/>
  <c r="U72" i="41" s="1"/>
  <c r="T39" i="41"/>
  <c r="T90" i="42" s="1"/>
  <c r="S39" i="41"/>
  <c r="S90" i="41" s="1"/>
  <c r="R39" i="41"/>
  <c r="Q39" i="41"/>
  <c r="Q90" i="41" s="1"/>
  <c r="P39" i="41"/>
  <c r="P90" i="41" s="1"/>
  <c r="O39" i="41"/>
  <c r="O72" i="41" s="1"/>
  <c r="N39" i="41"/>
  <c r="N90" i="41" s="1"/>
  <c r="M39" i="41"/>
  <c r="M72" i="41" s="1"/>
  <c r="L39" i="41"/>
  <c r="L90" i="42" s="1"/>
  <c r="K39" i="41"/>
  <c r="K90" i="41" s="1"/>
  <c r="J39" i="41"/>
  <c r="I39" i="41"/>
  <c r="I90" i="41" s="1"/>
  <c r="H39" i="41"/>
  <c r="H90" i="41" s="1"/>
  <c r="G39" i="41"/>
  <c r="G72" i="41" s="1"/>
  <c r="F39" i="41"/>
  <c r="F90" i="41" s="1"/>
  <c r="E39" i="41"/>
  <c r="E72" i="41" s="1"/>
  <c r="D39" i="41"/>
  <c r="C39" i="41"/>
  <c r="C90" i="41" s="1"/>
  <c r="B39" i="41"/>
  <c r="A1" i="41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W33" i="40"/>
  <c r="W38" i="40" s="1"/>
  <c r="V33" i="40"/>
  <c r="V38" i="40" s="1"/>
  <c r="U33" i="40"/>
  <c r="U38" i="40" s="1"/>
  <c r="T33" i="40"/>
  <c r="T38" i="40" s="1"/>
  <c r="S33" i="40"/>
  <c r="S38" i="40" s="1"/>
  <c r="R33" i="40"/>
  <c r="R38" i="40" s="1"/>
  <c r="Q33" i="40"/>
  <c r="Q38" i="40" s="1"/>
  <c r="P33" i="40"/>
  <c r="P38" i="40" s="1"/>
  <c r="O33" i="40"/>
  <c r="O38" i="40" s="1"/>
  <c r="N33" i="40"/>
  <c r="N38" i="40" s="1"/>
  <c r="M33" i="40"/>
  <c r="M38" i="40" s="1"/>
  <c r="L33" i="40"/>
  <c r="L38" i="40" s="1"/>
  <c r="K33" i="40"/>
  <c r="K38" i="40" s="1"/>
  <c r="J33" i="40"/>
  <c r="J38" i="40" s="1"/>
  <c r="I33" i="40"/>
  <c r="I38" i="40" s="1"/>
  <c r="H33" i="40"/>
  <c r="H38" i="40" s="1"/>
  <c r="G33" i="40"/>
  <c r="G38" i="40" s="1"/>
  <c r="F33" i="40"/>
  <c r="F38" i="40" s="1"/>
  <c r="F178" i="4" s="1"/>
  <c r="E33" i="40"/>
  <c r="E38" i="40" s="1"/>
  <c r="E178" i="4" s="1"/>
  <c r="D33" i="40"/>
  <c r="D38" i="40" s="1"/>
  <c r="C33" i="40"/>
  <c r="C38" i="40" s="1"/>
  <c r="B33" i="40"/>
  <c r="B38" i="40" s="1"/>
  <c r="B178" i="4" s="1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A1" i="40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W68" i="39"/>
  <c r="V68" i="39"/>
  <c r="U68" i="39"/>
  <c r="T68" i="39"/>
  <c r="S68" i="39"/>
  <c r="R68" i="39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D68" i="39"/>
  <c r="C68" i="39"/>
  <c r="B68" i="39"/>
  <c r="W67" i="39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6" i="39"/>
  <c r="C66" i="39"/>
  <c r="B66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C65" i="39"/>
  <c r="B65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D64" i="39"/>
  <c r="C64" i="39"/>
  <c r="B64" i="39"/>
  <c r="F63" i="39"/>
  <c r="W62" i="39"/>
  <c r="V62" i="39"/>
  <c r="U62" i="39"/>
  <c r="T62" i="39"/>
  <c r="S62" i="39"/>
  <c r="R62" i="39"/>
  <c r="Q62" i="39"/>
  <c r="P62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C62" i="39"/>
  <c r="B62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B61" i="39"/>
  <c r="L60" i="39"/>
  <c r="H60" i="39"/>
  <c r="W59" i="39"/>
  <c r="V59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C59" i="39"/>
  <c r="B59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B58" i="39"/>
  <c r="O57" i="39"/>
  <c r="F57" i="39"/>
  <c r="W56" i="39"/>
  <c r="V56" i="39"/>
  <c r="U56" i="39"/>
  <c r="T56" i="39"/>
  <c r="S56" i="39"/>
  <c r="R56" i="39"/>
  <c r="Q56" i="39"/>
  <c r="P56" i="39"/>
  <c r="O56" i="39"/>
  <c r="N56" i="39"/>
  <c r="M56" i="39"/>
  <c r="L56" i="39"/>
  <c r="K56" i="39"/>
  <c r="J56" i="39"/>
  <c r="I56" i="39"/>
  <c r="H56" i="39"/>
  <c r="G56" i="39"/>
  <c r="F56" i="39"/>
  <c r="E56" i="39"/>
  <c r="D56" i="39"/>
  <c r="C56" i="39"/>
  <c r="B56" i="39"/>
  <c r="W55" i="39"/>
  <c r="V55" i="39"/>
  <c r="U55" i="39"/>
  <c r="T55" i="39"/>
  <c r="S55" i="39"/>
  <c r="R55" i="39"/>
  <c r="Q55" i="39"/>
  <c r="P55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C55" i="39"/>
  <c r="B55" i="39"/>
  <c r="W54" i="39"/>
  <c r="V54" i="39"/>
  <c r="U54" i="39"/>
  <c r="T54" i="39"/>
  <c r="S54" i="39"/>
  <c r="R54" i="39"/>
  <c r="Q54" i="39"/>
  <c r="P54" i="39"/>
  <c r="O54" i="39"/>
  <c r="N54" i="39"/>
  <c r="M54" i="39"/>
  <c r="L54" i="39"/>
  <c r="K54" i="39"/>
  <c r="J54" i="39"/>
  <c r="I54" i="39"/>
  <c r="H54" i="39"/>
  <c r="G54" i="39"/>
  <c r="F54" i="39"/>
  <c r="E54" i="39"/>
  <c r="D54" i="39"/>
  <c r="C54" i="39"/>
  <c r="B54" i="39"/>
  <c r="W53" i="39"/>
  <c r="V53" i="39"/>
  <c r="U53" i="39"/>
  <c r="T53" i="39"/>
  <c r="S53" i="39"/>
  <c r="R53" i="39"/>
  <c r="Q53" i="39"/>
  <c r="P53" i="39"/>
  <c r="O53" i="39"/>
  <c r="N53" i="39"/>
  <c r="M53" i="39"/>
  <c r="L53" i="39"/>
  <c r="K53" i="39"/>
  <c r="J53" i="39"/>
  <c r="I53" i="39"/>
  <c r="H53" i="39"/>
  <c r="G53" i="39"/>
  <c r="F53" i="39"/>
  <c r="E53" i="39"/>
  <c r="D53" i="39"/>
  <c r="C53" i="39"/>
  <c r="B53" i="39"/>
  <c r="W52" i="39"/>
  <c r="V52" i="39"/>
  <c r="U52" i="39"/>
  <c r="T52" i="39"/>
  <c r="S52" i="39"/>
  <c r="R52" i="39"/>
  <c r="Q52" i="39"/>
  <c r="P52" i="39"/>
  <c r="O52" i="39"/>
  <c r="N52" i="39"/>
  <c r="M52" i="39"/>
  <c r="L52" i="39"/>
  <c r="K52" i="39"/>
  <c r="J52" i="39"/>
  <c r="I52" i="39"/>
  <c r="H52" i="39"/>
  <c r="G52" i="39"/>
  <c r="F52" i="39"/>
  <c r="E52" i="39"/>
  <c r="D52" i="39"/>
  <c r="C52" i="39"/>
  <c r="B52" i="39"/>
  <c r="W27" i="39"/>
  <c r="W63" i="39" s="1"/>
  <c r="V27" i="39"/>
  <c r="V63" i="39" s="1"/>
  <c r="U27" i="39"/>
  <c r="U63" i="39" s="1"/>
  <c r="T27" i="39"/>
  <c r="T63" i="39" s="1"/>
  <c r="S27" i="39"/>
  <c r="S63" i="39" s="1"/>
  <c r="R27" i="39"/>
  <c r="R63" i="39" s="1"/>
  <c r="Q27" i="39"/>
  <c r="Q63" i="39" s="1"/>
  <c r="P27" i="39"/>
  <c r="O27" i="39"/>
  <c r="O63" i="39" s="1"/>
  <c r="N27" i="39"/>
  <c r="N63" i="39" s="1"/>
  <c r="M27" i="39"/>
  <c r="M63" i="39" s="1"/>
  <c r="L27" i="39"/>
  <c r="K27" i="39"/>
  <c r="K63" i="39" s="1"/>
  <c r="J27" i="39"/>
  <c r="J63" i="39" s="1"/>
  <c r="I27" i="39"/>
  <c r="H27" i="39"/>
  <c r="G27" i="39"/>
  <c r="G63" i="39" s="1"/>
  <c r="F27" i="39"/>
  <c r="E27" i="39"/>
  <c r="E63" i="39" s="1"/>
  <c r="D27" i="39"/>
  <c r="C27" i="39"/>
  <c r="B27" i="39"/>
  <c r="W24" i="39"/>
  <c r="V24" i="39"/>
  <c r="U24" i="39"/>
  <c r="U60" i="39" s="1"/>
  <c r="T24" i="39"/>
  <c r="T60" i="39" s="1"/>
  <c r="S24" i="39"/>
  <c r="S60" i="39" s="1"/>
  <c r="R24" i="39"/>
  <c r="Q24" i="39"/>
  <c r="P24" i="39"/>
  <c r="O24" i="39"/>
  <c r="N24" i="39"/>
  <c r="M24" i="39"/>
  <c r="M60" i="39" s="1"/>
  <c r="L24" i="39"/>
  <c r="K24" i="39"/>
  <c r="K60" i="39" s="1"/>
  <c r="J24" i="39"/>
  <c r="I24" i="39"/>
  <c r="H24" i="39"/>
  <c r="G24" i="39"/>
  <c r="F24" i="39"/>
  <c r="E24" i="39"/>
  <c r="D24" i="39"/>
  <c r="D60" i="39" s="1"/>
  <c r="C24" i="39"/>
  <c r="C60" i="39" s="1"/>
  <c r="B24" i="39"/>
  <c r="W16" i="39"/>
  <c r="V16" i="39"/>
  <c r="V57" i="39" s="1"/>
  <c r="U16" i="39"/>
  <c r="U57" i="39" s="1"/>
  <c r="T16" i="39"/>
  <c r="S16" i="39"/>
  <c r="S57" i="39" s="1"/>
  <c r="R16" i="39"/>
  <c r="R57" i="39" s="1"/>
  <c r="Q16" i="39"/>
  <c r="Q57" i="39" s="1"/>
  <c r="P16" i="39"/>
  <c r="P57" i="39" s="1"/>
  <c r="O16" i="39"/>
  <c r="N16" i="39"/>
  <c r="N57" i="39" s="1"/>
  <c r="M16" i="39"/>
  <c r="L16" i="39"/>
  <c r="K16" i="39"/>
  <c r="K57" i="39" s="1"/>
  <c r="J16" i="39"/>
  <c r="J57" i="39" s="1"/>
  <c r="I16" i="39"/>
  <c r="I57" i="39" s="1"/>
  <c r="H16" i="39"/>
  <c r="H57" i="39" s="1"/>
  <c r="G16" i="39"/>
  <c r="G57" i="39" s="1"/>
  <c r="F16" i="39"/>
  <c r="E16" i="39"/>
  <c r="E57" i="39" s="1"/>
  <c r="D16" i="39"/>
  <c r="C16" i="39"/>
  <c r="C57" i="39" s="1"/>
  <c r="B16" i="39"/>
  <c r="B57" i="39" s="1"/>
  <c r="A1" i="39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B67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B66" i="38"/>
  <c r="W65" i="38"/>
  <c r="V65" i="38"/>
  <c r="U65" i="38"/>
  <c r="T65" i="38"/>
  <c r="S65" i="38"/>
  <c r="R65" i="38"/>
  <c r="Q65" i="38"/>
  <c r="P65" i="38"/>
  <c r="O65" i="38"/>
  <c r="N65" i="38"/>
  <c r="M65" i="38"/>
  <c r="L65" i="38"/>
  <c r="K65" i="38"/>
  <c r="J65" i="38"/>
  <c r="I65" i="38"/>
  <c r="H65" i="38"/>
  <c r="G65" i="38"/>
  <c r="F65" i="38"/>
  <c r="E65" i="38"/>
  <c r="D65" i="38"/>
  <c r="C65" i="38"/>
  <c r="B65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B64" i="38"/>
  <c r="W62" i="38"/>
  <c r="V62" i="38"/>
  <c r="U62" i="38"/>
  <c r="T62" i="38"/>
  <c r="S62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C62" i="38"/>
  <c r="B62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U60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C59" i="38"/>
  <c r="B59" i="38"/>
  <c r="W58" i="38"/>
  <c r="V58" i="38"/>
  <c r="U58" i="38"/>
  <c r="T58" i="38"/>
  <c r="S58" i="38"/>
  <c r="R58" i="38"/>
  <c r="Q58" i="38"/>
  <c r="P58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C58" i="38"/>
  <c r="B58" i="38"/>
  <c r="O57" i="38"/>
  <c r="K57" i="38"/>
  <c r="W56" i="38"/>
  <c r="V56" i="38"/>
  <c r="U56" i="38"/>
  <c r="T56" i="38"/>
  <c r="S56" i="38"/>
  <c r="R56" i="38"/>
  <c r="Q56" i="38"/>
  <c r="P56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C56" i="38"/>
  <c r="B56" i="38"/>
  <c r="W55" i="38"/>
  <c r="V55" i="38"/>
  <c r="U55" i="38"/>
  <c r="T55" i="38"/>
  <c r="S55" i="38"/>
  <c r="R55" i="38"/>
  <c r="Q55" i="38"/>
  <c r="P55" i="38"/>
  <c r="O55" i="38"/>
  <c r="N55" i="38"/>
  <c r="M55" i="38"/>
  <c r="L55" i="38"/>
  <c r="K55" i="38"/>
  <c r="J55" i="38"/>
  <c r="I55" i="38"/>
  <c r="H55" i="38"/>
  <c r="G55" i="38"/>
  <c r="F55" i="38"/>
  <c r="E55" i="38"/>
  <c r="D55" i="38"/>
  <c r="C55" i="38"/>
  <c r="B55" i="38"/>
  <c r="W54" i="38"/>
  <c r="V54" i="38"/>
  <c r="U54" i="38"/>
  <c r="T54" i="38"/>
  <c r="S54" i="38"/>
  <c r="R54" i="38"/>
  <c r="Q54" i="38"/>
  <c r="P54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C54" i="38"/>
  <c r="B54" i="38"/>
  <c r="W53" i="38"/>
  <c r="W51" i="38" s="1"/>
  <c r="V53" i="38"/>
  <c r="U53" i="38"/>
  <c r="T53" i="38"/>
  <c r="S53" i="38"/>
  <c r="R53" i="38"/>
  <c r="Q53" i="38"/>
  <c r="P53" i="38"/>
  <c r="O53" i="38"/>
  <c r="N53" i="38"/>
  <c r="M53" i="38"/>
  <c r="L53" i="38"/>
  <c r="K53" i="38"/>
  <c r="J53" i="38"/>
  <c r="I53" i="38"/>
  <c r="H53" i="38"/>
  <c r="G53" i="38"/>
  <c r="F53" i="38"/>
  <c r="E53" i="38"/>
  <c r="D53" i="38"/>
  <c r="C53" i="38"/>
  <c r="B53" i="38"/>
  <c r="W52" i="38"/>
  <c r="V52" i="38"/>
  <c r="U52" i="38"/>
  <c r="T52" i="38"/>
  <c r="T51" i="38" s="1"/>
  <c r="S52" i="38"/>
  <c r="R52" i="38"/>
  <c r="Q52" i="38"/>
  <c r="P52" i="38"/>
  <c r="O52" i="38"/>
  <c r="N52" i="38"/>
  <c r="M52" i="38"/>
  <c r="L52" i="38"/>
  <c r="K52" i="38"/>
  <c r="J52" i="38"/>
  <c r="I52" i="38"/>
  <c r="H52" i="38"/>
  <c r="G52" i="38"/>
  <c r="G51" i="38" s="1"/>
  <c r="F52" i="38"/>
  <c r="E52" i="38"/>
  <c r="D52" i="38"/>
  <c r="C52" i="38"/>
  <c r="B52" i="38"/>
  <c r="W27" i="38"/>
  <c r="W63" i="38" s="1"/>
  <c r="V27" i="38"/>
  <c r="V63" i="38" s="1"/>
  <c r="U27" i="38"/>
  <c r="U63" i="38" s="1"/>
  <c r="T27" i="38"/>
  <c r="T63" i="38" s="1"/>
  <c r="S27" i="38"/>
  <c r="R27" i="38"/>
  <c r="Q27" i="38"/>
  <c r="P27" i="38"/>
  <c r="O27" i="38"/>
  <c r="N27" i="38"/>
  <c r="N63" i="38" s="1"/>
  <c r="M27" i="38"/>
  <c r="M63" i="38" s="1"/>
  <c r="L27" i="38"/>
  <c r="L63" i="38" s="1"/>
  <c r="K27" i="38"/>
  <c r="K63" i="38" s="1"/>
  <c r="J27" i="38"/>
  <c r="I27" i="38"/>
  <c r="H27" i="38"/>
  <c r="H80" i="38" s="1"/>
  <c r="G27" i="38"/>
  <c r="G63" i="38" s="1"/>
  <c r="F27" i="38"/>
  <c r="F63" i="38" s="1"/>
  <c r="E27" i="38"/>
  <c r="E63" i="38" s="1"/>
  <c r="D27" i="38"/>
  <c r="D63" i="38" s="1"/>
  <c r="C27" i="38"/>
  <c r="B27" i="38"/>
  <c r="W24" i="38"/>
  <c r="V24" i="38"/>
  <c r="U24" i="38"/>
  <c r="T24" i="38"/>
  <c r="T60" i="38" s="1"/>
  <c r="S24" i="38"/>
  <c r="R24" i="38"/>
  <c r="Q24" i="38"/>
  <c r="Q60" i="38" s="1"/>
  <c r="P24" i="38"/>
  <c r="O24" i="38"/>
  <c r="N24" i="38"/>
  <c r="M24" i="38"/>
  <c r="L24" i="38"/>
  <c r="K24" i="38"/>
  <c r="J24" i="38"/>
  <c r="I24" i="38"/>
  <c r="H24" i="38"/>
  <c r="G24" i="38"/>
  <c r="F24" i="38"/>
  <c r="E24" i="38"/>
  <c r="E60" i="38" s="1"/>
  <c r="D24" i="38"/>
  <c r="D79" i="38" s="1"/>
  <c r="C24" i="38"/>
  <c r="B24" i="38"/>
  <c r="B60" i="38" s="1"/>
  <c r="W16" i="38"/>
  <c r="W57" i="38" s="1"/>
  <c r="V16" i="38"/>
  <c r="U16" i="38"/>
  <c r="U57" i="38" s="1"/>
  <c r="T16" i="38"/>
  <c r="T57" i="38" s="1"/>
  <c r="S16" i="38"/>
  <c r="S57" i="38" s="1"/>
  <c r="R16" i="38"/>
  <c r="R57" i="38" s="1"/>
  <c r="Q16" i="38"/>
  <c r="P16" i="38"/>
  <c r="P57" i="38" s="1"/>
  <c r="O16" i="38"/>
  <c r="N16" i="38"/>
  <c r="M16" i="38"/>
  <c r="M57" i="38" s="1"/>
  <c r="L16" i="38"/>
  <c r="L57" i="38" s="1"/>
  <c r="K16" i="38"/>
  <c r="J16" i="38"/>
  <c r="J57" i="38" s="1"/>
  <c r="I16" i="38"/>
  <c r="H16" i="38"/>
  <c r="H57" i="38" s="1"/>
  <c r="G16" i="38"/>
  <c r="G57" i="38" s="1"/>
  <c r="F16" i="38"/>
  <c r="E16" i="38"/>
  <c r="E57" i="38" s="1"/>
  <c r="D16" i="38"/>
  <c r="D57" i="38" s="1"/>
  <c r="C16" i="38"/>
  <c r="C57" i="38" s="1"/>
  <c r="B16" i="38"/>
  <c r="B57" i="38" s="1"/>
  <c r="A1" i="38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H79" i="37"/>
  <c r="E79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C67" i="37"/>
  <c r="B67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E65" i="37"/>
  <c r="D65" i="37"/>
  <c r="C65" i="37"/>
  <c r="B65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F63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H60" i="37"/>
  <c r="D60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C59" i="37"/>
  <c r="B59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R57" i="37"/>
  <c r="F57" i="37"/>
  <c r="B57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E56" i="37"/>
  <c r="D56" i="37"/>
  <c r="C56" i="37"/>
  <c r="B56" i="37"/>
  <c r="W55" i="37"/>
  <c r="V55" i="37"/>
  <c r="U55" i="37"/>
  <c r="T55" i="37"/>
  <c r="S55" i="37"/>
  <c r="R55" i="37"/>
  <c r="Q55" i="37"/>
  <c r="P55" i="37"/>
  <c r="O55" i="37"/>
  <c r="N55" i="37"/>
  <c r="M55" i="37"/>
  <c r="L55" i="37"/>
  <c r="K55" i="37"/>
  <c r="J55" i="37"/>
  <c r="I55" i="37"/>
  <c r="H55" i="37"/>
  <c r="G55" i="37"/>
  <c r="F55" i="37"/>
  <c r="E55" i="37"/>
  <c r="D55" i="37"/>
  <c r="C55" i="37"/>
  <c r="B55" i="37"/>
  <c r="W54" i="37"/>
  <c r="V54" i="37"/>
  <c r="U54" i="37"/>
  <c r="T54" i="37"/>
  <c r="S54" i="37"/>
  <c r="R54" i="37"/>
  <c r="Q54" i="37"/>
  <c r="P54" i="37"/>
  <c r="O54" i="37"/>
  <c r="N54" i="37"/>
  <c r="M54" i="37"/>
  <c r="L54" i="37"/>
  <c r="K54" i="37"/>
  <c r="J54" i="37"/>
  <c r="I54" i="37"/>
  <c r="H54" i="37"/>
  <c r="G54" i="37"/>
  <c r="F54" i="37"/>
  <c r="E54" i="37"/>
  <c r="D54" i="37"/>
  <c r="C54" i="37"/>
  <c r="B54" i="37"/>
  <c r="W53" i="37"/>
  <c r="V53" i="37"/>
  <c r="U53" i="37"/>
  <c r="T53" i="37"/>
  <c r="S53" i="37"/>
  <c r="R53" i="37"/>
  <c r="Q53" i="37"/>
  <c r="P53" i="37"/>
  <c r="O53" i="37"/>
  <c r="N53" i="37"/>
  <c r="M53" i="37"/>
  <c r="L53" i="37"/>
  <c r="K53" i="37"/>
  <c r="J53" i="37"/>
  <c r="I53" i="37"/>
  <c r="H53" i="37"/>
  <c r="G53" i="37"/>
  <c r="F53" i="37"/>
  <c r="E53" i="37"/>
  <c r="D53" i="37"/>
  <c r="C53" i="37"/>
  <c r="B53" i="37"/>
  <c r="W52" i="37"/>
  <c r="V52" i="37"/>
  <c r="U52" i="37"/>
  <c r="T52" i="37"/>
  <c r="S52" i="37"/>
  <c r="R52" i="37"/>
  <c r="Q52" i="37"/>
  <c r="P52" i="37"/>
  <c r="O52" i="37"/>
  <c r="N52" i="37"/>
  <c r="M52" i="37"/>
  <c r="L52" i="37"/>
  <c r="K52" i="37"/>
  <c r="J52" i="37"/>
  <c r="I52" i="37"/>
  <c r="H52" i="37"/>
  <c r="G52" i="37"/>
  <c r="F52" i="37"/>
  <c r="E52" i="37"/>
  <c r="D52" i="37"/>
  <c r="C52" i="37"/>
  <c r="B52" i="37"/>
  <c r="W27" i="37"/>
  <c r="W63" i="37" s="1"/>
  <c r="V27" i="37"/>
  <c r="V80" i="37" s="1"/>
  <c r="U27" i="37"/>
  <c r="T27" i="37"/>
  <c r="S27" i="37"/>
  <c r="S80" i="37" s="1"/>
  <c r="R27" i="37"/>
  <c r="R80" i="37" s="1"/>
  <c r="Q27" i="37"/>
  <c r="P27" i="37"/>
  <c r="P63" i="37" s="1"/>
  <c r="O27" i="37"/>
  <c r="O63" i="37" s="1"/>
  <c r="N27" i="37"/>
  <c r="N80" i="39" s="1"/>
  <c r="M27" i="37"/>
  <c r="M80" i="37" s="1"/>
  <c r="L27" i="37"/>
  <c r="K27" i="37"/>
  <c r="K63" i="37" s="1"/>
  <c r="J27" i="37"/>
  <c r="J80" i="37" s="1"/>
  <c r="I27" i="37"/>
  <c r="H27" i="37"/>
  <c r="H63" i="37" s="1"/>
  <c r="G27" i="37"/>
  <c r="G63" i="37" s="1"/>
  <c r="F27" i="37"/>
  <c r="F80" i="39" s="1"/>
  <c r="E27" i="37"/>
  <c r="D27" i="37"/>
  <c r="C27" i="37"/>
  <c r="C80" i="37" s="1"/>
  <c r="B27" i="37"/>
  <c r="B80" i="37" s="1"/>
  <c r="W24" i="37"/>
  <c r="V24" i="37"/>
  <c r="U24" i="37"/>
  <c r="U79" i="38" s="1"/>
  <c r="T24" i="37"/>
  <c r="T79" i="39" s="1"/>
  <c r="S24" i="37"/>
  <c r="S79" i="37" s="1"/>
  <c r="R24" i="37"/>
  <c r="Q24" i="37"/>
  <c r="Q79" i="37" s="1"/>
  <c r="P24" i="37"/>
  <c r="P79" i="37" s="1"/>
  <c r="O24" i="37"/>
  <c r="N24" i="37"/>
  <c r="M24" i="37"/>
  <c r="M79" i="37" s="1"/>
  <c r="L24" i="37"/>
  <c r="L79" i="39" s="1"/>
  <c r="K24" i="37"/>
  <c r="J24" i="37"/>
  <c r="I24" i="37"/>
  <c r="I79" i="37" s="1"/>
  <c r="H24" i="37"/>
  <c r="G24" i="37"/>
  <c r="F24" i="37"/>
  <c r="E24" i="37"/>
  <c r="D24" i="37"/>
  <c r="D79" i="39" s="1"/>
  <c r="C24" i="37"/>
  <c r="C79" i="37" s="1"/>
  <c r="B24" i="37"/>
  <c r="W16" i="37"/>
  <c r="W78" i="37" s="1"/>
  <c r="V16" i="37"/>
  <c r="V78" i="37" s="1"/>
  <c r="U16" i="37"/>
  <c r="T16" i="37"/>
  <c r="S16" i="37"/>
  <c r="S78" i="37" s="1"/>
  <c r="R16" i="37"/>
  <c r="R78" i="39" s="1"/>
  <c r="Q16" i="37"/>
  <c r="Q78" i="39" s="1"/>
  <c r="P16" i="37"/>
  <c r="O16" i="37"/>
  <c r="O78" i="37" s="1"/>
  <c r="N16" i="37"/>
  <c r="N57" i="37" s="1"/>
  <c r="M16" i="37"/>
  <c r="L16" i="37"/>
  <c r="K16" i="37"/>
  <c r="K78" i="37" s="1"/>
  <c r="J16" i="37"/>
  <c r="I16" i="37"/>
  <c r="I78" i="37" s="1"/>
  <c r="H16" i="37"/>
  <c r="G16" i="37"/>
  <c r="G78" i="37" s="1"/>
  <c r="F16" i="37"/>
  <c r="F78" i="37" s="1"/>
  <c r="E16" i="37"/>
  <c r="D16" i="37"/>
  <c r="C16" i="37"/>
  <c r="C57" i="37" s="1"/>
  <c r="B16" i="37"/>
  <c r="B78" i="39" s="1"/>
  <c r="A1" i="37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W33" i="36"/>
  <c r="W38" i="36" s="1"/>
  <c r="W177" i="4" s="1"/>
  <c r="V33" i="36"/>
  <c r="V38" i="36" s="1"/>
  <c r="U33" i="36"/>
  <c r="U38" i="36" s="1"/>
  <c r="T33" i="36"/>
  <c r="T38" i="36" s="1"/>
  <c r="S33" i="36"/>
  <c r="S38" i="36" s="1"/>
  <c r="S177" i="4" s="1"/>
  <c r="R33" i="36"/>
  <c r="R38" i="36" s="1"/>
  <c r="Q33" i="36"/>
  <c r="Q38" i="36" s="1"/>
  <c r="P33" i="36"/>
  <c r="P38" i="36" s="1"/>
  <c r="O33" i="36"/>
  <c r="O38" i="36" s="1"/>
  <c r="N33" i="36"/>
  <c r="N38" i="36" s="1"/>
  <c r="N177" i="4" s="1"/>
  <c r="M33" i="36"/>
  <c r="M38" i="36" s="1"/>
  <c r="M177" i="4" s="1"/>
  <c r="L33" i="36"/>
  <c r="L38" i="36" s="1"/>
  <c r="K33" i="36"/>
  <c r="K38" i="36" s="1"/>
  <c r="K177" i="4" s="1"/>
  <c r="J33" i="36"/>
  <c r="J38" i="36" s="1"/>
  <c r="I33" i="36"/>
  <c r="I38" i="36" s="1"/>
  <c r="H33" i="36"/>
  <c r="H38" i="36" s="1"/>
  <c r="G33" i="36"/>
  <c r="G38" i="36" s="1"/>
  <c r="G177" i="4" s="1"/>
  <c r="F33" i="36"/>
  <c r="F38" i="36" s="1"/>
  <c r="E33" i="36"/>
  <c r="E38" i="36" s="1"/>
  <c r="D33" i="36"/>
  <c r="D38" i="36" s="1"/>
  <c r="C33" i="36"/>
  <c r="C38" i="36" s="1"/>
  <c r="B33" i="36"/>
  <c r="B38" i="36" s="1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A1" i="36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B67" i="35"/>
  <c r="W66" i="35"/>
  <c r="V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B66" i="35"/>
  <c r="W65" i="35"/>
  <c r="V65" i="35"/>
  <c r="U65" i="35"/>
  <c r="T65" i="35"/>
  <c r="S65" i="35"/>
  <c r="R65" i="35"/>
  <c r="Q65" i="35"/>
  <c r="P65" i="35"/>
  <c r="O65" i="35"/>
  <c r="N65" i="35"/>
  <c r="M65" i="35"/>
  <c r="L65" i="35"/>
  <c r="K65" i="35"/>
  <c r="J65" i="35"/>
  <c r="I65" i="35"/>
  <c r="H65" i="35"/>
  <c r="G65" i="35"/>
  <c r="F65" i="35"/>
  <c r="E65" i="35"/>
  <c r="D65" i="35"/>
  <c r="C65" i="35"/>
  <c r="B65" i="35"/>
  <c r="W64" i="35"/>
  <c r="V64" i="35"/>
  <c r="U64" i="35"/>
  <c r="T64" i="35"/>
  <c r="S64" i="35"/>
  <c r="R64" i="35"/>
  <c r="Q64" i="35"/>
  <c r="P64" i="35"/>
  <c r="O64" i="35"/>
  <c r="N64" i="35"/>
  <c r="M64" i="35"/>
  <c r="L64" i="35"/>
  <c r="K64" i="35"/>
  <c r="J64" i="35"/>
  <c r="I64" i="35"/>
  <c r="H64" i="35"/>
  <c r="G64" i="35"/>
  <c r="F64" i="35"/>
  <c r="E64" i="35"/>
  <c r="D64" i="35"/>
  <c r="C64" i="35"/>
  <c r="B64" i="35"/>
  <c r="V63" i="35"/>
  <c r="W62" i="35"/>
  <c r="V62" i="35"/>
  <c r="U62" i="35"/>
  <c r="T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B62" i="35"/>
  <c r="W61" i="35"/>
  <c r="V61" i="35"/>
  <c r="U61" i="35"/>
  <c r="T61" i="35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F61" i="35"/>
  <c r="E61" i="35"/>
  <c r="D61" i="35"/>
  <c r="C61" i="35"/>
  <c r="B61" i="35"/>
  <c r="W59" i="35"/>
  <c r="V59" i="35"/>
  <c r="U59" i="35"/>
  <c r="T59" i="35"/>
  <c r="S59" i="35"/>
  <c r="R59" i="35"/>
  <c r="Q59" i="35"/>
  <c r="P59" i="35"/>
  <c r="O59" i="35"/>
  <c r="N59" i="35"/>
  <c r="M59" i="35"/>
  <c r="L59" i="35"/>
  <c r="K59" i="35"/>
  <c r="J59" i="35"/>
  <c r="I59" i="35"/>
  <c r="H59" i="35"/>
  <c r="G59" i="35"/>
  <c r="F59" i="35"/>
  <c r="E59" i="35"/>
  <c r="D59" i="35"/>
  <c r="C59" i="35"/>
  <c r="B59" i="35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C56" i="35"/>
  <c r="B56" i="35"/>
  <c r="W55" i="35"/>
  <c r="V55" i="35"/>
  <c r="U55" i="35"/>
  <c r="T55" i="35"/>
  <c r="S55" i="35"/>
  <c r="R55" i="35"/>
  <c r="Q55" i="35"/>
  <c r="P55" i="35"/>
  <c r="O55" i="35"/>
  <c r="N55" i="35"/>
  <c r="M55" i="35"/>
  <c r="L55" i="35"/>
  <c r="K55" i="35"/>
  <c r="J55" i="35"/>
  <c r="I55" i="35"/>
  <c r="H55" i="35"/>
  <c r="G55" i="35"/>
  <c r="F55" i="35"/>
  <c r="E55" i="35"/>
  <c r="D55" i="35"/>
  <c r="C55" i="35"/>
  <c r="B55" i="35"/>
  <c r="W54" i="35"/>
  <c r="V54" i="35"/>
  <c r="U54" i="35"/>
  <c r="T54" i="35"/>
  <c r="S54" i="35"/>
  <c r="R54" i="35"/>
  <c r="Q54" i="35"/>
  <c r="P54" i="35"/>
  <c r="O54" i="35"/>
  <c r="N54" i="35"/>
  <c r="M54" i="35"/>
  <c r="L54" i="35"/>
  <c r="K54" i="35"/>
  <c r="J54" i="35"/>
  <c r="I54" i="35"/>
  <c r="H54" i="35"/>
  <c r="G54" i="35"/>
  <c r="F54" i="35"/>
  <c r="E54" i="35"/>
  <c r="D54" i="35"/>
  <c r="C54" i="35"/>
  <c r="B54" i="35"/>
  <c r="W53" i="35"/>
  <c r="V53" i="35"/>
  <c r="U53" i="35"/>
  <c r="T53" i="35"/>
  <c r="S53" i="35"/>
  <c r="R53" i="35"/>
  <c r="Q53" i="35"/>
  <c r="P53" i="35"/>
  <c r="O53" i="35"/>
  <c r="N53" i="35"/>
  <c r="M53" i="35"/>
  <c r="L53" i="35"/>
  <c r="K53" i="35"/>
  <c r="J53" i="35"/>
  <c r="I53" i="35"/>
  <c r="H53" i="35"/>
  <c r="G53" i="35"/>
  <c r="F53" i="35"/>
  <c r="E53" i="35"/>
  <c r="D53" i="35"/>
  <c r="C53" i="35"/>
  <c r="B53" i="35"/>
  <c r="W52" i="35"/>
  <c r="V52" i="35"/>
  <c r="U52" i="35"/>
  <c r="T52" i="35"/>
  <c r="S52" i="35"/>
  <c r="R52" i="35"/>
  <c r="Q52" i="35"/>
  <c r="P52" i="35"/>
  <c r="O52" i="35"/>
  <c r="N52" i="35"/>
  <c r="M52" i="35"/>
  <c r="L52" i="35"/>
  <c r="K52" i="35"/>
  <c r="J52" i="35"/>
  <c r="I52" i="35"/>
  <c r="H52" i="35"/>
  <c r="G52" i="35"/>
  <c r="F52" i="35"/>
  <c r="E52" i="35"/>
  <c r="D52" i="35"/>
  <c r="C52" i="35"/>
  <c r="B52" i="35"/>
  <c r="W27" i="35"/>
  <c r="V27" i="35"/>
  <c r="U27" i="35"/>
  <c r="T27" i="35"/>
  <c r="S27" i="35"/>
  <c r="R27" i="35"/>
  <c r="R63" i="35" s="1"/>
  <c r="Q27" i="35"/>
  <c r="Q63" i="35" s="1"/>
  <c r="P27" i="35"/>
  <c r="P63" i="35" s="1"/>
  <c r="O27" i="35"/>
  <c r="N27" i="35"/>
  <c r="N63" i="35" s="1"/>
  <c r="M27" i="35"/>
  <c r="L27" i="35"/>
  <c r="L63" i="35" s="1"/>
  <c r="K27" i="35"/>
  <c r="J27" i="35"/>
  <c r="J63" i="35" s="1"/>
  <c r="I27" i="35"/>
  <c r="I63" i="35" s="1"/>
  <c r="H27" i="35"/>
  <c r="H63" i="35" s="1"/>
  <c r="G27" i="35"/>
  <c r="F27" i="35"/>
  <c r="E27" i="35"/>
  <c r="D27" i="35"/>
  <c r="D63" i="35" s="1"/>
  <c r="C27" i="35"/>
  <c r="B27" i="35"/>
  <c r="B63" i="35" s="1"/>
  <c r="W24" i="35"/>
  <c r="W60" i="35" s="1"/>
  <c r="V24" i="35"/>
  <c r="U24" i="35"/>
  <c r="T24" i="35"/>
  <c r="T60" i="35" s="1"/>
  <c r="S24" i="35"/>
  <c r="R24" i="35"/>
  <c r="Q24" i="35"/>
  <c r="P24" i="35"/>
  <c r="P60" i="35" s="1"/>
  <c r="O24" i="35"/>
  <c r="O60" i="35" s="1"/>
  <c r="N24" i="35"/>
  <c r="N60" i="35" s="1"/>
  <c r="M24" i="35"/>
  <c r="L24" i="35"/>
  <c r="L60" i="35" s="1"/>
  <c r="K24" i="35"/>
  <c r="K60" i="35" s="1"/>
  <c r="J24" i="35"/>
  <c r="J60" i="35" s="1"/>
  <c r="I24" i="35"/>
  <c r="H24" i="35"/>
  <c r="H60" i="35" s="1"/>
  <c r="G24" i="35"/>
  <c r="G60" i="35" s="1"/>
  <c r="F24" i="35"/>
  <c r="E24" i="35"/>
  <c r="D24" i="35"/>
  <c r="C24" i="35"/>
  <c r="B24" i="35"/>
  <c r="B60" i="35" s="1"/>
  <c r="W16" i="35"/>
  <c r="V16" i="35"/>
  <c r="U16" i="35"/>
  <c r="U57" i="35" s="1"/>
  <c r="T16" i="35"/>
  <c r="T57" i="35" s="1"/>
  <c r="S16" i="35"/>
  <c r="R16" i="35"/>
  <c r="R57" i="35" s="1"/>
  <c r="Q16" i="35"/>
  <c r="Q57" i="35" s="1"/>
  <c r="P16" i="35"/>
  <c r="P57" i="35" s="1"/>
  <c r="O16" i="35"/>
  <c r="N16" i="35"/>
  <c r="N78" i="35" s="1"/>
  <c r="M16" i="35"/>
  <c r="M57" i="35" s="1"/>
  <c r="L16" i="35"/>
  <c r="K16" i="35"/>
  <c r="J16" i="35"/>
  <c r="J57" i="35" s="1"/>
  <c r="I16" i="35"/>
  <c r="H16" i="35"/>
  <c r="G16" i="35"/>
  <c r="F16" i="35"/>
  <c r="F57" i="35" s="1"/>
  <c r="E16" i="35"/>
  <c r="E57" i="35" s="1"/>
  <c r="D16" i="35"/>
  <c r="C16" i="35"/>
  <c r="B16" i="35"/>
  <c r="A1" i="35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W67" i="34"/>
  <c r="V67" i="34"/>
  <c r="U67" i="34"/>
  <c r="T67" i="34"/>
  <c r="S67" i="34"/>
  <c r="R67" i="34"/>
  <c r="Q67" i="34"/>
  <c r="P67" i="34"/>
  <c r="O67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B67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B66" i="34"/>
  <c r="W65" i="34"/>
  <c r="V65" i="34"/>
  <c r="U65" i="34"/>
  <c r="T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B65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C63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W61" i="34"/>
  <c r="V61" i="34"/>
  <c r="U61" i="34"/>
  <c r="T61" i="34"/>
  <c r="S61" i="34"/>
  <c r="R61" i="34"/>
  <c r="Q61" i="34"/>
  <c r="P61" i="34"/>
  <c r="O61" i="34"/>
  <c r="N61" i="34"/>
  <c r="M61" i="34"/>
  <c r="L61" i="34"/>
  <c r="K61" i="34"/>
  <c r="J61" i="34"/>
  <c r="I61" i="34"/>
  <c r="H61" i="34"/>
  <c r="G61" i="34"/>
  <c r="F61" i="34"/>
  <c r="E61" i="34"/>
  <c r="D61" i="34"/>
  <c r="C61" i="34"/>
  <c r="B61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G59" i="34"/>
  <c r="F59" i="34"/>
  <c r="E59" i="34"/>
  <c r="D59" i="34"/>
  <c r="C59" i="34"/>
  <c r="B59" i="34"/>
  <c r="W58" i="34"/>
  <c r="V58" i="34"/>
  <c r="U58" i="34"/>
  <c r="T58" i="34"/>
  <c r="S58" i="34"/>
  <c r="R58" i="34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B58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B56" i="34"/>
  <c r="W55" i="34"/>
  <c r="V55" i="34"/>
  <c r="U55" i="34"/>
  <c r="T55" i="34"/>
  <c r="S55" i="34"/>
  <c r="R55" i="34"/>
  <c r="Q55" i="34"/>
  <c r="P55" i="34"/>
  <c r="O55" i="34"/>
  <c r="N55" i="34"/>
  <c r="M55" i="34"/>
  <c r="L55" i="34"/>
  <c r="K55" i="34"/>
  <c r="J55" i="34"/>
  <c r="I55" i="34"/>
  <c r="H55" i="34"/>
  <c r="G55" i="34"/>
  <c r="F55" i="34"/>
  <c r="E55" i="34"/>
  <c r="D55" i="34"/>
  <c r="C55" i="34"/>
  <c r="B55" i="34"/>
  <c r="W54" i="34"/>
  <c r="V54" i="34"/>
  <c r="U54" i="34"/>
  <c r="T54" i="34"/>
  <c r="S54" i="34"/>
  <c r="R54" i="34"/>
  <c r="Q54" i="34"/>
  <c r="P54" i="34"/>
  <c r="O54" i="34"/>
  <c r="N54" i="34"/>
  <c r="M54" i="34"/>
  <c r="L54" i="34"/>
  <c r="K54" i="34"/>
  <c r="J54" i="34"/>
  <c r="I54" i="34"/>
  <c r="H54" i="34"/>
  <c r="G54" i="34"/>
  <c r="F54" i="34"/>
  <c r="E54" i="34"/>
  <c r="D54" i="34"/>
  <c r="C54" i="34"/>
  <c r="B54" i="34"/>
  <c r="W53" i="34"/>
  <c r="V53" i="34"/>
  <c r="U53" i="34"/>
  <c r="T53" i="34"/>
  <c r="S53" i="34"/>
  <c r="R53" i="34"/>
  <c r="Q53" i="34"/>
  <c r="P53" i="34"/>
  <c r="O53" i="34"/>
  <c r="N53" i="34"/>
  <c r="M53" i="34"/>
  <c r="L53" i="34"/>
  <c r="K53" i="34"/>
  <c r="J53" i="34"/>
  <c r="I53" i="34"/>
  <c r="H53" i="34"/>
  <c r="G53" i="34"/>
  <c r="F53" i="34"/>
  <c r="E53" i="34"/>
  <c r="D53" i="34"/>
  <c r="C53" i="34"/>
  <c r="B53" i="34"/>
  <c r="W52" i="34"/>
  <c r="V52" i="34"/>
  <c r="U52" i="34"/>
  <c r="T52" i="34"/>
  <c r="S52" i="34"/>
  <c r="R52" i="34"/>
  <c r="Q52" i="34"/>
  <c r="P52" i="34"/>
  <c r="O52" i="34"/>
  <c r="O51" i="34" s="1"/>
  <c r="N52" i="34"/>
  <c r="M52" i="34"/>
  <c r="L52" i="34"/>
  <c r="K52" i="34"/>
  <c r="J52" i="34"/>
  <c r="I52" i="34"/>
  <c r="H52" i="34"/>
  <c r="G52" i="34"/>
  <c r="F52" i="34"/>
  <c r="E52" i="34"/>
  <c r="D52" i="34"/>
  <c r="C52" i="34"/>
  <c r="C51" i="34" s="1"/>
  <c r="B52" i="34"/>
  <c r="W27" i="34"/>
  <c r="V27" i="34"/>
  <c r="V63" i="34" s="1"/>
  <c r="U27" i="34"/>
  <c r="T27" i="34"/>
  <c r="S27" i="34"/>
  <c r="S63" i="34" s="1"/>
  <c r="R27" i="34"/>
  <c r="Q27" i="34"/>
  <c r="P27" i="34"/>
  <c r="O27" i="34"/>
  <c r="N27" i="34"/>
  <c r="N63" i="34" s="1"/>
  <c r="M27" i="34"/>
  <c r="L27" i="34"/>
  <c r="K27" i="34"/>
  <c r="K63" i="34" s="1"/>
  <c r="J27" i="34"/>
  <c r="J63" i="34" s="1"/>
  <c r="I27" i="34"/>
  <c r="H27" i="34"/>
  <c r="G27" i="34"/>
  <c r="F27" i="34"/>
  <c r="F63" i="34" s="1"/>
  <c r="E27" i="34"/>
  <c r="D27" i="34"/>
  <c r="C27" i="34"/>
  <c r="B27" i="34"/>
  <c r="B63" i="34" s="1"/>
  <c r="W24" i="34"/>
  <c r="V24" i="34"/>
  <c r="U24" i="34"/>
  <c r="T24" i="34"/>
  <c r="S24" i="34"/>
  <c r="R24" i="34"/>
  <c r="R60" i="34" s="1"/>
  <c r="Q24" i="34"/>
  <c r="Q60" i="34" s="1"/>
  <c r="P24" i="34"/>
  <c r="P60" i="34" s="1"/>
  <c r="O24" i="34"/>
  <c r="N24" i="34"/>
  <c r="N60" i="34" s="1"/>
  <c r="M24" i="34"/>
  <c r="L24" i="34"/>
  <c r="K24" i="34"/>
  <c r="J24" i="34"/>
  <c r="I24" i="34"/>
  <c r="I60" i="34" s="1"/>
  <c r="H24" i="34"/>
  <c r="G24" i="34"/>
  <c r="F24" i="34"/>
  <c r="E24" i="34"/>
  <c r="D24" i="34"/>
  <c r="C24" i="34"/>
  <c r="B24" i="34"/>
  <c r="W16" i="34"/>
  <c r="W57" i="34" s="1"/>
  <c r="V16" i="34"/>
  <c r="V57" i="34" s="1"/>
  <c r="U16" i="34"/>
  <c r="T16" i="34"/>
  <c r="T57" i="34" s="1"/>
  <c r="S16" i="34"/>
  <c r="R16" i="34"/>
  <c r="Q16" i="34"/>
  <c r="P16" i="34"/>
  <c r="O16" i="34"/>
  <c r="O57" i="34" s="1"/>
  <c r="N16" i="34"/>
  <c r="N57" i="34" s="1"/>
  <c r="M16" i="34"/>
  <c r="L16" i="34"/>
  <c r="L57" i="34" s="1"/>
  <c r="K16" i="34"/>
  <c r="J16" i="34"/>
  <c r="I16" i="34"/>
  <c r="H16" i="34"/>
  <c r="G16" i="34"/>
  <c r="G57" i="34" s="1"/>
  <c r="F16" i="34"/>
  <c r="F57" i="34" s="1"/>
  <c r="E16" i="34"/>
  <c r="D16" i="34"/>
  <c r="D57" i="34" s="1"/>
  <c r="C16" i="34"/>
  <c r="B16" i="34"/>
  <c r="A1" i="34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B66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Q63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B62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W60" i="33"/>
  <c r="W59" i="33"/>
  <c r="V59" i="33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F59" i="33"/>
  <c r="E59" i="33"/>
  <c r="D59" i="33"/>
  <c r="C59" i="33"/>
  <c r="B59" i="33"/>
  <c r="W58" i="33"/>
  <c r="V58" i="33"/>
  <c r="U58" i="33"/>
  <c r="T58" i="33"/>
  <c r="S58" i="33"/>
  <c r="R58" i="33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O57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W55" i="33"/>
  <c r="V55" i="33"/>
  <c r="U55" i="33"/>
  <c r="T55" i="33"/>
  <c r="S55" i="33"/>
  <c r="R55" i="33"/>
  <c r="Q55" i="33"/>
  <c r="P55" i="33"/>
  <c r="O55" i="33"/>
  <c r="N55" i="33"/>
  <c r="M55" i="33"/>
  <c r="L55" i="33"/>
  <c r="K55" i="33"/>
  <c r="J55" i="33"/>
  <c r="I55" i="33"/>
  <c r="H55" i="33"/>
  <c r="G55" i="33"/>
  <c r="F55" i="33"/>
  <c r="E55" i="33"/>
  <c r="D55" i="33"/>
  <c r="C55" i="33"/>
  <c r="B55" i="33"/>
  <c r="W54" i="33"/>
  <c r="V54" i="33"/>
  <c r="U54" i="33"/>
  <c r="T54" i="33"/>
  <c r="S54" i="33"/>
  <c r="R54" i="33"/>
  <c r="Q54" i="33"/>
  <c r="P54" i="33"/>
  <c r="P51" i="33" s="1"/>
  <c r="O54" i="33"/>
  <c r="N54" i="33"/>
  <c r="M54" i="33"/>
  <c r="L54" i="33"/>
  <c r="K54" i="33"/>
  <c r="J54" i="33"/>
  <c r="I54" i="33"/>
  <c r="H54" i="33"/>
  <c r="G54" i="33"/>
  <c r="F54" i="33"/>
  <c r="E54" i="33"/>
  <c r="D54" i="33"/>
  <c r="C54" i="33"/>
  <c r="B54" i="33"/>
  <c r="W53" i="33"/>
  <c r="V53" i="33"/>
  <c r="U53" i="33"/>
  <c r="T53" i="33"/>
  <c r="S53" i="33"/>
  <c r="R53" i="33"/>
  <c r="Q53" i="33"/>
  <c r="P53" i="33"/>
  <c r="O53" i="33"/>
  <c r="N53" i="33"/>
  <c r="M53" i="33"/>
  <c r="L53" i="33"/>
  <c r="K53" i="33"/>
  <c r="J53" i="33"/>
  <c r="I53" i="33"/>
  <c r="H53" i="33"/>
  <c r="G53" i="33"/>
  <c r="F53" i="33"/>
  <c r="E53" i="33"/>
  <c r="D53" i="33"/>
  <c r="C53" i="33"/>
  <c r="B53" i="33"/>
  <c r="W52" i="33"/>
  <c r="V52" i="33"/>
  <c r="U52" i="33"/>
  <c r="T52" i="33"/>
  <c r="S52" i="33"/>
  <c r="R52" i="33"/>
  <c r="Q52" i="33"/>
  <c r="P52" i="33"/>
  <c r="O52" i="33"/>
  <c r="N52" i="33"/>
  <c r="M52" i="33"/>
  <c r="L52" i="33"/>
  <c r="K52" i="33"/>
  <c r="J52" i="33"/>
  <c r="I52" i="33"/>
  <c r="H52" i="33"/>
  <c r="G52" i="33"/>
  <c r="F52" i="33"/>
  <c r="E52" i="33"/>
  <c r="D52" i="33"/>
  <c r="C52" i="33"/>
  <c r="B52" i="33"/>
  <c r="W27" i="33"/>
  <c r="W80" i="33" s="1"/>
  <c r="V27" i="33"/>
  <c r="V63" i="33" s="1"/>
  <c r="U27" i="33"/>
  <c r="T27" i="33"/>
  <c r="T63" i="33" s="1"/>
  <c r="S27" i="33"/>
  <c r="R27" i="33"/>
  <c r="R80" i="33" s="1"/>
  <c r="Q27" i="33"/>
  <c r="P27" i="33"/>
  <c r="P80" i="33" s="1"/>
  <c r="O27" i="33"/>
  <c r="O80" i="33" s="1"/>
  <c r="N27" i="33"/>
  <c r="M27" i="33"/>
  <c r="L27" i="33"/>
  <c r="L63" i="33" s="1"/>
  <c r="K27" i="33"/>
  <c r="J27" i="33"/>
  <c r="J63" i="33" s="1"/>
  <c r="I27" i="33"/>
  <c r="I63" i="33" s="1"/>
  <c r="H27" i="33"/>
  <c r="H80" i="33" s="1"/>
  <c r="G27" i="33"/>
  <c r="G80" i="33" s="1"/>
  <c r="F27" i="33"/>
  <c r="F63" i="33" s="1"/>
  <c r="E27" i="33"/>
  <c r="D27" i="33"/>
  <c r="D63" i="33" s="1"/>
  <c r="C27" i="33"/>
  <c r="C80" i="33" s="1"/>
  <c r="B27" i="33"/>
  <c r="B80" i="33" s="1"/>
  <c r="W24" i="33"/>
  <c r="V24" i="33"/>
  <c r="U24" i="33"/>
  <c r="U79" i="33" s="1"/>
  <c r="T24" i="33"/>
  <c r="T79" i="35" s="1"/>
  <c r="S24" i="33"/>
  <c r="R24" i="33"/>
  <c r="R79" i="33" s="1"/>
  <c r="Q24" i="33"/>
  <c r="P24" i="33"/>
  <c r="P60" i="33" s="1"/>
  <c r="O24" i="33"/>
  <c r="N24" i="33"/>
  <c r="M24" i="33"/>
  <c r="M79" i="33" s="1"/>
  <c r="L24" i="33"/>
  <c r="L60" i="33" s="1"/>
  <c r="K24" i="33"/>
  <c r="J24" i="33"/>
  <c r="J60" i="33" s="1"/>
  <c r="I24" i="33"/>
  <c r="H24" i="33"/>
  <c r="H60" i="33" s="1"/>
  <c r="G24" i="33"/>
  <c r="G60" i="33" s="1"/>
  <c r="F24" i="33"/>
  <c r="E24" i="33"/>
  <c r="E79" i="33" s="1"/>
  <c r="D24" i="33"/>
  <c r="D60" i="33" s="1"/>
  <c r="C24" i="33"/>
  <c r="B24" i="33"/>
  <c r="B79" i="33" s="1"/>
  <c r="W16" i="33"/>
  <c r="W78" i="34" s="1"/>
  <c r="V16" i="33"/>
  <c r="V78" i="33" s="1"/>
  <c r="U16" i="33"/>
  <c r="T16" i="33"/>
  <c r="T78" i="33" s="1"/>
  <c r="S16" i="33"/>
  <c r="S78" i="33" s="1"/>
  <c r="R16" i="33"/>
  <c r="R57" i="33" s="1"/>
  <c r="Q16" i="33"/>
  <c r="P16" i="33"/>
  <c r="P57" i="33" s="1"/>
  <c r="O16" i="33"/>
  <c r="N16" i="33"/>
  <c r="N57" i="33" s="1"/>
  <c r="M16" i="33"/>
  <c r="M57" i="33" s="1"/>
  <c r="L16" i="33"/>
  <c r="L78" i="33" s="1"/>
  <c r="K16" i="33"/>
  <c r="K78" i="33" s="1"/>
  <c r="J16" i="33"/>
  <c r="J78" i="33" s="1"/>
  <c r="I16" i="33"/>
  <c r="H16" i="33"/>
  <c r="H57" i="33" s="1"/>
  <c r="G16" i="33"/>
  <c r="F16" i="33"/>
  <c r="F57" i="33" s="1"/>
  <c r="E16" i="33"/>
  <c r="D16" i="33"/>
  <c r="D78" i="33" s="1"/>
  <c r="C16" i="33"/>
  <c r="C78" i="33" s="1"/>
  <c r="B16" i="33"/>
  <c r="B57" i="33" s="1"/>
  <c r="A1" i="33"/>
  <c r="W38" i="32"/>
  <c r="O38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W33" i="32"/>
  <c r="V33" i="32"/>
  <c r="V38" i="32" s="1"/>
  <c r="V176" i="4" s="1"/>
  <c r="U33" i="32"/>
  <c r="U38" i="32" s="1"/>
  <c r="T33" i="32"/>
  <c r="T38" i="32" s="1"/>
  <c r="S33" i="32"/>
  <c r="S38" i="32" s="1"/>
  <c r="R33" i="32"/>
  <c r="R38" i="32" s="1"/>
  <c r="Q33" i="32"/>
  <c r="Q38" i="32" s="1"/>
  <c r="Q176" i="4" s="1"/>
  <c r="P33" i="32"/>
  <c r="P38" i="32" s="1"/>
  <c r="P176" i="4" s="1"/>
  <c r="O33" i="32"/>
  <c r="N33" i="32"/>
  <c r="N38" i="32" s="1"/>
  <c r="M33" i="32"/>
  <c r="M38" i="32" s="1"/>
  <c r="L33" i="32"/>
  <c r="L38" i="32" s="1"/>
  <c r="K33" i="32"/>
  <c r="K38" i="32" s="1"/>
  <c r="J33" i="32"/>
  <c r="J38" i="32" s="1"/>
  <c r="I33" i="32"/>
  <c r="I38" i="32" s="1"/>
  <c r="H33" i="32"/>
  <c r="H38" i="32" s="1"/>
  <c r="H176" i="4" s="1"/>
  <c r="G33" i="32"/>
  <c r="G38" i="32" s="1"/>
  <c r="F33" i="32"/>
  <c r="F38" i="32" s="1"/>
  <c r="F176" i="4" s="1"/>
  <c r="E33" i="32"/>
  <c r="E38" i="32" s="1"/>
  <c r="D33" i="32"/>
  <c r="D38" i="32" s="1"/>
  <c r="C33" i="32"/>
  <c r="C38" i="32" s="1"/>
  <c r="B33" i="32"/>
  <c r="B38" i="32" s="1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1" i="32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D105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W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H99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R94" i="31"/>
  <c r="P94" i="31"/>
  <c r="H94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W92" i="31"/>
  <c r="V92" i="31"/>
  <c r="U92" i="31"/>
  <c r="T92" i="31"/>
  <c r="S92" i="31"/>
  <c r="R92" i="31"/>
  <c r="Q92" i="31"/>
  <c r="P92" i="31"/>
  <c r="O92" i="31"/>
  <c r="N92" i="31"/>
  <c r="M92" i="31"/>
  <c r="L92" i="31"/>
  <c r="K92" i="31"/>
  <c r="J92" i="31"/>
  <c r="I92" i="31"/>
  <c r="H92" i="31"/>
  <c r="G92" i="31"/>
  <c r="F92" i="31"/>
  <c r="E92" i="31"/>
  <c r="D92" i="31"/>
  <c r="C92" i="31"/>
  <c r="B92" i="31"/>
  <c r="W91" i="31"/>
  <c r="V91" i="31"/>
  <c r="U91" i="31"/>
  <c r="T91" i="31"/>
  <c r="S91" i="31"/>
  <c r="R91" i="31"/>
  <c r="Q91" i="31"/>
  <c r="P91" i="31"/>
  <c r="O91" i="31"/>
  <c r="N91" i="31"/>
  <c r="M91" i="31"/>
  <c r="L91" i="31"/>
  <c r="K91" i="31"/>
  <c r="J91" i="31"/>
  <c r="I91" i="31"/>
  <c r="H91" i="31"/>
  <c r="G91" i="31"/>
  <c r="F91" i="31"/>
  <c r="E91" i="31"/>
  <c r="D91" i="31"/>
  <c r="C91" i="31"/>
  <c r="B91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W66" i="31"/>
  <c r="V66" i="31"/>
  <c r="V105" i="31" s="1"/>
  <c r="U66" i="31"/>
  <c r="T66" i="31"/>
  <c r="T105" i="31" s="1"/>
  <c r="S66" i="31"/>
  <c r="R66" i="31"/>
  <c r="Q66" i="31"/>
  <c r="Q105" i="31" s="1"/>
  <c r="P66" i="31"/>
  <c r="P105" i="31" s="1"/>
  <c r="O66" i="31"/>
  <c r="N66" i="31"/>
  <c r="M66" i="31"/>
  <c r="M105" i="31" s="1"/>
  <c r="L66" i="31"/>
  <c r="K66" i="31"/>
  <c r="K105" i="31" s="1"/>
  <c r="J66" i="31"/>
  <c r="I66" i="31"/>
  <c r="I105" i="31" s="1"/>
  <c r="H66" i="31"/>
  <c r="H105" i="31" s="1"/>
  <c r="G66" i="31"/>
  <c r="F66" i="31"/>
  <c r="E66" i="31"/>
  <c r="D66" i="31"/>
  <c r="C66" i="31"/>
  <c r="B66" i="31"/>
  <c r="B105" i="31" s="1"/>
  <c r="W45" i="31"/>
  <c r="W99" i="31" s="1"/>
  <c r="V45" i="31"/>
  <c r="V99" i="31" s="1"/>
  <c r="U45" i="31"/>
  <c r="T45" i="31"/>
  <c r="T99" i="31" s="1"/>
  <c r="S45" i="31"/>
  <c r="S99" i="31" s="1"/>
  <c r="R45" i="31"/>
  <c r="R99" i="31" s="1"/>
  <c r="Q45" i="31"/>
  <c r="Q99" i="31" s="1"/>
  <c r="P45" i="31"/>
  <c r="P99" i="31" s="1"/>
  <c r="O45" i="31"/>
  <c r="O99" i="31" s="1"/>
  <c r="N45" i="31"/>
  <c r="N99" i="31" s="1"/>
  <c r="M45" i="31"/>
  <c r="L45" i="31"/>
  <c r="L99" i="31" s="1"/>
  <c r="K45" i="31"/>
  <c r="K99" i="31" s="1"/>
  <c r="J45" i="31"/>
  <c r="J99" i="31" s="1"/>
  <c r="I45" i="31"/>
  <c r="I99" i="31" s="1"/>
  <c r="H45" i="31"/>
  <c r="G45" i="31"/>
  <c r="F45" i="31"/>
  <c r="F99" i="31" s="1"/>
  <c r="E45" i="31"/>
  <c r="D45" i="31"/>
  <c r="D99" i="31" s="1"/>
  <c r="C45" i="31"/>
  <c r="C99" i="31" s="1"/>
  <c r="B45" i="31"/>
  <c r="B99" i="31" s="1"/>
  <c r="W25" i="31"/>
  <c r="V25" i="31"/>
  <c r="U25" i="31"/>
  <c r="T25" i="31"/>
  <c r="S25" i="31"/>
  <c r="S94" i="31" s="1"/>
  <c r="R25" i="31"/>
  <c r="Q25" i="31"/>
  <c r="P25" i="31"/>
  <c r="O25" i="31"/>
  <c r="N25" i="31"/>
  <c r="M25" i="31"/>
  <c r="L25" i="31"/>
  <c r="K25" i="31"/>
  <c r="J25" i="31"/>
  <c r="J94" i="31" s="1"/>
  <c r="I25" i="31"/>
  <c r="I94" i="31" s="1"/>
  <c r="H25" i="31"/>
  <c r="G25" i="31"/>
  <c r="G94" i="31" s="1"/>
  <c r="F25" i="31"/>
  <c r="E25" i="31"/>
  <c r="D25" i="31"/>
  <c r="C25" i="31"/>
  <c r="B25" i="31"/>
  <c r="B94" i="31" s="1"/>
  <c r="W16" i="31"/>
  <c r="V16" i="31"/>
  <c r="V90" i="31" s="1"/>
  <c r="U16" i="31"/>
  <c r="T16" i="31"/>
  <c r="S16" i="31"/>
  <c r="S90" i="31" s="1"/>
  <c r="R16" i="31"/>
  <c r="Q16" i="31"/>
  <c r="P16" i="31"/>
  <c r="O16" i="31"/>
  <c r="O90" i="31" s="1"/>
  <c r="N16" i="31"/>
  <c r="N90" i="31" s="1"/>
  <c r="M16" i="31"/>
  <c r="M90" i="31" s="1"/>
  <c r="L16" i="31"/>
  <c r="K16" i="31"/>
  <c r="K90" i="31" s="1"/>
  <c r="J16" i="31"/>
  <c r="I16" i="31"/>
  <c r="H16" i="31"/>
  <c r="G16" i="31"/>
  <c r="G90" i="31" s="1"/>
  <c r="F16" i="31"/>
  <c r="F90" i="31" s="1"/>
  <c r="E16" i="31"/>
  <c r="E90" i="31" s="1"/>
  <c r="D16" i="31"/>
  <c r="D90" i="31" s="1"/>
  <c r="C16" i="31"/>
  <c r="C90" i="31" s="1"/>
  <c r="B16" i="31"/>
  <c r="A1" i="31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E99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T94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C92" i="30"/>
  <c r="B92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C91" i="30"/>
  <c r="B91" i="30"/>
  <c r="R90" i="30"/>
  <c r="P90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W66" i="30"/>
  <c r="W105" i="30" s="1"/>
  <c r="V66" i="30"/>
  <c r="V105" i="30" s="1"/>
  <c r="U66" i="30"/>
  <c r="T66" i="30"/>
  <c r="S66" i="30"/>
  <c r="R66" i="30"/>
  <c r="Q66" i="30"/>
  <c r="Q105" i="30" s="1"/>
  <c r="P66" i="30"/>
  <c r="P105" i="30" s="1"/>
  <c r="O66" i="30"/>
  <c r="O105" i="30" s="1"/>
  <c r="N66" i="30"/>
  <c r="N105" i="30" s="1"/>
  <c r="M66" i="30"/>
  <c r="L66" i="30"/>
  <c r="K66" i="30"/>
  <c r="J66" i="30"/>
  <c r="I66" i="30"/>
  <c r="I105" i="30" s="1"/>
  <c r="H66" i="30"/>
  <c r="H105" i="30" s="1"/>
  <c r="G66" i="30"/>
  <c r="G105" i="30" s="1"/>
  <c r="F66" i="30"/>
  <c r="F105" i="30" s="1"/>
  <c r="E66" i="30"/>
  <c r="D66" i="30"/>
  <c r="C66" i="30"/>
  <c r="B66" i="30"/>
  <c r="W45" i="30"/>
  <c r="V45" i="30"/>
  <c r="V99" i="30" s="1"/>
  <c r="U45" i="30"/>
  <c r="U99" i="30" s="1"/>
  <c r="T45" i="30"/>
  <c r="T99" i="30" s="1"/>
  <c r="S45" i="30"/>
  <c r="R45" i="30"/>
  <c r="R99" i="30" s="1"/>
  <c r="Q45" i="30"/>
  <c r="P45" i="30"/>
  <c r="O45" i="30"/>
  <c r="N45" i="30"/>
  <c r="N99" i="30" s="1"/>
  <c r="M45" i="30"/>
  <c r="M99" i="30" s="1"/>
  <c r="L45" i="30"/>
  <c r="L99" i="30" s="1"/>
  <c r="K45" i="30"/>
  <c r="J45" i="30"/>
  <c r="I45" i="30"/>
  <c r="H45" i="30"/>
  <c r="G45" i="30"/>
  <c r="F45" i="30"/>
  <c r="F99" i="30" s="1"/>
  <c r="E45" i="30"/>
  <c r="D45" i="30"/>
  <c r="D99" i="30" s="1"/>
  <c r="C45" i="30"/>
  <c r="B45" i="30"/>
  <c r="B99" i="30" s="1"/>
  <c r="W25" i="30"/>
  <c r="V25" i="30"/>
  <c r="U25" i="30"/>
  <c r="T25" i="30"/>
  <c r="S25" i="30"/>
  <c r="S94" i="30" s="1"/>
  <c r="R25" i="30"/>
  <c r="Q25" i="30"/>
  <c r="Q94" i="30" s="1"/>
  <c r="P25" i="30"/>
  <c r="P94" i="30" s="1"/>
  <c r="O25" i="30"/>
  <c r="N25" i="30"/>
  <c r="M25" i="30"/>
  <c r="L25" i="30"/>
  <c r="L94" i="30" s="1"/>
  <c r="K25" i="30"/>
  <c r="K94" i="30" s="1"/>
  <c r="J25" i="30"/>
  <c r="J94" i="30" s="1"/>
  <c r="I25" i="30"/>
  <c r="I94" i="30" s="1"/>
  <c r="H25" i="30"/>
  <c r="G25" i="30"/>
  <c r="F25" i="30"/>
  <c r="E25" i="30"/>
  <c r="D25" i="30"/>
  <c r="D94" i="30" s="1"/>
  <c r="C25" i="30"/>
  <c r="C94" i="30" s="1"/>
  <c r="B25" i="30"/>
  <c r="W16" i="30"/>
  <c r="V16" i="30"/>
  <c r="V90" i="30" s="1"/>
  <c r="U16" i="30"/>
  <c r="T16" i="30"/>
  <c r="T90" i="30" s="1"/>
  <c r="S16" i="30"/>
  <c r="S90" i="30" s="1"/>
  <c r="R16" i="30"/>
  <c r="Q16" i="30"/>
  <c r="Q90" i="30" s="1"/>
  <c r="P16" i="30"/>
  <c r="O16" i="30"/>
  <c r="N16" i="30"/>
  <c r="N90" i="30" s="1"/>
  <c r="M16" i="30"/>
  <c r="L16" i="30"/>
  <c r="K16" i="30"/>
  <c r="K90" i="30" s="1"/>
  <c r="J16" i="30"/>
  <c r="J90" i="30" s="1"/>
  <c r="I16" i="30"/>
  <c r="I90" i="30" s="1"/>
  <c r="H16" i="30"/>
  <c r="G16" i="30"/>
  <c r="F16" i="30"/>
  <c r="F90" i="30" s="1"/>
  <c r="E16" i="30"/>
  <c r="D16" i="30"/>
  <c r="D90" i="30" s="1"/>
  <c r="C16" i="30"/>
  <c r="C90" i="30" s="1"/>
  <c r="B16" i="30"/>
  <c r="B90" i="30" s="1"/>
  <c r="A1" i="30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W103" i="29"/>
  <c r="V103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R94" i="29"/>
  <c r="B94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W91" i="29"/>
  <c r="V91" i="29"/>
  <c r="U91" i="29"/>
  <c r="T91" i="29"/>
  <c r="S91" i="29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W66" i="29"/>
  <c r="W123" i="29" s="1"/>
  <c r="V66" i="29"/>
  <c r="V123" i="29" s="1"/>
  <c r="U66" i="29"/>
  <c r="U105" i="29" s="1"/>
  <c r="T66" i="29"/>
  <c r="T105" i="29" s="1"/>
  <c r="S66" i="29"/>
  <c r="S105" i="29" s="1"/>
  <c r="R66" i="29"/>
  <c r="R123" i="29" s="1"/>
  <c r="Q66" i="29"/>
  <c r="Q123" i="29" s="1"/>
  <c r="P66" i="29"/>
  <c r="P123" i="29" s="1"/>
  <c r="O66" i="29"/>
  <c r="O123" i="29" s="1"/>
  <c r="N66" i="29"/>
  <c r="N123" i="29" s="1"/>
  <c r="M66" i="29"/>
  <c r="L66" i="29"/>
  <c r="L123" i="29" s="1"/>
  <c r="K66" i="29"/>
  <c r="K123" i="29" s="1"/>
  <c r="J66" i="29"/>
  <c r="J123" i="29" s="1"/>
  <c r="I66" i="29"/>
  <c r="I123" i="29" s="1"/>
  <c r="H66" i="29"/>
  <c r="H123" i="29" s="1"/>
  <c r="G66" i="29"/>
  <c r="G123" i="29" s="1"/>
  <c r="F66" i="29"/>
  <c r="F123" i="29" s="1"/>
  <c r="E66" i="29"/>
  <c r="E105" i="29" s="1"/>
  <c r="D66" i="29"/>
  <c r="D123" i="29" s="1"/>
  <c r="C66" i="29"/>
  <c r="C123" i="29" s="1"/>
  <c r="B66" i="29"/>
  <c r="B123" i="29" s="1"/>
  <c r="W45" i="29"/>
  <c r="W122" i="29" s="1"/>
  <c r="V45" i="29"/>
  <c r="V122" i="29" s="1"/>
  <c r="U45" i="29"/>
  <c r="U122" i="29" s="1"/>
  <c r="T45" i="29"/>
  <c r="T122" i="29" s="1"/>
  <c r="S45" i="29"/>
  <c r="S99" i="29" s="1"/>
  <c r="R45" i="29"/>
  <c r="R99" i="29" s="1"/>
  <c r="Q45" i="29"/>
  <c r="P45" i="29"/>
  <c r="P99" i="29" s="1"/>
  <c r="O45" i="29"/>
  <c r="O122" i="29" s="1"/>
  <c r="N45" i="29"/>
  <c r="N122" i="29" s="1"/>
  <c r="M45" i="29"/>
  <c r="M122" i="29" s="1"/>
  <c r="L45" i="29"/>
  <c r="L122" i="29" s="1"/>
  <c r="K45" i="29"/>
  <c r="K122" i="29" s="1"/>
  <c r="J45" i="29"/>
  <c r="J122" i="29" s="1"/>
  <c r="I45" i="29"/>
  <c r="I122" i="29" s="1"/>
  <c r="H45" i="29"/>
  <c r="H122" i="31" s="1"/>
  <c r="G45" i="29"/>
  <c r="G122" i="29" s="1"/>
  <c r="F45" i="29"/>
  <c r="F122" i="29" s="1"/>
  <c r="E45" i="29"/>
  <c r="E122" i="29" s="1"/>
  <c r="D45" i="29"/>
  <c r="D122" i="29" s="1"/>
  <c r="C45" i="29"/>
  <c r="C99" i="29" s="1"/>
  <c r="B45" i="29"/>
  <c r="B99" i="29" s="1"/>
  <c r="W25" i="29"/>
  <c r="W94" i="29" s="1"/>
  <c r="V25" i="29"/>
  <c r="V94" i="29" s="1"/>
  <c r="U25" i="29"/>
  <c r="U120" i="29" s="1"/>
  <c r="T25" i="29"/>
  <c r="T120" i="29" s="1"/>
  <c r="S25" i="29"/>
  <c r="S120" i="29" s="1"/>
  <c r="R25" i="29"/>
  <c r="R120" i="29" s="1"/>
  <c r="Q25" i="29"/>
  <c r="Q120" i="29" s="1"/>
  <c r="P25" i="29"/>
  <c r="P94" i="29" s="1"/>
  <c r="O25" i="29"/>
  <c r="O94" i="29" s="1"/>
  <c r="N25" i="29"/>
  <c r="N94" i="29" s="1"/>
  <c r="M25" i="29"/>
  <c r="M94" i="29" s="1"/>
  <c r="L25" i="29"/>
  <c r="L94" i="29" s="1"/>
  <c r="K25" i="29"/>
  <c r="K120" i="29" s="1"/>
  <c r="J25" i="29"/>
  <c r="J120" i="29" s="1"/>
  <c r="I25" i="29"/>
  <c r="I120" i="29" s="1"/>
  <c r="H25" i="29"/>
  <c r="H120" i="29" s="1"/>
  <c r="G25" i="29"/>
  <c r="G120" i="29" s="1"/>
  <c r="F25" i="29"/>
  <c r="F120" i="29" s="1"/>
  <c r="E25" i="29"/>
  <c r="E120" i="29" s="1"/>
  <c r="D25" i="29"/>
  <c r="D120" i="29" s="1"/>
  <c r="C25" i="29"/>
  <c r="C120" i="29" s="1"/>
  <c r="B25" i="29"/>
  <c r="B120" i="29" s="1"/>
  <c r="W16" i="29"/>
  <c r="W119" i="29" s="1"/>
  <c r="V16" i="29"/>
  <c r="U16" i="29"/>
  <c r="U119" i="29" s="1"/>
  <c r="T16" i="29"/>
  <c r="T119" i="29" s="1"/>
  <c r="S16" i="29"/>
  <c r="S119" i="29" s="1"/>
  <c r="R16" i="29"/>
  <c r="R90" i="29" s="1"/>
  <c r="Q16" i="29"/>
  <c r="Q90" i="29" s="1"/>
  <c r="P16" i="29"/>
  <c r="P119" i="29" s="1"/>
  <c r="O16" i="29"/>
  <c r="O119" i="29" s="1"/>
  <c r="N16" i="29"/>
  <c r="N119" i="29" s="1"/>
  <c r="M16" i="29"/>
  <c r="L16" i="29"/>
  <c r="L90" i="29" s="1"/>
  <c r="K16" i="29"/>
  <c r="K119" i="29" s="1"/>
  <c r="J16" i="29"/>
  <c r="J90" i="29" s="1"/>
  <c r="I16" i="29"/>
  <c r="I90" i="29" s="1"/>
  <c r="H16" i="29"/>
  <c r="H119" i="29" s="1"/>
  <c r="G16" i="29"/>
  <c r="G119" i="29" s="1"/>
  <c r="F16" i="29"/>
  <c r="F119" i="29" s="1"/>
  <c r="E16" i="29"/>
  <c r="E119" i="29" s="1"/>
  <c r="D16" i="29"/>
  <c r="D119" i="29" s="1"/>
  <c r="C16" i="29"/>
  <c r="C119" i="29" s="1"/>
  <c r="B16" i="29"/>
  <c r="B90" i="29" s="1"/>
  <c r="A1" i="29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W33" i="28"/>
  <c r="W38" i="28" s="1"/>
  <c r="V33" i="28"/>
  <c r="V38" i="28" s="1"/>
  <c r="U33" i="28"/>
  <c r="U38" i="28" s="1"/>
  <c r="T33" i="28"/>
  <c r="T38" i="28" s="1"/>
  <c r="S33" i="28"/>
  <c r="S38" i="28" s="1"/>
  <c r="R33" i="28"/>
  <c r="R38" i="28" s="1"/>
  <c r="Q33" i="28"/>
  <c r="Q38" i="28" s="1"/>
  <c r="P33" i="28"/>
  <c r="P38" i="28" s="1"/>
  <c r="O33" i="28"/>
  <c r="O38" i="28" s="1"/>
  <c r="N33" i="28"/>
  <c r="N38" i="28" s="1"/>
  <c r="M33" i="28"/>
  <c r="M38" i="28" s="1"/>
  <c r="L33" i="28"/>
  <c r="L38" i="28" s="1"/>
  <c r="K33" i="28"/>
  <c r="K38" i="28" s="1"/>
  <c r="J33" i="28"/>
  <c r="J38" i="28" s="1"/>
  <c r="I33" i="28"/>
  <c r="I38" i="28" s="1"/>
  <c r="H33" i="28"/>
  <c r="H38" i="28" s="1"/>
  <c r="G33" i="28"/>
  <c r="G38" i="28" s="1"/>
  <c r="F33" i="28"/>
  <c r="F38" i="28" s="1"/>
  <c r="F175" i="4" s="1"/>
  <c r="E33" i="28"/>
  <c r="E38" i="28" s="1"/>
  <c r="D33" i="28"/>
  <c r="D38" i="28" s="1"/>
  <c r="D175" i="4" s="1"/>
  <c r="C33" i="28"/>
  <c r="C38" i="28" s="1"/>
  <c r="C175" i="4" s="1"/>
  <c r="B33" i="28"/>
  <c r="B38" i="28" s="1"/>
  <c r="B175" i="4" s="1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A1" i="28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W127" i="27"/>
  <c r="V127" i="27"/>
  <c r="V126" i="27" s="1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B124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B123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V119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W114" i="27"/>
  <c r="V114" i="27"/>
  <c r="U114" i="27"/>
  <c r="T114" i="27"/>
  <c r="S114" i="27"/>
  <c r="R114" i="27"/>
  <c r="Q114" i="27"/>
  <c r="P114" i="27"/>
  <c r="O114" i="27"/>
  <c r="N114" i="27"/>
  <c r="M114" i="27"/>
  <c r="L114" i="27"/>
  <c r="K114" i="27"/>
  <c r="J114" i="27"/>
  <c r="I114" i="27"/>
  <c r="H114" i="27"/>
  <c r="G114" i="27"/>
  <c r="F114" i="27"/>
  <c r="E114" i="27"/>
  <c r="D114" i="27"/>
  <c r="C114" i="27"/>
  <c r="B114" i="27"/>
  <c r="W113" i="27"/>
  <c r="V113" i="27"/>
  <c r="U113" i="27"/>
  <c r="T113" i="27"/>
  <c r="S113" i="27"/>
  <c r="R113" i="27"/>
  <c r="Q113" i="27"/>
  <c r="P113" i="27"/>
  <c r="O113" i="27"/>
  <c r="N113" i="27"/>
  <c r="M113" i="27"/>
  <c r="L113" i="27"/>
  <c r="K113" i="27"/>
  <c r="J113" i="27"/>
  <c r="I113" i="27"/>
  <c r="H113" i="27"/>
  <c r="G113" i="27"/>
  <c r="F113" i="27"/>
  <c r="E113" i="27"/>
  <c r="D113" i="27"/>
  <c r="C113" i="27"/>
  <c r="B113" i="27"/>
  <c r="W112" i="27"/>
  <c r="V112" i="27"/>
  <c r="U112" i="27"/>
  <c r="T112" i="27"/>
  <c r="S112" i="27"/>
  <c r="R112" i="27"/>
  <c r="Q112" i="27"/>
  <c r="P112" i="27"/>
  <c r="O112" i="27"/>
  <c r="N112" i="27"/>
  <c r="M112" i="27"/>
  <c r="L112" i="27"/>
  <c r="K112" i="27"/>
  <c r="J112" i="27"/>
  <c r="I112" i="27"/>
  <c r="H112" i="27"/>
  <c r="G112" i="27"/>
  <c r="F112" i="27"/>
  <c r="E112" i="27"/>
  <c r="D112" i="27"/>
  <c r="C112" i="27"/>
  <c r="B112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F110" i="27" s="1"/>
  <c r="E111" i="27"/>
  <c r="D111" i="27"/>
  <c r="C111" i="27"/>
  <c r="B111" i="27"/>
  <c r="I110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I105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W103" i="27"/>
  <c r="V103" i="27"/>
  <c r="U103" i="27"/>
  <c r="T103" i="27"/>
  <c r="S103" i="27"/>
  <c r="R103" i="27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E103" i="27"/>
  <c r="D103" i="27"/>
  <c r="C103" i="27"/>
  <c r="B103" i="27"/>
  <c r="W102" i="27"/>
  <c r="V102" i="27"/>
  <c r="U102" i="27"/>
  <c r="T102" i="27"/>
  <c r="S102" i="27"/>
  <c r="R102" i="27"/>
  <c r="Q102" i="27"/>
  <c r="P102" i="27"/>
  <c r="O102" i="27"/>
  <c r="N102" i="27"/>
  <c r="M102" i="27"/>
  <c r="L102" i="27"/>
  <c r="K102" i="27"/>
  <c r="J102" i="27"/>
  <c r="I102" i="27"/>
  <c r="H102" i="27"/>
  <c r="G102" i="27"/>
  <c r="F102" i="27"/>
  <c r="E102" i="27"/>
  <c r="D102" i="27"/>
  <c r="C102" i="27"/>
  <c r="B102" i="27"/>
  <c r="W101" i="27"/>
  <c r="V101" i="27"/>
  <c r="U101" i="27"/>
  <c r="T101" i="27"/>
  <c r="S101" i="27"/>
  <c r="R101" i="27"/>
  <c r="Q101" i="27"/>
  <c r="P101" i="27"/>
  <c r="O101" i="27"/>
  <c r="N101" i="27"/>
  <c r="M101" i="27"/>
  <c r="L101" i="27"/>
  <c r="K101" i="27"/>
  <c r="J101" i="27"/>
  <c r="I101" i="27"/>
  <c r="H101" i="27"/>
  <c r="G101" i="27"/>
  <c r="F101" i="27"/>
  <c r="E101" i="27"/>
  <c r="D101" i="27"/>
  <c r="C101" i="27"/>
  <c r="B101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K98" i="27" s="1"/>
  <c r="J100" i="27"/>
  <c r="I100" i="27"/>
  <c r="H100" i="27"/>
  <c r="G100" i="27"/>
  <c r="F100" i="27"/>
  <c r="E100" i="27"/>
  <c r="D100" i="27"/>
  <c r="C100" i="27"/>
  <c r="B100" i="27"/>
  <c r="W99" i="27"/>
  <c r="V99" i="27"/>
  <c r="U99" i="27"/>
  <c r="U98" i="27" s="1"/>
  <c r="T99" i="27"/>
  <c r="S99" i="27"/>
  <c r="S98" i="27" s="1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W69" i="27"/>
  <c r="W122" i="27" s="1"/>
  <c r="V69" i="27"/>
  <c r="V122" i="27" s="1"/>
  <c r="U69" i="27"/>
  <c r="T69" i="27"/>
  <c r="S69" i="27"/>
  <c r="R69" i="27"/>
  <c r="Q69" i="27"/>
  <c r="P69" i="27"/>
  <c r="O69" i="27"/>
  <c r="O122" i="27" s="1"/>
  <c r="N69" i="27"/>
  <c r="M69" i="27"/>
  <c r="L69" i="27"/>
  <c r="K69" i="27"/>
  <c r="J69" i="27"/>
  <c r="I69" i="27"/>
  <c r="H69" i="27"/>
  <c r="H122" i="27" s="1"/>
  <c r="G69" i="27"/>
  <c r="G122" i="27" s="1"/>
  <c r="F69" i="27"/>
  <c r="F122" i="27" s="1"/>
  <c r="E69" i="27"/>
  <c r="D69" i="27"/>
  <c r="C69" i="27"/>
  <c r="B69" i="27"/>
  <c r="W56" i="27"/>
  <c r="V56" i="27"/>
  <c r="U56" i="27"/>
  <c r="U119" i="27" s="1"/>
  <c r="T56" i="27"/>
  <c r="S56" i="27"/>
  <c r="R56" i="27"/>
  <c r="Q56" i="27"/>
  <c r="P56" i="27"/>
  <c r="O56" i="27"/>
  <c r="N56" i="27"/>
  <c r="N119" i="27" s="1"/>
  <c r="M56" i="27"/>
  <c r="L56" i="27"/>
  <c r="L119" i="27" s="1"/>
  <c r="K56" i="27"/>
  <c r="J56" i="27"/>
  <c r="I56" i="27"/>
  <c r="H56" i="27"/>
  <c r="G56" i="27"/>
  <c r="F56" i="27"/>
  <c r="F119" i="27" s="1"/>
  <c r="E56" i="27"/>
  <c r="E119" i="27" s="1"/>
  <c r="D56" i="27"/>
  <c r="D119" i="27" s="1"/>
  <c r="C56" i="27"/>
  <c r="C119" i="27" s="1"/>
  <c r="B56" i="27"/>
  <c r="B119" i="27" s="1"/>
  <c r="W43" i="27"/>
  <c r="V43" i="27"/>
  <c r="U43" i="27"/>
  <c r="T43" i="27"/>
  <c r="T116" i="27" s="1"/>
  <c r="S43" i="27"/>
  <c r="S116" i="27" s="1"/>
  <c r="R43" i="27"/>
  <c r="Q43" i="27"/>
  <c r="P43" i="27"/>
  <c r="O43" i="27"/>
  <c r="N43" i="27"/>
  <c r="M43" i="27"/>
  <c r="L43" i="27"/>
  <c r="L116" i="27" s="1"/>
  <c r="K43" i="27"/>
  <c r="K116" i="27" s="1"/>
  <c r="J43" i="27"/>
  <c r="J116" i="27" s="1"/>
  <c r="I43" i="27"/>
  <c r="H43" i="27"/>
  <c r="H116" i="27" s="1"/>
  <c r="G43" i="27"/>
  <c r="F43" i="27"/>
  <c r="E43" i="27"/>
  <c r="D43" i="27"/>
  <c r="D116" i="27" s="1"/>
  <c r="C43" i="27"/>
  <c r="C116" i="27" s="1"/>
  <c r="B43" i="27"/>
  <c r="B116" i="27" s="1"/>
  <c r="W17" i="27"/>
  <c r="V17" i="27"/>
  <c r="V105" i="27" s="1"/>
  <c r="U17" i="27"/>
  <c r="T17" i="27"/>
  <c r="S17" i="27"/>
  <c r="R17" i="27"/>
  <c r="R105" i="27" s="1"/>
  <c r="Q17" i="27"/>
  <c r="Q105" i="27" s="1"/>
  <c r="P17" i="27"/>
  <c r="O17" i="27"/>
  <c r="N17" i="27"/>
  <c r="N105" i="27" s="1"/>
  <c r="M17" i="27"/>
  <c r="L17" i="27"/>
  <c r="K17" i="27"/>
  <c r="K105" i="27" s="1"/>
  <c r="J17" i="27"/>
  <c r="J105" i="27" s="1"/>
  <c r="I17" i="27"/>
  <c r="H17" i="27"/>
  <c r="G17" i="27"/>
  <c r="F17" i="27"/>
  <c r="F105" i="27" s="1"/>
  <c r="E17" i="27"/>
  <c r="D17" i="27"/>
  <c r="C17" i="27"/>
  <c r="B17" i="27"/>
  <c r="B105" i="27" s="1"/>
  <c r="A1" i="27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L126" i="26" s="1"/>
  <c r="K128" i="26"/>
  <c r="J128" i="26"/>
  <c r="I128" i="26"/>
  <c r="H128" i="26"/>
  <c r="G128" i="26"/>
  <c r="F128" i="26"/>
  <c r="F126" i="26" s="1"/>
  <c r="E128" i="26"/>
  <c r="D128" i="26"/>
  <c r="C128" i="26"/>
  <c r="B128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I126" i="26" s="1"/>
  <c r="H127" i="26"/>
  <c r="G127" i="26"/>
  <c r="F127" i="26"/>
  <c r="E127" i="26"/>
  <c r="D127" i="26"/>
  <c r="C127" i="26"/>
  <c r="B127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F124" i="26"/>
  <c r="E124" i="26"/>
  <c r="D124" i="26"/>
  <c r="C124" i="26"/>
  <c r="B124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C123" i="26"/>
  <c r="B123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W114" i="26"/>
  <c r="V114" i="26"/>
  <c r="U114" i="26"/>
  <c r="T114" i="26"/>
  <c r="S114" i="26"/>
  <c r="R114" i="26"/>
  <c r="Q114" i="26"/>
  <c r="P114" i="26"/>
  <c r="O114" i="26"/>
  <c r="N114" i="26"/>
  <c r="M114" i="26"/>
  <c r="L114" i="26"/>
  <c r="K114" i="26"/>
  <c r="J114" i="26"/>
  <c r="I114" i="26"/>
  <c r="H114" i="26"/>
  <c r="G114" i="26"/>
  <c r="F114" i="26"/>
  <c r="E114" i="26"/>
  <c r="D114" i="26"/>
  <c r="C114" i="26"/>
  <c r="B114" i="26"/>
  <c r="W113" i="26"/>
  <c r="V113" i="26"/>
  <c r="U113" i="26"/>
  <c r="T113" i="26"/>
  <c r="S113" i="26"/>
  <c r="R113" i="26"/>
  <c r="Q113" i="26"/>
  <c r="P113" i="26"/>
  <c r="O113" i="26"/>
  <c r="N113" i="26"/>
  <c r="M113" i="26"/>
  <c r="L113" i="26"/>
  <c r="K113" i="26"/>
  <c r="J113" i="26"/>
  <c r="I113" i="26"/>
  <c r="H113" i="26"/>
  <c r="G113" i="26"/>
  <c r="F113" i="26"/>
  <c r="E113" i="26"/>
  <c r="D113" i="26"/>
  <c r="C113" i="26"/>
  <c r="B113" i="26"/>
  <c r="W112" i="26"/>
  <c r="V112" i="26"/>
  <c r="U112" i="26"/>
  <c r="T112" i="26"/>
  <c r="S112" i="26"/>
  <c r="R112" i="26"/>
  <c r="Q112" i="26"/>
  <c r="P112" i="26"/>
  <c r="O112" i="26"/>
  <c r="N112" i="26"/>
  <c r="M112" i="26"/>
  <c r="L112" i="26"/>
  <c r="K112" i="26"/>
  <c r="J112" i="26"/>
  <c r="I112" i="26"/>
  <c r="H112" i="26"/>
  <c r="G112" i="26"/>
  <c r="F112" i="26"/>
  <c r="E112" i="26"/>
  <c r="D112" i="26"/>
  <c r="C112" i="26"/>
  <c r="B112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K105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W103" i="26"/>
  <c r="V103" i="26"/>
  <c r="U103" i="26"/>
  <c r="T103" i="26"/>
  <c r="S103" i="26"/>
  <c r="R103" i="26"/>
  <c r="Q103" i="26"/>
  <c r="P103" i="26"/>
  <c r="O103" i="26"/>
  <c r="N103" i="26"/>
  <c r="M103" i="26"/>
  <c r="L103" i="26"/>
  <c r="K103" i="26"/>
  <c r="J103" i="26"/>
  <c r="I103" i="26"/>
  <c r="H103" i="26"/>
  <c r="G103" i="26"/>
  <c r="F103" i="26"/>
  <c r="E103" i="26"/>
  <c r="D103" i="26"/>
  <c r="C103" i="26"/>
  <c r="B103" i="26"/>
  <c r="W102" i="26"/>
  <c r="V102" i="26"/>
  <c r="U102" i="26"/>
  <c r="T102" i="26"/>
  <c r="S102" i="26"/>
  <c r="R102" i="26"/>
  <c r="Q102" i="26"/>
  <c r="P102" i="26"/>
  <c r="O102" i="26"/>
  <c r="N102" i="26"/>
  <c r="M102" i="26"/>
  <c r="L102" i="26"/>
  <c r="K102" i="26"/>
  <c r="J102" i="26"/>
  <c r="I102" i="26"/>
  <c r="H102" i="26"/>
  <c r="G102" i="26"/>
  <c r="F102" i="26"/>
  <c r="E102" i="26"/>
  <c r="D102" i="26"/>
  <c r="C102" i="26"/>
  <c r="B102" i="26"/>
  <c r="W101" i="26"/>
  <c r="V101" i="26"/>
  <c r="U101" i="26"/>
  <c r="T101" i="26"/>
  <c r="S101" i="26"/>
  <c r="S98" i="26" s="1"/>
  <c r="R101" i="26"/>
  <c r="Q101" i="26"/>
  <c r="P101" i="26"/>
  <c r="O101" i="26"/>
  <c r="N101" i="26"/>
  <c r="M101" i="26"/>
  <c r="L101" i="26"/>
  <c r="K101" i="26"/>
  <c r="J101" i="26"/>
  <c r="I101" i="26"/>
  <c r="H101" i="26"/>
  <c r="G101" i="26"/>
  <c r="F101" i="26"/>
  <c r="E101" i="26"/>
  <c r="D101" i="26"/>
  <c r="C101" i="26"/>
  <c r="B101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J98" i="26" s="1"/>
  <c r="I99" i="26"/>
  <c r="H99" i="26"/>
  <c r="H98" i="26" s="1"/>
  <c r="G99" i="26"/>
  <c r="F99" i="26"/>
  <c r="E99" i="26"/>
  <c r="D99" i="26"/>
  <c r="C99" i="26"/>
  <c r="B99" i="26"/>
  <c r="W69" i="26"/>
  <c r="V69" i="26"/>
  <c r="U69" i="26"/>
  <c r="U122" i="26" s="1"/>
  <c r="T69" i="26"/>
  <c r="T122" i="26" s="1"/>
  <c r="S69" i="26"/>
  <c r="R69" i="26"/>
  <c r="Q69" i="26"/>
  <c r="P69" i="26"/>
  <c r="O69" i="26"/>
  <c r="N69" i="26"/>
  <c r="M69" i="26"/>
  <c r="M122" i="26" s="1"/>
  <c r="L69" i="26"/>
  <c r="L122" i="26" s="1"/>
  <c r="K69" i="26"/>
  <c r="J69" i="26"/>
  <c r="I69" i="26"/>
  <c r="H69" i="26"/>
  <c r="G69" i="26"/>
  <c r="F69" i="26"/>
  <c r="E69" i="26"/>
  <c r="E122" i="26" s="1"/>
  <c r="D69" i="26"/>
  <c r="D122" i="26" s="1"/>
  <c r="C69" i="26"/>
  <c r="B69" i="26"/>
  <c r="W56" i="26"/>
  <c r="W119" i="26" s="1"/>
  <c r="V56" i="26"/>
  <c r="U56" i="26"/>
  <c r="U119" i="26" s="1"/>
  <c r="T56" i="26"/>
  <c r="T119" i="26" s="1"/>
  <c r="S56" i="26"/>
  <c r="S119" i="26" s="1"/>
  <c r="R56" i="26"/>
  <c r="R119" i="26" s="1"/>
  <c r="Q56" i="26"/>
  <c r="P56" i="26"/>
  <c r="O56" i="26"/>
  <c r="O119" i="26" s="1"/>
  <c r="N56" i="26"/>
  <c r="M56" i="26"/>
  <c r="M119" i="26" s="1"/>
  <c r="L56" i="26"/>
  <c r="K56" i="26"/>
  <c r="K119" i="26" s="1"/>
  <c r="J56" i="26"/>
  <c r="J119" i="26" s="1"/>
  <c r="I56" i="26"/>
  <c r="H56" i="26"/>
  <c r="G56" i="26"/>
  <c r="G119" i="26" s="1"/>
  <c r="F56" i="26"/>
  <c r="E56" i="26"/>
  <c r="E119" i="26" s="1"/>
  <c r="D56" i="26"/>
  <c r="C56" i="26"/>
  <c r="C119" i="26" s="1"/>
  <c r="B56" i="26"/>
  <c r="B119" i="26" s="1"/>
  <c r="W43" i="26"/>
  <c r="V43" i="26"/>
  <c r="U43" i="26"/>
  <c r="T43" i="26"/>
  <c r="S43" i="26"/>
  <c r="R43" i="26"/>
  <c r="Q43" i="26"/>
  <c r="Q116" i="26" s="1"/>
  <c r="P43" i="26"/>
  <c r="P116" i="26" s="1"/>
  <c r="O43" i="26"/>
  <c r="N43" i="26"/>
  <c r="M43" i="26"/>
  <c r="L43" i="26"/>
  <c r="K43" i="26"/>
  <c r="J43" i="26"/>
  <c r="I43" i="26"/>
  <c r="I116" i="26" s="1"/>
  <c r="H43" i="26"/>
  <c r="H116" i="26" s="1"/>
  <c r="G43" i="26"/>
  <c r="F43" i="26"/>
  <c r="E43" i="26"/>
  <c r="D43" i="26"/>
  <c r="C43" i="26"/>
  <c r="B43" i="26"/>
  <c r="W17" i="26"/>
  <c r="V17" i="26"/>
  <c r="V105" i="26" s="1"/>
  <c r="U17" i="26"/>
  <c r="T17" i="26"/>
  <c r="T105" i="26" s="1"/>
  <c r="S17" i="26"/>
  <c r="S105" i="26" s="1"/>
  <c r="R17" i="26"/>
  <c r="Q17" i="26"/>
  <c r="Q105" i="26" s="1"/>
  <c r="P17" i="26"/>
  <c r="O17" i="26"/>
  <c r="N17" i="26"/>
  <c r="N105" i="26" s="1"/>
  <c r="M17" i="26"/>
  <c r="L17" i="26"/>
  <c r="L105" i="26" s="1"/>
  <c r="K17" i="26"/>
  <c r="J17" i="26"/>
  <c r="I17" i="26"/>
  <c r="I105" i="26" s="1"/>
  <c r="H17" i="26"/>
  <c r="G17" i="26"/>
  <c r="F17" i="26"/>
  <c r="F105" i="26" s="1"/>
  <c r="E17" i="26"/>
  <c r="D17" i="26"/>
  <c r="D105" i="26" s="1"/>
  <c r="C17" i="26"/>
  <c r="C105" i="26" s="1"/>
  <c r="B17" i="26"/>
  <c r="A1" i="26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D162" i="25"/>
  <c r="C162" i="25"/>
  <c r="B162" i="25"/>
  <c r="W161" i="25"/>
  <c r="V161" i="25"/>
  <c r="U161" i="25"/>
  <c r="T161" i="25"/>
  <c r="S161" i="25"/>
  <c r="R161" i="25"/>
  <c r="Q161" i="25"/>
  <c r="P161" i="25"/>
  <c r="O161" i="25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B161" i="25"/>
  <c r="W160" i="25"/>
  <c r="V160" i="25"/>
  <c r="U160" i="25"/>
  <c r="T160" i="25"/>
  <c r="S160" i="25"/>
  <c r="R160" i="25"/>
  <c r="Q160" i="25"/>
  <c r="P160" i="25"/>
  <c r="O160" i="25"/>
  <c r="N160" i="25"/>
  <c r="M160" i="25"/>
  <c r="L160" i="25"/>
  <c r="K160" i="25"/>
  <c r="J160" i="25"/>
  <c r="I160" i="25"/>
  <c r="H160" i="25"/>
  <c r="G160" i="25"/>
  <c r="F160" i="25"/>
  <c r="E160" i="25"/>
  <c r="D160" i="25"/>
  <c r="C160" i="25"/>
  <c r="B160" i="25"/>
  <c r="W159" i="25"/>
  <c r="V159" i="25"/>
  <c r="U159" i="25"/>
  <c r="T159" i="25"/>
  <c r="S159" i="25"/>
  <c r="R159" i="25"/>
  <c r="Q159" i="25"/>
  <c r="P159" i="25"/>
  <c r="O159" i="25"/>
  <c r="N159" i="25"/>
  <c r="M159" i="25"/>
  <c r="L159" i="25"/>
  <c r="K159" i="25"/>
  <c r="J159" i="25"/>
  <c r="I159" i="25"/>
  <c r="H159" i="25"/>
  <c r="G159" i="25"/>
  <c r="F159" i="25"/>
  <c r="E159" i="25"/>
  <c r="D159" i="25"/>
  <c r="C159" i="25"/>
  <c r="B159" i="25"/>
  <c r="W158" i="25"/>
  <c r="V158" i="25"/>
  <c r="U158" i="25"/>
  <c r="T158" i="25"/>
  <c r="S158" i="25"/>
  <c r="R158" i="25"/>
  <c r="Q158" i="25"/>
  <c r="P158" i="25"/>
  <c r="O158" i="25"/>
  <c r="N158" i="25"/>
  <c r="M158" i="25"/>
  <c r="L158" i="25"/>
  <c r="K158" i="25"/>
  <c r="J158" i="25"/>
  <c r="I158" i="25"/>
  <c r="H158" i="25"/>
  <c r="G158" i="25"/>
  <c r="F158" i="25"/>
  <c r="E158" i="25"/>
  <c r="D158" i="25"/>
  <c r="C158" i="25"/>
  <c r="B158" i="25"/>
  <c r="W157" i="25"/>
  <c r="V157" i="25"/>
  <c r="U157" i="25"/>
  <c r="T157" i="25"/>
  <c r="S157" i="25"/>
  <c r="R157" i="25"/>
  <c r="Q157" i="25"/>
  <c r="P157" i="25"/>
  <c r="P156" i="25" s="1"/>
  <c r="O157" i="25"/>
  <c r="N157" i="25"/>
  <c r="M157" i="25"/>
  <c r="L157" i="25"/>
  <c r="K157" i="25"/>
  <c r="J157" i="25"/>
  <c r="I157" i="25"/>
  <c r="H157" i="25"/>
  <c r="G157" i="25"/>
  <c r="F157" i="25"/>
  <c r="E157" i="25"/>
  <c r="D157" i="25"/>
  <c r="C157" i="25"/>
  <c r="B157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G126" i="25" s="1"/>
  <c r="F130" i="25"/>
  <c r="E130" i="25"/>
  <c r="D130" i="25"/>
  <c r="C130" i="25"/>
  <c r="B130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W127" i="25"/>
  <c r="V127" i="25"/>
  <c r="U127" i="25"/>
  <c r="T127" i="25"/>
  <c r="T126" i="25" s="1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E126" i="25" s="1"/>
  <c r="D127" i="25"/>
  <c r="C127" i="25"/>
  <c r="B127" i="25"/>
  <c r="K126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B123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S119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W114" i="25"/>
  <c r="V114" i="25"/>
  <c r="U114" i="25"/>
  <c r="T114" i="25"/>
  <c r="S114" i="25"/>
  <c r="R114" i="25"/>
  <c r="Q114" i="25"/>
  <c r="P114" i="25"/>
  <c r="O114" i="25"/>
  <c r="N114" i="25"/>
  <c r="M114" i="25"/>
  <c r="L114" i="25"/>
  <c r="K114" i="25"/>
  <c r="J114" i="25"/>
  <c r="I114" i="25"/>
  <c r="H114" i="25"/>
  <c r="G114" i="25"/>
  <c r="F114" i="25"/>
  <c r="E114" i="25"/>
  <c r="D114" i="25"/>
  <c r="C114" i="25"/>
  <c r="B114" i="25"/>
  <c r="W113" i="25"/>
  <c r="V113" i="25"/>
  <c r="U113" i="25"/>
  <c r="T113" i="25"/>
  <c r="S113" i="25"/>
  <c r="R113" i="25"/>
  <c r="Q113" i="25"/>
  <c r="P113" i="25"/>
  <c r="O113" i="25"/>
  <c r="N113" i="25"/>
  <c r="M113" i="25"/>
  <c r="L113" i="25"/>
  <c r="L110" i="25" s="1"/>
  <c r="K113" i="25"/>
  <c r="J113" i="25"/>
  <c r="I113" i="25"/>
  <c r="H113" i="25"/>
  <c r="G113" i="25"/>
  <c r="F113" i="25"/>
  <c r="E113" i="25"/>
  <c r="D113" i="25"/>
  <c r="C113" i="25"/>
  <c r="B113" i="25"/>
  <c r="W112" i="25"/>
  <c r="V112" i="25"/>
  <c r="U112" i="25"/>
  <c r="T112" i="25"/>
  <c r="S112" i="25"/>
  <c r="R112" i="25"/>
  <c r="Q112" i="25"/>
  <c r="P112" i="25"/>
  <c r="O112" i="25"/>
  <c r="N112" i="25"/>
  <c r="M112" i="25"/>
  <c r="L112" i="25"/>
  <c r="K112" i="25"/>
  <c r="J112" i="25"/>
  <c r="I112" i="25"/>
  <c r="H112" i="25"/>
  <c r="G112" i="25"/>
  <c r="F112" i="25"/>
  <c r="E112" i="25"/>
  <c r="D112" i="25"/>
  <c r="C112" i="25"/>
  <c r="B112" i="25"/>
  <c r="W111" i="25"/>
  <c r="V111" i="25"/>
  <c r="U111" i="25"/>
  <c r="T111" i="25"/>
  <c r="S111" i="25"/>
  <c r="R111" i="25"/>
  <c r="R110" i="25" s="1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L105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W102" i="25"/>
  <c r="V102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F102" i="25"/>
  <c r="E102" i="25"/>
  <c r="D102" i="25"/>
  <c r="C102" i="25"/>
  <c r="B102" i="25"/>
  <c r="W101" i="25"/>
  <c r="V101" i="25"/>
  <c r="U101" i="25"/>
  <c r="T101" i="25"/>
  <c r="S101" i="25"/>
  <c r="R101" i="25"/>
  <c r="Q101" i="25"/>
  <c r="P101" i="25"/>
  <c r="O101" i="25"/>
  <c r="N101" i="25"/>
  <c r="M101" i="25"/>
  <c r="L101" i="25"/>
  <c r="K101" i="25"/>
  <c r="J101" i="25"/>
  <c r="I101" i="25"/>
  <c r="H101" i="25"/>
  <c r="G101" i="25"/>
  <c r="F101" i="25"/>
  <c r="E101" i="25"/>
  <c r="D101" i="25"/>
  <c r="C101" i="25"/>
  <c r="B101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W99" i="25"/>
  <c r="V99" i="25"/>
  <c r="V98" i="25" s="1"/>
  <c r="U99" i="25"/>
  <c r="T99" i="25"/>
  <c r="S99" i="25"/>
  <c r="R99" i="25"/>
  <c r="Q99" i="25"/>
  <c r="P99" i="25"/>
  <c r="O99" i="25"/>
  <c r="N99" i="25"/>
  <c r="M99" i="25"/>
  <c r="L99" i="25"/>
  <c r="K99" i="25"/>
  <c r="J99" i="25"/>
  <c r="J98" i="25" s="1"/>
  <c r="I99" i="25"/>
  <c r="H99" i="25"/>
  <c r="G99" i="25"/>
  <c r="F99" i="25"/>
  <c r="E99" i="25"/>
  <c r="D99" i="25"/>
  <c r="C99" i="25"/>
  <c r="B99" i="25"/>
  <c r="W69" i="25"/>
  <c r="W154" i="25" s="1"/>
  <c r="V69" i="25"/>
  <c r="V122" i="25" s="1"/>
  <c r="U69" i="25"/>
  <c r="U154" i="25" s="1"/>
  <c r="T69" i="25"/>
  <c r="T154" i="25" s="1"/>
  <c r="S69" i="25"/>
  <c r="S122" i="25" s="1"/>
  <c r="R69" i="25"/>
  <c r="Q69" i="25"/>
  <c r="Q154" i="25" s="1"/>
  <c r="P69" i="25"/>
  <c r="P154" i="25" s="1"/>
  <c r="O69" i="25"/>
  <c r="O154" i="25" s="1"/>
  <c r="N69" i="25"/>
  <c r="N122" i="25" s="1"/>
  <c r="M69" i="25"/>
  <c r="M154" i="25" s="1"/>
  <c r="L69" i="25"/>
  <c r="L154" i="25" s="1"/>
  <c r="K69" i="25"/>
  <c r="K154" i="25" s="1"/>
  <c r="J69" i="25"/>
  <c r="I69" i="25"/>
  <c r="I154" i="25" s="1"/>
  <c r="H69" i="25"/>
  <c r="H154" i="25" s="1"/>
  <c r="G69" i="25"/>
  <c r="G154" i="25" s="1"/>
  <c r="F69" i="25"/>
  <c r="F154" i="25" s="1"/>
  <c r="E69" i="25"/>
  <c r="E154" i="25" s="1"/>
  <c r="D69" i="25"/>
  <c r="D154" i="25" s="1"/>
  <c r="C69" i="25"/>
  <c r="C122" i="25" s="1"/>
  <c r="B69" i="25"/>
  <c r="W56" i="25"/>
  <c r="W153" i="25" s="1"/>
  <c r="V56" i="25"/>
  <c r="V153" i="25" s="1"/>
  <c r="U56" i="25"/>
  <c r="U153" i="25" s="1"/>
  <c r="T56" i="25"/>
  <c r="T119" i="25" s="1"/>
  <c r="S56" i="25"/>
  <c r="S153" i="25" s="1"/>
  <c r="R56" i="25"/>
  <c r="R153" i="25" s="1"/>
  <c r="Q56" i="25"/>
  <c r="Q153" i="25" s="1"/>
  <c r="P56" i="25"/>
  <c r="P153" i="25" s="1"/>
  <c r="O56" i="25"/>
  <c r="O153" i="25" s="1"/>
  <c r="N56" i="25"/>
  <c r="N153" i="25" s="1"/>
  <c r="M56" i="25"/>
  <c r="M153" i="25" s="1"/>
  <c r="L56" i="25"/>
  <c r="L153" i="25" s="1"/>
  <c r="K56" i="25"/>
  <c r="K153" i="25" s="1"/>
  <c r="J56" i="25"/>
  <c r="J153" i="25" s="1"/>
  <c r="I56" i="25"/>
  <c r="I153" i="25" s="1"/>
  <c r="H56" i="25"/>
  <c r="H153" i="25" s="1"/>
  <c r="G56" i="25"/>
  <c r="G153" i="25" s="1"/>
  <c r="F56" i="25"/>
  <c r="F153" i="25" s="1"/>
  <c r="E56" i="25"/>
  <c r="E153" i="25" s="1"/>
  <c r="D56" i="25"/>
  <c r="D119" i="25" s="1"/>
  <c r="C56" i="25"/>
  <c r="C153" i="25" s="1"/>
  <c r="B56" i="25"/>
  <c r="B153" i="25" s="1"/>
  <c r="W43" i="25"/>
  <c r="W116" i="25" s="1"/>
  <c r="V43" i="25"/>
  <c r="V152" i="25" s="1"/>
  <c r="U43" i="25"/>
  <c r="U116" i="25" s="1"/>
  <c r="T43" i="25"/>
  <c r="T152" i="25" s="1"/>
  <c r="S43" i="25"/>
  <c r="S152" i="25" s="1"/>
  <c r="R43" i="25"/>
  <c r="R152" i="25" s="1"/>
  <c r="Q43" i="25"/>
  <c r="Q152" i="25" s="1"/>
  <c r="P43" i="25"/>
  <c r="P152" i="25" s="1"/>
  <c r="O43" i="25"/>
  <c r="O152" i="25" s="1"/>
  <c r="N43" i="25"/>
  <c r="N152" i="25" s="1"/>
  <c r="M43" i="25"/>
  <c r="M152" i="25" s="1"/>
  <c r="L43" i="25"/>
  <c r="L152" i="25" s="1"/>
  <c r="K43" i="25"/>
  <c r="K152" i="25" s="1"/>
  <c r="J43" i="25"/>
  <c r="J152" i="25" s="1"/>
  <c r="I43" i="25"/>
  <c r="I152" i="25" s="1"/>
  <c r="H43" i="25"/>
  <c r="H152" i="25" s="1"/>
  <c r="G43" i="25"/>
  <c r="G116" i="25" s="1"/>
  <c r="F43" i="25"/>
  <c r="F152" i="25" s="1"/>
  <c r="E43" i="25"/>
  <c r="E116" i="25" s="1"/>
  <c r="D43" i="25"/>
  <c r="D152" i="25" s="1"/>
  <c r="C43" i="25"/>
  <c r="C152" i="25" s="1"/>
  <c r="B43" i="25"/>
  <c r="B152" i="25" s="1"/>
  <c r="W17" i="25"/>
  <c r="W143" i="25" s="1"/>
  <c r="V17" i="25"/>
  <c r="V143" i="25" s="1"/>
  <c r="U17" i="25"/>
  <c r="U143" i="25" s="1"/>
  <c r="T17" i="25"/>
  <c r="T143" i="25" s="1"/>
  <c r="S17" i="25"/>
  <c r="S105" i="25" s="1"/>
  <c r="R17" i="25"/>
  <c r="R143" i="25" s="1"/>
  <c r="Q17" i="25"/>
  <c r="Q143" i="25" s="1"/>
  <c r="P17" i="25"/>
  <c r="P143" i="25" s="1"/>
  <c r="O17" i="25"/>
  <c r="O143" i="25" s="1"/>
  <c r="N17" i="25"/>
  <c r="N143" i="25" s="1"/>
  <c r="M17" i="25"/>
  <c r="M143" i="25" s="1"/>
  <c r="L17" i="25"/>
  <c r="L143" i="25" s="1"/>
  <c r="K17" i="25"/>
  <c r="K105" i="25" s="1"/>
  <c r="J17" i="25"/>
  <c r="J105" i="25" s="1"/>
  <c r="I17" i="25"/>
  <c r="I143" i="25" s="1"/>
  <c r="H17" i="25"/>
  <c r="H105" i="25" s="1"/>
  <c r="G17" i="25"/>
  <c r="G143" i="25" s="1"/>
  <c r="F17" i="25"/>
  <c r="F143" i="25" s="1"/>
  <c r="E17" i="25"/>
  <c r="E143" i="25" s="1"/>
  <c r="D17" i="25"/>
  <c r="D143" i="25" s="1"/>
  <c r="C17" i="25"/>
  <c r="C105" i="25" s="1"/>
  <c r="B17" i="25"/>
  <c r="B105" i="25" s="1"/>
  <c r="A1" i="25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W60" i="24"/>
  <c r="V60" i="24"/>
  <c r="V119" i="4" s="1"/>
  <c r="U60" i="24"/>
  <c r="T60" i="24"/>
  <c r="S60" i="24"/>
  <c r="S119" i="4" s="1"/>
  <c r="R60" i="24"/>
  <c r="R119" i="4" s="1"/>
  <c r="Q60" i="24"/>
  <c r="P60" i="24"/>
  <c r="O60" i="24"/>
  <c r="O119" i="4" s="1"/>
  <c r="N60" i="24"/>
  <c r="M60" i="24"/>
  <c r="M119" i="4" s="1"/>
  <c r="L60" i="24"/>
  <c r="K60" i="24"/>
  <c r="J60" i="24"/>
  <c r="I60" i="24"/>
  <c r="I119" i="4" s="1"/>
  <c r="H60" i="24"/>
  <c r="H119" i="4" s="1"/>
  <c r="G60" i="24"/>
  <c r="G119" i="4" s="1"/>
  <c r="F60" i="24"/>
  <c r="E60" i="24"/>
  <c r="D60" i="24"/>
  <c r="C60" i="24"/>
  <c r="B60" i="24"/>
  <c r="W59" i="24"/>
  <c r="V59" i="24"/>
  <c r="U59" i="24"/>
  <c r="T59" i="24"/>
  <c r="S59" i="24"/>
  <c r="R59" i="24"/>
  <c r="Q59" i="24"/>
  <c r="P59" i="24"/>
  <c r="O59" i="24"/>
  <c r="N59" i="24"/>
  <c r="M59" i="24"/>
  <c r="M118" i="4" s="1"/>
  <c r="L59" i="24"/>
  <c r="L118" i="4" s="1"/>
  <c r="K59" i="24"/>
  <c r="J59" i="24"/>
  <c r="J118" i="4" s="1"/>
  <c r="I59" i="24"/>
  <c r="I118" i="4" s="1"/>
  <c r="H59" i="24"/>
  <c r="G59" i="24"/>
  <c r="F59" i="24"/>
  <c r="E59" i="24"/>
  <c r="D59" i="24"/>
  <c r="C59" i="24"/>
  <c r="C118" i="4" s="1"/>
  <c r="B59" i="24"/>
  <c r="B118" i="4" s="1"/>
  <c r="W58" i="24"/>
  <c r="V58" i="24"/>
  <c r="U58" i="24"/>
  <c r="T58" i="24"/>
  <c r="S58" i="24"/>
  <c r="R58" i="24"/>
  <c r="Q58" i="24"/>
  <c r="P58" i="24"/>
  <c r="O58" i="24"/>
  <c r="N58" i="24"/>
  <c r="M58" i="24"/>
  <c r="L58" i="24"/>
  <c r="K58" i="24"/>
  <c r="J58" i="24"/>
  <c r="I58" i="24"/>
  <c r="H58" i="24"/>
  <c r="G58" i="24"/>
  <c r="F58" i="24"/>
  <c r="F57" i="24" s="1"/>
  <c r="F116" i="4" s="1"/>
  <c r="E58" i="24"/>
  <c r="D58" i="24"/>
  <c r="C58" i="24"/>
  <c r="C117" i="4" s="1"/>
  <c r="B58" i="24"/>
  <c r="B57" i="24"/>
  <c r="B116" i="4" s="1"/>
  <c r="W55" i="24"/>
  <c r="W69" i="24" s="1"/>
  <c r="V55" i="24"/>
  <c r="V69" i="24" s="1"/>
  <c r="U55" i="24"/>
  <c r="T55" i="24"/>
  <c r="T69" i="24" s="1"/>
  <c r="S55" i="24"/>
  <c r="R55" i="24"/>
  <c r="R72" i="4" s="1"/>
  <c r="Q55" i="24"/>
  <c r="Q69" i="24" s="1"/>
  <c r="P55" i="24"/>
  <c r="P72" i="4" s="1"/>
  <c r="O55" i="24"/>
  <c r="O69" i="24" s="1"/>
  <c r="N55" i="24"/>
  <c r="N69" i="24" s="1"/>
  <c r="M55" i="24"/>
  <c r="M72" i="4" s="1"/>
  <c r="L55" i="24"/>
  <c r="L69" i="24" s="1"/>
  <c r="K55" i="24"/>
  <c r="J55" i="24"/>
  <c r="I55" i="24"/>
  <c r="I77" i="24" s="1"/>
  <c r="I174" i="4" s="1"/>
  <c r="H55" i="24"/>
  <c r="G55" i="24"/>
  <c r="G69" i="24" s="1"/>
  <c r="F55" i="24"/>
  <c r="F69" i="24" s="1"/>
  <c r="E55" i="24"/>
  <c r="E77" i="24" s="1"/>
  <c r="E174" i="4" s="1"/>
  <c r="D55" i="24"/>
  <c r="D69" i="24" s="1"/>
  <c r="C55" i="24"/>
  <c r="C77" i="24" s="1"/>
  <c r="C174" i="4" s="1"/>
  <c r="B55" i="24"/>
  <c r="B77" i="24" s="1"/>
  <c r="B174" i="4" s="1"/>
  <c r="W54" i="24"/>
  <c r="W68" i="24" s="1"/>
  <c r="V54" i="24"/>
  <c r="U54" i="24"/>
  <c r="U68" i="24" s="1"/>
  <c r="T54" i="24"/>
  <c r="T68" i="24" s="1"/>
  <c r="S54" i="24"/>
  <c r="R54" i="24"/>
  <c r="R71" i="4" s="1"/>
  <c r="Q54" i="24"/>
  <c r="P54" i="24"/>
  <c r="O54" i="24"/>
  <c r="O68" i="24" s="1"/>
  <c r="N54" i="24"/>
  <c r="M54" i="24"/>
  <c r="M68" i="24" s="1"/>
  <c r="L54" i="24"/>
  <c r="L68" i="24" s="1"/>
  <c r="K54" i="24"/>
  <c r="J54" i="24"/>
  <c r="J68" i="24" s="1"/>
  <c r="I54" i="24"/>
  <c r="I71" i="4" s="1"/>
  <c r="H54" i="24"/>
  <c r="H71" i="4" s="1"/>
  <c r="G54" i="24"/>
  <c r="G71" i="4" s="1"/>
  <c r="F54" i="24"/>
  <c r="F76" i="24" s="1"/>
  <c r="F173" i="4" s="1"/>
  <c r="E54" i="24"/>
  <c r="E68" i="24" s="1"/>
  <c r="D54" i="24"/>
  <c r="D68" i="24" s="1"/>
  <c r="C54" i="24"/>
  <c r="B54" i="24"/>
  <c r="B71" i="4" s="1"/>
  <c r="W53" i="24"/>
  <c r="W75" i="24" s="1"/>
  <c r="W172" i="4" s="1"/>
  <c r="V53" i="24"/>
  <c r="V75" i="24" s="1"/>
  <c r="V172" i="4" s="1"/>
  <c r="U53" i="24"/>
  <c r="T53" i="24"/>
  <c r="S53" i="24"/>
  <c r="S67" i="24" s="1"/>
  <c r="R53" i="24"/>
  <c r="R67" i="24" s="1"/>
  <c r="Q53" i="24"/>
  <c r="P53" i="24"/>
  <c r="P75" i="24" s="1"/>
  <c r="P172" i="4" s="1"/>
  <c r="O53" i="24"/>
  <c r="N53" i="24"/>
  <c r="M53" i="24"/>
  <c r="M67" i="24" s="1"/>
  <c r="L53" i="24"/>
  <c r="K53" i="24"/>
  <c r="K67" i="24" s="1"/>
  <c r="J53" i="24"/>
  <c r="J67" i="24" s="1"/>
  <c r="I53" i="24"/>
  <c r="H53" i="24"/>
  <c r="H67" i="24" s="1"/>
  <c r="G53" i="24"/>
  <c r="F53" i="24"/>
  <c r="E53" i="24"/>
  <c r="E67" i="24" s="1"/>
  <c r="D53" i="24"/>
  <c r="C53" i="24"/>
  <c r="C67" i="24" s="1"/>
  <c r="B53" i="24"/>
  <c r="B67" i="24" s="1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W4" i="24"/>
  <c r="W3" i="24" s="1"/>
  <c r="W17" i="4" s="1"/>
  <c r="V4" i="24"/>
  <c r="V3" i="24" s="1"/>
  <c r="U4" i="24"/>
  <c r="U3" i="24" s="1"/>
  <c r="T4" i="24"/>
  <c r="T3" i="24" s="1"/>
  <c r="T17" i="4" s="1"/>
  <c r="S4" i="24"/>
  <c r="S3" i="24" s="1"/>
  <c r="R4" i="24"/>
  <c r="R3" i="24" s="1"/>
  <c r="Q4" i="24"/>
  <c r="Q3" i="24" s="1"/>
  <c r="P4" i="24"/>
  <c r="P3" i="24" s="1"/>
  <c r="P17" i="4" s="1"/>
  <c r="O4" i="24"/>
  <c r="O3" i="24" s="1"/>
  <c r="O17" i="4" s="1"/>
  <c r="N4" i="24"/>
  <c r="N3" i="24" s="1"/>
  <c r="M4" i="24"/>
  <c r="M3" i="24" s="1"/>
  <c r="L4" i="24"/>
  <c r="L3" i="24" s="1"/>
  <c r="L17" i="4" s="1"/>
  <c r="K4" i="24"/>
  <c r="K3" i="24" s="1"/>
  <c r="K17" i="4" s="1"/>
  <c r="J4" i="24"/>
  <c r="J3" i="24" s="1"/>
  <c r="I4" i="24"/>
  <c r="I3" i="24" s="1"/>
  <c r="I17" i="4" s="1"/>
  <c r="H4" i="24"/>
  <c r="G4" i="24"/>
  <c r="F4" i="24"/>
  <c r="F3" i="24" s="1"/>
  <c r="E4" i="24"/>
  <c r="E3" i="24" s="1"/>
  <c r="D4" i="24"/>
  <c r="D3" i="24" s="1"/>
  <c r="D17" i="4" s="1"/>
  <c r="C4" i="24"/>
  <c r="C3" i="24" s="1"/>
  <c r="B4" i="24"/>
  <c r="B3" i="24" s="1"/>
  <c r="H3" i="24"/>
  <c r="G3" i="24"/>
  <c r="A1" i="24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Q213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E206" i="23"/>
  <c r="D206" i="23"/>
  <c r="C206" i="23"/>
  <c r="B206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B195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E184" i="23"/>
  <c r="D184" i="23"/>
  <c r="C184" i="23"/>
  <c r="B184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W119" i="23"/>
  <c r="W213" i="23" s="1"/>
  <c r="V119" i="23"/>
  <c r="V213" i="23" s="1"/>
  <c r="U119" i="23"/>
  <c r="T119" i="23"/>
  <c r="T213" i="23" s="1"/>
  <c r="S119" i="23"/>
  <c r="S213" i="23" s="1"/>
  <c r="R119" i="23"/>
  <c r="Q119" i="23"/>
  <c r="P119" i="23"/>
  <c r="O119" i="23"/>
  <c r="O213" i="23" s="1"/>
  <c r="N119" i="23"/>
  <c r="N213" i="23" s="1"/>
  <c r="M119" i="23"/>
  <c r="L119" i="23"/>
  <c r="L213" i="23" s="1"/>
  <c r="K119" i="23"/>
  <c r="K213" i="23" s="1"/>
  <c r="J119" i="23"/>
  <c r="I119" i="23"/>
  <c r="I213" i="23" s="1"/>
  <c r="H119" i="23"/>
  <c r="G119" i="23"/>
  <c r="G213" i="23" s="1"/>
  <c r="F119" i="23"/>
  <c r="F213" i="23" s="1"/>
  <c r="E119" i="23"/>
  <c r="D119" i="23"/>
  <c r="D213" i="23" s="1"/>
  <c r="C119" i="23"/>
  <c r="C213" i="23" s="1"/>
  <c r="B119" i="23"/>
  <c r="W110" i="23"/>
  <c r="W211" i="23" s="1"/>
  <c r="V110" i="23"/>
  <c r="V211" i="23" s="1"/>
  <c r="U110" i="23"/>
  <c r="T110" i="23"/>
  <c r="T211" i="23" s="1"/>
  <c r="S110" i="23"/>
  <c r="S211" i="23" s="1"/>
  <c r="R110" i="23"/>
  <c r="R211" i="23" s="1"/>
  <c r="Q110" i="23"/>
  <c r="Q211" i="23" s="1"/>
  <c r="P110" i="23"/>
  <c r="O110" i="23"/>
  <c r="O211" i="23" s="1"/>
  <c r="N110" i="23"/>
  <c r="N211" i="23" s="1"/>
  <c r="M110" i="23"/>
  <c r="L110" i="23"/>
  <c r="L211" i="23" s="1"/>
  <c r="K110" i="23"/>
  <c r="K211" i="23" s="1"/>
  <c r="J110" i="23"/>
  <c r="J211" i="23" s="1"/>
  <c r="I110" i="23"/>
  <c r="I211" i="23" s="1"/>
  <c r="H110" i="23"/>
  <c r="G110" i="23"/>
  <c r="G211" i="23" s="1"/>
  <c r="F110" i="23"/>
  <c r="F211" i="23" s="1"/>
  <c r="E110" i="23"/>
  <c r="D110" i="23"/>
  <c r="D211" i="23" s="1"/>
  <c r="C110" i="23"/>
  <c r="C211" i="23" s="1"/>
  <c r="B110" i="23"/>
  <c r="B211" i="23" s="1"/>
  <c r="O99" i="23"/>
  <c r="O179" i="23" s="1"/>
  <c r="I99" i="23"/>
  <c r="I175" i="23" s="1"/>
  <c r="W89" i="23"/>
  <c r="W203" i="23" s="1"/>
  <c r="V89" i="23"/>
  <c r="V203" i="23" s="1"/>
  <c r="U89" i="23"/>
  <c r="U203" i="23" s="1"/>
  <c r="T89" i="23"/>
  <c r="S89" i="23"/>
  <c r="S203" i="23" s="1"/>
  <c r="R89" i="23"/>
  <c r="R203" i="23" s="1"/>
  <c r="Q89" i="23"/>
  <c r="P89" i="23"/>
  <c r="P203" i="23" s="1"/>
  <c r="O89" i="23"/>
  <c r="O203" i="23" s="1"/>
  <c r="N89" i="23"/>
  <c r="N203" i="23" s="1"/>
  <c r="M89" i="23"/>
  <c r="M203" i="23" s="1"/>
  <c r="L89" i="23"/>
  <c r="K89" i="23"/>
  <c r="K203" i="23" s="1"/>
  <c r="J89" i="23"/>
  <c r="J203" i="23" s="1"/>
  <c r="I89" i="23"/>
  <c r="H89" i="23"/>
  <c r="H203" i="23" s="1"/>
  <c r="G89" i="23"/>
  <c r="G203" i="23" s="1"/>
  <c r="F89" i="23"/>
  <c r="F203" i="23" s="1"/>
  <c r="E89" i="23"/>
  <c r="E203" i="23" s="1"/>
  <c r="D89" i="23"/>
  <c r="C89" i="23"/>
  <c r="C203" i="23" s="1"/>
  <c r="B89" i="23"/>
  <c r="B203" i="23" s="1"/>
  <c r="W79" i="23"/>
  <c r="W202" i="23" s="1"/>
  <c r="V79" i="23"/>
  <c r="U79" i="23"/>
  <c r="U202" i="23" s="1"/>
  <c r="T79" i="23"/>
  <c r="T202" i="23" s="1"/>
  <c r="S79" i="23"/>
  <c r="R79" i="23"/>
  <c r="R202" i="23" s="1"/>
  <c r="Q79" i="23"/>
  <c r="Q202" i="23" s="1"/>
  <c r="P79" i="23"/>
  <c r="P202" i="23" s="1"/>
  <c r="O79" i="23"/>
  <c r="O202" i="23" s="1"/>
  <c r="N79" i="23"/>
  <c r="M79" i="23"/>
  <c r="M202" i="23" s="1"/>
  <c r="L79" i="23"/>
  <c r="L202" i="23" s="1"/>
  <c r="K79" i="23"/>
  <c r="J79" i="23"/>
  <c r="I79" i="23"/>
  <c r="I202" i="23" s="1"/>
  <c r="H79" i="23"/>
  <c r="H202" i="23" s="1"/>
  <c r="G79" i="23"/>
  <c r="G202" i="23" s="1"/>
  <c r="F79" i="23"/>
  <c r="E79" i="23"/>
  <c r="E202" i="23" s="1"/>
  <c r="D79" i="23"/>
  <c r="D202" i="23" s="1"/>
  <c r="C79" i="23"/>
  <c r="B79" i="23"/>
  <c r="W60" i="23"/>
  <c r="W201" i="23" s="1"/>
  <c r="V60" i="23"/>
  <c r="U60" i="23"/>
  <c r="T60" i="23"/>
  <c r="T201" i="23" s="1"/>
  <c r="S60" i="23"/>
  <c r="R60" i="23"/>
  <c r="R201" i="23" s="1"/>
  <c r="Q60" i="23"/>
  <c r="Q201" i="23" s="1"/>
  <c r="P60" i="23"/>
  <c r="O60" i="23"/>
  <c r="O201" i="23" s="1"/>
  <c r="N60" i="23"/>
  <c r="M60" i="23"/>
  <c r="L60" i="23"/>
  <c r="L201" i="23" s="1"/>
  <c r="K60" i="23"/>
  <c r="J60" i="23"/>
  <c r="J201" i="23" s="1"/>
  <c r="I60" i="23"/>
  <c r="I201" i="23" s="1"/>
  <c r="H60" i="23"/>
  <c r="G60" i="23"/>
  <c r="G201" i="23" s="1"/>
  <c r="F60" i="23"/>
  <c r="F48" i="23" s="1"/>
  <c r="E60" i="23"/>
  <c r="D60" i="23"/>
  <c r="D201" i="23" s="1"/>
  <c r="C60" i="23"/>
  <c r="B60" i="23"/>
  <c r="B201" i="23" s="1"/>
  <c r="W33" i="23"/>
  <c r="W192" i="23" s="1"/>
  <c r="V33" i="23"/>
  <c r="V192" i="23" s="1"/>
  <c r="U33" i="23"/>
  <c r="U5" i="23" s="1"/>
  <c r="U60" i="20" s="1"/>
  <c r="U113" i="4" s="1"/>
  <c r="T33" i="23"/>
  <c r="S33" i="23"/>
  <c r="S192" i="23" s="1"/>
  <c r="R33" i="23"/>
  <c r="R192" i="23" s="1"/>
  <c r="Q33" i="23"/>
  <c r="P33" i="23"/>
  <c r="O33" i="23"/>
  <c r="O192" i="23" s="1"/>
  <c r="N33" i="23"/>
  <c r="N192" i="23" s="1"/>
  <c r="M33" i="23"/>
  <c r="M5" i="23" s="1"/>
  <c r="M60" i="20" s="1"/>
  <c r="M113" i="4" s="1"/>
  <c r="L33" i="23"/>
  <c r="K33" i="23"/>
  <c r="K192" i="23" s="1"/>
  <c r="J33" i="23"/>
  <c r="J192" i="23" s="1"/>
  <c r="I33" i="23"/>
  <c r="H33" i="23"/>
  <c r="G33" i="23"/>
  <c r="G192" i="23" s="1"/>
  <c r="F33" i="23"/>
  <c r="F192" i="23" s="1"/>
  <c r="E33" i="23"/>
  <c r="E5" i="23" s="1"/>
  <c r="E60" i="20" s="1"/>
  <c r="E113" i="4" s="1"/>
  <c r="D33" i="23"/>
  <c r="C33" i="23"/>
  <c r="C5" i="23" s="1"/>
  <c r="B33" i="23"/>
  <c r="B192" i="23" s="1"/>
  <c r="A1" i="23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B176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B174" i="22"/>
  <c r="W173" i="22"/>
  <c r="V173" i="22"/>
  <c r="U173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W172" i="22"/>
  <c r="V172" i="22"/>
  <c r="U172" i="22"/>
  <c r="T172" i="22"/>
  <c r="S172" i="22"/>
  <c r="R172" i="22"/>
  <c r="Q172" i="22"/>
  <c r="P172" i="22"/>
  <c r="O172" i="22"/>
  <c r="N172" i="22"/>
  <c r="M172" i="22"/>
  <c r="L172" i="22"/>
  <c r="K172" i="22"/>
  <c r="J172" i="22"/>
  <c r="I172" i="22"/>
  <c r="H172" i="22"/>
  <c r="G172" i="22"/>
  <c r="F172" i="22"/>
  <c r="E172" i="22"/>
  <c r="D172" i="22"/>
  <c r="C172" i="22"/>
  <c r="B172" i="22"/>
  <c r="W170" i="22"/>
  <c r="V170" i="22"/>
  <c r="U170" i="22"/>
  <c r="T170" i="22"/>
  <c r="S170" i="22"/>
  <c r="R170" i="22"/>
  <c r="Q170" i="22"/>
  <c r="P170" i="22"/>
  <c r="O170" i="22"/>
  <c r="N170" i="22"/>
  <c r="M170" i="22"/>
  <c r="L170" i="22"/>
  <c r="K170" i="22"/>
  <c r="J170" i="22"/>
  <c r="I170" i="22"/>
  <c r="H170" i="22"/>
  <c r="G170" i="22"/>
  <c r="F170" i="22"/>
  <c r="E170" i="22"/>
  <c r="D170" i="22"/>
  <c r="C170" i="22"/>
  <c r="B170" i="22"/>
  <c r="W169" i="22"/>
  <c r="V169" i="22"/>
  <c r="U169" i="22"/>
  <c r="T169" i="22"/>
  <c r="S169" i="22"/>
  <c r="R169" i="22"/>
  <c r="Q169" i="22"/>
  <c r="P169" i="22"/>
  <c r="O169" i="22"/>
  <c r="N169" i="22"/>
  <c r="M169" i="22"/>
  <c r="L169" i="22"/>
  <c r="K169" i="22"/>
  <c r="J169" i="22"/>
  <c r="I169" i="22"/>
  <c r="H169" i="22"/>
  <c r="G169" i="22"/>
  <c r="F169" i="22"/>
  <c r="E169" i="22"/>
  <c r="D169" i="22"/>
  <c r="C169" i="22"/>
  <c r="B169" i="22"/>
  <c r="W168" i="22"/>
  <c r="V168" i="22"/>
  <c r="U168" i="22"/>
  <c r="T168" i="22"/>
  <c r="S168" i="22"/>
  <c r="R168" i="22"/>
  <c r="Q168" i="22"/>
  <c r="P168" i="22"/>
  <c r="O168" i="22"/>
  <c r="N168" i="22"/>
  <c r="M168" i="22"/>
  <c r="L168" i="22"/>
  <c r="K168" i="22"/>
  <c r="J168" i="22"/>
  <c r="I168" i="22"/>
  <c r="H168" i="22"/>
  <c r="G168" i="22"/>
  <c r="F168" i="22"/>
  <c r="E168" i="22"/>
  <c r="D168" i="22"/>
  <c r="C168" i="22"/>
  <c r="B168" i="22"/>
  <c r="W167" i="22"/>
  <c r="V167" i="22"/>
  <c r="U167" i="22"/>
  <c r="T167" i="22"/>
  <c r="S167" i="22"/>
  <c r="R167" i="22"/>
  <c r="Q167" i="22"/>
  <c r="P167" i="22"/>
  <c r="O167" i="22"/>
  <c r="N167" i="22"/>
  <c r="M167" i="22"/>
  <c r="L167" i="22"/>
  <c r="K167" i="22"/>
  <c r="J167" i="22"/>
  <c r="I167" i="22"/>
  <c r="H167" i="22"/>
  <c r="G167" i="22"/>
  <c r="F167" i="22"/>
  <c r="E167" i="22"/>
  <c r="D167" i="22"/>
  <c r="C167" i="22"/>
  <c r="B167" i="22"/>
  <c r="W166" i="22"/>
  <c r="V166" i="22"/>
  <c r="U166" i="22"/>
  <c r="T166" i="22"/>
  <c r="S166" i="22"/>
  <c r="R166" i="22"/>
  <c r="R165" i="22" s="1"/>
  <c r="Q166" i="22"/>
  <c r="P166" i="22"/>
  <c r="O166" i="22"/>
  <c r="N166" i="22"/>
  <c r="M166" i="22"/>
  <c r="L166" i="22"/>
  <c r="K166" i="22"/>
  <c r="J166" i="22"/>
  <c r="I166" i="22"/>
  <c r="H166" i="22"/>
  <c r="G166" i="22"/>
  <c r="F166" i="22"/>
  <c r="F165" i="22" s="1"/>
  <c r="E166" i="22"/>
  <c r="D166" i="22"/>
  <c r="C166" i="22"/>
  <c r="B166" i="22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W159" i="22"/>
  <c r="V159" i="22"/>
  <c r="U159" i="22"/>
  <c r="T159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B156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B155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G154" i="22"/>
  <c r="F154" i="22"/>
  <c r="E154" i="22"/>
  <c r="D154" i="22"/>
  <c r="C154" i="22"/>
  <c r="B154" i="22"/>
  <c r="W152" i="22"/>
  <c r="V152" i="22"/>
  <c r="U152" i="22"/>
  <c r="T152" i="22"/>
  <c r="S152" i="22"/>
  <c r="R152" i="22"/>
  <c r="Q152" i="22"/>
  <c r="P152" i="22"/>
  <c r="O152" i="22"/>
  <c r="N152" i="22"/>
  <c r="M152" i="22"/>
  <c r="L152" i="22"/>
  <c r="K152" i="22"/>
  <c r="J152" i="22"/>
  <c r="I152" i="22"/>
  <c r="H152" i="22"/>
  <c r="G152" i="22"/>
  <c r="F152" i="22"/>
  <c r="E152" i="22"/>
  <c r="D152" i="22"/>
  <c r="C152" i="22"/>
  <c r="B152" i="22"/>
  <c r="W151" i="22"/>
  <c r="V151" i="22"/>
  <c r="U151" i="22"/>
  <c r="T151" i="22"/>
  <c r="S151" i="22"/>
  <c r="R151" i="22"/>
  <c r="Q151" i="22"/>
  <c r="P151" i="22"/>
  <c r="O151" i="22"/>
  <c r="N151" i="22"/>
  <c r="M151" i="22"/>
  <c r="L151" i="22"/>
  <c r="K151" i="22"/>
  <c r="J151" i="22"/>
  <c r="I151" i="22"/>
  <c r="H151" i="22"/>
  <c r="G151" i="22"/>
  <c r="F151" i="22"/>
  <c r="E151" i="22"/>
  <c r="D151" i="22"/>
  <c r="C151" i="22"/>
  <c r="B151" i="22"/>
  <c r="W150" i="22"/>
  <c r="V150" i="22"/>
  <c r="U150" i="22"/>
  <c r="T150" i="22"/>
  <c r="S150" i="22"/>
  <c r="R150" i="22"/>
  <c r="Q150" i="22"/>
  <c r="P150" i="22"/>
  <c r="O150" i="22"/>
  <c r="N150" i="22"/>
  <c r="M150" i="22"/>
  <c r="L150" i="22"/>
  <c r="K150" i="22"/>
  <c r="J150" i="22"/>
  <c r="I150" i="22"/>
  <c r="H150" i="22"/>
  <c r="G150" i="22"/>
  <c r="F150" i="22"/>
  <c r="E150" i="22"/>
  <c r="D150" i="22"/>
  <c r="C150" i="22"/>
  <c r="B150" i="22"/>
  <c r="W149" i="22"/>
  <c r="V149" i="22"/>
  <c r="U149" i="22"/>
  <c r="T149" i="22"/>
  <c r="S149" i="22"/>
  <c r="R149" i="22"/>
  <c r="Q149" i="22"/>
  <c r="P149" i="22"/>
  <c r="O149" i="22"/>
  <c r="N149" i="22"/>
  <c r="M149" i="22"/>
  <c r="L149" i="22"/>
  <c r="K149" i="22"/>
  <c r="J149" i="22"/>
  <c r="I149" i="22"/>
  <c r="H149" i="22"/>
  <c r="G149" i="22"/>
  <c r="F149" i="22"/>
  <c r="E149" i="22"/>
  <c r="D149" i="22"/>
  <c r="C149" i="22"/>
  <c r="B149" i="22"/>
  <c r="W148" i="22"/>
  <c r="V148" i="22"/>
  <c r="U148" i="22"/>
  <c r="T148" i="22"/>
  <c r="S148" i="22"/>
  <c r="R148" i="22"/>
  <c r="Q148" i="22"/>
  <c r="P148" i="22"/>
  <c r="O148" i="22"/>
  <c r="N148" i="22"/>
  <c r="M148" i="22"/>
  <c r="L148" i="22"/>
  <c r="K148" i="22"/>
  <c r="K146" i="22" s="1"/>
  <c r="J148" i="22"/>
  <c r="I148" i="22"/>
  <c r="H148" i="22"/>
  <c r="G148" i="22"/>
  <c r="F148" i="22"/>
  <c r="E148" i="22"/>
  <c r="D148" i="22"/>
  <c r="C148" i="22"/>
  <c r="B148" i="22"/>
  <c r="W147" i="22"/>
  <c r="V147" i="22"/>
  <c r="U147" i="22"/>
  <c r="U146" i="22" s="1"/>
  <c r="T147" i="22"/>
  <c r="S147" i="22"/>
  <c r="R147" i="22"/>
  <c r="Q147" i="22"/>
  <c r="P147" i="22"/>
  <c r="O147" i="22"/>
  <c r="N147" i="22"/>
  <c r="M147" i="22"/>
  <c r="L147" i="22"/>
  <c r="K147" i="22"/>
  <c r="J147" i="22"/>
  <c r="I147" i="22"/>
  <c r="H147" i="22"/>
  <c r="G147" i="22"/>
  <c r="F147" i="22"/>
  <c r="E147" i="22"/>
  <c r="D147" i="22"/>
  <c r="C147" i="22"/>
  <c r="B147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W136" i="22"/>
  <c r="V136" i="22"/>
  <c r="U136" i="22"/>
  <c r="T136" i="22"/>
  <c r="S136" i="22"/>
  <c r="R136" i="22"/>
  <c r="Q136" i="22"/>
  <c r="P136" i="22"/>
  <c r="O136" i="22"/>
  <c r="N136" i="22"/>
  <c r="M136" i="22"/>
  <c r="L136" i="22"/>
  <c r="K136" i="22"/>
  <c r="J136" i="22"/>
  <c r="I136" i="22"/>
  <c r="H136" i="22"/>
  <c r="G136" i="22"/>
  <c r="F136" i="22"/>
  <c r="E136" i="22"/>
  <c r="D136" i="22"/>
  <c r="C136" i="22"/>
  <c r="B136" i="22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W134" i="22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W119" i="22"/>
  <c r="V119" i="22"/>
  <c r="U119" i="22"/>
  <c r="T119" i="22"/>
  <c r="S119" i="22"/>
  <c r="R119" i="22"/>
  <c r="Q119" i="22"/>
  <c r="Q175" i="22" s="1"/>
  <c r="P119" i="22"/>
  <c r="O119" i="22"/>
  <c r="N119" i="22"/>
  <c r="N175" i="22" s="1"/>
  <c r="M119" i="22"/>
  <c r="L119" i="22"/>
  <c r="L175" i="22" s="1"/>
  <c r="K119" i="22"/>
  <c r="J119" i="22"/>
  <c r="I119" i="22"/>
  <c r="I175" i="22" s="1"/>
  <c r="H119" i="22"/>
  <c r="G119" i="22"/>
  <c r="F119" i="22"/>
  <c r="F175" i="22" s="1"/>
  <c r="E119" i="22"/>
  <c r="D119" i="22"/>
  <c r="C119" i="22"/>
  <c r="B119" i="22"/>
  <c r="W110" i="22"/>
  <c r="V110" i="22"/>
  <c r="V171" i="22" s="1"/>
  <c r="U110" i="22"/>
  <c r="T110" i="22"/>
  <c r="S110" i="22"/>
  <c r="R110" i="22"/>
  <c r="Q110" i="22"/>
  <c r="P110" i="22"/>
  <c r="O110" i="22"/>
  <c r="N110" i="22"/>
  <c r="N171" i="22" s="1"/>
  <c r="M110" i="22"/>
  <c r="L110" i="22"/>
  <c r="L171" i="22" s="1"/>
  <c r="K110" i="22"/>
  <c r="J110" i="22"/>
  <c r="I110" i="22"/>
  <c r="H110" i="22"/>
  <c r="G110" i="22"/>
  <c r="F110" i="22"/>
  <c r="F171" i="22" s="1"/>
  <c r="E110" i="22"/>
  <c r="D110" i="22"/>
  <c r="D171" i="22" s="1"/>
  <c r="C110" i="22"/>
  <c r="C171" i="22" s="1"/>
  <c r="B110" i="22"/>
  <c r="B171" i="22" s="1"/>
  <c r="W89" i="22"/>
  <c r="W160" i="22" s="1"/>
  <c r="V89" i="22"/>
  <c r="U89" i="22"/>
  <c r="U160" i="22" s="1"/>
  <c r="T89" i="22"/>
  <c r="T160" i="22" s="1"/>
  <c r="S89" i="22"/>
  <c r="S160" i="22" s="1"/>
  <c r="R89" i="22"/>
  <c r="R160" i="22" s="1"/>
  <c r="Q89" i="22"/>
  <c r="Q160" i="22" s="1"/>
  <c r="P89" i="22"/>
  <c r="P160" i="22" s="1"/>
  <c r="O89" i="22"/>
  <c r="O160" i="22" s="1"/>
  <c r="N89" i="22"/>
  <c r="M89" i="22"/>
  <c r="M160" i="22" s="1"/>
  <c r="L89" i="22"/>
  <c r="L160" i="22" s="1"/>
  <c r="K89" i="22"/>
  <c r="K160" i="22" s="1"/>
  <c r="J89" i="22"/>
  <c r="J160" i="22" s="1"/>
  <c r="I89" i="22"/>
  <c r="I160" i="22" s="1"/>
  <c r="H89" i="22"/>
  <c r="H160" i="22" s="1"/>
  <c r="G89" i="22"/>
  <c r="G160" i="22" s="1"/>
  <c r="F89" i="22"/>
  <c r="E89" i="22"/>
  <c r="E160" i="22" s="1"/>
  <c r="D89" i="22"/>
  <c r="D160" i="22" s="1"/>
  <c r="C89" i="22"/>
  <c r="C160" i="22" s="1"/>
  <c r="B89" i="22"/>
  <c r="B160" i="22" s="1"/>
  <c r="W79" i="22"/>
  <c r="V79" i="22"/>
  <c r="U79" i="22"/>
  <c r="T79" i="22"/>
  <c r="S79" i="22"/>
  <c r="S157" i="22" s="1"/>
  <c r="R79" i="22"/>
  <c r="R157" i="22" s="1"/>
  <c r="Q79" i="22"/>
  <c r="Q157" i="22" s="1"/>
  <c r="P79" i="22"/>
  <c r="O79" i="22"/>
  <c r="N79" i="22"/>
  <c r="M79" i="22"/>
  <c r="L79" i="22"/>
  <c r="K79" i="22"/>
  <c r="K157" i="22" s="1"/>
  <c r="J79" i="22"/>
  <c r="J157" i="22" s="1"/>
  <c r="I79" i="22"/>
  <c r="I157" i="22" s="1"/>
  <c r="H79" i="22"/>
  <c r="G79" i="22"/>
  <c r="F79" i="22"/>
  <c r="E79" i="22"/>
  <c r="D79" i="22"/>
  <c r="C79" i="22"/>
  <c r="C157" i="22" s="1"/>
  <c r="B79" i="22"/>
  <c r="B157" i="22" s="1"/>
  <c r="W60" i="22"/>
  <c r="V60" i="22"/>
  <c r="U60" i="22"/>
  <c r="T60" i="22"/>
  <c r="S60" i="22"/>
  <c r="R60" i="22"/>
  <c r="Q60" i="22"/>
  <c r="P60" i="22"/>
  <c r="O60" i="22"/>
  <c r="N60" i="22"/>
  <c r="M60" i="22"/>
  <c r="L60" i="22"/>
  <c r="K60" i="22"/>
  <c r="J60" i="22"/>
  <c r="I60" i="22"/>
  <c r="H60" i="22"/>
  <c r="G60" i="22"/>
  <c r="F60" i="22"/>
  <c r="E60" i="22"/>
  <c r="D60" i="22"/>
  <c r="C60" i="22"/>
  <c r="C201" i="22" s="1"/>
  <c r="B60" i="22"/>
  <c r="W33" i="22"/>
  <c r="W141" i="22" s="1"/>
  <c r="V33" i="22"/>
  <c r="V141" i="22" s="1"/>
  <c r="U33" i="22"/>
  <c r="U141" i="22" s="1"/>
  <c r="T33" i="22"/>
  <c r="S33" i="22"/>
  <c r="S141" i="22" s="1"/>
  <c r="R33" i="22"/>
  <c r="Q33" i="22"/>
  <c r="P33" i="22"/>
  <c r="O33" i="22"/>
  <c r="O141" i="22" s="1"/>
  <c r="N33" i="22"/>
  <c r="N141" i="22" s="1"/>
  <c r="M33" i="22"/>
  <c r="M141" i="22" s="1"/>
  <c r="L33" i="22"/>
  <c r="K33" i="22"/>
  <c r="J33" i="22"/>
  <c r="I33" i="22"/>
  <c r="H33" i="22"/>
  <c r="G33" i="22"/>
  <c r="G141" i="22" s="1"/>
  <c r="F33" i="22"/>
  <c r="F141" i="22" s="1"/>
  <c r="E33" i="22"/>
  <c r="E141" i="22" s="1"/>
  <c r="D33" i="22"/>
  <c r="C33" i="22"/>
  <c r="B33" i="22"/>
  <c r="A1" i="22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D171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B167" i="21"/>
  <c r="W166" i="21"/>
  <c r="V166" i="21"/>
  <c r="U166" i="21"/>
  <c r="T166" i="21"/>
  <c r="S166" i="21"/>
  <c r="R166" i="21"/>
  <c r="Q166" i="21"/>
  <c r="P166" i="21"/>
  <c r="O166" i="21"/>
  <c r="N166" i="21"/>
  <c r="M166" i="21"/>
  <c r="L166" i="21"/>
  <c r="K166" i="21"/>
  <c r="J166" i="21"/>
  <c r="I166" i="21"/>
  <c r="H166" i="21"/>
  <c r="G166" i="21"/>
  <c r="F166" i="21"/>
  <c r="E166" i="21"/>
  <c r="D166" i="21"/>
  <c r="C166" i="21"/>
  <c r="C165" i="21" s="1"/>
  <c r="B166" i="21"/>
  <c r="S165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W150" i="21"/>
  <c r="V150" i="21"/>
  <c r="V146" i="21" s="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F146" i="21" s="1"/>
  <c r="E148" i="21"/>
  <c r="D148" i="21"/>
  <c r="C148" i="21"/>
  <c r="B148" i="21"/>
  <c r="W147" i="21"/>
  <c r="V147" i="21"/>
  <c r="U147" i="21"/>
  <c r="T147" i="21"/>
  <c r="S147" i="21"/>
  <c r="R147" i="21"/>
  <c r="Q147" i="21"/>
  <c r="P147" i="21"/>
  <c r="O147" i="21"/>
  <c r="N147" i="21"/>
  <c r="M147" i="21"/>
  <c r="L147" i="21"/>
  <c r="K147" i="21"/>
  <c r="J147" i="21"/>
  <c r="I147" i="21"/>
  <c r="H147" i="21"/>
  <c r="G147" i="21"/>
  <c r="F147" i="21"/>
  <c r="E147" i="21"/>
  <c r="D147" i="21"/>
  <c r="C147" i="21"/>
  <c r="B147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S141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W119" i="21"/>
  <c r="W213" i="21" s="1"/>
  <c r="V119" i="21"/>
  <c r="V213" i="21" s="1"/>
  <c r="U119" i="21"/>
  <c r="U213" i="21" s="1"/>
  <c r="T119" i="21"/>
  <c r="S119" i="21"/>
  <c r="S213" i="21" s="1"/>
  <c r="R119" i="21"/>
  <c r="R213" i="21" s="1"/>
  <c r="Q119" i="21"/>
  <c r="Q213" i="21" s="1"/>
  <c r="P119" i="21"/>
  <c r="P213" i="21" s="1"/>
  <c r="O119" i="21"/>
  <c r="O213" i="21" s="1"/>
  <c r="N119" i="21"/>
  <c r="N213" i="21" s="1"/>
  <c r="M119" i="21"/>
  <c r="M213" i="21" s="1"/>
  <c r="L119" i="21"/>
  <c r="K119" i="21"/>
  <c r="K213" i="21" s="1"/>
  <c r="J119" i="21"/>
  <c r="J213" i="21" s="1"/>
  <c r="I119" i="21"/>
  <c r="I213" i="21" s="1"/>
  <c r="H119" i="21"/>
  <c r="H213" i="21" s="1"/>
  <c r="G119" i="21"/>
  <c r="G213" i="21" s="1"/>
  <c r="F119" i="21"/>
  <c r="F213" i="21" s="1"/>
  <c r="E119" i="21"/>
  <c r="E213" i="21" s="1"/>
  <c r="D119" i="21"/>
  <c r="C119" i="21"/>
  <c r="C213" i="21" s="1"/>
  <c r="B119" i="21"/>
  <c r="B213" i="21" s="1"/>
  <c r="W110" i="21"/>
  <c r="W211" i="21" s="1"/>
  <c r="V110" i="21"/>
  <c r="V211" i="21" s="1"/>
  <c r="U110" i="21"/>
  <c r="U211" i="21" s="1"/>
  <c r="T110" i="21"/>
  <c r="T211" i="21" s="1"/>
  <c r="S110" i="21"/>
  <c r="S171" i="21" s="1"/>
  <c r="R110" i="21"/>
  <c r="Q110" i="21"/>
  <c r="Q171" i="21" s="1"/>
  <c r="P110" i="21"/>
  <c r="P211" i="21" s="1"/>
  <c r="O110" i="21"/>
  <c r="O211" i="21" s="1"/>
  <c r="N110" i="21"/>
  <c r="N211" i="21" s="1"/>
  <c r="M110" i="21"/>
  <c r="M211" i="21" s="1"/>
  <c r="L110" i="21"/>
  <c r="L211" i="21" s="1"/>
  <c r="K110" i="21"/>
  <c r="K171" i="21" s="1"/>
  <c r="J110" i="21"/>
  <c r="I110" i="21"/>
  <c r="I171" i="21" s="1"/>
  <c r="H110" i="21"/>
  <c r="H211" i="21" s="1"/>
  <c r="G110" i="21"/>
  <c r="G211" i="21" s="1"/>
  <c r="F110" i="21"/>
  <c r="F211" i="21" s="1"/>
  <c r="E110" i="21"/>
  <c r="E211" i="21" s="1"/>
  <c r="D110" i="21"/>
  <c r="D211" i="21" s="1"/>
  <c r="C110" i="21"/>
  <c r="C171" i="21" s="1"/>
  <c r="B110" i="21"/>
  <c r="W89" i="21"/>
  <c r="W203" i="21" s="1"/>
  <c r="V89" i="21"/>
  <c r="V203" i="21" s="1"/>
  <c r="U89" i="21"/>
  <c r="U203" i="21" s="1"/>
  <c r="T89" i="21"/>
  <c r="T203" i="21" s="1"/>
  <c r="S89" i="21"/>
  <c r="S203" i="21" s="1"/>
  <c r="R89" i="21"/>
  <c r="R203" i="21" s="1"/>
  <c r="Q89" i="21"/>
  <c r="Q203" i="21" s="1"/>
  <c r="P89" i="21"/>
  <c r="O89" i="21"/>
  <c r="O203" i="21" s="1"/>
  <c r="N89" i="21"/>
  <c r="N203" i="21" s="1"/>
  <c r="M89" i="21"/>
  <c r="M203" i="21" s="1"/>
  <c r="L89" i="21"/>
  <c r="L203" i="21" s="1"/>
  <c r="K89" i="21"/>
  <c r="K203" i="21" s="1"/>
  <c r="J89" i="21"/>
  <c r="J203" i="21" s="1"/>
  <c r="I89" i="21"/>
  <c r="I203" i="21" s="1"/>
  <c r="H89" i="21"/>
  <c r="G89" i="21"/>
  <c r="G203" i="21" s="1"/>
  <c r="F89" i="21"/>
  <c r="F203" i="21" s="1"/>
  <c r="E89" i="21"/>
  <c r="E203" i="21" s="1"/>
  <c r="D89" i="21"/>
  <c r="D203" i="21" s="1"/>
  <c r="C89" i="21"/>
  <c r="C203" i="21" s="1"/>
  <c r="B89" i="21"/>
  <c r="B203" i="21" s="1"/>
  <c r="W79" i="21"/>
  <c r="W202" i="21" s="1"/>
  <c r="V79" i="21"/>
  <c r="U79" i="21"/>
  <c r="U202" i="21" s="1"/>
  <c r="T79" i="21"/>
  <c r="T202" i="21" s="1"/>
  <c r="S79" i="21"/>
  <c r="S157" i="21" s="1"/>
  <c r="R79" i="21"/>
  <c r="R202" i="21" s="1"/>
  <c r="Q79" i="21"/>
  <c r="Q157" i="21" s="1"/>
  <c r="P79" i="21"/>
  <c r="P202" i="21" s="1"/>
  <c r="O79" i="21"/>
  <c r="O202" i="21" s="1"/>
  <c r="N79" i="21"/>
  <c r="M79" i="21"/>
  <c r="M202" i="21" s="1"/>
  <c r="L79" i="21"/>
  <c r="L202" i="21" s="1"/>
  <c r="K79" i="21"/>
  <c r="K157" i="21" s="1"/>
  <c r="J79" i="21"/>
  <c r="J202" i="21" s="1"/>
  <c r="I79" i="21"/>
  <c r="I157" i="21" s="1"/>
  <c r="H79" i="21"/>
  <c r="H202" i="21" s="1"/>
  <c r="G79" i="21"/>
  <c r="G202" i="21" s="1"/>
  <c r="F79" i="21"/>
  <c r="E79" i="21"/>
  <c r="E202" i="21" s="1"/>
  <c r="D79" i="21"/>
  <c r="D202" i="21" s="1"/>
  <c r="C79" i="21"/>
  <c r="C157" i="21" s="1"/>
  <c r="B79" i="21"/>
  <c r="B202" i="21" s="1"/>
  <c r="W60" i="21"/>
  <c r="W153" i="21" s="1"/>
  <c r="V60" i="21"/>
  <c r="V201" i="21" s="1"/>
  <c r="U60" i="21"/>
  <c r="U201" i="21" s="1"/>
  <c r="T60" i="21"/>
  <c r="S60" i="21"/>
  <c r="S153" i="21" s="1"/>
  <c r="R60" i="21"/>
  <c r="R153" i="21" s="1"/>
  <c r="Q60" i="21"/>
  <c r="Q153" i="21" s="1"/>
  <c r="P60" i="21"/>
  <c r="P153" i="21" s="1"/>
  <c r="O60" i="21"/>
  <c r="O153" i="21" s="1"/>
  <c r="N60" i="21"/>
  <c r="N201" i="21" s="1"/>
  <c r="M60" i="21"/>
  <c r="M201" i="21" s="1"/>
  <c r="L60" i="21"/>
  <c r="K60" i="21"/>
  <c r="K153" i="21" s="1"/>
  <c r="J60" i="21"/>
  <c r="J153" i="21" s="1"/>
  <c r="I60" i="21"/>
  <c r="I153" i="21" s="1"/>
  <c r="H60" i="21"/>
  <c r="H153" i="21" s="1"/>
  <c r="G60" i="21"/>
  <c r="G153" i="21" s="1"/>
  <c r="F60" i="21"/>
  <c r="F201" i="21" s="1"/>
  <c r="E60" i="21"/>
  <c r="E201" i="21" s="1"/>
  <c r="D60" i="21"/>
  <c r="C60" i="21"/>
  <c r="C153" i="21" s="1"/>
  <c r="B60" i="21"/>
  <c r="B153" i="21" s="1"/>
  <c r="W33" i="21"/>
  <c r="W141" i="21" s="1"/>
  <c r="V33" i="21"/>
  <c r="V192" i="21" s="1"/>
  <c r="U33" i="21"/>
  <c r="U192" i="21" s="1"/>
  <c r="T33" i="21"/>
  <c r="T192" i="21" s="1"/>
  <c r="S33" i="21"/>
  <c r="S192" i="21" s="1"/>
  <c r="R33" i="21"/>
  <c r="Q33" i="21"/>
  <c r="Q192" i="21" s="1"/>
  <c r="P33" i="21"/>
  <c r="P192" i="21" s="1"/>
  <c r="O33" i="21"/>
  <c r="O141" i="21" s="1"/>
  <c r="N33" i="21"/>
  <c r="N141" i="21" s="1"/>
  <c r="M33" i="21"/>
  <c r="M192" i="21" s="1"/>
  <c r="L33" i="21"/>
  <c r="L192" i="21" s="1"/>
  <c r="K33" i="21"/>
  <c r="K192" i="21" s="1"/>
  <c r="J33" i="21"/>
  <c r="I33" i="21"/>
  <c r="I192" i="21" s="1"/>
  <c r="H33" i="21"/>
  <c r="H192" i="21" s="1"/>
  <c r="G33" i="21"/>
  <c r="G141" i="21" s="1"/>
  <c r="F33" i="21"/>
  <c r="F141" i="21" s="1"/>
  <c r="E33" i="21"/>
  <c r="E192" i="21" s="1"/>
  <c r="D33" i="21"/>
  <c r="D192" i="21" s="1"/>
  <c r="C33" i="21"/>
  <c r="C192" i="21" s="1"/>
  <c r="B33" i="21"/>
  <c r="A1" i="21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N70" i="20"/>
  <c r="F70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O62" i="20"/>
  <c r="O115" i="4" s="1"/>
  <c r="I62" i="20"/>
  <c r="I79" i="20" s="1"/>
  <c r="I170" i="4" s="1"/>
  <c r="F61" i="20"/>
  <c r="W58" i="20"/>
  <c r="W42" i="7" s="1"/>
  <c r="V58" i="20"/>
  <c r="V42" i="7" s="1"/>
  <c r="U58" i="20"/>
  <c r="U42" i="7" s="1"/>
  <c r="T58" i="20"/>
  <c r="T42" i="7" s="1"/>
  <c r="S58" i="20"/>
  <c r="R58" i="20"/>
  <c r="Q58" i="20"/>
  <c r="P58" i="20"/>
  <c r="O58" i="20"/>
  <c r="N58" i="20"/>
  <c r="N42" i="7" s="1"/>
  <c r="M58" i="20"/>
  <c r="L58" i="20"/>
  <c r="K58" i="20"/>
  <c r="J58" i="20"/>
  <c r="I58" i="20"/>
  <c r="H58" i="20"/>
  <c r="G58" i="20"/>
  <c r="F58" i="20"/>
  <c r="E58" i="20"/>
  <c r="D58" i="20"/>
  <c r="C58" i="20"/>
  <c r="B58" i="20"/>
  <c r="W54" i="20"/>
  <c r="W68" i="4" s="1"/>
  <c r="V54" i="20"/>
  <c r="U54" i="20"/>
  <c r="U71" i="20" s="1"/>
  <c r="T54" i="20"/>
  <c r="T68" i="4" s="1"/>
  <c r="S54" i="20"/>
  <c r="S71" i="20" s="1"/>
  <c r="R54" i="20"/>
  <c r="R71" i="20" s="1"/>
  <c r="Q54" i="20"/>
  <c r="Q68" i="4" s="1"/>
  <c r="P54" i="20"/>
  <c r="P71" i="20" s="1"/>
  <c r="O54" i="20"/>
  <c r="N54" i="20"/>
  <c r="N71" i="20" s="1"/>
  <c r="M54" i="20"/>
  <c r="M71" i="20" s="1"/>
  <c r="L54" i="20"/>
  <c r="L68" i="4" s="1"/>
  <c r="K54" i="20"/>
  <c r="K68" i="4" s="1"/>
  <c r="J54" i="20"/>
  <c r="J71" i="20" s="1"/>
  <c r="I54" i="20"/>
  <c r="I68" i="4" s="1"/>
  <c r="H54" i="20"/>
  <c r="H68" i="4" s="1"/>
  <c r="G54" i="20"/>
  <c r="F54" i="20"/>
  <c r="F71" i="20" s="1"/>
  <c r="E54" i="20"/>
  <c r="E68" i="4" s="1"/>
  <c r="D54" i="20"/>
  <c r="D68" i="4" s="1"/>
  <c r="C54" i="20"/>
  <c r="B54" i="20"/>
  <c r="B71" i="20" s="1"/>
  <c r="W53" i="20"/>
  <c r="W70" i="20" s="1"/>
  <c r="V53" i="20"/>
  <c r="U53" i="20"/>
  <c r="U67" i="4" s="1"/>
  <c r="T53" i="20"/>
  <c r="T67" i="4" s="1"/>
  <c r="S53" i="20"/>
  <c r="R53" i="20"/>
  <c r="R67" i="4" s="1"/>
  <c r="Q53" i="20"/>
  <c r="Q67" i="4" s="1"/>
  <c r="P53" i="20"/>
  <c r="P70" i="20" s="1"/>
  <c r="O53" i="20"/>
  <c r="O70" i="20" s="1"/>
  <c r="N53" i="20"/>
  <c r="M53" i="20"/>
  <c r="L53" i="20"/>
  <c r="L67" i="4" s="1"/>
  <c r="K53" i="20"/>
  <c r="J53" i="20"/>
  <c r="I53" i="20"/>
  <c r="I70" i="20" s="1"/>
  <c r="H53" i="20"/>
  <c r="H70" i="20" s="1"/>
  <c r="G53" i="20"/>
  <c r="G70" i="20" s="1"/>
  <c r="F53" i="20"/>
  <c r="E53" i="20"/>
  <c r="D53" i="20"/>
  <c r="C53" i="20"/>
  <c r="B53" i="20"/>
  <c r="W52" i="20"/>
  <c r="V52" i="20"/>
  <c r="V69" i="20" s="1"/>
  <c r="U52" i="20"/>
  <c r="T52" i="20"/>
  <c r="T69" i="20" s="1"/>
  <c r="S52" i="20"/>
  <c r="R52" i="20"/>
  <c r="Q52" i="20"/>
  <c r="Q66" i="4" s="1"/>
  <c r="P52" i="20"/>
  <c r="P66" i="4" s="1"/>
  <c r="O52" i="20"/>
  <c r="N52" i="20"/>
  <c r="N69" i="20" s="1"/>
  <c r="M52" i="20"/>
  <c r="L52" i="20"/>
  <c r="L66" i="4" s="1"/>
  <c r="K52" i="20"/>
  <c r="J52" i="20"/>
  <c r="J51" i="20" s="1"/>
  <c r="I52" i="20"/>
  <c r="I69" i="20" s="1"/>
  <c r="H52" i="20"/>
  <c r="H66" i="4" s="1"/>
  <c r="G52" i="20"/>
  <c r="F52" i="20"/>
  <c r="F69" i="20" s="1"/>
  <c r="E52" i="20"/>
  <c r="D52" i="20"/>
  <c r="D69" i="20" s="1"/>
  <c r="C52" i="20"/>
  <c r="B52" i="20"/>
  <c r="B69" i="20" s="1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K13" i="4" s="1"/>
  <c r="J3" i="20"/>
  <c r="I3" i="20"/>
  <c r="H3" i="20"/>
  <c r="H13" i="4" s="1"/>
  <c r="G3" i="20"/>
  <c r="G13" i="4" s="1"/>
  <c r="F3" i="20"/>
  <c r="F13" i="4" s="1"/>
  <c r="E3" i="20"/>
  <c r="E13" i="4" s="1"/>
  <c r="D3" i="20"/>
  <c r="D13" i="4" s="1"/>
  <c r="C3" i="20"/>
  <c r="B3" i="20"/>
  <c r="A1" i="20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B213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D212" i="19"/>
  <c r="C212" i="19"/>
  <c r="B212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B210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I205" i="19"/>
  <c r="H205" i="19"/>
  <c r="G205" i="19"/>
  <c r="F205" i="19"/>
  <c r="E205" i="19"/>
  <c r="D205" i="19"/>
  <c r="C205" i="19"/>
  <c r="B205" i="19"/>
  <c r="W204" i="19"/>
  <c r="V204" i="19"/>
  <c r="U204" i="19"/>
  <c r="T204" i="19"/>
  <c r="S204" i="19"/>
  <c r="R204" i="19"/>
  <c r="Q204" i="19"/>
  <c r="P204" i="19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C204" i="19"/>
  <c r="B204" i="19"/>
  <c r="W202" i="19"/>
  <c r="V202" i="19"/>
  <c r="U202" i="19"/>
  <c r="T202" i="19"/>
  <c r="S202" i="19"/>
  <c r="R202" i="19"/>
  <c r="Q202" i="19"/>
  <c r="P202" i="19"/>
  <c r="O202" i="19"/>
  <c r="N202" i="19"/>
  <c r="M202" i="19"/>
  <c r="L202" i="19"/>
  <c r="K202" i="19"/>
  <c r="J202" i="19"/>
  <c r="I202" i="19"/>
  <c r="H202" i="19"/>
  <c r="G202" i="19"/>
  <c r="F202" i="19"/>
  <c r="E202" i="19"/>
  <c r="D202" i="19"/>
  <c r="C202" i="19"/>
  <c r="B202" i="19"/>
  <c r="W201" i="19"/>
  <c r="V201" i="19"/>
  <c r="U201" i="19"/>
  <c r="T201" i="19"/>
  <c r="S201" i="19"/>
  <c r="R201" i="19"/>
  <c r="Q201" i="19"/>
  <c r="P201" i="19"/>
  <c r="O201" i="19"/>
  <c r="N201" i="19"/>
  <c r="M201" i="19"/>
  <c r="L201" i="19"/>
  <c r="K201" i="19"/>
  <c r="J201" i="19"/>
  <c r="I201" i="19"/>
  <c r="H201" i="19"/>
  <c r="G201" i="19"/>
  <c r="F201" i="19"/>
  <c r="E201" i="19"/>
  <c r="D201" i="19"/>
  <c r="C201" i="19"/>
  <c r="B201" i="19"/>
  <c r="W200" i="19"/>
  <c r="V200" i="19"/>
  <c r="U200" i="19"/>
  <c r="T200" i="19"/>
  <c r="S200" i="19"/>
  <c r="R200" i="19"/>
  <c r="Q200" i="19"/>
  <c r="P200" i="19"/>
  <c r="O200" i="19"/>
  <c r="N200" i="19"/>
  <c r="M200" i="19"/>
  <c r="L200" i="19"/>
  <c r="K200" i="19"/>
  <c r="J200" i="19"/>
  <c r="I200" i="19"/>
  <c r="H200" i="19"/>
  <c r="G200" i="19"/>
  <c r="F200" i="19"/>
  <c r="E200" i="19"/>
  <c r="D200" i="19"/>
  <c r="C200" i="19"/>
  <c r="B200" i="19"/>
  <c r="W199" i="19"/>
  <c r="V199" i="19"/>
  <c r="U199" i="19"/>
  <c r="U197" i="19" s="1"/>
  <c r="T199" i="19"/>
  <c r="S199" i="19"/>
  <c r="R199" i="19"/>
  <c r="Q199" i="19"/>
  <c r="P199" i="19"/>
  <c r="O199" i="19"/>
  <c r="N199" i="19"/>
  <c r="M199" i="19"/>
  <c r="L199" i="19"/>
  <c r="K199" i="19"/>
  <c r="J199" i="19"/>
  <c r="I199" i="19"/>
  <c r="H199" i="19"/>
  <c r="G199" i="19"/>
  <c r="F199" i="19"/>
  <c r="E199" i="19"/>
  <c r="D199" i="19"/>
  <c r="C199" i="19"/>
  <c r="B199" i="19"/>
  <c r="W198" i="19"/>
  <c r="V198" i="19"/>
  <c r="U198" i="19"/>
  <c r="T198" i="19"/>
  <c r="S198" i="19"/>
  <c r="R198" i="19"/>
  <c r="Q198" i="19"/>
  <c r="P198" i="19"/>
  <c r="O198" i="19"/>
  <c r="N198" i="19"/>
  <c r="M198" i="19"/>
  <c r="L198" i="19"/>
  <c r="K198" i="19"/>
  <c r="J198" i="19"/>
  <c r="I198" i="19"/>
  <c r="H198" i="19"/>
  <c r="H197" i="19" s="1"/>
  <c r="G198" i="19"/>
  <c r="F198" i="19"/>
  <c r="E198" i="19"/>
  <c r="D198" i="19"/>
  <c r="C198" i="19"/>
  <c r="B198" i="19"/>
  <c r="W195" i="19"/>
  <c r="V195" i="19"/>
  <c r="U195" i="19"/>
  <c r="T195" i="19"/>
  <c r="S195" i="19"/>
  <c r="R195" i="19"/>
  <c r="Q195" i="19"/>
  <c r="P195" i="19"/>
  <c r="O195" i="19"/>
  <c r="N195" i="19"/>
  <c r="M195" i="19"/>
  <c r="L195" i="19"/>
  <c r="K195" i="19"/>
  <c r="J195" i="19"/>
  <c r="I195" i="19"/>
  <c r="H195" i="19"/>
  <c r="G195" i="19"/>
  <c r="F195" i="19"/>
  <c r="E195" i="19"/>
  <c r="D195" i="19"/>
  <c r="C195" i="19"/>
  <c r="B195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B164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D163" i="19"/>
  <c r="C163" i="19"/>
  <c r="B163" i="19"/>
  <c r="W162" i="19"/>
  <c r="V162" i="19"/>
  <c r="U162" i="19"/>
  <c r="T162" i="19"/>
  <c r="S162" i="19"/>
  <c r="R162" i="19"/>
  <c r="Q162" i="19"/>
  <c r="P162" i="19"/>
  <c r="O162" i="19"/>
  <c r="N162" i="19"/>
  <c r="M162" i="19"/>
  <c r="L162" i="19"/>
  <c r="K162" i="19"/>
  <c r="J162" i="19"/>
  <c r="I162" i="19"/>
  <c r="H162" i="19"/>
  <c r="G162" i="19"/>
  <c r="F162" i="19"/>
  <c r="E162" i="19"/>
  <c r="D162" i="19"/>
  <c r="C162" i="19"/>
  <c r="B162" i="19"/>
  <c r="W161" i="19"/>
  <c r="V161" i="19"/>
  <c r="U161" i="19"/>
  <c r="T161" i="19"/>
  <c r="S161" i="19"/>
  <c r="R161" i="19"/>
  <c r="Q161" i="19"/>
  <c r="P161" i="19"/>
  <c r="O161" i="19"/>
  <c r="N161" i="19"/>
  <c r="M161" i="19"/>
  <c r="L161" i="19"/>
  <c r="K161" i="19"/>
  <c r="J161" i="19"/>
  <c r="I161" i="19"/>
  <c r="H161" i="19"/>
  <c r="G161" i="19"/>
  <c r="F161" i="19"/>
  <c r="E161" i="19"/>
  <c r="D161" i="19"/>
  <c r="C161" i="19"/>
  <c r="B161" i="19"/>
  <c r="W142" i="19"/>
  <c r="W209" i="19" s="1"/>
  <c r="V142" i="19"/>
  <c r="U142" i="19"/>
  <c r="T142" i="19"/>
  <c r="T209" i="19" s="1"/>
  <c r="S142" i="19"/>
  <c r="R142" i="19"/>
  <c r="Q142" i="19"/>
  <c r="Q209" i="19" s="1"/>
  <c r="P142" i="19"/>
  <c r="P209" i="19" s="1"/>
  <c r="O142" i="19"/>
  <c r="O209" i="19" s="1"/>
  <c r="N142" i="19"/>
  <c r="N209" i="19" s="1"/>
  <c r="M142" i="19"/>
  <c r="M209" i="19" s="1"/>
  <c r="L142" i="19"/>
  <c r="K142" i="19"/>
  <c r="J142" i="19"/>
  <c r="I142" i="19"/>
  <c r="I209" i="19" s="1"/>
  <c r="H142" i="19"/>
  <c r="G142" i="19"/>
  <c r="G209" i="19" s="1"/>
  <c r="F142" i="19"/>
  <c r="E142" i="19"/>
  <c r="E209" i="19" s="1"/>
  <c r="D142" i="19"/>
  <c r="C142" i="19"/>
  <c r="B142" i="19"/>
  <c r="W121" i="19"/>
  <c r="V121" i="19"/>
  <c r="U121" i="19"/>
  <c r="U203" i="19" s="1"/>
  <c r="T121" i="19"/>
  <c r="T203" i="19" s="1"/>
  <c r="S121" i="19"/>
  <c r="S203" i="19" s="1"/>
  <c r="R121" i="19"/>
  <c r="R203" i="19" s="1"/>
  <c r="Q121" i="19"/>
  <c r="Q203" i="19" s="1"/>
  <c r="P121" i="19"/>
  <c r="O121" i="19"/>
  <c r="O203" i="19" s="1"/>
  <c r="N121" i="19"/>
  <c r="M121" i="19"/>
  <c r="M203" i="19" s="1"/>
  <c r="L121" i="19"/>
  <c r="K121" i="19"/>
  <c r="J121" i="19"/>
  <c r="I121" i="19"/>
  <c r="H121" i="19"/>
  <c r="G121" i="19"/>
  <c r="F121" i="19"/>
  <c r="E121" i="19"/>
  <c r="E203" i="19" s="1"/>
  <c r="D121" i="19"/>
  <c r="D203" i="19" s="1"/>
  <c r="C121" i="19"/>
  <c r="B121" i="19"/>
  <c r="B203" i="19" s="1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W72" i="19"/>
  <c r="V72" i="19"/>
  <c r="U72" i="19"/>
  <c r="T72" i="19"/>
  <c r="S72" i="19"/>
  <c r="R72" i="19"/>
  <c r="Q72" i="19"/>
  <c r="P72" i="19"/>
  <c r="O72" i="19"/>
  <c r="O61" i="19" s="1"/>
  <c r="O185" i="19" s="1"/>
  <c r="N72" i="19"/>
  <c r="M72" i="19"/>
  <c r="L72" i="19"/>
  <c r="L61" i="19" s="1"/>
  <c r="L229" i="19" s="1"/>
  <c r="K72" i="19"/>
  <c r="J72" i="19"/>
  <c r="I72" i="19"/>
  <c r="H72" i="19"/>
  <c r="G72" i="19"/>
  <c r="G61" i="19" s="1"/>
  <c r="G185" i="19" s="1"/>
  <c r="F72" i="19"/>
  <c r="E72" i="19"/>
  <c r="D72" i="19"/>
  <c r="C72" i="19"/>
  <c r="B72" i="19"/>
  <c r="U61" i="19"/>
  <c r="U229" i="19" s="1"/>
  <c r="T61" i="19"/>
  <c r="T229" i="19" s="1"/>
  <c r="M61" i="19"/>
  <c r="M192" i="19" s="1"/>
  <c r="W44" i="19"/>
  <c r="V44" i="19"/>
  <c r="U44" i="19"/>
  <c r="T44" i="19"/>
  <c r="S44" i="19"/>
  <c r="S5" i="19" s="1"/>
  <c r="S167" i="19" s="1"/>
  <c r="R44" i="19"/>
  <c r="R5" i="19" s="1"/>
  <c r="R80" i="16" s="1"/>
  <c r="R109" i="4" s="1"/>
  <c r="Q44" i="19"/>
  <c r="P44" i="19"/>
  <c r="P5" i="19" s="1"/>
  <c r="P80" i="16" s="1"/>
  <c r="P109" i="4" s="1"/>
  <c r="O44" i="19"/>
  <c r="N44" i="19"/>
  <c r="M44" i="19"/>
  <c r="L44" i="19"/>
  <c r="K44" i="19"/>
  <c r="J44" i="19"/>
  <c r="J5" i="19" s="1"/>
  <c r="I44" i="19"/>
  <c r="H44" i="19"/>
  <c r="H5" i="19" s="1"/>
  <c r="H80" i="16" s="1"/>
  <c r="H109" i="4" s="1"/>
  <c r="G44" i="19"/>
  <c r="F44" i="19"/>
  <c r="E44" i="19"/>
  <c r="D44" i="19"/>
  <c r="C44" i="19"/>
  <c r="C5" i="19" s="1"/>
  <c r="B44" i="19"/>
  <c r="B5" i="19" s="1"/>
  <c r="Q5" i="19"/>
  <c r="Q80" i="16" s="1"/>
  <c r="Q109" i="4" s="1"/>
  <c r="K5" i="19"/>
  <c r="K167" i="19" s="1"/>
  <c r="I5" i="19"/>
  <c r="I176" i="19" s="1"/>
  <c r="A1" i="19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D207" i="18"/>
  <c r="C207" i="18"/>
  <c r="B207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W205" i="18"/>
  <c r="V205" i="18"/>
  <c r="U205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W204" i="18"/>
  <c r="V204" i="18"/>
  <c r="U204" i="18"/>
  <c r="T204" i="18"/>
  <c r="S204" i="18"/>
  <c r="R204" i="18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C204" i="18"/>
  <c r="B204" i="18"/>
  <c r="W202" i="18"/>
  <c r="V202" i="18"/>
  <c r="U202" i="18"/>
  <c r="T202" i="18"/>
  <c r="S202" i="18"/>
  <c r="R202" i="18"/>
  <c r="Q202" i="18"/>
  <c r="P202" i="18"/>
  <c r="O202" i="18"/>
  <c r="N202" i="18"/>
  <c r="M202" i="18"/>
  <c r="L202" i="18"/>
  <c r="K202" i="18"/>
  <c r="J202" i="18"/>
  <c r="I202" i="18"/>
  <c r="H202" i="18"/>
  <c r="G202" i="18"/>
  <c r="F202" i="18"/>
  <c r="E202" i="18"/>
  <c r="D202" i="18"/>
  <c r="C202" i="18"/>
  <c r="B202" i="18"/>
  <c r="W201" i="18"/>
  <c r="V201" i="18"/>
  <c r="U201" i="18"/>
  <c r="T201" i="18"/>
  <c r="S201" i="18"/>
  <c r="R201" i="18"/>
  <c r="Q201" i="18"/>
  <c r="P201" i="18"/>
  <c r="O201" i="18"/>
  <c r="N201" i="18"/>
  <c r="M201" i="18"/>
  <c r="L201" i="18"/>
  <c r="K201" i="18"/>
  <c r="J201" i="18"/>
  <c r="I201" i="18"/>
  <c r="H201" i="18"/>
  <c r="G201" i="18"/>
  <c r="F201" i="18"/>
  <c r="E201" i="18"/>
  <c r="D201" i="18"/>
  <c r="C201" i="18"/>
  <c r="B201" i="18"/>
  <c r="W200" i="18"/>
  <c r="V200" i="18"/>
  <c r="U200" i="18"/>
  <c r="T200" i="18"/>
  <c r="S200" i="18"/>
  <c r="R200" i="18"/>
  <c r="Q200" i="18"/>
  <c r="P200" i="18"/>
  <c r="O200" i="18"/>
  <c r="N200" i="18"/>
  <c r="M200" i="18"/>
  <c r="L200" i="18"/>
  <c r="K200" i="18"/>
  <c r="J200" i="18"/>
  <c r="I200" i="18"/>
  <c r="H200" i="18"/>
  <c r="G200" i="18"/>
  <c r="F200" i="18"/>
  <c r="E200" i="18"/>
  <c r="D200" i="18"/>
  <c r="C200" i="18"/>
  <c r="B200" i="18"/>
  <c r="W199" i="18"/>
  <c r="V199" i="18"/>
  <c r="U199" i="18"/>
  <c r="T199" i="18"/>
  <c r="S199" i="18"/>
  <c r="R199" i="18"/>
  <c r="Q199" i="18"/>
  <c r="P199" i="18"/>
  <c r="O199" i="18"/>
  <c r="N199" i="18"/>
  <c r="M199" i="18"/>
  <c r="L199" i="18"/>
  <c r="K199" i="18"/>
  <c r="J199" i="18"/>
  <c r="I199" i="18"/>
  <c r="H199" i="18"/>
  <c r="G199" i="18"/>
  <c r="F199" i="18"/>
  <c r="E199" i="18"/>
  <c r="D199" i="18"/>
  <c r="C199" i="18"/>
  <c r="B199" i="18"/>
  <c r="W198" i="18"/>
  <c r="V198" i="18"/>
  <c r="U198" i="18"/>
  <c r="T198" i="18"/>
  <c r="S198" i="18"/>
  <c r="R198" i="18"/>
  <c r="Q198" i="18"/>
  <c r="P198" i="18"/>
  <c r="O198" i="18"/>
  <c r="N198" i="18"/>
  <c r="M198" i="18"/>
  <c r="L198" i="18"/>
  <c r="K198" i="18"/>
  <c r="J198" i="18"/>
  <c r="I198" i="18"/>
  <c r="H198" i="18"/>
  <c r="G198" i="18"/>
  <c r="F198" i="18"/>
  <c r="E198" i="18"/>
  <c r="D198" i="18"/>
  <c r="C198" i="18"/>
  <c r="B198" i="18"/>
  <c r="Q197" i="18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B194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P190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W186" i="18"/>
  <c r="V186" i="18"/>
  <c r="U186" i="18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W185" i="18"/>
  <c r="V185" i="18"/>
  <c r="U185" i="18"/>
  <c r="T185" i="18"/>
  <c r="S185" i="18"/>
  <c r="R185" i="18"/>
  <c r="Q185" i="18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W183" i="18"/>
  <c r="V183" i="18"/>
  <c r="U183" i="18"/>
  <c r="T183" i="18"/>
  <c r="S183" i="18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W182" i="18"/>
  <c r="V182" i="18"/>
  <c r="U182" i="18"/>
  <c r="T182" i="18"/>
  <c r="S182" i="18"/>
  <c r="R182" i="18"/>
  <c r="Q182" i="18"/>
  <c r="P182" i="18"/>
  <c r="O182" i="18"/>
  <c r="N182" i="18"/>
  <c r="M182" i="18"/>
  <c r="L182" i="18"/>
  <c r="K182" i="18"/>
  <c r="J182" i="18"/>
  <c r="I182" i="18"/>
  <c r="H182" i="18"/>
  <c r="G182" i="18"/>
  <c r="F182" i="18"/>
  <c r="E182" i="18"/>
  <c r="D182" i="18"/>
  <c r="C182" i="18"/>
  <c r="B182" i="18"/>
  <c r="W181" i="18"/>
  <c r="V181" i="18"/>
  <c r="U181" i="18"/>
  <c r="T181" i="18"/>
  <c r="S181" i="18"/>
  <c r="R181" i="18"/>
  <c r="Q181" i="18"/>
  <c r="P181" i="18"/>
  <c r="O181" i="18"/>
  <c r="N181" i="18"/>
  <c r="M181" i="18"/>
  <c r="L181" i="18"/>
  <c r="K181" i="18"/>
  <c r="J181" i="18"/>
  <c r="I181" i="18"/>
  <c r="H181" i="18"/>
  <c r="G181" i="18"/>
  <c r="F181" i="18"/>
  <c r="E181" i="18"/>
  <c r="D181" i="18"/>
  <c r="C181" i="18"/>
  <c r="B181" i="18"/>
  <c r="W180" i="18"/>
  <c r="V180" i="18"/>
  <c r="U180" i="18"/>
  <c r="T180" i="18"/>
  <c r="S180" i="18"/>
  <c r="R180" i="18"/>
  <c r="Q180" i="18"/>
  <c r="P180" i="18"/>
  <c r="O180" i="18"/>
  <c r="N180" i="18"/>
  <c r="M180" i="18"/>
  <c r="L180" i="18"/>
  <c r="K180" i="18"/>
  <c r="J180" i="18"/>
  <c r="I180" i="18"/>
  <c r="H180" i="18"/>
  <c r="G180" i="18"/>
  <c r="F180" i="18"/>
  <c r="E180" i="18"/>
  <c r="D180" i="18"/>
  <c r="C180" i="18"/>
  <c r="B180" i="18"/>
  <c r="W179" i="18"/>
  <c r="V179" i="18"/>
  <c r="U179" i="18"/>
  <c r="T179" i="18"/>
  <c r="S179" i="18"/>
  <c r="R179" i="18"/>
  <c r="Q179" i="18"/>
  <c r="P179" i="18"/>
  <c r="O179" i="18"/>
  <c r="N179" i="18"/>
  <c r="M179" i="18"/>
  <c r="L179" i="18"/>
  <c r="K179" i="18"/>
  <c r="J179" i="18"/>
  <c r="I179" i="18"/>
  <c r="H179" i="18"/>
  <c r="G179" i="18"/>
  <c r="F179" i="18"/>
  <c r="E179" i="18"/>
  <c r="D179" i="18"/>
  <c r="C179" i="18"/>
  <c r="B179" i="18"/>
  <c r="W142" i="18"/>
  <c r="V142" i="18"/>
  <c r="U142" i="18"/>
  <c r="T142" i="18"/>
  <c r="T209" i="18" s="1"/>
  <c r="S142" i="18"/>
  <c r="R142" i="18"/>
  <c r="Q142" i="18"/>
  <c r="P142" i="18"/>
  <c r="O142" i="18"/>
  <c r="N142" i="18"/>
  <c r="M142" i="18"/>
  <c r="L142" i="18"/>
  <c r="L209" i="18" s="1"/>
  <c r="K142" i="18"/>
  <c r="J142" i="18"/>
  <c r="I142" i="18"/>
  <c r="H142" i="18"/>
  <c r="G142" i="18"/>
  <c r="F142" i="18"/>
  <c r="E142" i="18"/>
  <c r="D142" i="18"/>
  <c r="D209" i="18" s="1"/>
  <c r="C142" i="18"/>
  <c r="B142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H203" i="18" s="1"/>
  <c r="G121" i="18"/>
  <c r="F121" i="18"/>
  <c r="E121" i="18"/>
  <c r="D121" i="18"/>
  <c r="C121" i="18"/>
  <c r="B121" i="18"/>
  <c r="W93" i="18"/>
  <c r="W190" i="18" s="1"/>
  <c r="V93" i="18"/>
  <c r="U93" i="18"/>
  <c r="T93" i="18"/>
  <c r="T190" i="18" s="1"/>
  <c r="S93" i="18"/>
  <c r="R93" i="18"/>
  <c r="Q93" i="18"/>
  <c r="P93" i="18"/>
  <c r="O93" i="18"/>
  <c r="O190" i="18" s="1"/>
  <c r="N93" i="18"/>
  <c r="M93" i="18"/>
  <c r="L93" i="18"/>
  <c r="K93" i="18"/>
  <c r="J93" i="18"/>
  <c r="I93" i="18"/>
  <c r="H93" i="18"/>
  <c r="H190" i="18" s="1"/>
  <c r="G93" i="18"/>
  <c r="G190" i="18" s="1"/>
  <c r="F93" i="18"/>
  <c r="E93" i="18"/>
  <c r="D93" i="18"/>
  <c r="D190" i="18" s="1"/>
  <c r="C93" i="18"/>
  <c r="B93" i="18"/>
  <c r="W72" i="18"/>
  <c r="V72" i="18"/>
  <c r="V184" i="18" s="1"/>
  <c r="U72" i="18"/>
  <c r="T72" i="18"/>
  <c r="T184" i="18" s="1"/>
  <c r="S72" i="18"/>
  <c r="R72" i="18"/>
  <c r="Q72" i="18"/>
  <c r="P72" i="18"/>
  <c r="O72" i="18"/>
  <c r="N72" i="18"/>
  <c r="N184" i="18" s="1"/>
  <c r="M72" i="18"/>
  <c r="L72" i="18"/>
  <c r="L184" i="18" s="1"/>
  <c r="K72" i="18"/>
  <c r="K184" i="18" s="1"/>
  <c r="J72" i="18"/>
  <c r="I72" i="18"/>
  <c r="H72" i="18"/>
  <c r="G72" i="18"/>
  <c r="F72" i="18"/>
  <c r="F184" i="18" s="1"/>
  <c r="E72" i="18"/>
  <c r="D72" i="18"/>
  <c r="D184" i="18" s="1"/>
  <c r="C72" i="18"/>
  <c r="B72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G5" i="18" s="1"/>
  <c r="G168" i="18" s="1"/>
  <c r="F44" i="18"/>
  <c r="E44" i="18"/>
  <c r="D44" i="18"/>
  <c r="C44" i="18"/>
  <c r="B4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W16" i="18"/>
  <c r="W223" i="18" s="1"/>
  <c r="V16" i="18"/>
  <c r="V223" i="18" s="1"/>
  <c r="U16" i="18"/>
  <c r="U96" i="16" s="1"/>
  <c r="T16" i="18"/>
  <c r="T223" i="18" s="1"/>
  <c r="S16" i="18"/>
  <c r="S223" i="18" s="1"/>
  <c r="R16" i="18"/>
  <c r="Q16" i="18"/>
  <c r="P16" i="18"/>
  <c r="P223" i="18" s="1"/>
  <c r="O16" i="18"/>
  <c r="O223" i="18" s="1"/>
  <c r="N16" i="18"/>
  <c r="N223" i="18" s="1"/>
  <c r="M16" i="18"/>
  <c r="M96" i="16" s="1"/>
  <c r="L16" i="18"/>
  <c r="L223" i="18" s="1"/>
  <c r="K16" i="18"/>
  <c r="K223" i="18" s="1"/>
  <c r="J16" i="18"/>
  <c r="J96" i="16" s="1"/>
  <c r="I16" i="18"/>
  <c r="H16" i="18"/>
  <c r="H223" i="18" s="1"/>
  <c r="G16" i="18"/>
  <c r="G223" i="18" s="1"/>
  <c r="F16" i="18"/>
  <c r="F223" i="18" s="1"/>
  <c r="E16" i="18"/>
  <c r="D16" i="18"/>
  <c r="D223" i="18" s="1"/>
  <c r="C16" i="18"/>
  <c r="C223" i="18" s="1"/>
  <c r="B16" i="18"/>
  <c r="H5" i="18"/>
  <c r="H171" i="18" s="1"/>
  <c r="F5" i="18"/>
  <c r="F175" i="18" s="1"/>
  <c r="A1" i="18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B207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W204" i="17"/>
  <c r="V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W202" i="17"/>
  <c r="V202" i="17"/>
  <c r="U202" i="17"/>
  <c r="T202" i="17"/>
  <c r="S202" i="17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F202" i="17"/>
  <c r="E202" i="17"/>
  <c r="D202" i="17"/>
  <c r="C202" i="17"/>
  <c r="B202" i="17"/>
  <c r="W201" i="17"/>
  <c r="V201" i="17"/>
  <c r="U201" i="17"/>
  <c r="T201" i="17"/>
  <c r="S201" i="17"/>
  <c r="R201" i="17"/>
  <c r="Q201" i="17"/>
  <c r="P201" i="17"/>
  <c r="O201" i="17"/>
  <c r="N201" i="17"/>
  <c r="M201" i="17"/>
  <c r="L201" i="17"/>
  <c r="K201" i="17"/>
  <c r="J201" i="17"/>
  <c r="I201" i="17"/>
  <c r="H201" i="17"/>
  <c r="G201" i="17"/>
  <c r="F201" i="17"/>
  <c r="E201" i="17"/>
  <c r="D201" i="17"/>
  <c r="C201" i="17"/>
  <c r="B201" i="17"/>
  <c r="W200" i="17"/>
  <c r="V200" i="17"/>
  <c r="U200" i="17"/>
  <c r="T200" i="17"/>
  <c r="S200" i="17"/>
  <c r="R200" i="17"/>
  <c r="Q200" i="17"/>
  <c r="P200" i="17"/>
  <c r="O200" i="17"/>
  <c r="N200" i="17"/>
  <c r="M200" i="17"/>
  <c r="L200" i="17"/>
  <c r="K200" i="17"/>
  <c r="J200" i="17"/>
  <c r="I200" i="17"/>
  <c r="H200" i="17"/>
  <c r="G200" i="17"/>
  <c r="F200" i="17"/>
  <c r="E200" i="17"/>
  <c r="D200" i="17"/>
  <c r="C200" i="17"/>
  <c r="B200" i="17"/>
  <c r="W199" i="17"/>
  <c r="V199" i="17"/>
  <c r="U199" i="17"/>
  <c r="T199" i="17"/>
  <c r="S199" i="17"/>
  <c r="R199" i="17"/>
  <c r="Q199" i="17"/>
  <c r="P199" i="17"/>
  <c r="O199" i="17"/>
  <c r="N199" i="17"/>
  <c r="M199" i="17"/>
  <c r="L199" i="17"/>
  <c r="K199" i="17"/>
  <c r="J199" i="17"/>
  <c r="I199" i="17"/>
  <c r="H199" i="17"/>
  <c r="G199" i="17"/>
  <c r="F199" i="17"/>
  <c r="E199" i="17"/>
  <c r="D199" i="17"/>
  <c r="C199" i="17"/>
  <c r="B199" i="17"/>
  <c r="W198" i="17"/>
  <c r="V198" i="17"/>
  <c r="U198" i="17"/>
  <c r="T198" i="17"/>
  <c r="S198" i="17"/>
  <c r="R198" i="17"/>
  <c r="Q198" i="17"/>
  <c r="P198" i="17"/>
  <c r="P197" i="17" s="1"/>
  <c r="O198" i="17"/>
  <c r="N198" i="17"/>
  <c r="N197" i="17" s="1"/>
  <c r="M198" i="17"/>
  <c r="L198" i="17"/>
  <c r="K198" i="17"/>
  <c r="J198" i="17"/>
  <c r="I198" i="17"/>
  <c r="H198" i="17"/>
  <c r="G198" i="17"/>
  <c r="F198" i="17"/>
  <c r="E198" i="17"/>
  <c r="D198" i="17"/>
  <c r="C198" i="17"/>
  <c r="B198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B194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B186" i="17"/>
  <c r="W185" i="17"/>
  <c r="V185" i="17"/>
  <c r="U185" i="17"/>
  <c r="T185" i="17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E185" i="17"/>
  <c r="D185" i="17"/>
  <c r="C185" i="17"/>
  <c r="B185" i="17"/>
  <c r="K184" i="17"/>
  <c r="W183" i="17"/>
  <c r="V183" i="17"/>
  <c r="U183" i="17"/>
  <c r="T183" i="17"/>
  <c r="S183" i="17"/>
  <c r="R183" i="17"/>
  <c r="Q183" i="17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C183" i="17"/>
  <c r="B183" i="17"/>
  <c r="W182" i="17"/>
  <c r="V182" i="17"/>
  <c r="U182" i="17"/>
  <c r="T182" i="17"/>
  <c r="S182" i="17"/>
  <c r="R182" i="17"/>
  <c r="Q182" i="17"/>
  <c r="P182" i="17"/>
  <c r="O182" i="17"/>
  <c r="N182" i="17"/>
  <c r="M182" i="17"/>
  <c r="L182" i="17"/>
  <c r="K182" i="17"/>
  <c r="J182" i="17"/>
  <c r="I182" i="17"/>
  <c r="H182" i="17"/>
  <c r="G182" i="17"/>
  <c r="F182" i="17"/>
  <c r="E182" i="17"/>
  <c r="D182" i="17"/>
  <c r="D178" i="17" s="1"/>
  <c r="C182" i="17"/>
  <c r="B182" i="17"/>
  <c r="W181" i="17"/>
  <c r="V181" i="17"/>
  <c r="U181" i="17"/>
  <c r="T181" i="17"/>
  <c r="S181" i="17"/>
  <c r="R181" i="17"/>
  <c r="Q181" i="17"/>
  <c r="P181" i="17"/>
  <c r="O181" i="17"/>
  <c r="N181" i="17"/>
  <c r="M181" i="17"/>
  <c r="L181" i="17"/>
  <c r="K181" i="17"/>
  <c r="J181" i="17"/>
  <c r="I181" i="17"/>
  <c r="H181" i="17"/>
  <c r="G181" i="17"/>
  <c r="G178" i="17" s="1"/>
  <c r="F181" i="17"/>
  <c r="E181" i="17"/>
  <c r="D181" i="17"/>
  <c r="C181" i="17"/>
  <c r="B181" i="17"/>
  <c r="W180" i="17"/>
  <c r="V180" i="17"/>
  <c r="U180" i="17"/>
  <c r="T180" i="17"/>
  <c r="S180" i="17"/>
  <c r="R180" i="17"/>
  <c r="Q180" i="17"/>
  <c r="P180" i="17"/>
  <c r="O180" i="17"/>
  <c r="N180" i="17"/>
  <c r="M180" i="17"/>
  <c r="L180" i="17"/>
  <c r="K180" i="17"/>
  <c r="J180" i="17"/>
  <c r="I180" i="17"/>
  <c r="H180" i="17"/>
  <c r="G180" i="17"/>
  <c r="F180" i="17"/>
  <c r="E180" i="17"/>
  <c r="D180" i="17"/>
  <c r="C180" i="17"/>
  <c r="B180" i="17"/>
  <c r="W179" i="17"/>
  <c r="V179" i="17"/>
  <c r="V178" i="17" s="1"/>
  <c r="U179" i="17"/>
  <c r="T179" i="17"/>
  <c r="S179" i="17"/>
  <c r="R179" i="17"/>
  <c r="Q179" i="17"/>
  <c r="P179" i="17"/>
  <c r="O179" i="17"/>
  <c r="O178" i="17" s="1"/>
  <c r="N179" i="17"/>
  <c r="M179" i="17"/>
  <c r="L179" i="17"/>
  <c r="K179" i="17"/>
  <c r="J179" i="17"/>
  <c r="I179" i="17"/>
  <c r="H179" i="17"/>
  <c r="G179" i="17"/>
  <c r="F179" i="17"/>
  <c r="E179" i="17"/>
  <c r="D179" i="17"/>
  <c r="C179" i="17"/>
  <c r="B179" i="17"/>
  <c r="W142" i="17"/>
  <c r="W209" i="17" s="1"/>
  <c r="V142" i="17"/>
  <c r="V209" i="17" s="1"/>
  <c r="U142" i="17"/>
  <c r="U248" i="17" s="1"/>
  <c r="T142" i="17"/>
  <c r="S142" i="17"/>
  <c r="S248" i="17" s="1"/>
  <c r="R142" i="17"/>
  <c r="Q142" i="17"/>
  <c r="Q209" i="17" s="1"/>
  <c r="P142" i="17"/>
  <c r="P209" i="17" s="1"/>
  <c r="O142" i="17"/>
  <c r="O209" i="17" s="1"/>
  <c r="N142" i="17"/>
  <c r="N209" i="17" s="1"/>
  <c r="M142" i="17"/>
  <c r="M248" i="17" s="1"/>
  <c r="L142" i="17"/>
  <c r="K142" i="17"/>
  <c r="K248" i="17" s="1"/>
  <c r="J142" i="17"/>
  <c r="I142" i="17"/>
  <c r="I209" i="17" s="1"/>
  <c r="H142" i="17"/>
  <c r="H209" i="17" s="1"/>
  <c r="G142" i="17"/>
  <c r="G209" i="17" s="1"/>
  <c r="F142" i="17"/>
  <c r="F209" i="17" s="1"/>
  <c r="E142" i="17"/>
  <c r="E248" i="17" s="1"/>
  <c r="D142" i="17"/>
  <c r="C142" i="17"/>
  <c r="C248" i="17" s="1"/>
  <c r="B142" i="17"/>
  <c r="W121" i="17"/>
  <c r="W246" i="17" s="1"/>
  <c r="V121" i="17"/>
  <c r="V246" i="17" s="1"/>
  <c r="U121" i="17"/>
  <c r="U203" i="17" s="1"/>
  <c r="T121" i="17"/>
  <c r="T203" i="17" s="1"/>
  <c r="S121" i="17"/>
  <c r="S203" i="17" s="1"/>
  <c r="R121" i="17"/>
  <c r="Q121" i="17"/>
  <c r="Q246" i="17" s="1"/>
  <c r="P121" i="17"/>
  <c r="O121" i="17"/>
  <c r="O246" i="17" s="1"/>
  <c r="N121" i="17"/>
  <c r="M121" i="17"/>
  <c r="M203" i="17" s="1"/>
  <c r="L121" i="17"/>
  <c r="L203" i="17" s="1"/>
  <c r="K121" i="17"/>
  <c r="K203" i="17" s="1"/>
  <c r="J121" i="17"/>
  <c r="I121" i="17"/>
  <c r="I246" i="17" s="1"/>
  <c r="H121" i="17"/>
  <c r="G121" i="17"/>
  <c r="G246" i="17" s="1"/>
  <c r="F121" i="17"/>
  <c r="E121" i="17"/>
  <c r="E203" i="17" s="1"/>
  <c r="D121" i="17"/>
  <c r="D203" i="17" s="1"/>
  <c r="C121" i="17"/>
  <c r="C203" i="17" s="1"/>
  <c r="B121" i="17"/>
  <c r="W93" i="17"/>
  <c r="W190" i="17" s="1"/>
  <c r="V93" i="17"/>
  <c r="U93" i="17"/>
  <c r="U190" i="17" s="1"/>
  <c r="T93" i="17"/>
  <c r="S93" i="17"/>
  <c r="S190" i="17" s="1"/>
  <c r="R93" i="17"/>
  <c r="R190" i="17" s="1"/>
  <c r="Q93" i="17"/>
  <c r="Q237" i="17" s="1"/>
  <c r="P93" i="17"/>
  <c r="O93" i="17"/>
  <c r="O190" i="17" s="1"/>
  <c r="N93" i="17"/>
  <c r="M93" i="17"/>
  <c r="M190" i="17" s="1"/>
  <c r="L93" i="17"/>
  <c r="K93" i="17"/>
  <c r="K190" i="17" s="1"/>
  <c r="J93" i="17"/>
  <c r="J190" i="17" s="1"/>
  <c r="I93" i="17"/>
  <c r="I237" i="17" s="1"/>
  <c r="H93" i="17"/>
  <c r="G93" i="17"/>
  <c r="G190" i="17" s="1"/>
  <c r="F93" i="17"/>
  <c r="E93" i="17"/>
  <c r="E190" i="17" s="1"/>
  <c r="D93" i="17"/>
  <c r="C93" i="17"/>
  <c r="C190" i="17" s="1"/>
  <c r="B93" i="17"/>
  <c r="B190" i="17" s="1"/>
  <c r="W72" i="17"/>
  <c r="W184" i="17" s="1"/>
  <c r="V72" i="17"/>
  <c r="U72" i="17"/>
  <c r="U235" i="17" s="1"/>
  <c r="T72" i="17"/>
  <c r="S72" i="17"/>
  <c r="S235" i="17" s="1"/>
  <c r="R72" i="17"/>
  <c r="Q72" i="17"/>
  <c r="Q184" i="17" s="1"/>
  <c r="P72" i="17"/>
  <c r="P235" i="17" s="1"/>
  <c r="O72" i="17"/>
  <c r="O184" i="17" s="1"/>
  <c r="N72" i="17"/>
  <c r="M72" i="17"/>
  <c r="M235" i="17" s="1"/>
  <c r="L72" i="17"/>
  <c r="K72" i="17"/>
  <c r="K235" i="17" s="1"/>
  <c r="J72" i="17"/>
  <c r="I72" i="17"/>
  <c r="I184" i="17" s="1"/>
  <c r="H72" i="17"/>
  <c r="H235" i="17" s="1"/>
  <c r="G72" i="17"/>
  <c r="G184" i="17" s="1"/>
  <c r="F72" i="17"/>
  <c r="E72" i="17"/>
  <c r="E235" i="17" s="1"/>
  <c r="D72" i="17"/>
  <c r="C72" i="17"/>
  <c r="C235" i="17" s="1"/>
  <c r="B72" i="17"/>
  <c r="W44" i="17"/>
  <c r="W5" i="17" s="1"/>
  <c r="V44" i="17"/>
  <c r="V226" i="17" s="1"/>
  <c r="U44" i="17"/>
  <c r="U226" i="17" s="1"/>
  <c r="T44" i="17"/>
  <c r="S44" i="17"/>
  <c r="S226" i="17" s="1"/>
  <c r="R44" i="17"/>
  <c r="R226" i="17" s="1"/>
  <c r="Q44" i="17"/>
  <c r="Q226" i="17" s="1"/>
  <c r="P44" i="17"/>
  <c r="P5" i="17" s="1"/>
  <c r="O44" i="17"/>
  <c r="O5" i="17" s="1"/>
  <c r="O53" i="16" s="1"/>
  <c r="N44" i="17"/>
  <c r="N226" i="17" s="1"/>
  <c r="M44" i="17"/>
  <c r="M226" i="17" s="1"/>
  <c r="L44" i="17"/>
  <c r="K44" i="17"/>
  <c r="K226" i="17" s="1"/>
  <c r="J44" i="17"/>
  <c r="J226" i="17" s="1"/>
  <c r="I44" i="17"/>
  <c r="I226" i="17" s="1"/>
  <c r="H44" i="17"/>
  <c r="H5" i="17" s="1"/>
  <c r="G44" i="17"/>
  <c r="G5" i="17" s="1"/>
  <c r="G53" i="16" s="1"/>
  <c r="F44" i="17"/>
  <c r="F226" i="17" s="1"/>
  <c r="E44" i="17"/>
  <c r="E226" i="17" s="1"/>
  <c r="D44" i="17"/>
  <c r="C44" i="17"/>
  <c r="C226" i="17" s="1"/>
  <c r="B44" i="17"/>
  <c r="B226" i="17" s="1"/>
  <c r="I5" i="17"/>
  <c r="I174" i="17" s="1"/>
  <c r="A1" i="17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F97" i="16"/>
  <c r="W96" i="16"/>
  <c r="V96" i="16"/>
  <c r="S96" i="16"/>
  <c r="I96" i="16"/>
  <c r="H96" i="16"/>
  <c r="F96" i="16"/>
  <c r="E96" i="16"/>
  <c r="D96" i="16"/>
  <c r="B96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W82" i="16"/>
  <c r="W111" i="4" s="1"/>
  <c r="V82" i="16"/>
  <c r="U82" i="16"/>
  <c r="U111" i="4" s="1"/>
  <c r="T82" i="16"/>
  <c r="S82" i="16"/>
  <c r="R82" i="16"/>
  <c r="Q82" i="16"/>
  <c r="Q111" i="4" s="1"/>
  <c r="P82" i="16"/>
  <c r="O82" i="16"/>
  <c r="N82" i="16"/>
  <c r="M82" i="16"/>
  <c r="L82" i="16"/>
  <c r="L111" i="4" s="1"/>
  <c r="K82" i="16"/>
  <c r="J82" i="16"/>
  <c r="I82" i="16"/>
  <c r="I111" i="4" s="1"/>
  <c r="H82" i="16"/>
  <c r="G82" i="16"/>
  <c r="G111" i="4" s="1"/>
  <c r="F82" i="16"/>
  <c r="E82" i="16"/>
  <c r="D82" i="16"/>
  <c r="C82" i="16"/>
  <c r="B82" i="16"/>
  <c r="U81" i="16"/>
  <c r="U110" i="4" s="1"/>
  <c r="J80" i="16"/>
  <c r="I80" i="16"/>
  <c r="B80" i="16"/>
  <c r="W78" i="16"/>
  <c r="V78" i="16"/>
  <c r="V41" i="7" s="1"/>
  <c r="U78" i="16"/>
  <c r="T78" i="16"/>
  <c r="S78" i="16"/>
  <c r="S41" i="7" s="1"/>
  <c r="R78" i="16"/>
  <c r="R41" i="7" s="1"/>
  <c r="Q78" i="16"/>
  <c r="Q41" i="7" s="1"/>
  <c r="P78" i="16"/>
  <c r="P41" i="7" s="1"/>
  <c r="O78" i="16"/>
  <c r="N78" i="16"/>
  <c r="N41" i="7" s="1"/>
  <c r="M78" i="16"/>
  <c r="M41" i="7" s="1"/>
  <c r="L78" i="16"/>
  <c r="K78" i="16"/>
  <c r="K41" i="7" s="1"/>
  <c r="J78" i="16"/>
  <c r="J41" i="7" s="1"/>
  <c r="I78" i="16"/>
  <c r="I41" i="7" s="1"/>
  <c r="H78" i="16"/>
  <c r="G78" i="16"/>
  <c r="G41" i="7" s="1"/>
  <c r="F78" i="16"/>
  <c r="E78" i="16"/>
  <c r="D78" i="16"/>
  <c r="C78" i="16"/>
  <c r="B78" i="16"/>
  <c r="A74" i="16"/>
  <c r="A73" i="16"/>
  <c r="W72" i="16"/>
  <c r="W71" i="16" s="1"/>
  <c r="V72" i="16"/>
  <c r="V90" i="16" s="1"/>
  <c r="U72" i="16"/>
  <c r="T72" i="16"/>
  <c r="T71" i="16" s="1"/>
  <c r="S72" i="16"/>
  <c r="S71" i="16" s="1"/>
  <c r="R72" i="16"/>
  <c r="R90" i="16" s="1"/>
  <c r="Q72" i="16"/>
  <c r="Q71" i="16" s="1"/>
  <c r="P72" i="16"/>
  <c r="P71" i="16" s="1"/>
  <c r="O72" i="16"/>
  <c r="O71" i="16" s="1"/>
  <c r="N72" i="16"/>
  <c r="N90" i="16" s="1"/>
  <c r="M72" i="16"/>
  <c r="L72" i="16"/>
  <c r="K72" i="16"/>
  <c r="K71" i="16" s="1"/>
  <c r="J72" i="16"/>
  <c r="J71" i="16" s="1"/>
  <c r="I72" i="16"/>
  <c r="I90" i="16" s="1"/>
  <c r="H72" i="16"/>
  <c r="H90" i="16" s="1"/>
  <c r="G72" i="16"/>
  <c r="G71" i="16" s="1"/>
  <c r="F72" i="16"/>
  <c r="F90" i="16" s="1"/>
  <c r="E72" i="16"/>
  <c r="D72" i="16"/>
  <c r="C72" i="16"/>
  <c r="C71" i="16" s="1"/>
  <c r="B72" i="16"/>
  <c r="B71" i="16" s="1"/>
  <c r="A72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W55" i="16"/>
  <c r="W93" i="16" s="1"/>
  <c r="V55" i="16"/>
  <c r="U55" i="16"/>
  <c r="U93" i="16" s="1"/>
  <c r="T55" i="16"/>
  <c r="T64" i="4" s="1"/>
  <c r="S55" i="16"/>
  <c r="S64" i="4" s="1"/>
  <c r="R55" i="16"/>
  <c r="R64" i="4" s="1"/>
  <c r="Q55" i="16"/>
  <c r="Q93" i="16" s="1"/>
  <c r="P55" i="16"/>
  <c r="P103" i="16" s="1"/>
  <c r="O55" i="16"/>
  <c r="O103" i="16" s="1"/>
  <c r="N55" i="16"/>
  <c r="N64" i="4" s="1"/>
  <c r="M55" i="16"/>
  <c r="L55" i="16"/>
  <c r="L64" i="4" s="1"/>
  <c r="K55" i="16"/>
  <c r="J55" i="16"/>
  <c r="J64" i="4" s="1"/>
  <c r="I55" i="16"/>
  <c r="I93" i="16" s="1"/>
  <c r="H55" i="16"/>
  <c r="G55" i="16"/>
  <c r="G93" i="16" s="1"/>
  <c r="F55" i="16"/>
  <c r="E55" i="16"/>
  <c r="D55" i="16"/>
  <c r="C55" i="16"/>
  <c r="B55" i="16"/>
  <c r="W54" i="16"/>
  <c r="W63" i="4" s="1"/>
  <c r="V54" i="16"/>
  <c r="U54" i="16"/>
  <c r="U92" i="16" s="1"/>
  <c r="T54" i="16"/>
  <c r="S54" i="16"/>
  <c r="S92" i="16" s="1"/>
  <c r="R54" i="16"/>
  <c r="Q54" i="16"/>
  <c r="P54" i="16"/>
  <c r="O54" i="16"/>
  <c r="O92" i="16" s="1"/>
  <c r="N54" i="16"/>
  <c r="N92" i="16" s="1"/>
  <c r="M54" i="16"/>
  <c r="M92" i="16" s="1"/>
  <c r="L54" i="16"/>
  <c r="L63" i="4" s="1"/>
  <c r="K54" i="16"/>
  <c r="K92" i="16" s="1"/>
  <c r="J54" i="16"/>
  <c r="J63" i="4" s="1"/>
  <c r="I54" i="16"/>
  <c r="H54" i="16"/>
  <c r="G54" i="16"/>
  <c r="G92" i="16" s="1"/>
  <c r="F54" i="16"/>
  <c r="F63" i="4" s="1"/>
  <c r="E54" i="16"/>
  <c r="D54" i="16"/>
  <c r="D63" i="4" s="1"/>
  <c r="C54" i="16"/>
  <c r="B54" i="16"/>
  <c r="B63" i="4" s="1"/>
  <c r="W53" i="16"/>
  <c r="W91" i="16" s="1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W4" i="16"/>
  <c r="W3" i="16" s="1"/>
  <c r="V4" i="16"/>
  <c r="U4" i="16"/>
  <c r="T4" i="16"/>
  <c r="T3" i="16" s="1"/>
  <c r="S4" i="16"/>
  <c r="S3" i="16" s="1"/>
  <c r="R4" i="16"/>
  <c r="R3" i="16" s="1"/>
  <c r="R9" i="4" s="1"/>
  <c r="Q4" i="16"/>
  <c r="Q3" i="16" s="1"/>
  <c r="Q9" i="4" s="1"/>
  <c r="P4" i="16"/>
  <c r="P3" i="16" s="1"/>
  <c r="P9" i="4" s="1"/>
  <c r="O4" i="16"/>
  <c r="O3" i="16" s="1"/>
  <c r="O9" i="4" s="1"/>
  <c r="N4" i="16"/>
  <c r="N3" i="16" s="1"/>
  <c r="N9" i="4" s="1"/>
  <c r="M4" i="16"/>
  <c r="M3" i="16" s="1"/>
  <c r="M9" i="4" s="1"/>
  <c r="L4" i="16"/>
  <c r="L3" i="16" s="1"/>
  <c r="K4" i="16"/>
  <c r="K3" i="16" s="1"/>
  <c r="K9" i="4" s="1"/>
  <c r="J4" i="16"/>
  <c r="J3" i="16" s="1"/>
  <c r="J9" i="4" s="1"/>
  <c r="I4" i="16"/>
  <c r="I3" i="16" s="1"/>
  <c r="I9" i="4" s="1"/>
  <c r="H4" i="16"/>
  <c r="H3" i="16" s="1"/>
  <c r="G4" i="16"/>
  <c r="G3" i="16" s="1"/>
  <c r="G9" i="4" s="1"/>
  <c r="F4" i="16"/>
  <c r="F3" i="16" s="1"/>
  <c r="F9" i="4" s="1"/>
  <c r="E4" i="16"/>
  <c r="E3" i="16" s="1"/>
  <c r="E9" i="4" s="1"/>
  <c r="D4" i="16"/>
  <c r="D3" i="16" s="1"/>
  <c r="C4" i="16"/>
  <c r="C3" i="16" s="1"/>
  <c r="B4" i="16"/>
  <c r="B3" i="16" s="1"/>
  <c r="B9" i="4" s="1"/>
  <c r="V3" i="16"/>
  <c r="U3" i="16"/>
  <c r="A1" i="16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W206" i="15"/>
  <c r="V206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W205" i="15"/>
  <c r="V205" i="15"/>
  <c r="U205" i="15"/>
  <c r="T205" i="15"/>
  <c r="S205" i="15"/>
  <c r="R205" i="15"/>
  <c r="Q205" i="15"/>
  <c r="P205" i="15"/>
  <c r="O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W193" i="15"/>
  <c r="V193" i="15"/>
  <c r="U193" i="15"/>
  <c r="T193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W192" i="15"/>
  <c r="V192" i="15"/>
  <c r="U192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W191" i="15"/>
  <c r="V191" i="15"/>
  <c r="U191" i="15"/>
  <c r="T191" i="15"/>
  <c r="S191" i="15"/>
  <c r="R191" i="15"/>
  <c r="Q191" i="15"/>
  <c r="P191" i="15"/>
  <c r="O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W190" i="15"/>
  <c r="V190" i="15"/>
  <c r="U190" i="15"/>
  <c r="T190" i="15"/>
  <c r="S190" i="15"/>
  <c r="R190" i="15"/>
  <c r="Q190" i="15"/>
  <c r="P190" i="15"/>
  <c r="O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W189" i="15"/>
  <c r="V189" i="15"/>
  <c r="U189" i="15"/>
  <c r="T189" i="15"/>
  <c r="S189" i="15"/>
  <c r="R189" i="15"/>
  <c r="Q189" i="15"/>
  <c r="P189" i="15"/>
  <c r="O189" i="15"/>
  <c r="N189" i="15"/>
  <c r="M189" i="15"/>
  <c r="L189" i="15"/>
  <c r="K189" i="15"/>
  <c r="J189" i="15"/>
  <c r="I189" i="15"/>
  <c r="H189" i="15"/>
  <c r="G189" i="15"/>
  <c r="F189" i="15"/>
  <c r="E189" i="15"/>
  <c r="D189" i="15"/>
  <c r="C189" i="15"/>
  <c r="B189" i="15"/>
  <c r="B187" i="15" s="1"/>
  <c r="W188" i="15"/>
  <c r="V188" i="15"/>
  <c r="U188" i="15"/>
  <c r="T188" i="15"/>
  <c r="S188" i="15"/>
  <c r="R188" i="15"/>
  <c r="Q188" i="15"/>
  <c r="P188" i="15"/>
  <c r="O188" i="15"/>
  <c r="N188" i="15"/>
  <c r="M188" i="15"/>
  <c r="L188" i="15"/>
  <c r="K188" i="15"/>
  <c r="J188" i="15"/>
  <c r="I188" i="15"/>
  <c r="H188" i="15"/>
  <c r="G188" i="15"/>
  <c r="F188" i="15"/>
  <c r="E188" i="15"/>
  <c r="D188" i="15"/>
  <c r="C188" i="15"/>
  <c r="B188" i="15"/>
  <c r="W185" i="15"/>
  <c r="V185" i="15"/>
  <c r="U185" i="15"/>
  <c r="T185" i="15"/>
  <c r="S185" i="15"/>
  <c r="R185" i="15"/>
  <c r="Q185" i="15"/>
  <c r="P185" i="15"/>
  <c r="O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185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W183" i="15"/>
  <c r="V183" i="15"/>
  <c r="U183" i="15"/>
  <c r="T183" i="15"/>
  <c r="S183" i="15"/>
  <c r="R183" i="15"/>
  <c r="Q183" i="15"/>
  <c r="P183" i="15"/>
  <c r="O183" i="15"/>
  <c r="N183" i="15"/>
  <c r="M183" i="15"/>
  <c r="L183" i="15"/>
  <c r="K183" i="15"/>
  <c r="J183" i="15"/>
  <c r="I183" i="15"/>
  <c r="H183" i="15"/>
  <c r="G183" i="15"/>
  <c r="F183" i="15"/>
  <c r="E183" i="15"/>
  <c r="D183" i="15"/>
  <c r="C183" i="15"/>
  <c r="B183" i="15"/>
  <c r="W182" i="15"/>
  <c r="V182" i="15"/>
  <c r="U182" i="15"/>
  <c r="T182" i="15"/>
  <c r="S182" i="15"/>
  <c r="R182" i="15"/>
  <c r="Q182" i="15"/>
  <c r="P182" i="15"/>
  <c r="O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B182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W179" i="15"/>
  <c r="V179" i="15"/>
  <c r="U179" i="15"/>
  <c r="T179" i="15"/>
  <c r="S179" i="15"/>
  <c r="R179" i="15"/>
  <c r="Q179" i="15"/>
  <c r="P179" i="15"/>
  <c r="O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179" i="15"/>
  <c r="W178" i="15"/>
  <c r="V178" i="15"/>
  <c r="U178" i="15"/>
  <c r="T178" i="15"/>
  <c r="S178" i="15"/>
  <c r="R178" i="15"/>
  <c r="Q178" i="15"/>
  <c r="P178" i="15"/>
  <c r="O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B178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W176" i="15"/>
  <c r="V176" i="15"/>
  <c r="U176" i="15"/>
  <c r="T176" i="15"/>
  <c r="S176" i="15"/>
  <c r="R176" i="15"/>
  <c r="Q176" i="15"/>
  <c r="P176" i="15"/>
  <c r="O176" i="15"/>
  <c r="N176" i="15"/>
  <c r="M176" i="15"/>
  <c r="L176" i="15"/>
  <c r="K176" i="15"/>
  <c r="J176" i="15"/>
  <c r="I176" i="15"/>
  <c r="H176" i="15"/>
  <c r="G176" i="15"/>
  <c r="F176" i="15"/>
  <c r="E176" i="15"/>
  <c r="D176" i="15"/>
  <c r="C176" i="15"/>
  <c r="B176" i="15"/>
  <c r="W175" i="15"/>
  <c r="V175" i="15"/>
  <c r="U175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H171" i="15" s="1"/>
  <c r="G175" i="15"/>
  <c r="F175" i="15"/>
  <c r="E175" i="15"/>
  <c r="D175" i="15"/>
  <c r="C175" i="15"/>
  <c r="B175" i="15"/>
  <c r="W174" i="15"/>
  <c r="V174" i="15"/>
  <c r="U174" i="15"/>
  <c r="T174" i="15"/>
  <c r="S174" i="15"/>
  <c r="R174" i="15"/>
  <c r="Q174" i="15"/>
  <c r="P174" i="15"/>
  <c r="O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W173" i="15"/>
  <c r="V173" i="15"/>
  <c r="U173" i="15"/>
  <c r="T173" i="15"/>
  <c r="S173" i="15"/>
  <c r="R173" i="15"/>
  <c r="Q173" i="15"/>
  <c r="P173" i="15"/>
  <c r="O173" i="15"/>
  <c r="N173" i="15"/>
  <c r="M173" i="15"/>
  <c r="L173" i="15"/>
  <c r="K173" i="15"/>
  <c r="J173" i="15"/>
  <c r="I173" i="15"/>
  <c r="I171" i="15" s="1"/>
  <c r="H173" i="15"/>
  <c r="G173" i="15"/>
  <c r="F173" i="15"/>
  <c r="E173" i="15"/>
  <c r="D173" i="15"/>
  <c r="C173" i="15"/>
  <c r="B173" i="15"/>
  <c r="W172" i="15"/>
  <c r="V172" i="15"/>
  <c r="U172" i="15"/>
  <c r="T172" i="15"/>
  <c r="S172" i="15"/>
  <c r="R172" i="15"/>
  <c r="Q172" i="15"/>
  <c r="P172" i="15"/>
  <c r="O172" i="15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172" i="15"/>
  <c r="W169" i="15"/>
  <c r="V169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W168" i="15"/>
  <c r="V168" i="15"/>
  <c r="U168" i="15"/>
  <c r="T168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W167" i="15"/>
  <c r="V167" i="15"/>
  <c r="U167" i="15"/>
  <c r="T167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W166" i="15"/>
  <c r="V166" i="15"/>
  <c r="U166" i="15"/>
  <c r="T166" i="15"/>
  <c r="S166" i="15"/>
  <c r="R166" i="15"/>
  <c r="Q166" i="15"/>
  <c r="P166" i="15"/>
  <c r="O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W165" i="15"/>
  <c r="V165" i="15"/>
  <c r="U165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W164" i="15"/>
  <c r="V164" i="15"/>
  <c r="U164" i="15"/>
  <c r="T164" i="15"/>
  <c r="S164" i="15"/>
  <c r="R164" i="15"/>
  <c r="Q164" i="15"/>
  <c r="P164" i="15"/>
  <c r="O164" i="15"/>
  <c r="N164" i="15"/>
  <c r="M164" i="15"/>
  <c r="L164" i="15"/>
  <c r="L162" i="15" s="1"/>
  <c r="K164" i="15"/>
  <c r="J164" i="15"/>
  <c r="I164" i="15"/>
  <c r="H164" i="15"/>
  <c r="G164" i="15"/>
  <c r="F164" i="15"/>
  <c r="E164" i="15"/>
  <c r="D164" i="15"/>
  <c r="C164" i="15"/>
  <c r="B164" i="15"/>
  <c r="W163" i="15"/>
  <c r="V163" i="15"/>
  <c r="U163" i="15"/>
  <c r="T163" i="15"/>
  <c r="S163" i="15"/>
  <c r="R163" i="15"/>
  <c r="Q163" i="15"/>
  <c r="Q162" i="15" s="1"/>
  <c r="P163" i="15"/>
  <c r="O163" i="15"/>
  <c r="N163" i="15"/>
  <c r="M163" i="15"/>
  <c r="L163" i="15"/>
  <c r="K163" i="15"/>
  <c r="J163" i="15"/>
  <c r="I163" i="15"/>
  <c r="H163" i="15"/>
  <c r="G163" i="15"/>
  <c r="F163" i="15"/>
  <c r="E163" i="15"/>
  <c r="D163" i="15"/>
  <c r="C163" i="15"/>
  <c r="B163" i="15"/>
  <c r="W141" i="15"/>
  <c r="V141" i="15"/>
  <c r="U141" i="15"/>
  <c r="U115" i="15" s="1"/>
  <c r="U78" i="12" s="1"/>
  <c r="U107" i="4" s="1"/>
  <c r="T141" i="15"/>
  <c r="T115" i="15" s="1"/>
  <c r="T78" i="12" s="1"/>
  <c r="T107" i="4" s="1"/>
  <c r="S141" i="15"/>
  <c r="R141" i="15"/>
  <c r="Q141" i="15"/>
  <c r="Q115" i="15" s="1"/>
  <c r="P141" i="15"/>
  <c r="P115" i="15" s="1"/>
  <c r="O141" i="15"/>
  <c r="N141" i="15"/>
  <c r="M141" i="15"/>
  <c r="M115" i="15" s="1"/>
  <c r="L141" i="15"/>
  <c r="L115" i="15" s="1"/>
  <c r="K141" i="15"/>
  <c r="J141" i="15"/>
  <c r="I141" i="15"/>
  <c r="I115" i="15" s="1"/>
  <c r="H141" i="15"/>
  <c r="H115" i="15" s="1"/>
  <c r="H253" i="15" s="1"/>
  <c r="G141" i="15"/>
  <c r="F141" i="15"/>
  <c r="E141" i="15"/>
  <c r="E115" i="15" s="1"/>
  <c r="D141" i="15"/>
  <c r="D115" i="15" s="1"/>
  <c r="C141" i="15"/>
  <c r="C115" i="15" s="1"/>
  <c r="B141" i="15"/>
  <c r="K115" i="15"/>
  <c r="K220" i="15" s="1"/>
  <c r="B115" i="15"/>
  <c r="B220" i="15" s="1"/>
  <c r="W97" i="15"/>
  <c r="W251" i="15" s="1"/>
  <c r="V97" i="15"/>
  <c r="V251" i="15" s="1"/>
  <c r="U97" i="15"/>
  <c r="U251" i="15" s="1"/>
  <c r="T97" i="15"/>
  <c r="T251" i="15" s="1"/>
  <c r="S97" i="15"/>
  <c r="S199" i="15" s="1"/>
  <c r="R97" i="15"/>
  <c r="R199" i="15" s="1"/>
  <c r="Q97" i="15"/>
  <c r="Q199" i="15" s="1"/>
  <c r="P97" i="15"/>
  <c r="P199" i="15" s="1"/>
  <c r="O97" i="15"/>
  <c r="O251" i="15" s="1"/>
  <c r="N97" i="15"/>
  <c r="N251" i="15" s="1"/>
  <c r="M97" i="15"/>
  <c r="M251" i="15" s="1"/>
  <c r="L97" i="15"/>
  <c r="L251" i="15" s="1"/>
  <c r="K97" i="15"/>
  <c r="K199" i="15" s="1"/>
  <c r="J97" i="15"/>
  <c r="J199" i="15" s="1"/>
  <c r="I97" i="15"/>
  <c r="I199" i="15" s="1"/>
  <c r="H97" i="15"/>
  <c r="H199" i="15" s="1"/>
  <c r="G97" i="15"/>
  <c r="G251" i="15" s="1"/>
  <c r="F97" i="15"/>
  <c r="F251" i="15" s="1"/>
  <c r="E97" i="15"/>
  <c r="E251" i="15" s="1"/>
  <c r="D97" i="15"/>
  <c r="D251" i="15" s="1"/>
  <c r="C97" i="15"/>
  <c r="C199" i="15" s="1"/>
  <c r="B97" i="15"/>
  <c r="B199" i="15" s="1"/>
  <c r="W53" i="15"/>
  <c r="W181" i="15" s="1"/>
  <c r="V53" i="15"/>
  <c r="V181" i="15" s="1"/>
  <c r="U53" i="15"/>
  <c r="U241" i="15" s="1"/>
  <c r="T53" i="15"/>
  <c r="T241" i="15" s="1"/>
  <c r="S53" i="15"/>
  <c r="S241" i="15" s="1"/>
  <c r="R53" i="15"/>
  <c r="R241" i="15" s="1"/>
  <c r="Q53" i="15"/>
  <c r="P53" i="15"/>
  <c r="O53" i="15"/>
  <c r="O181" i="15" s="1"/>
  <c r="N53" i="15"/>
  <c r="N181" i="15" s="1"/>
  <c r="M53" i="15"/>
  <c r="M241" i="15" s="1"/>
  <c r="L53" i="15"/>
  <c r="L241" i="15" s="1"/>
  <c r="K53" i="15"/>
  <c r="K241" i="15" s="1"/>
  <c r="J53" i="15"/>
  <c r="J241" i="15" s="1"/>
  <c r="I53" i="15"/>
  <c r="H53" i="15"/>
  <c r="H241" i="15" s="1"/>
  <c r="G53" i="15"/>
  <c r="G181" i="15" s="1"/>
  <c r="F53" i="15"/>
  <c r="F181" i="15" s="1"/>
  <c r="E53" i="15"/>
  <c r="E241" i="15" s="1"/>
  <c r="D53" i="15"/>
  <c r="D241" i="15" s="1"/>
  <c r="C53" i="15"/>
  <c r="C241" i="15" s="1"/>
  <c r="B53" i="15"/>
  <c r="B241" i="15" s="1"/>
  <c r="N34" i="15"/>
  <c r="N233" i="15" s="1"/>
  <c r="L34" i="15"/>
  <c r="L233" i="15" s="1"/>
  <c r="K34" i="15"/>
  <c r="K233" i="15" s="1"/>
  <c r="G34" i="15"/>
  <c r="G233" i="15" s="1"/>
  <c r="F34" i="15"/>
  <c r="F233" i="15" s="1"/>
  <c r="E34" i="15"/>
  <c r="E233" i="15" s="1"/>
  <c r="D34" i="15"/>
  <c r="D233" i="15" s="1"/>
  <c r="B34" i="15"/>
  <c r="B233" i="15" s="1"/>
  <c r="A1" i="15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W210" i="14"/>
  <c r="V210" i="14"/>
  <c r="U210" i="14"/>
  <c r="T210" i="14"/>
  <c r="S210" i="14"/>
  <c r="R210" i="14"/>
  <c r="Q210" i="14"/>
  <c r="P210" i="14"/>
  <c r="O210" i="14"/>
  <c r="N210" i="14"/>
  <c r="M210" i="14"/>
  <c r="L210" i="14"/>
  <c r="K210" i="14"/>
  <c r="J210" i="14"/>
  <c r="I210" i="14"/>
  <c r="H210" i="14"/>
  <c r="G210" i="14"/>
  <c r="F210" i="14"/>
  <c r="E210" i="14"/>
  <c r="D210" i="14"/>
  <c r="C210" i="14"/>
  <c r="B210" i="14"/>
  <c r="W209" i="14"/>
  <c r="V209" i="14"/>
  <c r="U209" i="14"/>
  <c r="T209" i="14"/>
  <c r="S209" i="14"/>
  <c r="R209" i="14"/>
  <c r="Q209" i="14"/>
  <c r="P209" i="14"/>
  <c r="O209" i="14"/>
  <c r="N209" i="14"/>
  <c r="M209" i="14"/>
  <c r="L209" i="14"/>
  <c r="K209" i="14"/>
  <c r="J209" i="14"/>
  <c r="I209" i="14"/>
  <c r="H209" i="14"/>
  <c r="G209" i="14"/>
  <c r="F209" i="14"/>
  <c r="E209" i="14"/>
  <c r="D209" i="14"/>
  <c r="C209" i="14"/>
  <c r="B209" i="14"/>
  <c r="W208" i="14"/>
  <c r="V208" i="14"/>
  <c r="U208" i="14"/>
  <c r="T208" i="14"/>
  <c r="S208" i="14"/>
  <c r="R208" i="14"/>
  <c r="Q208" i="14"/>
  <c r="P208" i="14"/>
  <c r="O208" i="14"/>
  <c r="N208" i="14"/>
  <c r="M208" i="14"/>
  <c r="L208" i="14"/>
  <c r="K208" i="14"/>
  <c r="J208" i="14"/>
  <c r="I208" i="14"/>
  <c r="H208" i="14"/>
  <c r="G208" i="14"/>
  <c r="F208" i="14"/>
  <c r="E208" i="14"/>
  <c r="D208" i="14"/>
  <c r="C208" i="14"/>
  <c r="B208" i="14"/>
  <c r="W207" i="14"/>
  <c r="V207" i="14"/>
  <c r="U207" i="14"/>
  <c r="T207" i="14"/>
  <c r="S207" i="14"/>
  <c r="R207" i="14"/>
  <c r="Q207" i="14"/>
  <c r="P207" i="14"/>
  <c r="O207" i="14"/>
  <c r="N207" i="14"/>
  <c r="M207" i="14"/>
  <c r="L207" i="14"/>
  <c r="K207" i="14"/>
  <c r="J207" i="14"/>
  <c r="I207" i="14"/>
  <c r="H207" i="14"/>
  <c r="G207" i="14"/>
  <c r="F207" i="14"/>
  <c r="E207" i="14"/>
  <c r="D207" i="14"/>
  <c r="C207" i="14"/>
  <c r="B207" i="14"/>
  <c r="W206" i="14"/>
  <c r="V206" i="14"/>
  <c r="U206" i="14"/>
  <c r="T206" i="14"/>
  <c r="S206" i="14"/>
  <c r="R206" i="14"/>
  <c r="Q206" i="14"/>
  <c r="P206" i="14"/>
  <c r="O206" i="14"/>
  <c r="N206" i="14"/>
  <c r="M206" i="14"/>
  <c r="L206" i="14"/>
  <c r="K206" i="14"/>
  <c r="J206" i="14"/>
  <c r="I206" i="14"/>
  <c r="H206" i="14"/>
  <c r="G206" i="14"/>
  <c r="F206" i="14"/>
  <c r="E206" i="14"/>
  <c r="D206" i="14"/>
  <c r="C206" i="14"/>
  <c r="B206" i="14"/>
  <c r="W205" i="14"/>
  <c r="V205" i="14"/>
  <c r="U205" i="14"/>
  <c r="T205" i="14"/>
  <c r="S205" i="14"/>
  <c r="R205" i="14"/>
  <c r="Q205" i="14"/>
  <c r="Q204" i="14" s="1"/>
  <c r="P205" i="14"/>
  <c r="O205" i="14"/>
  <c r="N205" i="14"/>
  <c r="M205" i="14"/>
  <c r="L205" i="14"/>
  <c r="K205" i="14"/>
  <c r="J205" i="14"/>
  <c r="I205" i="14"/>
  <c r="H205" i="14"/>
  <c r="G205" i="14"/>
  <c r="F205" i="14"/>
  <c r="E205" i="14"/>
  <c r="D205" i="14"/>
  <c r="C205" i="14"/>
  <c r="B205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W193" i="14"/>
  <c r="V193" i="14"/>
  <c r="U193" i="14"/>
  <c r="T193" i="14"/>
  <c r="S193" i="14"/>
  <c r="R193" i="14"/>
  <c r="Q193" i="14"/>
  <c r="P193" i="14"/>
  <c r="O193" i="14"/>
  <c r="N193" i="14"/>
  <c r="M193" i="14"/>
  <c r="L193" i="14"/>
  <c r="K193" i="14"/>
  <c r="J193" i="14"/>
  <c r="I193" i="14"/>
  <c r="H193" i="14"/>
  <c r="G193" i="14"/>
  <c r="F193" i="14"/>
  <c r="E193" i="14"/>
  <c r="D193" i="14"/>
  <c r="C193" i="14"/>
  <c r="B193" i="14"/>
  <c r="W192" i="14"/>
  <c r="V192" i="14"/>
  <c r="U192" i="14"/>
  <c r="T192" i="14"/>
  <c r="S192" i="14"/>
  <c r="R192" i="14"/>
  <c r="Q192" i="14"/>
  <c r="P192" i="14"/>
  <c r="O192" i="14"/>
  <c r="N192" i="14"/>
  <c r="M192" i="14"/>
  <c r="L192" i="14"/>
  <c r="K192" i="14"/>
  <c r="J192" i="14"/>
  <c r="I192" i="14"/>
  <c r="H192" i="14"/>
  <c r="G192" i="14"/>
  <c r="F192" i="14"/>
  <c r="E192" i="14"/>
  <c r="D192" i="14"/>
  <c r="C192" i="14"/>
  <c r="B192" i="14"/>
  <c r="W191" i="14"/>
  <c r="V191" i="14"/>
  <c r="U191" i="14"/>
  <c r="T191" i="14"/>
  <c r="S191" i="14"/>
  <c r="R191" i="14"/>
  <c r="Q191" i="14"/>
  <c r="P191" i="14"/>
  <c r="O191" i="14"/>
  <c r="N191" i="14"/>
  <c r="M191" i="14"/>
  <c r="L191" i="14"/>
  <c r="K191" i="14"/>
  <c r="J191" i="14"/>
  <c r="I191" i="14"/>
  <c r="H191" i="14"/>
  <c r="G191" i="14"/>
  <c r="F191" i="14"/>
  <c r="E191" i="14"/>
  <c r="D191" i="14"/>
  <c r="C191" i="14"/>
  <c r="B191" i="14"/>
  <c r="W190" i="14"/>
  <c r="V190" i="14"/>
  <c r="U190" i="14"/>
  <c r="T190" i="14"/>
  <c r="S190" i="14"/>
  <c r="R190" i="14"/>
  <c r="Q190" i="14"/>
  <c r="P190" i="14"/>
  <c r="O190" i="14"/>
  <c r="N190" i="14"/>
  <c r="M190" i="14"/>
  <c r="L190" i="14"/>
  <c r="K190" i="14"/>
  <c r="J190" i="14"/>
  <c r="I190" i="14"/>
  <c r="H190" i="14"/>
  <c r="G190" i="14"/>
  <c r="F190" i="14"/>
  <c r="E190" i="14"/>
  <c r="D190" i="14"/>
  <c r="C190" i="14"/>
  <c r="B190" i="14"/>
  <c r="W189" i="14"/>
  <c r="V189" i="14"/>
  <c r="U189" i="14"/>
  <c r="T189" i="14"/>
  <c r="S189" i="14"/>
  <c r="R189" i="14"/>
  <c r="Q189" i="14"/>
  <c r="P189" i="14"/>
  <c r="O189" i="14"/>
  <c r="N189" i="14"/>
  <c r="M189" i="14"/>
  <c r="L189" i="14"/>
  <c r="K189" i="14"/>
  <c r="J189" i="14"/>
  <c r="I189" i="14"/>
  <c r="H189" i="14"/>
  <c r="G189" i="14"/>
  <c r="F189" i="14"/>
  <c r="E189" i="14"/>
  <c r="D189" i="14"/>
  <c r="C189" i="14"/>
  <c r="B189" i="14"/>
  <c r="W188" i="14"/>
  <c r="V188" i="14"/>
  <c r="U188" i="14"/>
  <c r="T188" i="14"/>
  <c r="S188" i="14"/>
  <c r="R188" i="14"/>
  <c r="Q188" i="14"/>
  <c r="P188" i="14"/>
  <c r="O188" i="14"/>
  <c r="N188" i="14"/>
  <c r="M188" i="14"/>
  <c r="L188" i="14"/>
  <c r="K188" i="14"/>
  <c r="J188" i="14"/>
  <c r="I188" i="14"/>
  <c r="H188" i="14"/>
  <c r="G188" i="14"/>
  <c r="F188" i="14"/>
  <c r="E188" i="14"/>
  <c r="D188" i="14"/>
  <c r="C188" i="14"/>
  <c r="B188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B183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J181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W177" i="14"/>
  <c r="V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W176" i="14"/>
  <c r="V176" i="14"/>
  <c r="U176" i="14"/>
  <c r="T176" i="14"/>
  <c r="S176" i="14"/>
  <c r="R176" i="14"/>
  <c r="Q176" i="14"/>
  <c r="P176" i="14"/>
  <c r="O176" i="14"/>
  <c r="N176" i="14"/>
  <c r="M176" i="14"/>
  <c r="L176" i="14"/>
  <c r="K176" i="14"/>
  <c r="J176" i="14"/>
  <c r="I176" i="14"/>
  <c r="H176" i="14"/>
  <c r="G176" i="14"/>
  <c r="F176" i="14"/>
  <c r="E176" i="14"/>
  <c r="D176" i="14"/>
  <c r="C176" i="14"/>
  <c r="B176" i="14"/>
  <c r="W175" i="14"/>
  <c r="V175" i="14"/>
  <c r="U175" i="14"/>
  <c r="T175" i="14"/>
  <c r="S175" i="14"/>
  <c r="R175" i="14"/>
  <c r="Q175" i="14"/>
  <c r="P175" i="14"/>
  <c r="O175" i="14"/>
  <c r="N175" i="14"/>
  <c r="M175" i="14"/>
  <c r="L175" i="14"/>
  <c r="K175" i="14"/>
  <c r="J175" i="14"/>
  <c r="I175" i="14"/>
  <c r="H175" i="14"/>
  <c r="G175" i="14"/>
  <c r="F175" i="14"/>
  <c r="E175" i="14"/>
  <c r="D175" i="14"/>
  <c r="C175" i="14"/>
  <c r="B175" i="14"/>
  <c r="W174" i="14"/>
  <c r="V174" i="14"/>
  <c r="U174" i="14"/>
  <c r="T174" i="14"/>
  <c r="S174" i="14"/>
  <c r="R174" i="14"/>
  <c r="Q174" i="14"/>
  <c r="P174" i="14"/>
  <c r="O174" i="14"/>
  <c r="N174" i="14"/>
  <c r="M174" i="14"/>
  <c r="L174" i="14"/>
  <c r="K174" i="14"/>
  <c r="J174" i="14"/>
  <c r="I174" i="14"/>
  <c r="H174" i="14"/>
  <c r="G174" i="14"/>
  <c r="F174" i="14"/>
  <c r="E174" i="14"/>
  <c r="D174" i="14"/>
  <c r="C174" i="14"/>
  <c r="B174" i="14"/>
  <c r="W173" i="14"/>
  <c r="V173" i="14"/>
  <c r="U173" i="14"/>
  <c r="T173" i="14"/>
  <c r="S173" i="14"/>
  <c r="R173" i="14"/>
  <c r="Q173" i="14"/>
  <c r="P173" i="14"/>
  <c r="O173" i="14"/>
  <c r="N173" i="14"/>
  <c r="M173" i="14"/>
  <c r="L173" i="14"/>
  <c r="K173" i="14"/>
  <c r="J173" i="14"/>
  <c r="I173" i="14"/>
  <c r="H173" i="14"/>
  <c r="G173" i="14"/>
  <c r="F173" i="14"/>
  <c r="E173" i="14"/>
  <c r="D173" i="14"/>
  <c r="C173" i="14"/>
  <c r="B173" i="14"/>
  <c r="W172" i="14"/>
  <c r="V172" i="14"/>
  <c r="U172" i="14"/>
  <c r="U171" i="14" s="1"/>
  <c r="T172" i="14"/>
  <c r="S172" i="14"/>
  <c r="R172" i="14"/>
  <c r="Q172" i="14"/>
  <c r="P172" i="14"/>
  <c r="O172" i="14"/>
  <c r="N172" i="14"/>
  <c r="M172" i="14"/>
  <c r="L172" i="14"/>
  <c r="K172" i="14"/>
  <c r="J172" i="14"/>
  <c r="I172" i="14"/>
  <c r="H172" i="14"/>
  <c r="G172" i="14"/>
  <c r="F172" i="14"/>
  <c r="E172" i="14"/>
  <c r="D172" i="14"/>
  <c r="C172" i="14"/>
  <c r="B172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W168" i="14"/>
  <c r="V168" i="14"/>
  <c r="U168" i="14"/>
  <c r="T168" i="14"/>
  <c r="S168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W167" i="14"/>
  <c r="V167" i="14"/>
  <c r="U167" i="14"/>
  <c r="T167" i="14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G167" i="14"/>
  <c r="F167" i="14"/>
  <c r="E167" i="14"/>
  <c r="D167" i="14"/>
  <c r="C167" i="14"/>
  <c r="B167" i="14"/>
  <c r="W166" i="14"/>
  <c r="V166" i="14"/>
  <c r="U166" i="14"/>
  <c r="T166" i="14"/>
  <c r="S166" i="14"/>
  <c r="R166" i="14"/>
  <c r="Q166" i="14"/>
  <c r="P166" i="14"/>
  <c r="O166" i="14"/>
  <c r="N166" i="14"/>
  <c r="M166" i="14"/>
  <c r="L166" i="14"/>
  <c r="K166" i="14"/>
  <c r="J166" i="14"/>
  <c r="I166" i="14"/>
  <c r="H166" i="14"/>
  <c r="G166" i="14"/>
  <c r="F166" i="14"/>
  <c r="E166" i="14"/>
  <c r="D166" i="14"/>
  <c r="C166" i="14"/>
  <c r="B166" i="14"/>
  <c r="W165" i="14"/>
  <c r="V165" i="14"/>
  <c r="U165" i="14"/>
  <c r="T165" i="14"/>
  <c r="S165" i="14"/>
  <c r="R165" i="14"/>
  <c r="Q165" i="14"/>
  <c r="P165" i="14"/>
  <c r="O165" i="14"/>
  <c r="N165" i="14"/>
  <c r="M165" i="14"/>
  <c r="L165" i="14"/>
  <c r="K165" i="14"/>
  <c r="J165" i="14"/>
  <c r="I165" i="14"/>
  <c r="H165" i="14"/>
  <c r="G165" i="14"/>
  <c r="F165" i="14"/>
  <c r="E165" i="14"/>
  <c r="D165" i="14"/>
  <c r="C165" i="14"/>
  <c r="B165" i="14"/>
  <c r="W164" i="14"/>
  <c r="V164" i="14"/>
  <c r="U164" i="14"/>
  <c r="T164" i="14"/>
  <c r="S164" i="14"/>
  <c r="R164" i="14"/>
  <c r="Q164" i="14"/>
  <c r="P164" i="14"/>
  <c r="O164" i="14"/>
  <c r="N164" i="14"/>
  <c r="M164" i="14"/>
  <c r="L164" i="14"/>
  <c r="K164" i="14"/>
  <c r="J164" i="14"/>
  <c r="I164" i="14"/>
  <c r="H164" i="14"/>
  <c r="G164" i="14"/>
  <c r="F164" i="14"/>
  <c r="E164" i="14"/>
  <c r="D164" i="14"/>
  <c r="C164" i="14"/>
  <c r="B164" i="14"/>
  <c r="W163" i="14"/>
  <c r="V163" i="14"/>
  <c r="U163" i="14"/>
  <c r="T163" i="14"/>
  <c r="S163" i="14"/>
  <c r="R163" i="14"/>
  <c r="Q163" i="14"/>
  <c r="P163" i="14"/>
  <c r="O163" i="14"/>
  <c r="N163" i="14"/>
  <c r="M163" i="14"/>
  <c r="L163" i="14"/>
  <c r="K163" i="14"/>
  <c r="J163" i="14"/>
  <c r="I163" i="14"/>
  <c r="H163" i="14"/>
  <c r="G163" i="14"/>
  <c r="F163" i="14"/>
  <c r="E163" i="14"/>
  <c r="E162" i="14" s="1"/>
  <c r="D163" i="14"/>
  <c r="C163" i="14"/>
  <c r="B163" i="14"/>
  <c r="W141" i="14"/>
  <c r="V141" i="14"/>
  <c r="V216" i="14" s="1"/>
  <c r="U141" i="14"/>
  <c r="U216" i="14" s="1"/>
  <c r="T141" i="14"/>
  <c r="S141" i="14"/>
  <c r="R141" i="14"/>
  <c r="Q141" i="14"/>
  <c r="P141" i="14"/>
  <c r="O141" i="14"/>
  <c r="N141" i="14"/>
  <c r="N216" i="14" s="1"/>
  <c r="M141" i="14"/>
  <c r="M216" i="14" s="1"/>
  <c r="L141" i="14"/>
  <c r="K141" i="14"/>
  <c r="J141" i="14"/>
  <c r="I141" i="14"/>
  <c r="H141" i="14"/>
  <c r="G141" i="14"/>
  <c r="F141" i="14"/>
  <c r="F216" i="14" s="1"/>
  <c r="E141" i="14"/>
  <c r="E216" i="14" s="1"/>
  <c r="D141" i="14"/>
  <c r="C141" i="14"/>
  <c r="B141" i="14"/>
  <c r="W97" i="14"/>
  <c r="V97" i="14"/>
  <c r="V199" i="14" s="1"/>
  <c r="U97" i="14"/>
  <c r="U199" i="14" s="1"/>
  <c r="T97" i="14"/>
  <c r="T199" i="14" s="1"/>
  <c r="S97" i="14"/>
  <c r="S199" i="14" s="1"/>
  <c r="R97" i="14"/>
  <c r="R251" i="14" s="1"/>
  <c r="Q97" i="14"/>
  <c r="Q251" i="14" s="1"/>
  <c r="P97" i="14"/>
  <c r="O97" i="14"/>
  <c r="N97" i="14"/>
  <c r="N199" i="14" s="1"/>
  <c r="M97" i="14"/>
  <c r="M199" i="14" s="1"/>
  <c r="L97" i="14"/>
  <c r="L199" i="14" s="1"/>
  <c r="K97" i="14"/>
  <c r="K199" i="14" s="1"/>
  <c r="J97" i="14"/>
  <c r="J251" i="14" s="1"/>
  <c r="I97" i="14"/>
  <c r="I251" i="14" s="1"/>
  <c r="H97" i="14"/>
  <c r="G97" i="14"/>
  <c r="F97" i="14"/>
  <c r="F199" i="14" s="1"/>
  <c r="E97" i="14"/>
  <c r="E199" i="14" s="1"/>
  <c r="D97" i="14"/>
  <c r="D199" i="14" s="1"/>
  <c r="C97" i="14"/>
  <c r="C199" i="14" s="1"/>
  <c r="B97" i="14"/>
  <c r="B251" i="14" s="1"/>
  <c r="W53" i="14"/>
  <c r="V53" i="14"/>
  <c r="U53" i="14"/>
  <c r="T53" i="14"/>
  <c r="T241" i="14" s="1"/>
  <c r="S53" i="14"/>
  <c r="S241" i="14" s="1"/>
  <c r="R53" i="14"/>
  <c r="R181" i="14" s="1"/>
  <c r="Q53" i="14"/>
  <c r="Q181" i="14" s="1"/>
  <c r="P53" i="14"/>
  <c r="O53" i="14"/>
  <c r="N53" i="14"/>
  <c r="M53" i="14"/>
  <c r="L53" i="14"/>
  <c r="L241" i="14" s="1"/>
  <c r="K53" i="14"/>
  <c r="K241" i="14" s="1"/>
  <c r="J53" i="14"/>
  <c r="J241" i="14" s="1"/>
  <c r="I53" i="14"/>
  <c r="I241" i="14" s="1"/>
  <c r="H53" i="14"/>
  <c r="G53" i="14"/>
  <c r="F53" i="14"/>
  <c r="E53" i="14"/>
  <c r="D53" i="14"/>
  <c r="D241" i="14" s="1"/>
  <c r="C53" i="14"/>
  <c r="C241" i="14" s="1"/>
  <c r="B53" i="14"/>
  <c r="B181" i="14" s="1"/>
  <c r="A1" i="14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W230" i="13"/>
  <c r="V230" i="13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B230" i="13"/>
  <c r="W229" i="13"/>
  <c r="V229" i="13"/>
  <c r="U229" i="13"/>
  <c r="T229" i="13"/>
  <c r="S229" i="13"/>
  <c r="R229" i="13"/>
  <c r="Q229" i="13"/>
  <c r="P229" i="13"/>
  <c r="O229" i="13"/>
  <c r="N229" i="13"/>
  <c r="M229" i="13"/>
  <c r="L229" i="13"/>
  <c r="K229" i="13"/>
  <c r="J229" i="13"/>
  <c r="I229" i="13"/>
  <c r="H229" i="13"/>
  <c r="G229" i="13"/>
  <c r="F229" i="13"/>
  <c r="E229" i="13"/>
  <c r="D229" i="13"/>
  <c r="C229" i="13"/>
  <c r="B229" i="13"/>
  <c r="W228" i="13"/>
  <c r="V228" i="13"/>
  <c r="U228" i="13"/>
  <c r="T228" i="13"/>
  <c r="S228" i="13"/>
  <c r="R228" i="13"/>
  <c r="Q228" i="13"/>
  <c r="P228" i="13"/>
  <c r="O228" i="13"/>
  <c r="N228" i="13"/>
  <c r="M228" i="13"/>
  <c r="L228" i="13"/>
  <c r="K228" i="13"/>
  <c r="J228" i="13"/>
  <c r="I228" i="13"/>
  <c r="H228" i="13"/>
  <c r="G228" i="13"/>
  <c r="F228" i="13"/>
  <c r="E228" i="13"/>
  <c r="D228" i="13"/>
  <c r="C228" i="13"/>
  <c r="B228" i="13"/>
  <c r="W227" i="13"/>
  <c r="V227" i="13"/>
  <c r="U227" i="13"/>
  <c r="T227" i="13"/>
  <c r="S227" i="13"/>
  <c r="R227" i="13"/>
  <c r="Q227" i="13"/>
  <c r="P227" i="13"/>
  <c r="O227" i="13"/>
  <c r="N227" i="13"/>
  <c r="M227" i="13"/>
  <c r="L227" i="13"/>
  <c r="K227" i="13"/>
  <c r="J227" i="13"/>
  <c r="I227" i="13"/>
  <c r="H227" i="13"/>
  <c r="G227" i="13"/>
  <c r="F227" i="13"/>
  <c r="E227" i="13"/>
  <c r="D227" i="13"/>
  <c r="C227" i="13"/>
  <c r="B227" i="13"/>
  <c r="W226" i="13"/>
  <c r="V226" i="13"/>
  <c r="U226" i="13"/>
  <c r="T226" i="13"/>
  <c r="S226" i="13"/>
  <c r="R226" i="13"/>
  <c r="Q226" i="13"/>
  <c r="P226" i="13"/>
  <c r="O226" i="13"/>
  <c r="N226" i="13"/>
  <c r="M226" i="13"/>
  <c r="L226" i="13"/>
  <c r="K226" i="13"/>
  <c r="J226" i="13"/>
  <c r="I226" i="13"/>
  <c r="H226" i="13"/>
  <c r="G226" i="13"/>
  <c r="F226" i="13"/>
  <c r="E226" i="13"/>
  <c r="D226" i="13"/>
  <c r="C226" i="13"/>
  <c r="B226" i="13"/>
  <c r="W225" i="13"/>
  <c r="V225" i="13"/>
  <c r="U225" i="13"/>
  <c r="T225" i="13"/>
  <c r="S225" i="13"/>
  <c r="R225" i="13"/>
  <c r="Q225" i="13"/>
  <c r="P225" i="13"/>
  <c r="O225" i="13"/>
  <c r="N225" i="13"/>
  <c r="M225" i="13"/>
  <c r="L225" i="13"/>
  <c r="K225" i="13"/>
  <c r="J225" i="13"/>
  <c r="I225" i="13"/>
  <c r="H225" i="13"/>
  <c r="G225" i="13"/>
  <c r="F225" i="13"/>
  <c r="E225" i="13"/>
  <c r="D225" i="13"/>
  <c r="C225" i="13"/>
  <c r="B225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B218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W210" i="13"/>
  <c r="V210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B210" i="13"/>
  <c r="W209" i="13"/>
  <c r="V209" i="13"/>
  <c r="U209" i="13"/>
  <c r="T209" i="13"/>
  <c r="S209" i="13"/>
  <c r="R209" i="13"/>
  <c r="Q209" i="13"/>
  <c r="P209" i="13"/>
  <c r="O209" i="13"/>
  <c r="N209" i="13"/>
  <c r="M209" i="13"/>
  <c r="L209" i="13"/>
  <c r="K209" i="13"/>
  <c r="J209" i="13"/>
  <c r="I209" i="13"/>
  <c r="H209" i="13"/>
  <c r="G209" i="13"/>
  <c r="F209" i="13"/>
  <c r="E209" i="13"/>
  <c r="D209" i="13"/>
  <c r="C209" i="13"/>
  <c r="B209" i="13"/>
  <c r="W208" i="13"/>
  <c r="V208" i="13"/>
  <c r="U208" i="13"/>
  <c r="T208" i="13"/>
  <c r="S208" i="13"/>
  <c r="R208" i="13"/>
  <c r="Q208" i="13"/>
  <c r="P208" i="13"/>
  <c r="O208" i="13"/>
  <c r="N208" i="13"/>
  <c r="M208" i="13"/>
  <c r="L208" i="13"/>
  <c r="K208" i="13"/>
  <c r="J208" i="13"/>
  <c r="I208" i="13"/>
  <c r="H208" i="13"/>
  <c r="G208" i="13"/>
  <c r="F208" i="13"/>
  <c r="E208" i="13"/>
  <c r="D208" i="13"/>
  <c r="C208" i="13"/>
  <c r="B208" i="13"/>
  <c r="W207" i="13"/>
  <c r="V207" i="13"/>
  <c r="U207" i="13"/>
  <c r="T207" i="13"/>
  <c r="S207" i="13"/>
  <c r="R207" i="13"/>
  <c r="Q207" i="13"/>
  <c r="P207" i="13"/>
  <c r="O207" i="13"/>
  <c r="N207" i="13"/>
  <c r="M207" i="13"/>
  <c r="L207" i="13"/>
  <c r="K207" i="13"/>
  <c r="J207" i="13"/>
  <c r="I207" i="13"/>
  <c r="H207" i="13"/>
  <c r="G207" i="13"/>
  <c r="F207" i="13"/>
  <c r="E207" i="13"/>
  <c r="D207" i="13"/>
  <c r="C207" i="13"/>
  <c r="B207" i="13"/>
  <c r="W206" i="13"/>
  <c r="V206" i="13"/>
  <c r="U206" i="13"/>
  <c r="T206" i="13"/>
  <c r="S206" i="13"/>
  <c r="R206" i="13"/>
  <c r="Q206" i="13"/>
  <c r="P206" i="13"/>
  <c r="O206" i="13"/>
  <c r="N206" i="13"/>
  <c r="M206" i="13"/>
  <c r="L206" i="13"/>
  <c r="K206" i="13"/>
  <c r="J206" i="13"/>
  <c r="I206" i="13"/>
  <c r="H206" i="13"/>
  <c r="G206" i="13"/>
  <c r="F206" i="13"/>
  <c r="E206" i="13"/>
  <c r="D206" i="13"/>
  <c r="C206" i="13"/>
  <c r="B206" i="13"/>
  <c r="W205" i="13"/>
  <c r="V205" i="13"/>
  <c r="V204" i="13" s="1"/>
  <c r="U205" i="13"/>
  <c r="T205" i="13"/>
  <c r="S205" i="13"/>
  <c r="R205" i="13"/>
  <c r="Q205" i="13"/>
  <c r="P205" i="13"/>
  <c r="O205" i="13"/>
  <c r="N205" i="13"/>
  <c r="M205" i="13"/>
  <c r="L205" i="13"/>
  <c r="K205" i="13"/>
  <c r="J205" i="13"/>
  <c r="J204" i="13" s="1"/>
  <c r="I205" i="13"/>
  <c r="H205" i="13"/>
  <c r="G205" i="13"/>
  <c r="F205" i="13"/>
  <c r="E205" i="13"/>
  <c r="D205" i="13"/>
  <c r="C205" i="13"/>
  <c r="B205" i="13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B202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B198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W193" i="13"/>
  <c r="V193" i="13"/>
  <c r="U193" i="13"/>
  <c r="T193" i="13"/>
  <c r="S193" i="13"/>
  <c r="R193" i="13"/>
  <c r="Q193" i="13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B193" i="13"/>
  <c r="W192" i="13"/>
  <c r="V192" i="13"/>
  <c r="U192" i="13"/>
  <c r="T192" i="13"/>
  <c r="S192" i="13"/>
  <c r="R192" i="13"/>
  <c r="Q192" i="13"/>
  <c r="P192" i="13"/>
  <c r="O192" i="13"/>
  <c r="N192" i="13"/>
  <c r="M192" i="13"/>
  <c r="L192" i="13"/>
  <c r="K192" i="13"/>
  <c r="J192" i="13"/>
  <c r="I192" i="13"/>
  <c r="H192" i="13"/>
  <c r="G192" i="13"/>
  <c r="F192" i="13"/>
  <c r="E192" i="13"/>
  <c r="D192" i="13"/>
  <c r="C192" i="13"/>
  <c r="B192" i="13"/>
  <c r="W191" i="13"/>
  <c r="V191" i="13"/>
  <c r="U191" i="13"/>
  <c r="T191" i="13"/>
  <c r="S191" i="13"/>
  <c r="R191" i="13"/>
  <c r="Q191" i="13"/>
  <c r="P191" i="13"/>
  <c r="O191" i="13"/>
  <c r="N191" i="13"/>
  <c r="M191" i="13"/>
  <c r="L191" i="13"/>
  <c r="K191" i="13"/>
  <c r="J191" i="13"/>
  <c r="I191" i="13"/>
  <c r="H191" i="13"/>
  <c r="G191" i="13"/>
  <c r="F191" i="13"/>
  <c r="E191" i="13"/>
  <c r="D191" i="13"/>
  <c r="C191" i="13"/>
  <c r="B191" i="13"/>
  <c r="W190" i="13"/>
  <c r="V190" i="13"/>
  <c r="U190" i="13"/>
  <c r="T190" i="13"/>
  <c r="S190" i="13"/>
  <c r="R190" i="13"/>
  <c r="Q190" i="13"/>
  <c r="P190" i="13"/>
  <c r="O190" i="13"/>
  <c r="N190" i="13"/>
  <c r="M190" i="13"/>
  <c r="L190" i="13"/>
  <c r="K190" i="13"/>
  <c r="J190" i="13"/>
  <c r="I190" i="13"/>
  <c r="H190" i="13"/>
  <c r="G190" i="13"/>
  <c r="F190" i="13"/>
  <c r="E190" i="13"/>
  <c r="D190" i="13"/>
  <c r="C190" i="13"/>
  <c r="B190" i="13"/>
  <c r="W189" i="13"/>
  <c r="V189" i="13"/>
  <c r="U189" i="13"/>
  <c r="T189" i="13"/>
  <c r="S189" i="13"/>
  <c r="R189" i="13"/>
  <c r="Q189" i="13"/>
  <c r="P189" i="13"/>
  <c r="O189" i="13"/>
  <c r="N189" i="13"/>
  <c r="M189" i="13"/>
  <c r="L189" i="13"/>
  <c r="K189" i="13"/>
  <c r="J189" i="13"/>
  <c r="I189" i="13"/>
  <c r="H189" i="13"/>
  <c r="G189" i="13"/>
  <c r="F189" i="13"/>
  <c r="E189" i="13"/>
  <c r="D189" i="13"/>
  <c r="C189" i="13"/>
  <c r="B189" i="13"/>
  <c r="W188" i="13"/>
  <c r="V188" i="13"/>
  <c r="U188" i="13"/>
  <c r="T188" i="13"/>
  <c r="S188" i="13"/>
  <c r="R188" i="13"/>
  <c r="Q188" i="13"/>
  <c r="P188" i="13"/>
  <c r="O188" i="13"/>
  <c r="N188" i="13"/>
  <c r="M188" i="13"/>
  <c r="L188" i="13"/>
  <c r="K188" i="13"/>
  <c r="J188" i="13"/>
  <c r="I188" i="13"/>
  <c r="H188" i="13"/>
  <c r="G188" i="13"/>
  <c r="F188" i="13"/>
  <c r="E188" i="13"/>
  <c r="D188" i="13"/>
  <c r="C188" i="13"/>
  <c r="B188" i="13"/>
  <c r="W187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B183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B182" i="13"/>
  <c r="T181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B177" i="13"/>
  <c r="W176" i="13"/>
  <c r="V176" i="13"/>
  <c r="U176" i="13"/>
  <c r="T176" i="13"/>
  <c r="S176" i="13"/>
  <c r="R176" i="13"/>
  <c r="Q176" i="13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B176" i="13"/>
  <c r="W175" i="13"/>
  <c r="V175" i="13"/>
  <c r="U175" i="13"/>
  <c r="T175" i="13"/>
  <c r="S175" i="13"/>
  <c r="R175" i="13"/>
  <c r="Q175" i="13"/>
  <c r="P175" i="13"/>
  <c r="O175" i="13"/>
  <c r="N175" i="13"/>
  <c r="M175" i="13"/>
  <c r="L175" i="13"/>
  <c r="K175" i="13"/>
  <c r="J175" i="13"/>
  <c r="I175" i="13"/>
  <c r="H175" i="13"/>
  <c r="G175" i="13"/>
  <c r="F175" i="13"/>
  <c r="E175" i="13"/>
  <c r="D175" i="13"/>
  <c r="C175" i="13"/>
  <c r="B175" i="13"/>
  <c r="W174" i="13"/>
  <c r="V174" i="13"/>
  <c r="U174" i="13"/>
  <c r="T174" i="13"/>
  <c r="S174" i="13"/>
  <c r="R174" i="13"/>
  <c r="Q174" i="13"/>
  <c r="P174" i="13"/>
  <c r="O174" i="13"/>
  <c r="N174" i="13"/>
  <c r="M174" i="13"/>
  <c r="L174" i="13"/>
  <c r="K174" i="13"/>
  <c r="J174" i="13"/>
  <c r="I174" i="13"/>
  <c r="H174" i="13"/>
  <c r="G174" i="13"/>
  <c r="F174" i="13"/>
  <c r="E174" i="13"/>
  <c r="D174" i="13"/>
  <c r="C174" i="13"/>
  <c r="B174" i="13"/>
  <c r="W173" i="13"/>
  <c r="V173" i="13"/>
  <c r="U173" i="13"/>
  <c r="T173" i="13"/>
  <c r="S173" i="13"/>
  <c r="R173" i="13"/>
  <c r="Q173" i="13"/>
  <c r="P173" i="13"/>
  <c r="O173" i="13"/>
  <c r="N173" i="13"/>
  <c r="M173" i="13"/>
  <c r="L173" i="13"/>
  <c r="K173" i="13"/>
  <c r="J173" i="13"/>
  <c r="I173" i="13"/>
  <c r="H173" i="13"/>
  <c r="G173" i="13"/>
  <c r="F173" i="13"/>
  <c r="E173" i="13"/>
  <c r="D173" i="13"/>
  <c r="C173" i="13"/>
  <c r="B173" i="13"/>
  <c r="W172" i="13"/>
  <c r="V172" i="13"/>
  <c r="U172" i="13"/>
  <c r="T172" i="13"/>
  <c r="S172" i="13"/>
  <c r="R172" i="13"/>
  <c r="Q172" i="13"/>
  <c r="P172" i="13"/>
  <c r="O172" i="13"/>
  <c r="N172" i="13"/>
  <c r="M172" i="13"/>
  <c r="L172" i="13"/>
  <c r="K172" i="13"/>
  <c r="J172" i="13"/>
  <c r="I172" i="13"/>
  <c r="H172" i="13"/>
  <c r="G172" i="13"/>
  <c r="F172" i="13"/>
  <c r="E172" i="13"/>
  <c r="D172" i="13"/>
  <c r="C172" i="13"/>
  <c r="B172" i="13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B169" i="13"/>
  <c r="W168" i="13"/>
  <c r="V168" i="13"/>
  <c r="U168" i="13"/>
  <c r="T168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W167" i="13"/>
  <c r="V167" i="13"/>
  <c r="U167" i="13"/>
  <c r="T167" i="13"/>
  <c r="S167" i="13"/>
  <c r="R167" i="13"/>
  <c r="Q167" i="13"/>
  <c r="P167" i="13"/>
  <c r="O167" i="13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B167" i="13"/>
  <c r="W166" i="13"/>
  <c r="V166" i="13"/>
  <c r="U166" i="13"/>
  <c r="T166" i="13"/>
  <c r="S166" i="13"/>
  <c r="R166" i="13"/>
  <c r="Q166" i="13"/>
  <c r="P166" i="13"/>
  <c r="O166" i="13"/>
  <c r="N166" i="13"/>
  <c r="M166" i="13"/>
  <c r="L166" i="13"/>
  <c r="K166" i="13"/>
  <c r="J166" i="13"/>
  <c r="I166" i="13"/>
  <c r="H166" i="13"/>
  <c r="G166" i="13"/>
  <c r="F166" i="13"/>
  <c r="E166" i="13"/>
  <c r="D166" i="13"/>
  <c r="C166" i="13"/>
  <c r="B166" i="13"/>
  <c r="W165" i="13"/>
  <c r="V165" i="13"/>
  <c r="U165" i="13"/>
  <c r="T165" i="13"/>
  <c r="S165" i="13"/>
  <c r="R165" i="13"/>
  <c r="Q165" i="13"/>
  <c r="P165" i="13"/>
  <c r="O165" i="13"/>
  <c r="N165" i="13"/>
  <c r="M165" i="13"/>
  <c r="L165" i="13"/>
  <c r="K165" i="13"/>
  <c r="J165" i="13"/>
  <c r="I165" i="13"/>
  <c r="H165" i="13"/>
  <c r="G165" i="13"/>
  <c r="F165" i="13"/>
  <c r="E165" i="13"/>
  <c r="D165" i="13"/>
  <c r="C165" i="13"/>
  <c r="B165" i="13"/>
  <c r="W164" i="13"/>
  <c r="V164" i="13"/>
  <c r="U164" i="13"/>
  <c r="T164" i="13"/>
  <c r="S164" i="13"/>
  <c r="R164" i="13"/>
  <c r="Q164" i="13"/>
  <c r="P164" i="13"/>
  <c r="O164" i="13"/>
  <c r="N164" i="13"/>
  <c r="N162" i="13" s="1"/>
  <c r="M164" i="13"/>
  <c r="L164" i="13"/>
  <c r="K164" i="13"/>
  <c r="J164" i="13"/>
  <c r="I164" i="13"/>
  <c r="H164" i="13"/>
  <c r="G164" i="13"/>
  <c r="F164" i="13"/>
  <c r="E164" i="13"/>
  <c r="D164" i="13"/>
  <c r="C164" i="13"/>
  <c r="B164" i="13"/>
  <c r="W163" i="13"/>
  <c r="V163" i="13"/>
  <c r="V162" i="13" s="1"/>
  <c r="U163" i="13"/>
  <c r="T163" i="13"/>
  <c r="S163" i="13"/>
  <c r="R163" i="13"/>
  <c r="Q163" i="13"/>
  <c r="P163" i="13"/>
  <c r="O163" i="13"/>
  <c r="N163" i="13"/>
  <c r="M163" i="13"/>
  <c r="L163" i="13"/>
  <c r="K163" i="13"/>
  <c r="J163" i="13"/>
  <c r="I163" i="13"/>
  <c r="H163" i="13"/>
  <c r="G163" i="13"/>
  <c r="F163" i="13"/>
  <c r="E163" i="13"/>
  <c r="D163" i="13"/>
  <c r="C163" i="13"/>
  <c r="B163" i="13"/>
  <c r="W141" i="13"/>
  <c r="W261" i="13" s="1"/>
  <c r="V141" i="13"/>
  <c r="V261" i="14" s="1"/>
  <c r="U141" i="13"/>
  <c r="U216" i="13" s="1"/>
  <c r="T141" i="13"/>
  <c r="T216" i="13" s="1"/>
  <c r="S141" i="13"/>
  <c r="S261" i="13" s="1"/>
  <c r="R141" i="13"/>
  <c r="R261" i="13" s="1"/>
  <c r="Q141" i="13"/>
  <c r="P141" i="13"/>
  <c r="P261" i="13" s="1"/>
  <c r="O141" i="13"/>
  <c r="O216" i="13" s="1"/>
  <c r="N141" i="13"/>
  <c r="N261" i="13" s="1"/>
  <c r="M141" i="13"/>
  <c r="M216" i="13" s="1"/>
  <c r="L141" i="13"/>
  <c r="L216" i="13" s="1"/>
  <c r="K141" i="13"/>
  <c r="K261" i="13" s="1"/>
  <c r="J141" i="13"/>
  <c r="J261" i="13" s="1"/>
  <c r="I141" i="13"/>
  <c r="I261" i="13" s="1"/>
  <c r="H141" i="13"/>
  <c r="H261" i="13" s="1"/>
  <c r="G141" i="13"/>
  <c r="G261" i="13" s="1"/>
  <c r="F141" i="13"/>
  <c r="F216" i="13" s="1"/>
  <c r="E141" i="13"/>
  <c r="E216" i="13" s="1"/>
  <c r="D141" i="13"/>
  <c r="D216" i="13" s="1"/>
  <c r="C141" i="13"/>
  <c r="C261" i="13" s="1"/>
  <c r="B141" i="13"/>
  <c r="B261" i="13" s="1"/>
  <c r="W97" i="13"/>
  <c r="W251" i="13" s="1"/>
  <c r="V97" i="13"/>
  <c r="V251" i="13" s="1"/>
  <c r="U97" i="13"/>
  <c r="U251" i="13" s="1"/>
  <c r="T97" i="13"/>
  <c r="T199" i="13" s="1"/>
  <c r="S97" i="13"/>
  <c r="S199" i="13" s="1"/>
  <c r="R97" i="13"/>
  <c r="R199" i="13" s="1"/>
  <c r="Q97" i="13"/>
  <c r="Q199" i="13" s="1"/>
  <c r="P97" i="13"/>
  <c r="P251" i="13" s="1"/>
  <c r="O97" i="13"/>
  <c r="O251" i="13" s="1"/>
  <c r="N97" i="13"/>
  <c r="N251" i="13" s="1"/>
  <c r="M97" i="13"/>
  <c r="M251" i="13" s="1"/>
  <c r="L97" i="13"/>
  <c r="L199" i="13" s="1"/>
  <c r="K97" i="13"/>
  <c r="K199" i="13" s="1"/>
  <c r="J97" i="13"/>
  <c r="J199" i="13" s="1"/>
  <c r="I97" i="13"/>
  <c r="I199" i="13" s="1"/>
  <c r="H97" i="13"/>
  <c r="H199" i="13" s="1"/>
  <c r="G97" i="13"/>
  <c r="G251" i="13" s="1"/>
  <c r="F97" i="13"/>
  <c r="F251" i="13" s="1"/>
  <c r="E97" i="13"/>
  <c r="E251" i="13" s="1"/>
  <c r="D97" i="13"/>
  <c r="D251" i="13" s="1"/>
  <c r="C97" i="13"/>
  <c r="C251" i="13" s="1"/>
  <c r="B97" i="13"/>
  <c r="B251" i="13" s="1"/>
  <c r="W53" i="13"/>
  <c r="W181" i="13" s="1"/>
  <c r="V53" i="13"/>
  <c r="V241" i="13" s="1"/>
  <c r="U53" i="13"/>
  <c r="T53" i="13"/>
  <c r="T241" i="13" s="1"/>
  <c r="S53" i="13"/>
  <c r="S241" i="13" s="1"/>
  <c r="R53" i="13"/>
  <c r="R241" i="13" s="1"/>
  <c r="Q53" i="13"/>
  <c r="Q241" i="13" s="1"/>
  <c r="P53" i="13"/>
  <c r="P241" i="13" s="1"/>
  <c r="O53" i="13"/>
  <c r="O241" i="13" s="1"/>
  <c r="N53" i="13"/>
  <c r="N241" i="13" s="1"/>
  <c r="M53" i="13"/>
  <c r="L53" i="13"/>
  <c r="L241" i="13" s="1"/>
  <c r="K53" i="13"/>
  <c r="K241" i="13" s="1"/>
  <c r="J53" i="13"/>
  <c r="J181" i="13" s="1"/>
  <c r="I53" i="13"/>
  <c r="I181" i="13" s="1"/>
  <c r="H53" i="13"/>
  <c r="H241" i="13" s="1"/>
  <c r="G53" i="13"/>
  <c r="G241" i="13" s="1"/>
  <c r="F53" i="13"/>
  <c r="F241" i="13" s="1"/>
  <c r="E53" i="13"/>
  <c r="D53" i="13"/>
  <c r="D241" i="13" s="1"/>
  <c r="C53" i="13"/>
  <c r="C241" i="13" s="1"/>
  <c r="B53" i="13"/>
  <c r="B181" i="13" s="1"/>
  <c r="A1" i="13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W92" i="12"/>
  <c r="V92" i="12"/>
  <c r="U92" i="12"/>
  <c r="T92" i="12"/>
  <c r="S92" i="12"/>
  <c r="R92" i="12"/>
  <c r="Q92" i="12"/>
  <c r="P92" i="12"/>
  <c r="O92" i="12"/>
  <c r="N92" i="12"/>
  <c r="M92" i="12"/>
  <c r="L92" i="12"/>
  <c r="K92" i="12"/>
  <c r="J92" i="12"/>
  <c r="I92" i="12"/>
  <c r="H92" i="12"/>
  <c r="G92" i="12"/>
  <c r="F92" i="12"/>
  <c r="E92" i="12"/>
  <c r="D92" i="12"/>
  <c r="C92" i="12"/>
  <c r="B92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T88" i="12"/>
  <c r="H88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K78" i="12"/>
  <c r="K107" i="4" s="1"/>
  <c r="W77" i="12"/>
  <c r="W106" i="4" s="1"/>
  <c r="V77" i="12"/>
  <c r="V106" i="4" s="1"/>
  <c r="U77" i="12"/>
  <c r="U106" i="4" s="1"/>
  <c r="T77" i="12"/>
  <c r="S77" i="12"/>
  <c r="R77" i="12"/>
  <c r="R106" i="4" s="1"/>
  <c r="Q77" i="12"/>
  <c r="P77" i="12"/>
  <c r="O77" i="12"/>
  <c r="N77" i="12"/>
  <c r="N106" i="4" s="1"/>
  <c r="M77" i="12"/>
  <c r="M106" i="4" s="1"/>
  <c r="L77" i="12"/>
  <c r="L106" i="4" s="1"/>
  <c r="K77" i="12"/>
  <c r="J77" i="12"/>
  <c r="J106" i="4" s="1"/>
  <c r="I77" i="12"/>
  <c r="I106" i="4" s="1"/>
  <c r="H77" i="12"/>
  <c r="G77" i="12"/>
  <c r="G106" i="4" s="1"/>
  <c r="F77" i="12"/>
  <c r="E77" i="12"/>
  <c r="D77" i="12"/>
  <c r="D106" i="4" s="1"/>
  <c r="C77" i="12"/>
  <c r="C106" i="4" s="1"/>
  <c r="B77" i="12"/>
  <c r="B106" i="4" s="1"/>
  <c r="N76" i="12"/>
  <c r="N105" i="4" s="1"/>
  <c r="L76" i="12"/>
  <c r="L75" i="12" s="1"/>
  <c r="L104" i="4" s="1"/>
  <c r="G76" i="12"/>
  <c r="G75" i="12" s="1"/>
  <c r="G104" i="4" s="1"/>
  <c r="D76" i="12"/>
  <c r="D105" i="4" s="1"/>
  <c r="B76" i="12"/>
  <c r="W74" i="12"/>
  <c r="V74" i="12"/>
  <c r="U74" i="12"/>
  <c r="T74" i="12"/>
  <c r="S74" i="12"/>
  <c r="R74" i="12"/>
  <c r="Q74" i="12"/>
  <c r="P74" i="12"/>
  <c r="P103" i="4" s="1"/>
  <c r="O74" i="12"/>
  <c r="O103" i="4" s="1"/>
  <c r="N74" i="12"/>
  <c r="M74" i="12"/>
  <c r="L74" i="12"/>
  <c r="L103" i="4" s="1"/>
  <c r="K74" i="12"/>
  <c r="K103" i="4" s="1"/>
  <c r="J74" i="12"/>
  <c r="I74" i="12"/>
  <c r="I103" i="4" s="1"/>
  <c r="H74" i="12"/>
  <c r="H103" i="4" s="1"/>
  <c r="G74" i="12"/>
  <c r="G103" i="4" s="1"/>
  <c r="F74" i="12"/>
  <c r="F103" i="4" s="1"/>
  <c r="E74" i="12"/>
  <c r="E103" i="4" s="1"/>
  <c r="D74" i="12"/>
  <c r="D103" i="4" s="1"/>
  <c r="C74" i="12"/>
  <c r="C103" i="4" s="1"/>
  <c r="B74" i="12"/>
  <c r="B103" i="4" s="1"/>
  <c r="W72" i="12"/>
  <c r="W40" i="7" s="1"/>
  <c r="V72" i="12"/>
  <c r="V40" i="7" s="1"/>
  <c r="U72" i="12"/>
  <c r="U40" i="7" s="1"/>
  <c r="T72" i="12"/>
  <c r="T40" i="7" s="1"/>
  <c r="S72" i="12"/>
  <c r="S40" i="7" s="1"/>
  <c r="R72" i="12"/>
  <c r="R40" i="7" s="1"/>
  <c r="Q72" i="12"/>
  <c r="P72" i="12"/>
  <c r="O72" i="12"/>
  <c r="N72" i="12"/>
  <c r="N40" i="7" s="1"/>
  <c r="M72" i="12"/>
  <c r="L72" i="12"/>
  <c r="K72" i="12"/>
  <c r="J72" i="12"/>
  <c r="I72" i="12"/>
  <c r="H72" i="12"/>
  <c r="G72" i="12"/>
  <c r="G40" i="7" s="1"/>
  <c r="F72" i="12"/>
  <c r="F40" i="7" s="1"/>
  <c r="E72" i="12"/>
  <c r="D72" i="12"/>
  <c r="D40" i="7" s="1"/>
  <c r="C72" i="12"/>
  <c r="C40" i="7" s="1"/>
  <c r="B72" i="12"/>
  <c r="B40" i="7" s="1"/>
  <c r="W68" i="12"/>
  <c r="W60" i="4" s="1"/>
  <c r="V68" i="12"/>
  <c r="V89" i="12" s="1"/>
  <c r="U68" i="12"/>
  <c r="T68" i="12"/>
  <c r="T89" i="12" s="1"/>
  <c r="S68" i="12"/>
  <c r="R68" i="12"/>
  <c r="Q68" i="12"/>
  <c r="P68" i="12"/>
  <c r="O68" i="12"/>
  <c r="N68" i="12"/>
  <c r="N89" i="12" s="1"/>
  <c r="M68" i="12"/>
  <c r="L68" i="12"/>
  <c r="L89" i="12" s="1"/>
  <c r="K68" i="12"/>
  <c r="K101" i="12" s="1"/>
  <c r="K162" i="4" s="1"/>
  <c r="J68" i="12"/>
  <c r="J89" i="12" s="1"/>
  <c r="I68" i="12"/>
  <c r="H68" i="12"/>
  <c r="G68" i="12"/>
  <c r="G60" i="4" s="1"/>
  <c r="F68" i="12"/>
  <c r="F89" i="12" s="1"/>
  <c r="E68" i="12"/>
  <c r="D68" i="12"/>
  <c r="D89" i="12" s="1"/>
  <c r="C68" i="12"/>
  <c r="C89" i="12" s="1"/>
  <c r="B68" i="12"/>
  <c r="W67" i="12"/>
  <c r="W100" i="12" s="1"/>
  <c r="V67" i="12"/>
  <c r="V100" i="12" s="1"/>
  <c r="V161" i="4" s="1"/>
  <c r="U67" i="12"/>
  <c r="U100" i="12" s="1"/>
  <c r="U161" i="4" s="1"/>
  <c r="T67" i="12"/>
  <c r="T100" i="12" s="1"/>
  <c r="T161" i="4" s="1"/>
  <c r="S67" i="12"/>
  <c r="S100" i="12" s="1"/>
  <c r="S161" i="4" s="1"/>
  <c r="R67" i="12"/>
  <c r="R88" i="12" s="1"/>
  <c r="Q67" i="12"/>
  <c r="Q100" i="12" s="1"/>
  <c r="Q161" i="4" s="1"/>
  <c r="P67" i="12"/>
  <c r="P100" i="12" s="1"/>
  <c r="O67" i="12"/>
  <c r="O100" i="12" s="1"/>
  <c r="N67" i="12"/>
  <c r="N100" i="12" s="1"/>
  <c r="M67" i="12"/>
  <c r="M100" i="12" s="1"/>
  <c r="M161" i="4" s="1"/>
  <c r="L67" i="12"/>
  <c r="L100" i="12" s="1"/>
  <c r="L161" i="4" s="1"/>
  <c r="K67" i="12"/>
  <c r="K100" i="12" s="1"/>
  <c r="K161" i="4" s="1"/>
  <c r="J67" i="12"/>
  <c r="J88" i="12" s="1"/>
  <c r="I67" i="12"/>
  <c r="I100" i="12" s="1"/>
  <c r="H67" i="12"/>
  <c r="H100" i="12" s="1"/>
  <c r="G67" i="12"/>
  <c r="G100" i="12" s="1"/>
  <c r="G161" i="4" s="1"/>
  <c r="F67" i="12"/>
  <c r="F100" i="12" s="1"/>
  <c r="F161" i="4" s="1"/>
  <c r="E67" i="12"/>
  <c r="E100" i="12" s="1"/>
  <c r="E161" i="4" s="1"/>
  <c r="D67" i="12"/>
  <c r="D100" i="12" s="1"/>
  <c r="D161" i="4" s="1"/>
  <c r="C67" i="12"/>
  <c r="C100" i="12" s="1"/>
  <c r="C161" i="4" s="1"/>
  <c r="B67" i="12"/>
  <c r="B88" i="12" s="1"/>
  <c r="W66" i="12"/>
  <c r="W99" i="12" s="1"/>
  <c r="W160" i="4" s="1"/>
  <c r="V66" i="12"/>
  <c r="V99" i="12" s="1"/>
  <c r="V160" i="4" s="1"/>
  <c r="U66" i="12"/>
  <c r="U99" i="12" s="1"/>
  <c r="U160" i="4" s="1"/>
  <c r="T66" i="12"/>
  <c r="T99" i="12" s="1"/>
  <c r="T160" i="4" s="1"/>
  <c r="S66" i="12"/>
  <c r="R66" i="12"/>
  <c r="R87" i="12" s="1"/>
  <c r="Q66" i="12"/>
  <c r="Q99" i="12" s="1"/>
  <c r="Q160" i="4" s="1"/>
  <c r="P66" i="12"/>
  <c r="P87" i="12" s="1"/>
  <c r="O66" i="12"/>
  <c r="O99" i="12" s="1"/>
  <c r="O160" i="4" s="1"/>
  <c r="N66" i="12"/>
  <c r="N99" i="12" s="1"/>
  <c r="N160" i="4" s="1"/>
  <c r="M66" i="12"/>
  <c r="M99" i="12" s="1"/>
  <c r="M160" i="4" s="1"/>
  <c r="L66" i="12"/>
  <c r="L99" i="12" s="1"/>
  <c r="L160" i="4" s="1"/>
  <c r="K66" i="12"/>
  <c r="K65" i="12" s="1"/>
  <c r="K57" i="4" s="1"/>
  <c r="K132" i="4" s="1"/>
  <c r="J66" i="12"/>
  <c r="J87" i="12" s="1"/>
  <c r="I66" i="12"/>
  <c r="I99" i="12" s="1"/>
  <c r="H66" i="12"/>
  <c r="H87" i="12" s="1"/>
  <c r="G66" i="12"/>
  <c r="G99" i="12" s="1"/>
  <c r="G160" i="4" s="1"/>
  <c r="F66" i="12"/>
  <c r="F99" i="12" s="1"/>
  <c r="F160" i="4" s="1"/>
  <c r="E66" i="12"/>
  <c r="E99" i="12" s="1"/>
  <c r="E160" i="4" s="1"/>
  <c r="D66" i="12"/>
  <c r="D99" i="12" s="1"/>
  <c r="C66" i="12"/>
  <c r="C58" i="4" s="1"/>
  <c r="B66" i="12"/>
  <c r="B58" i="4" s="1"/>
  <c r="N65" i="12"/>
  <c r="N86" i="12" s="1"/>
  <c r="W64" i="12"/>
  <c r="W56" i="4" s="1"/>
  <c r="W131" i="4" s="1"/>
  <c r="V64" i="12"/>
  <c r="V56" i="4" s="1"/>
  <c r="V131" i="4" s="1"/>
  <c r="U64" i="12"/>
  <c r="U97" i="12" s="1"/>
  <c r="U158" i="4" s="1"/>
  <c r="T64" i="12"/>
  <c r="T56" i="4" s="1"/>
  <c r="T131" i="4" s="1"/>
  <c r="S64" i="12"/>
  <c r="S97" i="12" s="1"/>
  <c r="S158" i="4" s="1"/>
  <c r="R64" i="12"/>
  <c r="R97" i="12" s="1"/>
  <c r="R158" i="4" s="1"/>
  <c r="Q64" i="12"/>
  <c r="Q97" i="12" s="1"/>
  <c r="Q158" i="4" s="1"/>
  <c r="P64" i="12"/>
  <c r="P97" i="12" s="1"/>
  <c r="O64" i="12"/>
  <c r="O56" i="4" s="1"/>
  <c r="O131" i="4" s="1"/>
  <c r="N64" i="12"/>
  <c r="N85" i="12" s="1"/>
  <c r="M64" i="12"/>
  <c r="M97" i="12" s="1"/>
  <c r="M158" i="4" s="1"/>
  <c r="L64" i="12"/>
  <c r="K64" i="12"/>
  <c r="K97" i="12" s="1"/>
  <c r="J64" i="12"/>
  <c r="J97" i="12" s="1"/>
  <c r="I64" i="12"/>
  <c r="I97" i="12" s="1"/>
  <c r="I158" i="4" s="1"/>
  <c r="H64" i="12"/>
  <c r="H97" i="12" s="1"/>
  <c r="H158" i="4" s="1"/>
  <c r="G64" i="12"/>
  <c r="F64" i="12"/>
  <c r="E64" i="12"/>
  <c r="E97" i="12" s="1"/>
  <c r="D64" i="12"/>
  <c r="C64" i="12"/>
  <c r="C97" i="12" s="1"/>
  <c r="B64" i="12"/>
  <c r="B97" i="12" s="1"/>
  <c r="B158" i="4" s="1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W39" i="12"/>
  <c r="V39" i="12"/>
  <c r="U39" i="12"/>
  <c r="T39" i="12"/>
  <c r="S39" i="12"/>
  <c r="R39" i="12"/>
  <c r="Q39" i="12"/>
  <c r="P39" i="12"/>
  <c r="O39" i="12"/>
  <c r="N39" i="12"/>
  <c r="N37" i="12" s="1"/>
  <c r="M39" i="12"/>
  <c r="L39" i="12"/>
  <c r="K39" i="12"/>
  <c r="J39" i="12"/>
  <c r="I39" i="12"/>
  <c r="H39" i="12"/>
  <c r="G39" i="12"/>
  <c r="F39" i="12"/>
  <c r="E39" i="12"/>
  <c r="D39" i="12"/>
  <c r="C39" i="12"/>
  <c r="B39" i="12"/>
  <c r="W38" i="12"/>
  <c r="V38" i="12"/>
  <c r="V37" i="12" s="1"/>
  <c r="U38" i="12"/>
  <c r="U37" i="12" s="1"/>
  <c r="T38" i="12"/>
  <c r="T37" i="12" s="1"/>
  <c r="S38" i="12"/>
  <c r="R38" i="12"/>
  <c r="Q38" i="12"/>
  <c r="Q37" i="12" s="1"/>
  <c r="P38" i="12"/>
  <c r="P37" i="12" s="1"/>
  <c r="O38" i="12"/>
  <c r="O37" i="12" s="1"/>
  <c r="N38" i="12"/>
  <c r="M38" i="12"/>
  <c r="L38" i="12"/>
  <c r="L37" i="12" s="1"/>
  <c r="K38" i="12"/>
  <c r="J38" i="12"/>
  <c r="I38" i="12"/>
  <c r="I37" i="12" s="1"/>
  <c r="H38" i="12"/>
  <c r="G38" i="12"/>
  <c r="F38" i="12"/>
  <c r="E38" i="12"/>
  <c r="D38" i="12"/>
  <c r="D37" i="12" s="1"/>
  <c r="C38" i="12"/>
  <c r="B38" i="12"/>
  <c r="G37" i="12"/>
  <c r="F37" i="12"/>
  <c r="E37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W33" i="12"/>
  <c r="V33" i="12"/>
  <c r="U33" i="12"/>
  <c r="T33" i="12"/>
  <c r="S33" i="12"/>
  <c r="R33" i="12"/>
  <c r="R31" i="12" s="1"/>
  <c r="Q33" i="12"/>
  <c r="P33" i="12"/>
  <c r="P31" i="12" s="1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W32" i="12"/>
  <c r="V32" i="12"/>
  <c r="V31" i="12" s="1"/>
  <c r="U32" i="12"/>
  <c r="U31" i="12" s="1"/>
  <c r="T32" i="12"/>
  <c r="S32" i="12"/>
  <c r="R32" i="12"/>
  <c r="Q32" i="12"/>
  <c r="P32" i="12"/>
  <c r="O32" i="12"/>
  <c r="O31" i="12" s="1"/>
  <c r="N32" i="12"/>
  <c r="M32" i="12"/>
  <c r="L32" i="12"/>
  <c r="K32" i="12"/>
  <c r="J32" i="12"/>
  <c r="I32" i="12"/>
  <c r="I31" i="12" s="1"/>
  <c r="H32" i="12"/>
  <c r="G32" i="12"/>
  <c r="G31" i="12" s="1"/>
  <c r="F32" i="12"/>
  <c r="E32" i="12"/>
  <c r="D32" i="12"/>
  <c r="D31" i="12" s="1"/>
  <c r="C32" i="12"/>
  <c r="C31" i="12" s="1"/>
  <c r="W31" i="12"/>
  <c r="S31" i="12"/>
  <c r="K31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B12" i="12"/>
  <c r="W5" i="12"/>
  <c r="V5" i="12"/>
  <c r="U5" i="12"/>
  <c r="U82" i="12" s="1"/>
  <c r="T5" i="12"/>
  <c r="T82" i="12" s="1"/>
  <c r="S5" i="12"/>
  <c r="S82" i="12" s="1"/>
  <c r="R5" i="12"/>
  <c r="R82" i="12" s="1"/>
  <c r="Q5" i="12"/>
  <c r="Q82" i="12" s="1"/>
  <c r="P5" i="12"/>
  <c r="P82" i="12" s="1"/>
  <c r="O5" i="12"/>
  <c r="N5" i="12"/>
  <c r="M5" i="12"/>
  <c r="M82" i="12" s="1"/>
  <c r="L5" i="12"/>
  <c r="L82" i="12" s="1"/>
  <c r="K5" i="12"/>
  <c r="K82" i="12" s="1"/>
  <c r="J5" i="12"/>
  <c r="J82" i="12" s="1"/>
  <c r="I5" i="12"/>
  <c r="I82" i="12" s="1"/>
  <c r="H5" i="12"/>
  <c r="H82" i="12" s="1"/>
  <c r="G5" i="12"/>
  <c r="G7" i="4" s="1"/>
  <c r="F5" i="12"/>
  <c r="E5" i="12"/>
  <c r="E82" i="12" s="1"/>
  <c r="D5" i="12"/>
  <c r="D82" i="12" s="1"/>
  <c r="C5" i="12"/>
  <c r="C82" i="12" s="1"/>
  <c r="B5" i="12"/>
  <c r="B82" i="12" s="1"/>
  <c r="Q3" i="12"/>
  <c r="P3" i="12"/>
  <c r="P5" i="4" s="1"/>
  <c r="K3" i="12"/>
  <c r="K5" i="4" s="1"/>
  <c r="A1" i="12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W79" i="11"/>
  <c r="V79" i="11"/>
  <c r="U79" i="11"/>
  <c r="T79" i="11"/>
  <c r="S79" i="11"/>
  <c r="R79" i="11"/>
  <c r="Q79" i="11"/>
  <c r="Q54" i="11" s="1"/>
  <c r="P79" i="11"/>
  <c r="O79" i="11"/>
  <c r="O54" i="11" s="1"/>
  <c r="O126" i="11" s="1"/>
  <c r="N79" i="11"/>
  <c r="M79" i="11"/>
  <c r="L79" i="11"/>
  <c r="L54" i="11" s="1"/>
  <c r="K79" i="11"/>
  <c r="J79" i="11"/>
  <c r="J54" i="11" s="1"/>
  <c r="J123" i="11" s="1"/>
  <c r="I79" i="11"/>
  <c r="I54" i="11" s="1"/>
  <c r="H79" i="11"/>
  <c r="G79" i="11"/>
  <c r="G54" i="11" s="1"/>
  <c r="F79" i="11"/>
  <c r="F54" i="11" s="1"/>
  <c r="E79" i="11"/>
  <c r="D79" i="11"/>
  <c r="D54" i="11" s="1"/>
  <c r="C79" i="11"/>
  <c r="B79" i="11"/>
  <c r="W54" i="11"/>
  <c r="V54" i="11"/>
  <c r="V132" i="11" s="1"/>
  <c r="T54" i="11"/>
  <c r="T132" i="11" s="1"/>
  <c r="N54" i="11"/>
  <c r="N132" i="11" s="1"/>
  <c r="W35" i="11"/>
  <c r="V35" i="11"/>
  <c r="V145" i="11" s="1"/>
  <c r="U35" i="11"/>
  <c r="T35" i="11"/>
  <c r="S35" i="11"/>
  <c r="S5" i="11" s="1"/>
  <c r="R35" i="11"/>
  <c r="Q35" i="11"/>
  <c r="P35" i="11"/>
  <c r="P5" i="11" s="1"/>
  <c r="O35" i="11"/>
  <c r="N35" i="11"/>
  <c r="M35" i="11"/>
  <c r="M5" i="11" s="1"/>
  <c r="L35" i="11"/>
  <c r="K35" i="11"/>
  <c r="J35" i="11"/>
  <c r="I35" i="11"/>
  <c r="H35" i="11"/>
  <c r="G35" i="11"/>
  <c r="F35" i="11"/>
  <c r="F145" i="11" s="1"/>
  <c r="E35" i="11"/>
  <c r="D35" i="11"/>
  <c r="C35" i="11"/>
  <c r="B35" i="11"/>
  <c r="U5" i="11"/>
  <c r="U55" i="8" s="1"/>
  <c r="U100" i="4" s="1"/>
  <c r="C5" i="11"/>
  <c r="C113" i="11" s="1"/>
  <c r="A1" i="11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B100" i="10" s="1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W101" i="10"/>
  <c r="V101" i="10"/>
  <c r="U101" i="10"/>
  <c r="T101" i="10"/>
  <c r="S101" i="10"/>
  <c r="R101" i="10"/>
  <c r="R100" i="10" s="1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G100" i="10"/>
  <c r="W79" i="10"/>
  <c r="V79" i="10"/>
  <c r="V128" i="10" s="1"/>
  <c r="U79" i="10"/>
  <c r="T79" i="10"/>
  <c r="T128" i="10" s="1"/>
  <c r="S79" i="10"/>
  <c r="S128" i="10" s="1"/>
  <c r="R79" i="10"/>
  <c r="R128" i="10" s="1"/>
  <c r="Q79" i="10"/>
  <c r="P79" i="10"/>
  <c r="O79" i="10"/>
  <c r="N79" i="10"/>
  <c r="N128" i="10" s="1"/>
  <c r="M79" i="10"/>
  <c r="L79" i="10"/>
  <c r="L128" i="10" s="1"/>
  <c r="K79" i="10"/>
  <c r="K128" i="10" s="1"/>
  <c r="J79" i="10"/>
  <c r="J128" i="10" s="1"/>
  <c r="I79" i="10"/>
  <c r="H79" i="10"/>
  <c r="G79" i="10"/>
  <c r="F79" i="10"/>
  <c r="F128" i="10" s="1"/>
  <c r="E79" i="10"/>
  <c r="D79" i="10"/>
  <c r="D128" i="10" s="1"/>
  <c r="C79" i="10"/>
  <c r="C128" i="10" s="1"/>
  <c r="B79" i="10"/>
  <c r="B128" i="10" s="1"/>
  <c r="W35" i="10"/>
  <c r="W111" i="10" s="1"/>
  <c r="V35" i="10"/>
  <c r="U35" i="10"/>
  <c r="T35" i="10"/>
  <c r="S35" i="10"/>
  <c r="R35" i="10"/>
  <c r="R111" i="10" s="1"/>
  <c r="Q35" i="10"/>
  <c r="P35" i="10"/>
  <c r="P111" i="10" s="1"/>
  <c r="O35" i="10"/>
  <c r="O111" i="10" s="1"/>
  <c r="N35" i="10"/>
  <c r="M35" i="10"/>
  <c r="L35" i="10"/>
  <c r="K35" i="10"/>
  <c r="J35" i="10"/>
  <c r="J111" i="10" s="1"/>
  <c r="I35" i="10"/>
  <c r="H35" i="10"/>
  <c r="H145" i="10" s="1"/>
  <c r="G35" i="10"/>
  <c r="G111" i="10" s="1"/>
  <c r="F35" i="10"/>
  <c r="E35" i="10"/>
  <c r="D35" i="10"/>
  <c r="C35" i="10"/>
  <c r="B35" i="10"/>
  <c r="B111" i="10" s="1"/>
  <c r="A1" i="10"/>
  <c r="W156" i="9"/>
  <c r="G156" i="9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W128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W120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B120" i="9"/>
  <c r="W119" i="9"/>
  <c r="V119" i="9"/>
  <c r="U119" i="9"/>
  <c r="T119" i="9"/>
  <c r="S119" i="9"/>
  <c r="R119" i="9"/>
  <c r="Q119" i="9"/>
  <c r="P119" i="9"/>
  <c r="O119" i="9"/>
  <c r="N119" i="9"/>
  <c r="M119" i="9"/>
  <c r="L119" i="9"/>
  <c r="K119" i="9"/>
  <c r="J119" i="9"/>
  <c r="I119" i="9"/>
  <c r="H119" i="9"/>
  <c r="G119" i="9"/>
  <c r="F119" i="9"/>
  <c r="E119" i="9"/>
  <c r="D119" i="9"/>
  <c r="C119" i="9"/>
  <c r="B119" i="9"/>
  <c r="W118" i="9"/>
  <c r="V118" i="9"/>
  <c r="U118" i="9"/>
  <c r="T118" i="9"/>
  <c r="S118" i="9"/>
  <c r="R118" i="9"/>
  <c r="Q118" i="9"/>
  <c r="P118" i="9"/>
  <c r="O118" i="9"/>
  <c r="N118" i="9"/>
  <c r="M118" i="9"/>
  <c r="L118" i="9"/>
  <c r="K118" i="9"/>
  <c r="J118" i="9"/>
  <c r="I118" i="9"/>
  <c r="H118" i="9"/>
  <c r="G118" i="9"/>
  <c r="F118" i="9"/>
  <c r="E118" i="9"/>
  <c r="D118" i="9"/>
  <c r="C118" i="9"/>
  <c r="B118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W102" i="9"/>
  <c r="V102" i="9"/>
  <c r="U102" i="9"/>
  <c r="T102" i="9"/>
  <c r="S102" i="9"/>
  <c r="R102" i="9"/>
  <c r="Q102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W101" i="9"/>
  <c r="V101" i="9"/>
  <c r="U101" i="9"/>
  <c r="T101" i="9"/>
  <c r="S101" i="9"/>
  <c r="R101" i="9"/>
  <c r="Q101" i="9"/>
  <c r="P101" i="9"/>
  <c r="O101" i="9"/>
  <c r="N101" i="9"/>
  <c r="M101" i="9"/>
  <c r="L101" i="9"/>
  <c r="K101" i="9"/>
  <c r="J101" i="9"/>
  <c r="I101" i="9"/>
  <c r="H101" i="9"/>
  <c r="G101" i="9"/>
  <c r="F101" i="9"/>
  <c r="E101" i="9"/>
  <c r="D101" i="9"/>
  <c r="C101" i="9"/>
  <c r="B101" i="9"/>
  <c r="W79" i="9"/>
  <c r="V79" i="9"/>
  <c r="U79" i="9"/>
  <c r="U128" i="9" s="1"/>
  <c r="T79" i="9"/>
  <c r="T156" i="9" s="1"/>
  <c r="S79" i="9"/>
  <c r="R79" i="9"/>
  <c r="R156" i="9" s="1"/>
  <c r="Q79" i="9"/>
  <c r="Q156" i="9" s="1"/>
  <c r="P79" i="9"/>
  <c r="P156" i="9" s="1"/>
  <c r="O79" i="9"/>
  <c r="O156" i="9" s="1"/>
  <c r="N79" i="9"/>
  <c r="M79" i="9"/>
  <c r="M128" i="9" s="1"/>
  <c r="L79" i="9"/>
  <c r="L128" i="9" s="1"/>
  <c r="K79" i="9"/>
  <c r="J79" i="9"/>
  <c r="J156" i="9" s="1"/>
  <c r="I79" i="9"/>
  <c r="I156" i="9" s="1"/>
  <c r="H79" i="9"/>
  <c r="H156" i="9" s="1"/>
  <c r="G79" i="9"/>
  <c r="G156" i="11" s="1"/>
  <c r="F79" i="9"/>
  <c r="E79" i="9"/>
  <c r="E128" i="9" s="1"/>
  <c r="D79" i="9"/>
  <c r="D156" i="9" s="1"/>
  <c r="C79" i="9"/>
  <c r="B79" i="9"/>
  <c r="B156" i="9" s="1"/>
  <c r="W35" i="9"/>
  <c r="V35" i="9"/>
  <c r="V145" i="9" s="1"/>
  <c r="U35" i="9"/>
  <c r="U145" i="9" s="1"/>
  <c r="T35" i="9"/>
  <c r="T145" i="9" s="1"/>
  <c r="S35" i="9"/>
  <c r="S145" i="11" s="1"/>
  <c r="R35" i="9"/>
  <c r="Q35" i="9"/>
  <c r="Q145" i="9" s="1"/>
  <c r="P35" i="9"/>
  <c r="P145" i="9" s="1"/>
  <c r="O35" i="9"/>
  <c r="N35" i="9"/>
  <c r="N145" i="9" s="1"/>
  <c r="M35" i="9"/>
  <c r="M145" i="9" s="1"/>
  <c r="L35" i="9"/>
  <c r="L145" i="9" s="1"/>
  <c r="K35" i="9"/>
  <c r="K145" i="9" s="1"/>
  <c r="J35" i="9"/>
  <c r="I35" i="9"/>
  <c r="I111" i="9" s="1"/>
  <c r="H35" i="9"/>
  <c r="H145" i="9" s="1"/>
  <c r="G35" i="9"/>
  <c r="F35" i="9"/>
  <c r="F145" i="9" s="1"/>
  <c r="E35" i="9"/>
  <c r="E145" i="9" s="1"/>
  <c r="D35" i="9"/>
  <c r="D145" i="9" s="1"/>
  <c r="C35" i="9"/>
  <c r="C145" i="9" s="1"/>
  <c r="B35" i="9"/>
  <c r="A1" i="9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I62" i="8"/>
  <c r="R61" i="8"/>
  <c r="W56" i="8"/>
  <c r="W101" i="4" s="1"/>
  <c r="T56" i="8"/>
  <c r="T101" i="4" s="1"/>
  <c r="C55" i="8"/>
  <c r="W53" i="8"/>
  <c r="W39" i="7" s="1"/>
  <c r="V53" i="8"/>
  <c r="V39" i="7" s="1"/>
  <c r="U53" i="8"/>
  <c r="U39" i="7" s="1"/>
  <c r="T53" i="8"/>
  <c r="T39" i="7" s="1"/>
  <c r="S53" i="8"/>
  <c r="S39" i="7" s="1"/>
  <c r="R53" i="8"/>
  <c r="R39" i="7" s="1"/>
  <c r="Q53" i="8"/>
  <c r="Q39" i="7" s="1"/>
  <c r="P53" i="8"/>
  <c r="P39" i="7" s="1"/>
  <c r="O53" i="8"/>
  <c r="O39" i="7" s="1"/>
  <c r="N53" i="8"/>
  <c r="N39" i="7" s="1"/>
  <c r="M53" i="8"/>
  <c r="M39" i="7" s="1"/>
  <c r="L53" i="8"/>
  <c r="L39" i="7" s="1"/>
  <c r="K53" i="8"/>
  <c r="J53" i="8"/>
  <c r="J39" i="7" s="1"/>
  <c r="I53" i="8"/>
  <c r="I39" i="7" s="1"/>
  <c r="H53" i="8"/>
  <c r="H39" i="7" s="1"/>
  <c r="G53" i="8"/>
  <c r="G39" i="7" s="1"/>
  <c r="F53" i="8"/>
  <c r="E53" i="8"/>
  <c r="E39" i="7" s="1"/>
  <c r="D53" i="8"/>
  <c r="C53" i="8"/>
  <c r="B53" i="8"/>
  <c r="W49" i="8"/>
  <c r="V49" i="8"/>
  <c r="V61" i="8" s="1"/>
  <c r="U49" i="8"/>
  <c r="U54" i="4" s="1"/>
  <c r="T49" i="8"/>
  <c r="T61" i="8" s="1"/>
  <c r="S49" i="8"/>
  <c r="S61" i="8" s="1"/>
  <c r="R49" i="8"/>
  <c r="Q49" i="8"/>
  <c r="Q61" i="8" s="1"/>
  <c r="P49" i="8"/>
  <c r="O49" i="8"/>
  <c r="O54" i="4" s="1"/>
  <c r="N49" i="8"/>
  <c r="N61" i="8" s="1"/>
  <c r="M49" i="8"/>
  <c r="M61" i="8" s="1"/>
  <c r="L49" i="8"/>
  <c r="K49" i="8"/>
  <c r="K61" i="8" s="1"/>
  <c r="J49" i="8"/>
  <c r="I49" i="8"/>
  <c r="I61" i="8" s="1"/>
  <c r="H49" i="8"/>
  <c r="H54" i="4" s="1"/>
  <c r="G49" i="8"/>
  <c r="G61" i="8" s="1"/>
  <c r="F49" i="8"/>
  <c r="F61" i="8" s="1"/>
  <c r="E49" i="8"/>
  <c r="E54" i="4" s="1"/>
  <c r="D49" i="8"/>
  <c r="D61" i="8" s="1"/>
  <c r="C49" i="8"/>
  <c r="C61" i="8" s="1"/>
  <c r="B49" i="8"/>
  <c r="B54" i="4" s="1"/>
  <c r="W48" i="8"/>
  <c r="W60" i="8" s="1"/>
  <c r="V48" i="8"/>
  <c r="V53" i="4" s="1"/>
  <c r="U48" i="8"/>
  <c r="U53" i="4" s="1"/>
  <c r="T48" i="8"/>
  <c r="T60" i="8" s="1"/>
  <c r="S48" i="8"/>
  <c r="S53" i="4" s="1"/>
  <c r="R48" i="8"/>
  <c r="Q48" i="8"/>
  <c r="Q60" i="8" s="1"/>
  <c r="P48" i="8"/>
  <c r="O48" i="8"/>
  <c r="O60" i="8" s="1"/>
  <c r="N48" i="8"/>
  <c r="N53" i="4" s="1"/>
  <c r="M48" i="8"/>
  <c r="M53" i="4" s="1"/>
  <c r="L48" i="8"/>
  <c r="L60" i="8" s="1"/>
  <c r="K48" i="8"/>
  <c r="K60" i="8" s="1"/>
  <c r="J48" i="8"/>
  <c r="J60" i="8" s="1"/>
  <c r="I48" i="8"/>
  <c r="I60" i="8" s="1"/>
  <c r="H48" i="8"/>
  <c r="H60" i="8" s="1"/>
  <c r="G48" i="8"/>
  <c r="G60" i="8" s="1"/>
  <c r="F48" i="8"/>
  <c r="F53" i="4" s="1"/>
  <c r="E48" i="8"/>
  <c r="D48" i="8"/>
  <c r="D60" i="8" s="1"/>
  <c r="C48" i="8"/>
  <c r="C60" i="8" s="1"/>
  <c r="B48" i="8"/>
  <c r="E47" i="8"/>
  <c r="E59" i="8" s="1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W22" i="8"/>
  <c r="V22" i="8"/>
  <c r="U22" i="8"/>
  <c r="T22" i="8"/>
  <c r="S22" i="8"/>
  <c r="R22" i="8"/>
  <c r="R20" i="8" s="1"/>
  <c r="Q22" i="8"/>
  <c r="P22" i="8"/>
  <c r="O22" i="8"/>
  <c r="O20" i="8" s="1"/>
  <c r="N22" i="8"/>
  <c r="M22" i="8"/>
  <c r="L22" i="8"/>
  <c r="K22" i="8"/>
  <c r="J22" i="8"/>
  <c r="J20" i="8" s="1"/>
  <c r="I22" i="8"/>
  <c r="H22" i="8"/>
  <c r="G22" i="8"/>
  <c r="F22" i="8"/>
  <c r="E22" i="8"/>
  <c r="D22" i="8"/>
  <c r="C22" i="8"/>
  <c r="B22" i="8"/>
  <c r="W21" i="8"/>
  <c r="V21" i="8"/>
  <c r="U21" i="8"/>
  <c r="T21" i="8"/>
  <c r="S21" i="8"/>
  <c r="S20" i="8" s="1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E20" i="8" s="1"/>
  <c r="D21" i="8"/>
  <c r="C21" i="8"/>
  <c r="C20" i="8" s="1"/>
  <c r="B21" i="8"/>
  <c r="T20" i="8"/>
  <c r="L20" i="8"/>
  <c r="W19" i="8"/>
  <c r="V19" i="8"/>
  <c r="V17" i="8" s="1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D17" i="8" s="1"/>
  <c r="C19" i="8"/>
  <c r="W18" i="8"/>
  <c r="W17" i="8" s="1"/>
  <c r="V18" i="8"/>
  <c r="U18" i="8"/>
  <c r="T18" i="8"/>
  <c r="S18" i="8"/>
  <c r="S17" i="8" s="1"/>
  <c r="R18" i="8"/>
  <c r="R17" i="8" s="1"/>
  <c r="Q18" i="8"/>
  <c r="Q17" i="8" s="1"/>
  <c r="P18" i="8"/>
  <c r="P17" i="8" s="1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C17" i="8" s="1"/>
  <c r="M17" i="8"/>
  <c r="K17" i="8"/>
  <c r="F17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W7" i="8"/>
  <c r="W62" i="8" s="1"/>
  <c r="V7" i="8"/>
  <c r="V62" i="8" s="1"/>
  <c r="U7" i="8"/>
  <c r="T7" i="8"/>
  <c r="T58" i="8" s="1"/>
  <c r="S7" i="8"/>
  <c r="R7" i="8"/>
  <c r="R62" i="8" s="1"/>
  <c r="Q7" i="8"/>
  <c r="Q62" i="8" s="1"/>
  <c r="P7" i="8"/>
  <c r="P62" i="8" s="1"/>
  <c r="O7" i="8"/>
  <c r="O58" i="8" s="1"/>
  <c r="N7" i="8"/>
  <c r="N62" i="8" s="1"/>
  <c r="M7" i="8"/>
  <c r="L7" i="8"/>
  <c r="L62" i="8" s="1"/>
  <c r="K7" i="8"/>
  <c r="J7" i="8"/>
  <c r="J62" i="8" s="1"/>
  <c r="I7" i="8"/>
  <c r="H7" i="8"/>
  <c r="H62" i="8" s="1"/>
  <c r="G7" i="8"/>
  <c r="G62" i="8" s="1"/>
  <c r="F7" i="8"/>
  <c r="F62" i="8" s="1"/>
  <c r="E7" i="8"/>
  <c r="D7" i="8"/>
  <c r="C7" i="8"/>
  <c r="B7" i="8"/>
  <c r="B62" i="8" s="1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I58" i="8" s="1"/>
  <c r="H3" i="8"/>
  <c r="H4" i="4" s="1"/>
  <c r="G3" i="8"/>
  <c r="F3" i="8"/>
  <c r="F4" i="4" s="1"/>
  <c r="E3" i="8"/>
  <c r="E4" i="4" s="1"/>
  <c r="D3" i="8"/>
  <c r="C3" i="8"/>
  <c r="C4" i="4" s="1"/>
  <c r="B3" i="8"/>
  <c r="B4" i="4" s="1"/>
  <c r="A1" i="8"/>
  <c r="A54" i="7"/>
  <c r="A53" i="7"/>
  <c r="L51" i="7"/>
  <c r="D51" i="7"/>
  <c r="A47" i="7"/>
  <c r="S42" i="7"/>
  <c r="R42" i="7"/>
  <c r="Q42" i="7"/>
  <c r="P42" i="7"/>
  <c r="O42" i="7"/>
  <c r="M42" i="7"/>
  <c r="L42" i="7"/>
  <c r="K42" i="7"/>
  <c r="J42" i="7"/>
  <c r="I42" i="7"/>
  <c r="H42" i="7"/>
  <c r="G42" i="7"/>
  <c r="F42" i="7"/>
  <c r="E42" i="7"/>
  <c r="D42" i="7"/>
  <c r="C42" i="7"/>
  <c r="B42" i="7"/>
  <c r="W41" i="7"/>
  <c r="U41" i="7"/>
  <c r="T41" i="7"/>
  <c r="O41" i="7"/>
  <c r="L41" i="7"/>
  <c r="H41" i="7"/>
  <c r="F41" i="7"/>
  <c r="E41" i="7"/>
  <c r="D41" i="7"/>
  <c r="C41" i="7"/>
  <c r="B41" i="7"/>
  <c r="Q40" i="7"/>
  <c r="P40" i="7"/>
  <c r="O40" i="7"/>
  <c r="M40" i="7"/>
  <c r="L40" i="7"/>
  <c r="K40" i="7"/>
  <c r="J40" i="7"/>
  <c r="I40" i="7"/>
  <c r="H40" i="7"/>
  <c r="E40" i="7"/>
  <c r="K39" i="7"/>
  <c r="F39" i="7"/>
  <c r="D39" i="7"/>
  <c r="C39" i="7"/>
  <c r="B39" i="7"/>
  <c r="B27" i="7"/>
  <c r="F27" i="7"/>
  <c r="N27" i="7"/>
  <c r="R27" i="7"/>
  <c r="J27" i="7"/>
  <c r="V27" i="7"/>
  <c r="P27" i="7"/>
  <c r="P16" i="7"/>
  <c r="H16" i="7"/>
  <c r="G16" i="7"/>
  <c r="T16" i="7"/>
  <c r="D16" i="7"/>
  <c r="W16" i="7"/>
  <c r="R16" i="7"/>
  <c r="L16" i="7"/>
  <c r="L10" i="7"/>
  <c r="T10" i="7"/>
  <c r="K10" i="7"/>
  <c r="J10" i="7"/>
  <c r="H10" i="7"/>
  <c r="P10" i="7"/>
  <c r="D10" i="7"/>
  <c r="C10" i="7"/>
  <c r="W51" i="7"/>
  <c r="V51" i="7"/>
  <c r="U51" i="7"/>
  <c r="T51" i="7"/>
  <c r="S51" i="7"/>
  <c r="R51" i="7"/>
  <c r="Q51" i="7"/>
  <c r="P51" i="7"/>
  <c r="O51" i="7"/>
  <c r="N51" i="7"/>
  <c r="M51" i="7"/>
  <c r="K51" i="7"/>
  <c r="J51" i="7"/>
  <c r="I51" i="7"/>
  <c r="H51" i="7"/>
  <c r="G51" i="7"/>
  <c r="F51" i="7"/>
  <c r="E51" i="7"/>
  <c r="C51" i="7"/>
  <c r="B51" i="7"/>
  <c r="V50" i="7"/>
  <c r="U50" i="7"/>
  <c r="T50" i="7"/>
  <c r="S50" i="7"/>
  <c r="R50" i="7"/>
  <c r="Q50" i="7"/>
  <c r="P50" i="7"/>
  <c r="N50" i="7"/>
  <c r="M50" i="7"/>
  <c r="L50" i="7"/>
  <c r="K50" i="7"/>
  <c r="J50" i="7"/>
  <c r="I50" i="7"/>
  <c r="H50" i="7"/>
  <c r="F50" i="7"/>
  <c r="E50" i="7"/>
  <c r="D50" i="7"/>
  <c r="C50" i="7"/>
  <c r="B50" i="7"/>
  <c r="W49" i="7"/>
  <c r="V49" i="7"/>
  <c r="T49" i="7"/>
  <c r="S49" i="7"/>
  <c r="R49" i="7"/>
  <c r="Q49" i="7"/>
  <c r="P49" i="7"/>
  <c r="O49" i="7"/>
  <c r="N49" i="7"/>
  <c r="L49" i="7"/>
  <c r="K49" i="7"/>
  <c r="J49" i="7"/>
  <c r="I49" i="7"/>
  <c r="H49" i="7"/>
  <c r="G49" i="7"/>
  <c r="F49" i="7"/>
  <c r="D49" i="7"/>
  <c r="C49" i="7"/>
  <c r="B49" i="7"/>
  <c r="W48" i="7"/>
  <c r="V48" i="7"/>
  <c r="U48" i="7"/>
  <c r="T48" i="7"/>
  <c r="R48" i="7"/>
  <c r="Q48" i="7"/>
  <c r="O48" i="7"/>
  <c r="N48" i="7"/>
  <c r="M48" i="7"/>
  <c r="L48" i="7"/>
  <c r="J48" i="7"/>
  <c r="I48" i="7"/>
  <c r="G48" i="7"/>
  <c r="F48" i="7"/>
  <c r="E48" i="7"/>
  <c r="D48" i="7"/>
  <c r="B48" i="7"/>
  <c r="A1" i="7"/>
  <c r="A48" i="6"/>
  <c r="A47" i="6"/>
  <c r="A41" i="6"/>
  <c r="H27" i="6"/>
  <c r="W27" i="6"/>
  <c r="T27" i="6"/>
  <c r="P27" i="6"/>
  <c r="L27" i="6"/>
  <c r="F27" i="6"/>
  <c r="D27" i="6"/>
  <c r="B16" i="6"/>
  <c r="V16" i="6"/>
  <c r="R16" i="6"/>
  <c r="N16" i="6"/>
  <c r="J16" i="6"/>
  <c r="H16" i="6"/>
  <c r="F16" i="6"/>
  <c r="N10" i="6"/>
  <c r="H10" i="6"/>
  <c r="B10" i="6"/>
  <c r="J10" i="6"/>
  <c r="R10" i="6"/>
  <c r="V10" i="6"/>
  <c r="T10" i="6"/>
  <c r="P10" i="6"/>
  <c r="M10" i="6"/>
  <c r="L10" i="6"/>
  <c r="F10" i="6"/>
  <c r="A1" i="6"/>
  <c r="A48" i="5"/>
  <c r="A47" i="5"/>
  <c r="A41" i="5"/>
  <c r="U16" i="5"/>
  <c r="I16" i="5"/>
  <c r="V16" i="5"/>
  <c r="N16" i="5"/>
  <c r="H16" i="5"/>
  <c r="F16" i="5"/>
  <c r="D16" i="5"/>
  <c r="W10" i="5"/>
  <c r="N10" i="5"/>
  <c r="R10" i="5"/>
  <c r="L10" i="5"/>
  <c r="K10" i="5"/>
  <c r="J10" i="5"/>
  <c r="H10" i="5"/>
  <c r="D10" i="5"/>
  <c r="B10" i="5"/>
  <c r="A1" i="5"/>
  <c r="V180" i="4"/>
  <c r="U180" i="4"/>
  <c r="T180" i="4"/>
  <c r="S180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B180" i="4"/>
  <c r="W179" i="4"/>
  <c r="V179" i="4"/>
  <c r="U179" i="4"/>
  <c r="T179" i="4"/>
  <c r="S179" i="4"/>
  <c r="R179" i="4"/>
  <c r="Q179" i="4"/>
  <c r="P179" i="4"/>
  <c r="L179" i="4"/>
  <c r="K179" i="4"/>
  <c r="H179" i="4"/>
  <c r="G179" i="4"/>
  <c r="F179" i="4"/>
  <c r="E179" i="4"/>
  <c r="D179" i="4"/>
  <c r="B179" i="4"/>
  <c r="W178" i="4"/>
  <c r="V178" i="4"/>
  <c r="U178" i="4"/>
  <c r="T178" i="4"/>
  <c r="S178" i="4"/>
  <c r="R178" i="4"/>
  <c r="Q178" i="4"/>
  <c r="P178" i="4"/>
  <c r="O178" i="4"/>
  <c r="N178" i="4"/>
  <c r="M178" i="4"/>
  <c r="L178" i="4"/>
  <c r="K178" i="4"/>
  <c r="J178" i="4"/>
  <c r="I178" i="4"/>
  <c r="H178" i="4"/>
  <c r="G178" i="4"/>
  <c r="D178" i="4"/>
  <c r="C178" i="4"/>
  <c r="V177" i="4"/>
  <c r="U177" i="4"/>
  <c r="T177" i="4"/>
  <c r="R177" i="4"/>
  <c r="Q177" i="4"/>
  <c r="P177" i="4"/>
  <c r="O177" i="4"/>
  <c r="L177" i="4"/>
  <c r="J177" i="4"/>
  <c r="I177" i="4"/>
  <c r="H177" i="4"/>
  <c r="F177" i="4"/>
  <c r="E177" i="4"/>
  <c r="D177" i="4"/>
  <c r="C177" i="4"/>
  <c r="B177" i="4"/>
  <c r="W176" i="4"/>
  <c r="U176" i="4"/>
  <c r="T176" i="4"/>
  <c r="S176" i="4"/>
  <c r="R176" i="4"/>
  <c r="O176" i="4"/>
  <c r="N176" i="4"/>
  <c r="M176" i="4"/>
  <c r="L176" i="4"/>
  <c r="K176" i="4"/>
  <c r="J176" i="4"/>
  <c r="I176" i="4"/>
  <c r="G176" i="4"/>
  <c r="E176" i="4"/>
  <c r="D176" i="4"/>
  <c r="C176" i="4"/>
  <c r="B176" i="4"/>
  <c r="W175" i="4"/>
  <c r="V175" i="4"/>
  <c r="U175" i="4"/>
  <c r="T175" i="4"/>
  <c r="S175" i="4"/>
  <c r="R175" i="4"/>
  <c r="Q175" i="4"/>
  <c r="P175" i="4"/>
  <c r="O175" i="4"/>
  <c r="N175" i="4"/>
  <c r="M175" i="4"/>
  <c r="L175" i="4"/>
  <c r="K175" i="4"/>
  <c r="J175" i="4"/>
  <c r="I175" i="4"/>
  <c r="H175" i="4"/>
  <c r="G175" i="4"/>
  <c r="E175" i="4"/>
  <c r="P166" i="4"/>
  <c r="O166" i="4"/>
  <c r="W161" i="4"/>
  <c r="P161" i="4"/>
  <c r="O161" i="4"/>
  <c r="N161" i="4"/>
  <c r="I161" i="4"/>
  <c r="H161" i="4"/>
  <c r="I160" i="4"/>
  <c r="D160" i="4"/>
  <c r="P158" i="4"/>
  <c r="K158" i="4"/>
  <c r="J158" i="4"/>
  <c r="E158" i="4"/>
  <c r="C158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B125" i="4"/>
  <c r="T124" i="4"/>
  <c r="R124" i="4"/>
  <c r="Q124" i="4"/>
  <c r="L124" i="4"/>
  <c r="K124" i="4"/>
  <c r="H124" i="4"/>
  <c r="G124" i="4"/>
  <c r="F124" i="4"/>
  <c r="E124" i="4"/>
  <c r="D124" i="4"/>
  <c r="C124" i="4"/>
  <c r="B124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C123" i="4"/>
  <c r="W122" i="4"/>
  <c r="V122" i="4"/>
  <c r="U122" i="4"/>
  <c r="T122" i="4"/>
  <c r="R122" i="4"/>
  <c r="Q122" i="4"/>
  <c r="P122" i="4"/>
  <c r="L122" i="4"/>
  <c r="K122" i="4"/>
  <c r="J122" i="4"/>
  <c r="I122" i="4"/>
  <c r="H122" i="4"/>
  <c r="G122" i="4"/>
  <c r="F122" i="4"/>
  <c r="E122" i="4"/>
  <c r="D122" i="4"/>
  <c r="C122" i="4"/>
  <c r="W121" i="4"/>
  <c r="V121" i="4"/>
  <c r="U121" i="4"/>
  <c r="T121" i="4"/>
  <c r="S121" i="4"/>
  <c r="P121" i="4"/>
  <c r="O121" i="4"/>
  <c r="L121" i="4"/>
  <c r="K121" i="4"/>
  <c r="J121" i="4"/>
  <c r="I121" i="4"/>
  <c r="H121" i="4"/>
  <c r="G121" i="4"/>
  <c r="F121" i="4"/>
  <c r="E121" i="4"/>
  <c r="D121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F120" i="4"/>
  <c r="E120" i="4"/>
  <c r="D120" i="4"/>
  <c r="C120" i="4"/>
  <c r="B120" i="4"/>
  <c r="W119" i="4"/>
  <c r="U119" i="4"/>
  <c r="P119" i="4"/>
  <c r="N119" i="4"/>
  <c r="L119" i="4"/>
  <c r="K119" i="4"/>
  <c r="J119" i="4"/>
  <c r="F119" i="4"/>
  <c r="E119" i="4"/>
  <c r="D119" i="4"/>
  <c r="C119" i="4"/>
  <c r="B119" i="4"/>
  <c r="W118" i="4"/>
  <c r="V118" i="4"/>
  <c r="U118" i="4"/>
  <c r="T118" i="4"/>
  <c r="S118" i="4"/>
  <c r="R118" i="4"/>
  <c r="Q118" i="4"/>
  <c r="P118" i="4"/>
  <c r="O118" i="4"/>
  <c r="N118" i="4"/>
  <c r="K118" i="4"/>
  <c r="H118" i="4"/>
  <c r="G118" i="4"/>
  <c r="F118" i="4"/>
  <c r="E118" i="4"/>
  <c r="D118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E117" i="4"/>
  <c r="D117" i="4"/>
  <c r="B117" i="4"/>
  <c r="I115" i="4"/>
  <c r="F114" i="4"/>
  <c r="V111" i="4"/>
  <c r="T111" i="4"/>
  <c r="S111" i="4"/>
  <c r="R111" i="4"/>
  <c r="P111" i="4"/>
  <c r="O111" i="4"/>
  <c r="N111" i="4"/>
  <c r="M111" i="4"/>
  <c r="K111" i="4"/>
  <c r="J111" i="4"/>
  <c r="H111" i="4"/>
  <c r="F111" i="4"/>
  <c r="E111" i="4"/>
  <c r="D111" i="4"/>
  <c r="C111" i="4"/>
  <c r="B111" i="4"/>
  <c r="J109" i="4"/>
  <c r="I109" i="4"/>
  <c r="B109" i="4"/>
  <c r="T106" i="4"/>
  <c r="S106" i="4"/>
  <c r="Q106" i="4"/>
  <c r="P106" i="4"/>
  <c r="O106" i="4"/>
  <c r="K106" i="4"/>
  <c r="H106" i="4"/>
  <c r="F106" i="4"/>
  <c r="E106" i="4"/>
  <c r="W103" i="4"/>
  <c r="V103" i="4"/>
  <c r="U103" i="4"/>
  <c r="T103" i="4"/>
  <c r="S103" i="4"/>
  <c r="R103" i="4"/>
  <c r="Q103" i="4"/>
  <c r="N103" i="4"/>
  <c r="M103" i="4"/>
  <c r="J103" i="4"/>
  <c r="C100" i="4"/>
  <c r="W95" i="4"/>
  <c r="W94" i="4" s="1"/>
  <c r="V95" i="4"/>
  <c r="V94" i="4" s="1"/>
  <c r="U95" i="4"/>
  <c r="U94" i="4" s="1"/>
  <c r="T95" i="4"/>
  <c r="T94" i="4" s="1"/>
  <c r="S95" i="4"/>
  <c r="R95" i="4"/>
  <c r="Q95" i="4"/>
  <c r="P95" i="4"/>
  <c r="P94" i="4" s="1"/>
  <c r="O95" i="4"/>
  <c r="N95" i="4"/>
  <c r="N94" i="4" s="1"/>
  <c r="M95" i="4"/>
  <c r="M94" i="4" s="1"/>
  <c r="L95" i="4"/>
  <c r="L94" i="4" s="1"/>
  <c r="K95" i="4"/>
  <c r="J95" i="4"/>
  <c r="I95" i="4"/>
  <c r="I94" i="4" s="1"/>
  <c r="H95" i="4"/>
  <c r="G95" i="4"/>
  <c r="G94" i="4" s="1"/>
  <c r="F95" i="4"/>
  <c r="E95" i="4"/>
  <c r="E94" i="4" s="1"/>
  <c r="D95" i="4"/>
  <c r="D94" i="4" s="1"/>
  <c r="C95" i="4"/>
  <c r="B95" i="4"/>
  <c r="H94" i="4"/>
  <c r="L88" i="4"/>
  <c r="F88" i="4"/>
  <c r="D88" i="4"/>
  <c r="B88" i="4"/>
  <c r="Q94" i="4"/>
  <c r="O94" i="4"/>
  <c r="F94" i="4"/>
  <c r="W78" i="4"/>
  <c r="V78" i="4"/>
  <c r="U78" i="4"/>
  <c r="T78" i="4"/>
  <c r="S78" i="4"/>
  <c r="R78" i="4"/>
  <c r="Q78" i="4"/>
  <c r="P78" i="4"/>
  <c r="O78" i="4"/>
  <c r="N78" i="4"/>
  <c r="N151" i="4" s="1"/>
  <c r="M78" i="4"/>
  <c r="M151" i="4" s="1"/>
  <c r="L78" i="4"/>
  <c r="K78" i="4"/>
  <c r="J78" i="4"/>
  <c r="I78" i="4"/>
  <c r="H78" i="4"/>
  <c r="G78" i="4"/>
  <c r="G151" i="4" s="1"/>
  <c r="F78" i="4"/>
  <c r="F151" i="4" s="1"/>
  <c r="E78" i="4"/>
  <c r="D78" i="4"/>
  <c r="C78" i="4"/>
  <c r="B78" i="4"/>
  <c r="W77" i="4"/>
  <c r="W150" i="4" s="1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D150" i="4" s="1"/>
  <c r="C77" i="4"/>
  <c r="B77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I149" i="4" s="1"/>
  <c r="H76" i="4"/>
  <c r="G76" i="4"/>
  <c r="F76" i="4"/>
  <c r="E76" i="4"/>
  <c r="D76" i="4"/>
  <c r="C76" i="4"/>
  <c r="C149" i="4" s="1"/>
  <c r="B76" i="4"/>
  <c r="B149" i="4" s="1"/>
  <c r="W75" i="4"/>
  <c r="V75" i="4"/>
  <c r="U75" i="4"/>
  <c r="T75" i="4"/>
  <c r="S75" i="4"/>
  <c r="S148" i="4" s="1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W74" i="4"/>
  <c r="W147" i="4" s="1"/>
  <c r="V74" i="4"/>
  <c r="V147" i="4" s="1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E147" i="4" s="1"/>
  <c r="D74" i="4"/>
  <c r="C74" i="4"/>
  <c r="B74" i="4"/>
  <c r="W73" i="4"/>
  <c r="V73" i="4"/>
  <c r="U73" i="4"/>
  <c r="U146" i="4" s="1"/>
  <c r="T73" i="4"/>
  <c r="T146" i="4" s="1"/>
  <c r="S73" i="4"/>
  <c r="R73" i="4"/>
  <c r="Q73" i="4"/>
  <c r="P73" i="4"/>
  <c r="O73" i="4"/>
  <c r="O146" i="4" s="1"/>
  <c r="N73" i="4"/>
  <c r="M73" i="4"/>
  <c r="L73" i="4"/>
  <c r="K73" i="4"/>
  <c r="J73" i="4"/>
  <c r="I73" i="4"/>
  <c r="H73" i="4"/>
  <c r="G73" i="4"/>
  <c r="F73" i="4"/>
  <c r="E73" i="4"/>
  <c r="D73" i="4"/>
  <c r="C73" i="4"/>
  <c r="C146" i="4" s="1"/>
  <c r="B73" i="4"/>
  <c r="W72" i="4"/>
  <c r="V72" i="4"/>
  <c r="U72" i="4"/>
  <c r="T72" i="4"/>
  <c r="S72" i="4"/>
  <c r="S145" i="4" s="1"/>
  <c r="O72" i="4"/>
  <c r="N72" i="4"/>
  <c r="L72" i="4"/>
  <c r="K72" i="4"/>
  <c r="I72" i="4"/>
  <c r="G72" i="4"/>
  <c r="F72" i="4"/>
  <c r="E72" i="4"/>
  <c r="D72" i="4"/>
  <c r="W71" i="4"/>
  <c r="W144" i="4" s="1"/>
  <c r="V71" i="4"/>
  <c r="V144" i="4" s="1"/>
  <c r="U71" i="4"/>
  <c r="T71" i="4"/>
  <c r="Q71" i="4"/>
  <c r="P71" i="4"/>
  <c r="O71" i="4"/>
  <c r="N71" i="4"/>
  <c r="M71" i="4"/>
  <c r="L71" i="4"/>
  <c r="K71" i="4"/>
  <c r="J71" i="4"/>
  <c r="F71" i="4"/>
  <c r="E71" i="4"/>
  <c r="C71" i="4"/>
  <c r="W70" i="4"/>
  <c r="U70" i="4"/>
  <c r="T70" i="4"/>
  <c r="Q70" i="4"/>
  <c r="P70" i="4"/>
  <c r="O70" i="4"/>
  <c r="O143" i="4" s="1"/>
  <c r="N70" i="4"/>
  <c r="K70" i="4"/>
  <c r="J70" i="4"/>
  <c r="I70" i="4"/>
  <c r="H70" i="4"/>
  <c r="H143" i="4" s="1"/>
  <c r="G70" i="4"/>
  <c r="F70" i="4"/>
  <c r="E70" i="4"/>
  <c r="D70" i="4"/>
  <c r="C70" i="4"/>
  <c r="B70" i="4"/>
  <c r="S68" i="4"/>
  <c r="P68" i="4"/>
  <c r="O68" i="4"/>
  <c r="N68" i="4"/>
  <c r="M68" i="4"/>
  <c r="M141" i="4" s="1"/>
  <c r="G68" i="4"/>
  <c r="F68" i="4"/>
  <c r="C68" i="4"/>
  <c r="C141" i="4" s="1"/>
  <c r="M67" i="4"/>
  <c r="J67" i="4"/>
  <c r="I67" i="4"/>
  <c r="H67" i="4"/>
  <c r="G67" i="4"/>
  <c r="F67" i="4"/>
  <c r="E67" i="4"/>
  <c r="D67" i="4"/>
  <c r="C67" i="4"/>
  <c r="B67" i="4"/>
  <c r="W66" i="4"/>
  <c r="W139" i="4" s="1"/>
  <c r="V66" i="4"/>
  <c r="V139" i="4" s="1"/>
  <c r="T66" i="4"/>
  <c r="S66" i="4"/>
  <c r="G66" i="4"/>
  <c r="D66" i="4"/>
  <c r="C66" i="4"/>
  <c r="B66" i="4"/>
  <c r="J65" i="4"/>
  <c r="W64" i="4"/>
  <c r="V64" i="4"/>
  <c r="U64" i="4"/>
  <c r="Q64" i="4"/>
  <c r="P64" i="4"/>
  <c r="O64" i="4"/>
  <c r="K64" i="4"/>
  <c r="I64" i="4"/>
  <c r="H64" i="4"/>
  <c r="G64" i="4"/>
  <c r="F64" i="4"/>
  <c r="D64" i="4"/>
  <c r="C64" i="4"/>
  <c r="B64" i="4"/>
  <c r="B137" i="4" s="1"/>
  <c r="V63" i="4"/>
  <c r="V136" i="4" s="1"/>
  <c r="T63" i="4"/>
  <c r="S63" i="4"/>
  <c r="S136" i="4" s="1"/>
  <c r="R63" i="4"/>
  <c r="Q63" i="4"/>
  <c r="P63" i="4"/>
  <c r="I63" i="4"/>
  <c r="H63" i="4"/>
  <c r="H136" i="4" s="1"/>
  <c r="G63" i="4"/>
  <c r="E63" i="4"/>
  <c r="C63" i="4"/>
  <c r="G62" i="4"/>
  <c r="G135" i="4" s="1"/>
  <c r="V60" i="4"/>
  <c r="U60" i="4"/>
  <c r="T60" i="4"/>
  <c r="S60" i="4"/>
  <c r="R60" i="4"/>
  <c r="Q60" i="4"/>
  <c r="P60" i="4"/>
  <c r="O60" i="4"/>
  <c r="O133" i="4" s="1"/>
  <c r="N60" i="4"/>
  <c r="I60" i="4"/>
  <c r="F60" i="4"/>
  <c r="P59" i="4"/>
  <c r="O59" i="4"/>
  <c r="N59" i="4"/>
  <c r="M59" i="4"/>
  <c r="L59" i="4"/>
  <c r="K59" i="4"/>
  <c r="I59" i="4"/>
  <c r="H59" i="4"/>
  <c r="F59" i="4"/>
  <c r="D59" i="4"/>
  <c r="C59" i="4"/>
  <c r="V58" i="4"/>
  <c r="O58" i="4"/>
  <c r="N58" i="4"/>
  <c r="J58" i="4"/>
  <c r="I58" i="4"/>
  <c r="G58" i="4"/>
  <c r="F58" i="4"/>
  <c r="L56" i="4"/>
  <c r="L131" i="4" s="1"/>
  <c r="K56" i="4"/>
  <c r="K131" i="4" s="1"/>
  <c r="J56" i="4"/>
  <c r="J131" i="4" s="1"/>
  <c r="I56" i="4"/>
  <c r="I131" i="4" s="1"/>
  <c r="G56" i="4"/>
  <c r="G131" i="4" s="1"/>
  <c r="F56" i="4"/>
  <c r="F131" i="4" s="1"/>
  <c r="E56" i="4"/>
  <c r="E131" i="4" s="1"/>
  <c r="D56" i="4"/>
  <c r="D131" i="4" s="1"/>
  <c r="C56" i="4"/>
  <c r="C131" i="4" s="1"/>
  <c r="W54" i="4"/>
  <c r="S54" i="4"/>
  <c r="R54" i="4"/>
  <c r="Q54" i="4"/>
  <c r="P54" i="4"/>
  <c r="N54" i="4"/>
  <c r="M54" i="4"/>
  <c r="L54" i="4"/>
  <c r="G54" i="4"/>
  <c r="L53" i="4"/>
  <c r="J53" i="4"/>
  <c r="I53" i="4"/>
  <c r="H53" i="4"/>
  <c r="G53" i="4"/>
  <c r="E53" i="4"/>
  <c r="C53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W26" i="4"/>
  <c r="V26" i="4"/>
  <c r="V151" i="4" s="1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W25" i="4"/>
  <c r="V25" i="4"/>
  <c r="U25" i="4"/>
  <c r="T25" i="4"/>
  <c r="S25" i="4"/>
  <c r="R25" i="4"/>
  <c r="Q25" i="4"/>
  <c r="P25" i="4"/>
  <c r="O25" i="4"/>
  <c r="N25" i="4"/>
  <c r="M25" i="4"/>
  <c r="L25" i="4"/>
  <c r="L150" i="4" s="1"/>
  <c r="K25" i="4"/>
  <c r="J25" i="4"/>
  <c r="I25" i="4"/>
  <c r="H25" i="4"/>
  <c r="G25" i="4"/>
  <c r="F25" i="4"/>
  <c r="E25" i="4"/>
  <c r="D25" i="4"/>
  <c r="C25" i="4"/>
  <c r="B25" i="4"/>
  <c r="W24" i="4"/>
  <c r="V24" i="4"/>
  <c r="U24" i="4"/>
  <c r="T24" i="4"/>
  <c r="S24" i="4"/>
  <c r="R24" i="4"/>
  <c r="R149" i="4" s="1"/>
  <c r="Q24" i="4"/>
  <c r="P24" i="4"/>
  <c r="O24" i="4"/>
  <c r="N24" i="4"/>
  <c r="M24" i="4"/>
  <c r="L24" i="4"/>
  <c r="K24" i="4"/>
  <c r="J24" i="4"/>
  <c r="J149" i="4" s="1"/>
  <c r="I24" i="4"/>
  <c r="H24" i="4"/>
  <c r="G24" i="4"/>
  <c r="F24" i="4"/>
  <c r="E24" i="4"/>
  <c r="D24" i="4"/>
  <c r="C24" i="4"/>
  <c r="B24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H148" i="4" s="1"/>
  <c r="G23" i="4"/>
  <c r="F23" i="4"/>
  <c r="E23" i="4"/>
  <c r="D23" i="4"/>
  <c r="C23" i="4"/>
  <c r="B23" i="4"/>
  <c r="W22" i="4"/>
  <c r="V22" i="4"/>
  <c r="U22" i="4"/>
  <c r="T22" i="4"/>
  <c r="S22" i="4"/>
  <c r="R22" i="4"/>
  <c r="Q22" i="4"/>
  <c r="P22" i="4"/>
  <c r="O22" i="4"/>
  <c r="N22" i="4"/>
  <c r="N147" i="4" s="1"/>
  <c r="M22" i="4"/>
  <c r="L22" i="4"/>
  <c r="K22" i="4"/>
  <c r="J22" i="4"/>
  <c r="I22" i="4"/>
  <c r="H22" i="4"/>
  <c r="G22" i="4"/>
  <c r="F22" i="4"/>
  <c r="F147" i="4" s="1"/>
  <c r="E22" i="4"/>
  <c r="D22" i="4"/>
  <c r="C22" i="4"/>
  <c r="B22" i="4"/>
  <c r="W21" i="4"/>
  <c r="V21" i="4"/>
  <c r="U21" i="4"/>
  <c r="T21" i="4"/>
  <c r="S21" i="4"/>
  <c r="R21" i="4"/>
  <c r="Q21" i="4"/>
  <c r="P21" i="4"/>
  <c r="O21" i="4"/>
  <c r="N21" i="4"/>
  <c r="M21" i="4"/>
  <c r="L21" i="4"/>
  <c r="L146" i="4" s="1"/>
  <c r="K21" i="4"/>
  <c r="J21" i="4"/>
  <c r="I21" i="4"/>
  <c r="H21" i="4"/>
  <c r="G21" i="4"/>
  <c r="F21" i="4"/>
  <c r="E21" i="4"/>
  <c r="D21" i="4"/>
  <c r="D146" i="4" s="1"/>
  <c r="C21" i="4"/>
  <c r="B21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V17" i="4"/>
  <c r="U17" i="4"/>
  <c r="S17" i="4"/>
  <c r="R17" i="4"/>
  <c r="N17" i="4"/>
  <c r="M17" i="4"/>
  <c r="J17" i="4"/>
  <c r="H17" i="4"/>
  <c r="G17" i="4"/>
  <c r="F17" i="4"/>
  <c r="E17" i="4"/>
  <c r="C17" i="4"/>
  <c r="B17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W13" i="4"/>
  <c r="V13" i="4"/>
  <c r="U13" i="4"/>
  <c r="T13" i="4"/>
  <c r="S13" i="4"/>
  <c r="R13" i="4"/>
  <c r="Q13" i="4"/>
  <c r="P13" i="4"/>
  <c r="O13" i="4"/>
  <c r="N13" i="4"/>
  <c r="M13" i="4"/>
  <c r="L13" i="4"/>
  <c r="J13" i="4"/>
  <c r="I13" i="4"/>
  <c r="C13" i="4"/>
  <c r="B13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W9" i="4"/>
  <c r="V9" i="4"/>
  <c r="T9" i="4"/>
  <c r="S9" i="4"/>
  <c r="L9" i="4"/>
  <c r="H9" i="4"/>
  <c r="D9" i="4"/>
  <c r="C9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W7" i="4"/>
  <c r="V7" i="4"/>
  <c r="U7" i="4"/>
  <c r="R7" i="4"/>
  <c r="Q7" i="4"/>
  <c r="P7" i="4"/>
  <c r="O7" i="4"/>
  <c r="N7" i="4"/>
  <c r="M7" i="4"/>
  <c r="L7" i="4"/>
  <c r="K7" i="4"/>
  <c r="J7" i="4"/>
  <c r="I7" i="4"/>
  <c r="H7" i="4"/>
  <c r="F7" i="4"/>
  <c r="E7" i="4"/>
  <c r="B7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Q5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G4" i="4"/>
  <c r="A1" i="4"/>
  <c r="B19" i="2"/>
  <c r="B45" i="2"/>
  <c r="B23" i="2"/>
  <c r="B30" i="2"/>
  <c r="B58" i="2"/>
  <c r="B44" i="2"/>
  <c r="B25" i="2"/>
  <c r="B39" i="2"/>
  <c r="B18" i="2"/>
  <c r="B59" i="2"/>
  <c r="B11" i="2"/>
  <c r="B4" i="2"/>
  <c r="B33" i="2"/>
  <c r="B46" i="2"/>
  <c r="B61" i="2"/>
  <c r="B34" i="2"/>
  <c r="B24" i="2"/>
  <c r="B55" i="2"/>
  <c r="B49" i="2"/>
  <c r="B15" i="2"/>
  <c r="B9" i="2"/>
  <c r="B51" i="2"/>
  <c r="B36" i="2"/>
  <c r="B54" i="2"/>
  <c r="B35" i="2"/>
  <c r="B50" i="2"/>
  <c r="B16" i="2"/>
  <c r="B48" i="2"/>
  <c r="B53" i="2"/>
  <c r="B60" i="2"/>
  <c r="B13" i="2"/>
  <c r="B8" i="2"/>
  <c r="B38" i="2"/>
  <c r="B26" i="2"/>
  <c r="B6" i="2"/>
  <c r="B41" i="2"/>
  <c r="B31" i="2"/>
  <c r="B10" i="2"/>
  <c r="B40" i="2"/>
  <c r="B28" i="2"/>
  <c r="B20" i="2"/>
  <c r="B29" i="2"/>
  <c r="B21" i="2"/>
  <c r="B5" i="2"/>
  <c r="B43" i="2"/>
  <c r="B56" i="2"/>
  <c r="B14" i="2"/>
  <c r="C220" i="15" l="1"/>
  <c r="C78" i="12"/>
  <c r="C107" i="4" s="1"/>
  <c r="C218" i="15"/>
  <c r="C141" i="23"/>
  <c r="C60" i="20"/>
  <c r="C113" i="4" s="1"/>
  <c r="H58" i="4"/>
  <c r="P136" i="4"/>
  <c r="G139" i="4"/>
  <c r="I140" i="4"/>
  <c r="Q143" i="4"/>
  <c r="U148" i="4"/>
  <c r="C151" i="4"/>
  <c r="W100" i="10"/>
  <c r="H145" i="11"/>
  <c r="W37" i="12"/>
  <c r="O204" i="13"/>
  <c r="R204" i="14"/>
  <c r="C187" i="15"/>
  <c r="O187" i="15"/>
  <c r="S137" i="4"/>
  <c r="P90" i="16"/>
  <c r="T178" i="18"/>
  <c r="D178" i="18"/>
  <c r="I197" i="18"/>
  <c r="L140" i="4"/>
  <c r="K71" i="20"/>
  <c r="I146" i="21"/>
  <c r="K165" i="22"/>
  <c r="R144" i="4"/>
  <c r="F98" i="25"/>
  <c r="V78" i="35"/>
  <c r="C63" i="41"/>
  <c r="D69" i="45"/>
  <c r="F52" i="45"/>
  <c r="K52" i="47"/>
  <c r="E103" i="50"/>
  <c r="Q103" i="50"/>
  <c r="S104" i="50"/>
  <c r="U105" i="50"/>
  <c r="W73" i="50"/>
  <c r="R133" i="4"/>
  <c r="K137" i="4"/>
  <c r="S139" i="4"/>
  <c r="J140" i="4"/>
  <c r="T143" i="4"/>
  <c r="P144" i="4"/>
  <c r="R146" i="4"/>
  <c r="H147" i="4"/>
  <c r="T147" i="4"/>
  <c r="J148" i="4"/>
  <c r="V148" i="4"/>
  <c r="L149" i="4"/>
  <c r="B150" i="4"/>
  <c r="D151" i="4"/>
  <c r="C100" i="9"/>
  <c r="F31" i="12"/>
  <c r="H65" i="12"/>
  <c r="H98" i="12" s="1"/>
  <c r="H159" i="4" s="1"/>
  <c r="J187" i="13"/>
  <c r="B204" i="13"/>
  <c r="V162" i="14"/>
  <c r="J187" i="14"/>
  <c r="J199" i="14"/>
  <c r="B218" i="15"/>
  <c r="H71" i="16"/>
  <c r="T90" i="16"/>
  <c r="H197" i="17"/>
  <c r="W178" i="18"/>
  <c r="J197" i="18"/>
  <c r="D61" i="19"/>
  <c r="C51" i="20"/>
  <c r="C65" i="4" s="1"/>
  <c r="C138" i="4" s="1"/>
  <c r="N146" i="21"/>
  <c r="B157" i="21"/>
  <c r="L171" i="21"/>
  <c r="S146" i="22"/>
  <c r="J165" i="22"/>
  <c r="S48" i="23"/>
  <c r="J57" i="24"/>
  <c r="J116" i="4" s="1"/>
  <c r="J76" i="24"/>
  <c r="J173" i="4" s="1"/>
  <c r="S98" i="25"/>
  <c r="V110" i="25"/>
  <c r="Q126" i="25"/>
  <c r="B98" i="26"/>
  <c r="N98" i="26"/>
  <c r="W126" i="27"/>
  <c r="R84" i="29"/>
  <c r="H120" i="30"/>
  <c r="V84" i="30"/>
  <c r="G78" i="34"/>
  <c r="R63" i="33"/>
  <c r="D51" i="34"/>
  <c r="P51" i="34"/>
  <c r="Q51" i="35"/>
  <c r="E80" i="39"/>
  <c r="V57" i="37"/>
  <c r="I60" i="37"/>
  <c r="J63" i="37"/>
  <c r="Q78" i="38"/>
  <c r="B80" i="39"/>
  <c r="Q63" i="43"/>
  <c r="K52" i="46"/>
  <c r="W52" i="46"/>
  <c r="G52" i="46"/>
  <c r="N73" i="50"/>
  <c r="T139" i="4"/>
  <c r="M140" i="4"/>
  <c r="U143" i="4"/>
  <c r="Q144" i="4"/>
  <c r="U147" i="4"/>
  <c r="K148" i="4"/>
  <c r="W148" i="4"/>
  <c r="M149" i="4"/>
  <c r="C150" i="4"/>
  <c r="E151" i="4"/>
  <c r="L17" i="8"/>
  <c r="M37" i="12"/>
  <c r="I65" i="12"/>
  <c r="I57" i="4" s="1"/>
  <c r="I132" i="4" s="1"/>
  <c r="E261" i="13"/>
  <c r="U162" i="14"/>
  <c r="Q187" i="14"/>
  <c r="I187" i="14"/>
  <c r="O34" i="15"/>
  <c r="Q171" i="15"/>
  <c r="K214" i="15"/>
  <c r="W92" i="16"/>
  <c r="C5" i="17"/>
  <c r="C174" i="17" s="1"/>
  <c r="I197" i="17"/>
  <c r="E61" i="19"/>
  <c r="E81" i="16" s="1"/>
  <c r="L139" i="4"/>
  <c r="D141" i="4"/>
  <c r="U146" i="21"/>
  <c r="Q146" i="21"/>
  <c r="D157" i="21"/>
  <c r="D99" i="23"/>
  <c r="J77" i="24"/>
  <c r="J174" i="4" s="1"/>
  <c r="D77" i="24"/>
  <c r="D174" i="4" s="1"/>
  <c r="M98" i="26"/>
  <c r="K110" i="26"/>
  <c r="C110" i="26"/>
  <c r="T126" i="26"/>
  <c r="R110" i="27"/>
  <c r="L126" i="27"/>
  <c r="U84" i="29"/>
  <c r="Q84" i="31"/>
  <c r="I84" i="31"/>
  <c r="Q51" i="34"/>
  <c r="S51" i="34"/>
  <c r="F51" i="35"/>
  <c r="W57" i="37"/>
  <c r="W80" i="37"/>
  <c r="J80" i="38"/>
  <c r="S63" i="41"/>
  <c r="O63" i="42"/>
  <c r="P90" i="43"/>
  <c r="L63" i="43"/>
  <c r="J52" i="45"/>
  <c r="S52" i="47"/>
  <c r="J73" i="49"/>
  <c r="G103" i="50"/>
  <c r="I104" i="50"/>
  <c r="K105" i="50"/>
  <c r="G73" i="50"/>
  <c r="D73" i="51"/>
  <c r="T144" i="4"/>
  <c r="V58" i="8"/>
  <c r="Q117" i="9"/>
  <c r="E156" i="10"/>
  <c r="J100" i="10"/>
  <c r="M117" i="10"/>
  <c r="K145" i="11"/>
  <c r="J147" i="11"/>
  <c r="T31" i="12"/>
  <c r="P162" i="13"/>
  <c r="R187" i="13"/>
  <c r="R204" i="13"/>
  <c r="I181" i="14"/>
  <c r="R187" i="14"/>
  <c r="P162" i="15"/>
  <c r="F199" i="15"/>
  <c r="K251" i="15"/>
  <c r="J137" i="4"/>
  <c r="F5" i="17"/>
  <c r="F173" i="17" s="1"/>
  <c r="L197" i="18"/>
  <c r="E141" i="4"/>
  <c r="Q141" i="4"/>
  <c r="S132" i="22"/>
  <c r="G99" i="23"/>
  <c r="G62" i="20" s="1"/>
  <c r="G115" i="4" s="1"/>
  <c r="C192" i="23"/>
  <c r="T110" i="25"/>
  <c r="Q110" i="25"/>
  <c r="F110" i="26"/>
  <c r="Q126" i="26"/>
  <c r="D99" i="29"/>
  <c r="H84" i="30"/>
  <c r="O51" i="33"/>
  <c r="F51" i="34"/>
  <c r="T51" i="34"/>
  <c r="N63" i="37"/>
  <c r="I79" i="38"/>
  <c r="L63" i="41"/>
  <c r="J63" i="42"/>
  <c r="Q90" i="43"/>
  <c r="U52" i="45"/>
  <c r="K73" i="49"/>
  <c r="H103" i="50"/>
  <c r="J104" i="50"/>
  <c r="L105" i="50"/>
  <c r="G143" i="4"/>
  <c r="U144" i="4"/>
  <c r="C111" i="9"/>
  <c r="N117" i="9"/>
  <c r="E117" i="10"/>
  <c r="U3" i="12"/>
  <c r="U5" i="4" s="1"/>
  <c r="W187" i="15"/>
  <c r="V199" i="15"/>
  <c r="U3" i="4"/>
  <c r="P93" i="16"/>
  <c r="L197" i="19"/>
  <c r="H165" i="21"/>
  <c r="M165" i="22"/>
  <c r="V76" i="24"/>
  <c r="V173" i="4" s="1"/>
  <c r="O76" i="24"/>
  <c r="O173" i="4" s="1"/>
  <c r="Q77" i="24"/>
  <c r="Q174" i="4" s="1"/>
  <c r="D51" i="33"/>
  <c r="G51" i="34"/>
  <c r="T51" i="35"/>
  <c r="N51" i="37"/>
  <c r="L51" i="38"/>
  <c r="F81" i="41"/>
  <c r="T63" i="43"/>
  <c r="V52" i="45"/>
  <c r="I103" i="50"/>
  <c r="K104" i="50"/>
  <c r="M105" i="50"/>
  <c r="O73" i="50"/>
  <c r="N103" i="51"/>
  <c r="J73" i="51"/>
  <c r="G141" i="4"/>
  <c r="T145" i="4"/>
  <c r="J146" i="4"/>
  <c r="V146" i="4"/>
  <c r="D149" i="4"/>
  <c r="R150" i="4"/>
  <c r="H151" i="4"/>
  <c r="M100" i="9"/>
  <c r="D111" i="9"/>
  <c r="E145" i="10"/>
  <c r="G156" i="10"/>
  <c r="H111" i="10"/>
  <c r="G133" i="4"/>
  <c r="F162" i="13"/>
  <c r="H171" i="13"/>
  <c r="V171" i="13"/>
  <c r="C181" i="13"/>
  <c r="B187" i="13"/>
  <c r="V224" i="13"/>
  <c r="W241" i="13"/>
  <c r="J162" i="14"/>
  <c r="L162" i="14"/>
  <c r="B181" i="15"/>
  <c r="V187" i="15"/>
  <c r="W199" i="15"/>
  <c r="W178" i="17"/>
  <c r="C178" i="18"/>
  <c r="G178" i="18"/>
  <c r="Q140" i="4"/>
  <c r="D146" i="21"/>
  <c r="C146" i="22"/>
  <c r="B165" i="22"/>
  <c r="U52" i="24"/>
  <c r="P57" i="24"/>
  <c r="P116" i="4" s="1"/>
  <c r="K98" i="25"/>
  <c r="C98" i="25"/>
  <c r="U126" i="25"/>
  <c r="W126" i="25"/>
  <c r="M126" i="25"/>
  <c r="P98" i="26"/>
  <c r="G126" i="26"/>
  <c r="C98" i="27"/>
  <c r="Q51" i="33"/>
  <c r="V57" i="33"/>
  <c r="R80" i="34"/>
  <c r="H51" i="34"/>
  <c r="S51" i="37"/>
  <c r="P79" i="39"/>
  <c r="P73" i="50"/>
  <c r="O103" i="51"/>
  <c r="G73" i="51"/>
  <c r="F133" i="4"/>
  <c r="W146" i="4"/>
  <c r="O148" i="4"/>
  <c r="E149" i="4"/>
  <c r="S150" i="4"/>
  <c r="I151" i="4"/>
  <c r="N100" i="9"/>
  <c r="F111" i="9"/>
  <c r="O100" i="10"/>
  <c r="B75" i="12"/>
  <c r="B104" i="4" s="1"/>
  <c r="D181" i="13"/>
  <c r="O187" i="13"/>
  <c r="K162" i="14"/>
  <c r="C34" i="15"/>
  <c r="W162" i="15"/>
  <c r="C181" i="15"/>
  <c r="W136" i="4"/>
  <c r="L178" i="17"/>
  <c r="F178" i="17"/>
  <c r="E217" i="17"/>
  <c r="C5" i="18"/>
  <c r="C172" i="18" s="1"/>
  <c r="P139" i="4"/>
  <c r="R140" i="4"/>
  <c r="T141" i="4"/>
  <c r="H141" i="21"/>
  <c r="P165" i="21"/>
  <c r="U194" i="21"/>
  <c r="H146" i="22"/>
  <c r="U165" i="22"/>
  <c r="D48" i="23"/>
  <c r="Q99" i="23"/>
  <c r="Q175" i="23" s="1"/>
  <c r="P67" i="24"/>
  <c r="I110" i="25"/>
  <c r="E98" i="26"/>
  <c r="U110" i="26"/>
  <c r="D126" i="26"/>
  <c r="V126" i="26"/>
  <c r="P98" i="27"/>
  <c r="K84" i="29"/>
  <c r="F78" i="33"/>
  <c r="I51" i="34"/>
  <c r="J51" i="35"/>
  <c r="B51" i="37"/>
  <c r="V78" i="38"/>
  <c r="B80" i="38"/>
  <c r="R51" i="39"/>
  <c r="U63" i="41"/>
  <c r="V63" i="43"/>
  <c r="B63" i="43"/>
  <c r="B60" i="45"/>
  <c r="D52" i="46"/>
  <c r="P52" i="46"/>
  <c r="C52" i="47"/>
  <c r="B73" i="49"/>
  <c r="P103" i="51"/>
  <c r="I133" i="4"/>
  <c r="C137" i="4"/>
  <c r="D140" i="4"/>
  <c r="J143" i="4"/>
  <c r="D145" i="4"/>
  <c r="V145" i="4"/>
  <c r="B147" i="4"/>
  <c r="P148" i="4"/>
  <c r="F149" i="4"/>
  <c r="T150" i="4"/>
  <c r="J151" i="4"/>
  <c r="E17" i="8"/>
  <c r="D20" i="8"/>
  <c r="H111" i="9"/>
  <c r="E117" i="9"/>
  <c r="S145" i="10"/>
  <c r="H117" i="10"/>
  <c r="C145" i="11"/>
  <c r="L162" i="13"/>
  <c r="L181" i="13"/>
  <c r="L251" i="14"/>
  <c r="H162" i="15"/>
  <c r="D181" i="15"/>
  <c r="N187" i="15"/>
  <c r="I53" i="16"/>
  <c r="I101" i="16" s="1"/>
  <c r="I164" i="4" s="1"/>
  <c r="L136" i="4"/>
  <c r="C96" i="16"/>
  <c r="I173" i="17"/>
  <c r="D197" i="17"/>
  <c r="C197" i="19"/>
  <c r="Q139" i="4"/>
  <c r="K141" i="21"/>
  <c r="K165" i="21"/>
  <c r="T77" i="24"/>
  <c r="T174" i="4" s="1"/>
  <c r="M98" i="25"/>
  <c r="D110" i="25"/>
  <c r="E156" i="25"/>
  <c r="R98" i="26"/>
  <c r="V110" i="26"/>
  <c r="N110" i="26"/>
  <c r="I94" i="29"/>
  <c r="G51" i="33"/>
  <c r="N78" i="33"/>
  <c r="W78" i="38"/>
  <c r="C80" i="38"/>
  <c r="O80" i="38"/>
  <c r="O51" i="38"/>
  <c r="B63" i="42"/>
  <c r="R63" i="42"/>
  <c r="L63" i="42"/>
  <c r="M52" i="45"/>
  <c r="Q52" i="46"/>
  <c r="L52" i="47"/>
  <c r="B60" i="47"/>
  <c r="C73" i="49"/>
  <c r="L103" i="50"/>
  <c r="R73" i="50"/>
  <c r="Q103" i="51"/>
  <c r="L60" i="4"/>
  <c r="E136" i="4"/>
  <c r="O141" i="4"/>
  <c r="K143" i="4"/>
  <c r="E145" i="4"/>
  <c r="W145" i="4"/>
  <c r="C147" i="4"/>
  <c r="Q148" i="4"/>
  <c r="G149" i="4"/>
  <c r="U150" i="4"/>
  <c r="K151" i="4"/>
  <c r="O17" i="8"/>
  <c r="G20" i="8"/>
  <c r="K111" i="9"/>
  <c r="F117" i="9"/>
  <c r="V117" i="9"/>
  <c r="G128" i="9"/>
  <c r="U117" i="10"/>
  <c r="K85" i="12"/>
  <c r="O181" i="13"/>
  <c r="M171" i="14"/>
  <c r="B241" i="14"/>
  <c r="I162" i="15"/>
  <c r="E181" i="15"/>
  <c r="N178" i="17"/>
  <c r="Q197" i="17"/>
  <c r="G197" i="18"/>
  <c r="T140" i="4"/>
  <c r="P141" i="21"/>
  <c r="H183" i="21"/>
  <c r="R146" i="22"/>
  <c r="E165" i="22"/>
  <c r="B144" i="4"/>
  <c r="E57" i="24"/>
  <c r="E116" i="4" s="1"/>
  <c r="N98" i="25"/>
  <c r="G105" i="25"/>
  <c r="D126" i="25"/>
  <c r="G98" i="26"/>
  <c r="T98" i="27"/>
  <c r="L110" i="27"/>
  <c r="R126" i="27"/>
  <c r="M84" i="29"/>
  <c r="J94" i="29"/>
  <c r="P78" i="33"/>
  <c r="W51" i="34"/>
  <c r="F51" i="37"/>
  <c r="B78" i="37"/>
  <c r="P80" i="38"/>
  <c r="D51" i="38"/>
  <c r="K63" i="41"/>
  <c r="N72" i="41"/>
  <c r="G90" i="41"/>
  <c r="N52" i="45"/>
  <c r="R52" i="46"/>
  <c r="M52" i="47"/>
  <c r="M103" i="50"/>
  <c r="Q105" i="50"/>
  <c r="N133" i="4"/>
  <c r="F137" i="4"/>
  <c r="F140" i="4"/>
  <c r="P141" i="4"/>
  <c r="N143" i="4"/>
  <c r="N146" i="4"/>
  <c r="D147" i="4"/>
  <c r="R148" i="4"/>
  <c r="H149" i="4"/>
  <c r="V150" i="4"/>
  <c r="L151" i="4"/>
  <c r="Q111" i="9"/>
  <c r="J128" i="9"/>
  <c r="E156" i="9"/>
  <c r="E145" i="11"/>
  <c r="Q31" i="12"/>
  <c r="G87" i="12"/>
  <c r="P171" i="15"/>
  <c r="U140" i="4"/>
  <c r="W141" i="4"/>
  <c r="I105" i="25"/>
  <c r="B84" i="29"/>
  <c r="J84" i="29"/>
  <c r="Q94" i="29"/>
  <c r="S80" i="34"/>
  <c r="I51" i="33"/>
  <c r="P79" i="33"/>
  <c r="H79" i="34"/>
  <c r="L51" i="34"/>
  <c r="H51" i="35"/>
  <c r="K79" i="39"/>
  <c r="R78" i="37"/>
  <c r="C79" i="38"/>
  <c r="B51" i="39"/>
  <c r="V72" i="41"/>
  <c r="O90" i="41"/>
  <c r="D63" i="42"/>
  <c r="T63" i="42"/>
  <c r="N103" i="50"/>
  <c r="D104" i="50"/>
  <c r="R105" i="50"/>
  <c r="H73" i="50"/>
  <c r="G137" i="4"/>
  <c r="C139" i="4"/>
  <c r="G140" i="4"/>
  <c r="S141" i="4"/>
  <c r="M144" i="4"/>
  <c r="W204" i="13"/>
  <c r="J253" i="13"/>
  <c r="E171" i="14"/>
  <c r="Q171" i="14"/>
  <c r="K162" i="15"/>
  <c r="M162" i="15"/>
  <c r="B90" i="16"/>
  <c r="H184" i="17"/>
  <c r="E197" i="17"/>
  <c r="B5" i="18"/>
  <c r="F197" i="19"/>
  <c r="H139" i="4"/>
  <c r="L141" i="4"/>
  <c r="N132" i="21"/>
  <c r="V141" i="21"/>
  <c r="V132" i="21" s="1"/>
  <c r="P146" i="22"/>
  <c r="U57" i="24"/>
  <c r="U116" i="4" s="1"/>
  <c r="P98" i="25"/>
  <c r="S110" i="25"/>
  <c r="B126" i="25"/>
  <c r="U98" i="26"/>
  <c r="S110" i="26"/>
  <c r="N126" i="26"/>
  <c r="H98" i="27"/>
  <c r="N110" i="27"/>
  <c r="H126" i="27"/>
  <c r="E84" i="29"/>
  <c r="Q84" i="29"/>
  <c r="B63" i="37"/>
  <c r="R51" i="38"/>
  <c r="F51" i="39"/>
  <c r="W63" i="42"/>
  <c r="D63" i="43"/>
  <c r="J59" i="4"/>
  <c r="H137" i="4"/>
  <c r="D139" i="4"/>
  <c r="H140" i="4"/>
  <c r="P143" i="4"/>
  <c r="N144" i="4"/>
  <c r="P146" i="4"/>
  <c r="T148" i="4"/>
  <c r="B151" i="4"/>
  <c r="N58" i="8"/>
  <c r="M156" i="9"/>
  <c r="C106" i="11"/>
  <c r="I88" i="12"/>
  <c r="N171" i="13"/>
  <c r="F171" i="13"/>
  <c r="D136" i="4"/>
  <c r="R137" i="4"/>
  <c r="J90" i="16"/>
  <c r="F197" i="17"/>
  <c r="V197" i="17"/>
  <c r="J160" i="21"/>
  <c r="E98" i="25"/>
  <c r="N90" i="29"/>
  <c r="B51" i="34"/>
  <c r="C63" i="37"/>
  <c r="I63" i="43"/>
  <c r="E52" i="45"/>
  <c r="M73" i="51"/>
  <c r="K73" i="51"/>
  <c r="F73" i="51"/>
  <c r="R73" i="51"/>
  <c r="C125" i="4"/>
  <c r="H73" i="51"/>
  <c r="I73" i="51"/>
  <c r="U73" i="51"/>
  <c r="S73" i="51"/>
  <c r="N73" i="51"/>
  <c r="P73" i="51"/>
  <c r="Q73" i="51"/>
  <c r="B73" i="51"/>
  <c r="E73" i="51"/>
  <c r="V73" i="51"/>
  <c r="C73" i="51"/>
  <c r="I73" i="50"/>
  <c r="U73" i="50"/>
  <c r="L73" i="50"/>
  <c r="S73" i="50"/>
  <c r="V73" i="50"/>
  <c r="Q73" i="50"/>
  <c r="T73" i="50"/>
  <c r="E73" i="50"/>
  <c r="F80" i="50"/>
  <c r="C73" i="50"/>
  <c r="F73" i="50"/>
  <c r="M73" i="50"/>
  <c r="D73" i="50"/>
  <c r="K73" i="50"/>
  <c r="D73" i="49"/>
  <c r="E73" i="49"/>
  <c r="Q73" i="49"/>
  <c r="F73" i="49"/>
  <c r="B103" i="50"/>
  <c r="N105" i="50"/>
  <c r="R103" i="51"/>
  <c r="B105" i="51"/>
  <c r="G73" i="49"/>
  <c r="S103" i="51"/>
  <c r="C105" i="51"/>
  <c r="H73" i="49"/>
  <c r="T103" i="51"/>
  <c r="U103" i="51"/>
  <c r="V103" i="51"/>
  <c r="F105" i="51"/>
  <c r="W103" i="51"/>
  <c r="G105" i="51"/>
  <c r="L73" i="49"/>
  <c r="H105" i="51"/>
  <c r="M73" i="49"/>
  <c r="I105" i="51"/>
  <c r="N73" i="49"/>
  <c r="J105" i="51"/>
  <c r="O73" i="49"/>
  <c r="K105" i="51"/>
  <c r="P73" i="49"/>
  <c r="F104" i="51"/>
  <c r="G104" i="51"/>
  <c r="B103" i="51"/>
  <c r="H104" i="51"/>
  <c r="N105" i="51"/>
  <c r="C103" i="51"/>
  <c r="I104" i="51"/>
  <c r="O105" i="51"/>
  <c r="T73" i="49"/>
  <c r="D103" i="51"/>
  <c r="P105" i="51"/>
  <c r="U73" i="49"/>
  <c r="E103" i="51"/>
  <c r="Q105" i="51"/>
  <c r="V73" i="49"/>
  <c r="H80" i="49"/>
  <c r="R103" i="50"/>
  <c r="B105" i="50"/>
  <c r="F103" i="51"/>
  <c r="R105" i="51"/>
  <c r="W73" i="49"/>
  <c r="I80" i="49"/>
  <c r="S103" i="50"/>
  <c r="C105" i="50"/>
  <c r="G103" i="51"/>
  <c r="S105" i="51"/>
  <c r="E87" i="49"/>
  <c r="T103" i="50"/>
  <c r="D105" i="50"/>
  <c r="H103" i="51"/>
  <c r="N104" i="51"/>
  <c r="I73" i="49"/>
  <c r="M87" i="49"/>
  <c r="U103" i="50"/>
  <c r="E105" i="50"/>
  <c r="I103" i="51"/>
  <c r="O104" i="51"/>
  <c r="U87" i="49"/>
  <c r="V103" i="50"/>
  <c r="F105" i="50"/>
  <c r="J103" i="51"/>
  <c r="P104" i="51"/>
  <c r="V105" i="51"/>
  <c r="W103" i="50"/>
  <c r="K103" i="51"/>
  <c r="Q104" i="51"/>
  <c r="W105" i="51"/>
  <c r="B104" i="50"/>
  <c r="L103" i="51"/>
  <c r="C104" i="50"/>
  <c r="I105" i="50"/>
  <c r="M103" i="51"/>
  <c r="W125" i="4"/>
  <c r="P151" i="4"/>
  <c r="Q151" i="4"/>
  <c r="R151" i="4"/>
  <c r="O151" i="4"/>
  <c r="S151" i="4"/>
  <c r="T151" i="4"/>
  <c r="U151" i="4"/>
  <c r="W151" i="4"/>
  <c r="D30" i="4"/>
  <c r="N52" i="47"/>
  <c r="O52" i="47"/>
  <c r="R52" i="47"/>
  <c r="T52" i="47"/>
  <c r="U52" i="47"/>
  <c r="V52" i="47"/>
  <c r="W52" i="47"/>
  <c r="I52" i="47"/>
  <c r="B52" i="47"/>
  <c r="D52" i="47"/>
  <c r="E52" i="47"/>
  <c r="Q52" i="47"/>
  <c r="S124" i="4"/>
  <c r="F52" i="47"/>
  <c r="G52" i="47"/>
  <c r="V124" i="4"/>
  <c r="W124" i="4"/>
  <c r="M124" i="4"/>
  <c r="N124" i="4"/>
  <c r="O124" i="4"/>
  <c r="P124" i="4"/>
  <c r="J52" i="47"/>
  <c r="E52" i="46"/>
  <c r="I52" i="46"/>
  <c r="O52" i="46"/>
  <c r="L52" i="46"/>
  <c r="M52" i="46"/>
  <c r="S52" i="46"/>
  <c r="B52" i="46"/>
  <c r="T52" i="46"/>
  <c r="U52" i="46"/>
  <c r="C52" i="46"/>
  <c r="J52" i="46"/>
  <c r="K52" i="45"/>
  <c r="G52" i="45"/>
  <c r="H52" i="45"/>
  <c r="I52" i="45"/>
  <c r="L52" i="45"/>
  <c r="R52" i="45"/>
  <c r="S52" i="45"/>
  <c r="O52" i="45"/>
  <c r="P52" i="45"/>
  <c r="Q52" i="45"/>
  <c r="E60" i="45"/>
  <c r="G60" i="45"/>
  <c r="J60" i="45"/>
  <c r="T52" i="45"/>
  <c r="O60" i="45"/>
  <c r="Q60" i="45"/>
  <c r="W60" i="45"/>
  <c r="W52" i="45"/>
  <c r="B52" i="45"/>
  <c r="C52" i="45"/>
  <c r="I124" i="4"/>
  <c r="J124" i="4"/>
  <c r="F150" i="4"/>
  <c r="G150" i="4"/>
  <c r="V69" i="45"/>
  <c r="H150" i="4"/>
  <c r="I150" i="4"/>
  <c r="J150" i="4"/>
  <c r="K150" i="4"/>
  <c r="U124" i="4"/>
  <c r="E150" i="4"/>
  <c r="M150" i="4"/>
  <c r="N150" i="4"/>
  <c r="O150" i="4"/>
  <c r="P150" i="4"/>
  <c r="Q150" i="4"/>
  <c r="C69" i="45"/>
  <c r="S63" i="43"/>
  <c r="G63" i="43"/>
  <c r="J63" i="43"/>
  <c r="E63" i="43"/>
  <c r="C63" i="43"/>
  <c r="O63" i="43"/>
  <c r="F63" i="43"/>
  <c r="R63" i="43"/>
  <c r="M63" i="43"/>
  <c r="H63" i="43"/>
  <c r="K63" i="43"/>
  <c r="W63" i="43"/>
  <c r="N63" i="43"/>
  <c r="B123" i="4"/>
  <c r="D123" i="4"/>
  <c r="U63" i="43"/>
  <c r="Q72" i="43"/>
  <c r="E123" i="4"/>
  <c r="P63" i="43"/>
  <c r="C63" i="42"/>
  <c r="E63" i="42"/>
  <c r="F63" i="42"/>
  <c r="I63" i="42"/>
  <c r="P63" i="42"/>
  <c r="K63" i="42"/>
  <c r="M63" i="42"/>
  <c r="N63" i="42"/>
  <c r="Q63" i="42"/>
  <c r="S63" i="42"/>
  <c r="D90" i="42"/>
  <c r="U63" i="42"/>
  <c r="V63" i="42"/>
  <c r="V63" i="41"/>
  <c r="C90" i="42"/>
  <c r="S90" i="43"/>
  <c r="T90" i="43"/>
  <c r="J63" i="41"/>
  <c r="U90" i="43"/>
  <c r="W90" i="41"/>
  <c r="F90" i="42"/>
  <c r="V90" i="43"/>
  <c r="G90" i="42"/>
  <c r="G63" i="41"/>
  <c r="H90" i="42"/>
  <c r="K90" i="42"/>
  <c r="E63" i="41"/>
  <c r="F63" i="41"/>
  <c r="R63" i="41"/>
  <c r="M90" i="42"/>
  <c r="N90" i="42"/>
  <c r="O90" i="42"/>
  <c r="C90" i="43"/>
  <c r="I63" i="41"/>
  <c r="O63" i="41"/>
  <c r="D90" i="43"/>
  <c r="D72" i="41"/>
  <c r="E90" i="43"/>
  <c r="F90" i="43"/>
  <c r="S90" i="42"/>
  <c r="M63" i="41"/>
  <c r="L72" i="41"/>
  <c r="H90" i="43"/>
  <c r="N63" i="41"/>
  <c r="D63" i="41"/>
  <c r="U90" i="42"/>
  <c r="I90" i="43"/>
  <c r="V90" i="42"/>
  <c r="T72" i="41"/>
  <c r="W90" i="42"/>
  <c r="K90" i="43"/>
  <c r="Q63" i="41"/>
  <c r="W63" i="41"/>
  <c r="L90" i="43"/>
  <c r="B63" i="41"/>
  <c r="M90" i="43"/>
  <c r="N90" i="43"/>
  <c r="G81" i="41"/>
  <c r="N81" i="41"/>
  <c r="O81" i="41"/>
  <c r="K149" i="4"/>
  <c r="V81" i="41"/>
  <c r="N149" i="4"/>
  <c r="H81" i="41"/>
  <c r="W81" i="41"/>
  <c r="O149" i="4"/>
  <c r="I81" i="41"/>
  <c r="P149" i="4"/>
  <c r="Q149" i="4"/>
  <c r="S149" i="4"/>
  <c r="T149" i="4"/>
  <c r="U149" i="4"/>
  <c r="V149" i="4"/>
  <c r="P81" i="41"/>
  <c r="W149" i="4"/>
  <c r="Q81" i="41"/>
  <c r="I51" i="39"/>
  <c r="L51" i="39"/>
  <c r="S51" i="39"/>
  <c r="P60" i="39"/>
  <c r="S122" i="4"/>
  <c r="J51" i="39"/>
  <c r="E51" i="39"/>
  <c r="T51" i="39"/>
  <c r="Q51" i="39"/>
  <c r="M51" i="39"/>
  <c r="C51" i="39"/>
  <c r="N51" i="39"/>
  <c r="B122" i="4"/>
  <c r="U80" i="39"/>
  <c r="J78" i="39"/>
  <c r="V80" i="39"/>
  <c r="D51" i="39"/>
  <c r="U51" i="39"/>
  <c r="K51" i="39"/>
  <c r="V51" i="39"/>
  <c r="B63" i="39"/>
  <c r="H51" i="38"/>
  <c r="E51" i="38"/>
  <c r="K51" i="38"/>
  <c r="F51" i="38"/>
  <c r="I51" i="38"/>
  <c r="P51" i="38"/>
  <c r="M51" i="38"/>
  <c r="S51" i="38"/>
  <c r="N51" i="38"/>
  <c r="Q51" i="38"/>
  <c r="C63" i="38"/>
  <c r="B51" i="38"/>
  <c r="O63" i="38"/>
  <c r="U51" i="38"/>
  <c r="V51" i="38"/>
  <c r="C51" i="38"/>
  <c r="E79" i="38"/>
  <c r="K80" i="38"/>
  <c r="J51" i="38"/>
  <c r="U51" i="37"/>
  <c r="K51" i="37"/>
  <c r="I51" i="37"/>
  <c r="N78" i="39"/>
  <c r="L60" i="37"/>
  <c r="R63" i="37"/>
  <c r="G51" i="37"/>
  <c r="M60" i="37"/>
  <c r="S63" i="37"/>
  <c r="J78" i="37"/>
  <c r="G57" i="37"/>
  <c r="P60" i="37"/>
  <c r="V63" i="37"/>
  <c r="N78" i="37"/>
  <c r="J57" i="37"/>
  <c r="Q60" i="37"/>
  <c r="J51" i="37"/>
  <c r="V51" i="37"/>
  <c r="T60" i="37"/>
  <c r="E51" i="37"/>
  <c r="Q51" i="37"/>
  <c r="O57" i="37"/>
  <c r="U60" i="37"/>
  <c r="D79" i="37"/>
  <c r="V78" i="39"/>
  <c r="H51" i="37"/>
  <c r="L79" i="37"/>
  <c r="K79" i="38"/>
  <c r="O51" i="37"/>
  <c r="F78" i="38"/>
  <c r="L79" i="38"/>
  <c r="R80" i="38"/>
  <c r="G78" i="38"/>
  <c r="M79" i="38"/>
  <c r="S80" i="38"/>
  <c r="T79" i="37"/>
  <c r="R51" i="37"/>
  <c r="U79" i="37"/>
  <c r="I78" i="38"/>
  <c r="M51" i="37"/>
  <c r="C51" i="37"/>
  <c r="F80" i="37"/>
  <c r="Q79" i="38"/>
  <c r="G80" i="37"/>
  <c r="H79" i="39"/>
  <c r="P51" i="37"/>
  <c r="S79" i="38"/>
  <c r="W51" i="37"/>
  <c r="N80" i="37"/>
  <c r="N78" i="38"/>
  <c r="T79" i="38"/>
  <c r="O80" i="37"/>
  <c r="F78" i="39"/>
  <c r="R80" i="39"/>
  <c r="L148" i="4"/>
  <c r="M122" i="4"/>
  <c r="M148" i="4"/>
  <c r="N122" i="4"/>
  <c r="N148" i="4"/>
  <c r="O122" i="4"/>
  <c r="B148" i="4"/>
  <c r="C148" i="4"/>
  <c r="D148" i="4"/>
  <c r="E148" i="4"/>
  <c r="F148" i="4"/>
  <c r="G148" i="4"/>
  <c r="I148" i="4"/>
  <c r="G51" i="35"/>
  <c r="M51" i="35"/>
  <c r="V57" i="35"/>
  <c r="P51" i="35"/>
  <c r="L51" i="35"/>
  <c r="N51" i="35"/>
  <c r="O51" i="35"/>
  <c r="R51" i="35"/>
  <c r="B51" i="35"/>
  <c r="V51" i="35"/>
  <c r="W51" i="35"/>
  <c r="Q121" i="4"/>
  <c r="J80" i="35"/>
  <c r="R121" i="4"/>
  <c r="E51" i="35"/>
  <c r="U51" i="35"/>
  <c r="N80" i="35"/>
  <c r="I51" i="35"/>
  <c r="D51" i="35"/>
  <c r="K80" i="34"/>
  <c r="E51" i="34"/>
  <c r="I79" i="34"/>
  <c r="J51" i="34"/>
  <c r="K51" i="34"/>
  <c r="M51" i="34"/>
  <c r="N51" i="34"/>
  <c r="Q79" i="34"/>
  <c r="R51" i="34"/>
  <c r="O78" i="34"/>
  <c r="U51" i="34"/>
  <c r="V51" i="34"/>
  <c r="E51" i="33"/>
  <c r="N51" i="33"/>
  <c r="L51" i="33"/>
  <c r="M51" i="33"/>
  <c r="B63" i="33"/>
  <c r="H63" i="33"/>
  <c r="H79" i="35"/>
  <c r="V51" i="33"/>
  <c r="W51" i="33"/>
  <c r="H79" i="33"/>
  <c r="F78" i="35"/>
  <c r="R80" i="35"/>
  <c r="T51" i="33"/>
  <c r="J79" i="33"/>
  <c r="U51" i="33"/>
  <c r="D80" i="33"/>
  <c r="H51" i="33"/>
  <c r="J80" i="33"/>
  <c r="T80" i="33"/>
  <c r="F51" i="33"/>
  <c r="D57" i="33"/>
  <c r="B80" i="35"/>
  <c r="G147" i="4"/>
  <c r="B121" i="4"/>
  <c r="C121" i="4"/>
  <c r="I147" i="4"/>
  <c r="J147" i="4"/>
  <c r="K147" i="4"/>
  <c r="L147" i="4"/>
  <c r="P147" i="4"/>
  <c r="M147" i="4"/>
  <c r="O147" i="4"/>
  <c r="Q147" i="4"/>
  <c r="R147" i="4"/>
  <c r="M121" i="4"/>
  <c r="S147" i="4"/>
  <c r="N121" i="4"/>
  <c r="V119" i="31"/>
  <c r="M123" i="31"/>
  <c r="S84" i="31"/>
  <c r="G84" i="31"/>
  <c r="R84" i="31"/>
  <c r="Q122" i="31"/>
  <c r="C84" i="31"/>
  <c r="O84" i="31"/>
  <c r="B84" i="31"/>
  <c r="M119" i="31"/>
  <c r="K84" i="31"/>
  <c r="W84" i="31"/>
  <c r="J84" i="31"/>
  <c r="W84" i="30"/>
  <c r="L84" i="30"/>
  <c r="M84" i="30"/>
  <c r="T84" i="30"/>
  <c r="U84" i="30"/>
  <c r="E84" i="30"/>
  <c r="N84" i="30"/>
  <c r="P84" i="30"/>
  <c r="F84" i="30"/>
  <c r="G84" i="30"/>
  <c r="O84" i="30"/>
  <c r="D84" i="30"/>
  <c r="L84" i="29"/>
  <c r="O84" i="29"/>
  <c r="P84" i="29"/>
  <c r="V84" i="29"/>
  <c r="S84" i="29"/>
  <c r="T84" i="29"/>
  <c r="T122" i="30"/>
  <c r="W84" i="29"/>
  <c r="L99" i="29"/>
  <c r="T99" i="29"/>
  <c r="F84" i="29"/>
  <c r="F90" i="29"/>
  <c r="V90" i="29"/>
  <c r="C84" i="29"/>
  <c r="I84" i="29"/>
  <c r="D84" i="29"/>
  <c r="D122" i="30"/>
  <c r="G84" i="29"/>
  <c r="H84" i="29"/>
  <c r="N84" i="29"/>
  <c r="K146" i="4"/>
  <c r="M146" i="4"/>
  <c r="G120" i="4"/>
  <c r="Q146" i="4"/>
  <c r="S146" i="4"/>
  <c r="F39" i="4"/>
  <c r="F113" i="29"/>
  <c r="B146" i="4"/>
  <c r="E146" i="4"/>
  <c r="F146" i="4"/>
  <c r="G146" i="4"/>
  <c r="H146" i="4"/>
  <c r="I146" i="4"/>
  <c r="Q75" i="24"/>
  <c r="Q172" i="4" s="1"/>
  <c r="I98" i="27"/>
  <c r="O98" i="27"/>
  <c r="S110" i="27"/>
  <c r="D126" i="27"/>
  <c r="J98" i="27"/>
  <c r="V98" i="27"/>
  <c r="B110" i="27"/>
  <c r="F126" i="27"/>
  <c r="M98" i="27"/>
  <c r="E110" i="27"/>
  <c r="I126" i="27"/>
  <c r="G110" i="27"/>
  <c r="J126" i="27"/>
  <c r="P126" i="27"/>
  <c r="H110" i="27"/>
  <c r="Q98" i="27"/>
  <c r="W98" i="27"/>
  <c r="R98" i="27"/>
  <c r="J110" i="27"/>
  <c r="V110" i="27"/>
  <c r="Q110" i="27"/>
  <c r="N126" i="27"/>
  <c r="M110" i="27"/>
  <c r="C110" i="27"/>
  <c r="F98" i="27"/>
  <c r="T110" i="27"/>
  <c r="Q126" i="27"/>
  <c r="G126" i="27"/>
  <c r="B126" i="27"/>
  <c r="P110" i="27"/>
  <c r="T126" i="27"/>
  <c r="D98" i="27"/>
  <c r="G98" i="27"/>
  <c r="U110" i="27"/>
  <c r="K110" i="27"/>
  <c r="B98" i="27"/>
  <c r="N98" i="27"/>
  <c r="O126" i="27"/>
  <c r="Q119" i="4"/>
  <c r="M75" i="24"/>
  <c r="M172" i="4" s="1"/>
  <c r="S76" i="24"/>
  <c r="S173" i="4" s="1"/>
  <c r="N75" i="24"/>
  <c r="N172" i="4" s="1"/>
  <c r="M57" i="24"/>
  <c r="M116" i="4" s="1"/>
  <c r="E98" i="27"/>
  <c r="T119" i="4"/>
  <c r="O75" i="24"/>
  <c r="O172" i="4" s="1"/>
  <c r="L98" i="27"/>
  <c r="D110" i="27"/>
  <c r="Q98" i="26"/>
  <c r="I110" i="26"/>
  <c r="E126" i="26"/>
  <c r="L98" i="26"/>
  <c r="B126" i="26"/>
  <c r="O98" i="26"/>
  <c r="G110" i="26"/>
  <c r="C126" i="26"/>
  <c r="O126" i="26"/>
  <c r="V98" i="26"/>
  <c r="B110" i="26"/>
  <c r="D110" i="26"/>
  <c r="C98" i="26"/>
  <c r="E110" i="26"/>
  <c r="Q110" i="26"/>
  <c r="M126" i="26"/>
  <c r="T98" i="26"/>
  <c r="H126" i="26"/>
  <c r="H110" i="26"/>
  <c r="J126" i="26"/>
  <c r="W98" i="26"/>
  <c r="O110" i="26"/>
  <c r="K126" i="26"/>
  <c r="W126" i="26"/>
  <c r="J110" i="26"/>
  <c r="L110" i="26"/>
  <c r="K98" i="26"/>
  <c r="M110" i="26"/>
  <c r="U126" i="26"/>
  <c r="F98" i="26"/>
  <c r="P126" i="26"/>
  <c r="P110" i="26"/>
  <c r="R126" i="26"/>
  <c r="I98" i="26"/>
  <c r="W110" i="26"/>
  <c r="S126" i="26"/>
  <c r="D98" i="26"/>
  <c r="R110" i="26"/>
  <c r="T110" i="26"/>
  <c r="G98" i="25"/>
  <c r="D136" i="25"/>
  <c r="H98" i="25"/>
  <c r="U110" i="25"/>
  <c r="S126" i="25"/>
  <c r="T136" i="25"/>
  <c r="Q98" i="25"/>
  <c r="V126" i="25"/>
  <c r="H156" i="25"/>
  <c r="L98" i="25"/>
  <c r="U75" i="24"/>
  <c r="U172" i="4" s="1"/>
  <c r="O98" i="25"/>
  <c r="F156" i="25"/>
  <c r="C72" i="4"/>
  <c r="C145" i="4" s="1"/>
  <c r="J52" i="24"/>
  <c r="J69" i="4" s="1"/>
  <c r="J142" i="4" s="1"/>
  <c r="G110" i="25"/>
  <c r="B72" i="4"/>
  <c r="B145" i="4" s="1"/>
  <c r="B110" i="25"/>
  <c r="R70" i="4"/>
  <c r="R143" i="4" s="1"/>
  <c r="L77" i="24"/>
  <c r="L174" i="4" s="1"/>
  <c r="R98" i="25"/>
  <c r="C110" i="25"/>
  <c r="D156" i="25"/>
  <c r="T98" i="25"/>
  <c r="E110" i="25"/>
  <c r="C126" i="25"/>
  <c r="U98" i="25"/>
  <c r="F110" i="25"/>
  <c r="J126" i="25"/>
  <c r="V70" i="4"/>
  <c r="J72" i="4"/>
  <c r="J145" i="4" s="1"/>
  <c r="D105" i="25"/>
  <c r="E122" i="25"/>
  <c r="W98" i="25"/>
  <c r="H110" i="25"/>
  <c r="M122" i="25"/>
  <c r="F126" i="25"/>
  <c r="B68" i="24"/>
  <c r="O110" i="25"/>
  <c r="D71" i="4"/>
  <c r="D144" i="4" s="1"/>
  <c r="G68" i="24"/>
  <c r="J110" i="25"/>
  <c r="O105" i="25"/>
  <c r="K110" i="25"/>
  <c r="I126" i="25"/>
  <c r="L52" i="24"/>
  <c r="L74" i="24" s="1"/>
  <c r="L171" i="4" s="1"/>
  <c r="Q105" i="25"/>
  <c r="T105" i="25"/>
  <c r="M110" i="25"/>
  <c r="L126" i="25"/>
  <c r="R126" i="25"/>
  <c r="V143" i="4"/>
  <c r="S70" i="4"/>
  <c r="S143" i="4" s="1"/>
  <c r="H144" i="4"/>
  <c r="Q72" i="4"/>
  <c r="Q145" i="4" s="1"/>
  <c r="G76" i="24"/>
  <c r="G173" i="4" s="1"/>
  <c r="I69" i="24"/>
  <c r="W105" i="25"/>
  <c r="N110" i="25"/>
  <c r="F143" i="4"/>
  <c r="R145" i="4"/>
  <c r="B98" i="25"/>
  <c r="I98" i="25"/>
  <c r="P110" i="25"/>
  <c r="C119" i="25"/>
  <c r="N126" i="25"/>
  <c r="D98" i="25"/>
  <c r="W110" i="25"/>
  <c r="K119" i="25"/>
  <c r="O126" i="25"/>
  <c r="U74" i="24"/>
  <c r="U171" i="4" s="1"/>
  <c r="U69" i="4"/>
  <c r="U142" i="4" s="1"/>
  <c r="Q17" i="4"/>
  <c r="Q3" i="4"/>
  <c r="Q128" i="4" s="1"/>
  <c r="B76" i="24"/>
  <c r="B173" i="4" s="1"/>
  <c r="I143" i="4"/>
  <c r="O144" i="4"/>
  <c r="U145" i="4"/>
  <c r="U67" i="24"/>
  <c r="T156" i="25"/>
  <c r="O156" i="25"/>
  <c r="E42" i="4"/>
  <c r="R57" i="24"/>
  <c r="R116" i="4" s="1"/>
  <c r="R76" i="24"/>
  <c r="R173" i="4" s="1"/>
  <c r="M70" i="4"/>
  <c r="M143" i="4" s="1"/>
  <c r="S71" i="4"/>
  <c r="S144" i="4" s="1"/>
  <c r="H57" i="24"/>
  <c r="H116" i="4" s="1"/>
  <c r="W76" i="24"/>
  <c r="W173" i="4" s="1"/>
  <c r="R156" i="25"/>
  <c r="C57" i="24"/>
  <c r="C116" i="4" s="1"/>
  <c r="R68" i="24"/>
  <c r="C156" i="25"/>
  <c r="L70" i="4"/>
  <c r="L143" i="4" s="1"/>
  <c r="T52" i="24"/>
  <c r="D57" i="24"/>
  <c r="D116" i="4" s="1"/>
  <c r="U156" i="25"/>
  <c r="G57" i="24"/>
  <c r="G116" i="4" s="1"/>
  <c r="I136" i="25"/>
  <c r="W156" i="25"/>
  <c r="M156" i="25"/>
  <c r="B52" i="24"/>
  <c r="H77" i="24"/>
  <c r="H174" i="4" s="1"/>
  <c r="E52" i="24"/>
  <c r="C76" i="24"/>
  <c r="C173" i="4" s="1"/>
  <c r="I57" i="24"/>
  <c r="I116" i="4" s="1"/>
  <c r="J74" i="24"/>
  <c r="J171" i="4" s="1"/>
  <c r="L136" i="25"/>
  <c r="M52" i="24"/>
  <c r="K77" i="24"/>
  <c r="K174" i="4" s="1"/>
  <c r="K57" i="24"/>
  <c r="K116" i="4" s="1"/>
  <c r="K156" i="25"/>
  <c r="R52" i="24"/>
  <c r="L57" i="24"/>
  <c r="L116" i="4" s="1"/>
  <c r="E136" i="25"/>
  <c r="F145" i="4"/>
  <c r="W143" i="4"/>
  <c r="G145" i="4"/>
  <c r="H72" i="4"/>
  <c r="H145" i="4" s="1"/>
  <c r="F117" i="4"/>
  <c r="M77" i="24"/>
  <c r="M174" i="4" s="1"/>
  <c r="C144" i="4"/>
  <c r="I145" i="4"/>
  <c r="H76" i="24"/>
  <c r="H173" i="4" s="1"/>
  <c r="N57" i="24"/>
  <c r="N116" i="4" s="1"/>
  <c r="B156" i="25"/>
  <c r="N156" i="25"/>
  <c r="I76" i="24"/>
  <c r="I173" i="4" s="1"/>
  <c r="O57" i="24"/>
  <c r="O116" i="4" s="1"/>
  <c r="Q136" i="25"/>
  <c r="E144" i="4"/>
  <c r="K145" i="4"/>
  <c r="D52" i="24"/>
  <c r="P77" i="24"/>
  <c r="P174" i="4" s="1"/>
  <c r="F144" i="4"/>
  <c r="L145" i="4"/>
  <c r="K76" i="24"/>
  <c r="K173" i="4" s="1"/>
  <c r="Q57" i="24"/>
  <c r="Q116" i="4" s="1"/>
  <c r="G144" i="4"/>
  <c r="M145" i="4"/>
  <c r="F75" i="24"/>
  <c r="F172" i="4" s="1"/>
  <c r="R77" i="24"/>
  <c r="R174" i="4" s="1"/>
  <c r="F146" i="25"/>
  <c r="L156" i="25"/>
  <c r="B143" i="4"/>
  <c r="N145" i="4"/>
  <c r="G75" i="24"/>
  <c r="G172" i="4" s="1"/>
  <c r="S77" i="24"/>
  <c r="S174" i="4" s="1"/>
  <c r="S57" i="24"/>
  <c r="S116" i="4" s="1"/>
  <c r="G156" i="25"/>
  <c r="S156" i="25"/>
  <c r="C143" i="4"/>
  <c r="I144" i="4"/>
  <c r="O145" i="4"/>
  <c r="N76" i="24"/>
  <c r="N173" i="4" s="1"/>
  <c r="T57" i="24"/>
  <c r="T116" i="4" s="1"/>
  <c r="E75" i="24"/>
  <c r="E172" i="4" s="1"/>
  <c r="M136" i="25"/>
  <c r="D39" i="4"/>
  <c r="D143" i="4"/>
  <c r="J144" i="4"/>
  <c r="P145" i="4"/>
  <c r="I75" i="24"/>
  <c r="I172" i="4" s="1"/>
  <c r="U77" i="24"/>
  <c r="U174" i="4" s="1"/>
  <c r="H75" i="24"/>
  <c r="H172" i="4" s="1"/>
  <c r="E143" i="4"/>
  <c r="P76" i="24"/>
  <c r="P173" i="4" s="1"/>
  <c r="V57" i="24"/>
  <c r="V116" i="4" s="1"/>
  <c r="O136" i="25"/>
  <c r="J156" i="25"/>
  <c r="V156" i="25"/>
  <c r="B30" i="4"/>
  <c r="K144" i="4"/>
  <c r="L144" i="4"/>
  <c r="Q76" i="24"/>
  <c r="Q173" i="4" s="1"/>
  <c r="W57" i="24"/>
  <c r="W116" i="4" s="1"/>
  <c r="S161" i="23"/>
  <c r="S61" i="20"/>
  <c r="S114" i="4" s="1"/>
  <c r="D163" i="23"/>
  <c r="D61" i="20"/>
  <c r="D114" i="4" s="1"/>
  <c r="U77" i="20"/>
  <c r="U168" i="4" s="1"/>
  <c r="Q205" i="23"/>
  <c r="G79" i="20"/>
  <c r="G170" i="4" s="1"/>
  <c r="K48" i="23"/>
  <c r="K61" i="20" s="1"/>
  <c r="K114" i="4" s="1"/>
  <c r="N48" i="23"/>
  <c r="N61" i="20" s="1"/>
  <c r="N114" i="4" s="1"/>
  <c r="N183" i="23"/>
  <c r="R99" i="23"/>
  <c r="R62" i="20" s="1"/>
  <c r="R115" i="4" s="1"/>
  <c r="E77" i="20"/>
  <c r="E168" i="4" s="1"/>
  <c r="V99" i="23"/>
  <c r="Q62" i="20"/>
  <c r="Q115" i="4" s="1"/>
  <c r="J99" i="23"/>
  <c r="J62" i="20" s="1"/>
  <c r="J115" i="4" s="1"/>
  <c r="V48" i="23"/>
  <c r="V61" i="20" s="1"/>
  <c r="V114" i="4" s="1"/>
  <c r="F5" i="23"/>
  <c r="G5" i="23"/>
  <c r="M77" i="20"/>
  <c r="M168" i="4" s="1"/>
  <c r="K5" i="23"/>
  <c r="I48" i="23"/>
  <c r="N5" i="23"/>
  <c r="O48" i="23"/>
  <c r="O163" i="23" s="1"/>
  <c r="R5" i="23"/>
  <c r="R139" i="23" s="1"/>
  <c r="S5" i="23"/>
  <c r="W48" i="23"/>
  <c r="V5" i="23"/>
  <c r="C48" i="23"/>
  <c r="C61" i="20" s="1"/>
  <c r="C114" i="4" s="1"/>
  <c r="J48" i="23"/>
  <c r="J61" i="20" s="1"/>
  <c r="J114" i="4" s="1"/>
  <c r="N132" i="22"/>
  <c r="D165" i="22"/>
  <c r="V146" i="22"/>
  <c r="W146" i="22"/>
  <c r="G165" i="22"/>
  <c r="H165" i="22"/>
  <c r="V132" i="22"/>
  <c r="D146" i="22"/>
  <c r="I165" i="22"/>
  <c r="E132" i="22"/>
  <c r="L165" i="22"/>
  <c r="B146" i="22"/>
  <c r="S165" i="22"/>
  <c r="N165" i="22"/>
  <c r="O165" i="22"/>
  <c r="E146" i="22"/>
  <c r="P165" i="22"/>
  <c r="F146" i="22"/>
  <c r="L146" i="22"/>
  <c r="Q165" i="22"/>
  <c r="G146" i="22"/>
  <c r="M132" i="22"/>
  <c r="I146" i="22"/>
  <c r="T165" i="22"/>
  <c r="F132" i="22"/>
  <c r="J146" i="22"/>
  <c r="V165" i="22"/>
  <c r="W165" i="22"/>
  <c r="M146" i="22"/>
  <c r="N146" i="22"/>
  <c r="T146" i="22"/>
  <c r="C165" i="22"/>
  <c r="O146" i="22"/>
  <c r="U132" i="22"/>
  <c r="Q146" i="22"/>
  <c r="W146" i="21"/>
  <c r="B165" i="21"/>
  <c r="N165" i="21"/>
  <c r="T171" i="21"/>
  <c r="F192" i="21"/>
  <c r="H132" i="21"/>
  <c r="D165" i="21"/>
  <c r="N192" i="21"/>
  <c r="N183" i="21" s="1"/>
  <c r="L146" i="21"/>
  <c r="E165" i="21"/>
  <c r="C141" i="21"/>
  <c r="C132" i="21" s="1"/>
  <c r="B160" i="21"/>
  <c r="K132" i="21"/>
  <c r="B146" i="21"/>
  <c r="G165" i="21"/>
  <c r="C146" i="21"/>
  <c r="R160" i="21"/>
  <c r="I165" i="21"/>
  <c r="E146" i="21"/>
  <c r="J165" i="21"/>
  <c r="V165" i="21"/>
  <c r="T70" i="20"/>
  <c r="G157" i="21"/>
  <c r="C71" i="20"/>
  <c r="P132" i="21"/>
  <c r="F132" i="21"/>
  <c r="G146" i="21"/>
  <c r="J157" i="21"/>
  <c r="L165" i="21"/>
  <c r="E71" i="20"/>
  <c r="H146" i="21"/>
  <c r="T146" i="21"/>
  <c r="L157" i="21"/>
  <c r="M165" i="21"/>
  <c r="O157" i="21"/>
  <c r="C192" i="22"/>
  <c r="H71" i="20"/>
  <c r="S132" i="21"/>
  <c r="J146" i="21"/>
  <c r="R157" i="21"/>
  <c r="O165" i="21"/>
  <c r="K146" i="21"/>
  <c r="T157" i="21"/>
  <c r="K201" i="22"/>
  <c r="W157" i="21"/>
  <c r="Q165" i="21"/>
  <c r="M146" i="21"/>
  <c r="R165" i="21"/>
  <c r="O146" i="21"/>
  <c r="T165" i="21"/>
  <c r="P146" i="21"/>
  <c r="U165" i="21"/>
  <c r="F165" i="21"/>
  <c r="K192" i="22"/>
  <c r="R146" i="21"/>
  <c r="W165" i="21"/>
  <c r="J68" i="4"/>
  <c r="J141" i="4" s="1"/>
  <c r="S146" i="21"/>
  <c r="U66" i="4"/>
  <c r="U139" i="4" s="1"/>
  <c r="G51" i="20"/>
  <c r="G65" i="4" s="1"/>
  <c r="G138" i="4" s="1"/>
  <c r="K70" i="20"/>
  <c r="F183" i="21"/>
  <c r="J138" i="4"/>
  <c r="F141" i="4"/>
  <c r="L70" i="20"/>
  <c r="B140" i="4"/>
  <c r="H141" i="4"/>
  <c r="Q70" i="20"/>
  <c r="Q79" i="20"/>
  <c r="Q170" i="4" s="1"/>
  <c r="I183" i="21"/>
  <c r="K183" i="23"/>
  <c r="G39" i="4"/>
  <c r="C140" i="4"/>
  <c r="I141" i="4"/>
  <c r="S70" i="20"/>
  <c r="V205" i="23"/>
  <c r="F183" i="23"/>
  <c r="E140" i="4"/>
  <c r="K141" i="4"/>
  <c r="V70" i="20"/>
  <c r="D183" i="21"/>
  <c r="O51" i="20"/>
  <c r="O65" i="4" s="1"/>
  <c r="O138" i="4" s="1"/>
  <c r="M42" i="4"/>
  <c r="B139" i="4"/>
  <c r="N141" i="4"/>
  <c r="P183" i="21"/>
  <c r="E194" i="21"/>
  <c r="R51" i="20"/>
  <c r="R65" i="4" s="1"/>
  <c r="R138" i="4" s="1"/>
  <c r="Q183" i="21"/>
  <c r="S183" i="23"/>
  <c r="G69" i="20"/>
  <c r="L183" i="21"/>
  <c r="E30" i="4"/>
  <c r="I66" i="4"/>
  <c r="I139" i="4" s="1"/>
  <c r="O67" i="4"/>
  <c r="O140" i="4" s="1"/>
  <c r="U68" i="4"/>
  <c r="U141" i="4" s="1"/>
  <c r="W51" i="20"/>
  <c r="W65" i="4" s="1"/>
  <c r="W138" i="4" s="1"/>
  <c r="V183" i="21"/>
  <c r="F205" i="23"/>
  <c r="J69" i="20"/>
  <c r="V71" i="20"/>
  <c r="E66" i="4"/>
  <c r="E139" i="4" s="1"/>
  <c r="L42" i="4"/>
  <c r="J66" i="4"/>
  <c r="J139" i="4" s="1"/>
  <c r="P67" i="4"/>
  <c r="P140" i="4" s="1"/>
  <c r="V68" i="4"/>
  <c r="V141" i="4" s="1"/>
  <c r="S33" i="4"/>
  <c r="C33" i="4"/>
  <c r="K66" i="4"/>
  <c r="K139" i="4" s="1"/>
  <c r="F51" i="20"/>
  <c r="F65" i="4" s="1"/>
  <c r="F138" i="4" s="1"/>
  <c r="L69" i="20"/>
  <c r="M194" i="21"/>
  <c r="O69" i="20"/>
  <c r="I205" i="23"/>
  <c r="R68" i="4"/>
  <c r="R141" i="4" s="1"/>
  <c r="K51" i="20"/>
  <c r="K65" i="4" s="1"/>
  <c r="K138" i="4" s="1"/>
  <c r="D78" i="20"/>
  <c r="D169" i="4" s="1"/>
  <c r="M66" i="4"/>
  <c r="M139" i="4" s="1"/>
  <c r="S67" i="4"/>
  <c r="S140" i="4" s="1"/>
  <c r="N51" i="20"/>
  <c r="N65" i="4" s="1"/>
  <c r="N138" i="4" s="1"/>
  <c r="Q69" i="20"/>
  <c r="V183" i="23"/>
  <c r="J30" i="4"/>
  <c r="N66" i="4"/>
  <c r="N139" i="4" s="1"/>
  <c r="S51" i="20"/>
  <c r="S65" i="4" s="1"/>
  <c r="S138" i="4" s="1"/>
  <c r="F78" i="20"/>
  <c r="F169" i="4" s="1"/>
  <c r="R69" i="20"/>
  <c r="V67" i="4"/>
  <c r="V140" i="4" s="1"/>
  <c r="B51" i="20"/>
  <c r="B65" i="4" s="1"/>
  <c r="B138" i="4" s="1"/>
  <c r="W69" i="20"/>
  <c r="T183" i="21"/>
  <c r="C183" i="23"/>
  <c r="W67" i="4"/>
  <c r="W140" i="4" s="1"/>
  <c r="C77" i="20"/>
  <c r="C168" i="4" s="1"/>
  <c r="O79" i="20"/>
  <c r="O170" i="4" s="1"/>
  <c r="C70" i="20"/>
  <c r="N205" i="23"/>
  <c r="K67" i="4"/>
  <c r="K140" i="4" s="1"/>
  <c r="F66" i="4"/>
  <c r="F139" i="4" s="1"/>
  <c r="N67" i="4"/>
  <c r="N140" i="4" s="1"/>
  <c r="O66" i="4"/>
  <c r="O139" i="4" s="1"/>
  <c r="V51" i="20"/>
  <c r="R66" i="4"/>
  <c r="R139" i="4" s="1"/>
  <c r="B68" i="4"/>
  <c r="B141" i="4" s="1"/>
  <c r="D70" i="20"/>
  <c r="C167" i="19"/>
  <c r="C80" i="16"/>
  <c r="C109" i="4" s="1"/>
  <c r="D192" i="19"/>
  <c r="D81" i="16"/>
  <c r="D110" i="4" s="1"/>
  <c r="E183" i="19"/>
  <c r="B197" i="19"/>
  <c r="G197" i="19"/>
  <c r="S197" i="19"/>
  <c r="J197" i="19"/>
  <c r="V197" i="19"/>
  <c r="W61" i="19"/>
  <c r="E103" i="16"/>
  <c r="E166" i="4" s="1"/>
  <c r="N197" i="19"/>
  <c r="T197" i="19"/>
  <c r="E197" i="19"/>
  <c r="O197" i="19"/>
  <c r="W103" i="16"/>
  <c r="W166" i="4" s="1"/>
  <c r="P197" i="19"/>
  <c r="I103" i="16"/>
  <c r="I166" i="4" s="1"/>
  <c r="K80" i="16"/>
  <c r="K109" i="4" s="1"/>
  <c r="G184" i="19"/>
  <c r="R197" i="19"/>
  <c r="O190" i="19"/>
  <c r="M103" i="16"/>
  <c r="M166" i="4" s="1"/>
  <c r="S80" i="16"/>
  <c r="S109" i="4" s="1"/>
  <c r="W197" i="19"/>
  <c r="M197" i="19"/>
  <c r="G81" i="16"/>
  <c r="T190" i="19"/>
  <c r="L81" i="16"/>
  <c r="L110" i="4" s="1"/>
  <c r="O184" i="19"/>
  <c r="M81" i="16"/>
  <c r="D197" i="19"/>
  <c r="O81" i="16"/>
  <c r="O102" i="16" s="1"/>
  <c r="O165" i="4" s="1"/>
  <c r="W190" i="19"/>
  <c r="K197" i="19"/>
  <c r="T81" i="16"/>
  <c r="T110" i="4" s="1"/>
  <c r="G97" i="16"/>
  <c r="E197" i="18"/>
  <c r="C197" i="18"/>
  <c r="D197" i="18"/>
  <c r="H97" i="16"/>
  <c r="H95" i="16" s="1"/>
  <c r="Q5" i="18"/>
  <c r="Q97" i="16" s="1"/>
  <c r="S178" i="18"/>
  <c r="F197" i="18"/>
  <c r="R5" i="18"/>
  <c r="R165" i="18" s="1"/>
  <c r="N197" i="18"/>
  <c r="P178" i="18"/>
  <c r="O197" i="18"/>
  <c r="Q178" i="18"/>
  <c r="R178" i="18"/>
  <c r="K197" i="18"/>
  <c r="B197" i="18"/>
  <c r="I178" i="18"/>
  <c r="M197" i="18"/>
  <c r="L178" i="18"/>
  <c r="K5" i="18"/>
  <c r="N5" i="18"/>
  <c r="W197" i="18"/>
  <c r="O5" i="18"/>
  <c r="O178" i="18"/>
  <c r="J178" i="18"/>
  <c r="S197" i="18"/>
  <c r="T197" i="18"/>
  <c r="U197" i="18"/>
  <c r="V197" i="18"/>
  <c r="B178" i="18"/>
  <c r="H178" i="18"/>
  <c r="I5" i="18"/>
  <c r="I97" i="16" s="1"/>
  <c r="I95" i="16" s="1"/>
  <c r="K178" i="18"/>
  <c r="K96" i="16"/>
  <c r="J5" i="18"/>
  <c r="R197" i="18"/>
  <c r="H173" i="17"/>
  <c r="H53" i="16"/>
  <c r="O91" i="16"/>
  <c r="O62" i="4"/>
  <c r="O135" i="4" s="1"/>
  <c r="T96" i="16"/>
  <c r="K178" i="17"/>
  <c r="I169" i="17"/>
  <c r="R178" i="17"/>
  <c r="U63" i="4"/>
  <c r="U136" i="4" s="1"/>
  <c r="B197" i="17"/>
  <c r="C97" i="16"/>
  <c r="C95" i="16" s="1"/>
  <c r="C197" i="17"/>
  <c r="O197" i="17"/>
  <c r="P178" i="17"/>
  <c r="Q178" i="17"/>
  <c r="E64" i="4"/>
  <c r="E137" i="4" s="1"/>
  <c r="G103" i="16"/>
  <c r="G166" i="4" s="1"/>
  <c r="L197" i="17"/>
  <c r="S178" i="17"/>
  <c r="E178" i="17"/>
  <c r="J197" i="17"/>
  <c r="K197" i="17"/>
  <c r="W197" i="17"/>
  <c r="B178" i="17"/>
  <c r="P5" i="18"/>
  <c r="F95" i="16"/>
  <c r="J5" i="17"/>
  <c r="M197" i="17"/>
  <c r="S5" i="18"/>
  <c r="S166" i="18" s="1"/>
  <c r="W62" i="4"/>
  <c r="W135" i="4" s="1"/>
  <c r="M64" i="4"/>
  <c r="M137" i="4" s="1"/>
  <c r="G96" i="16"/>
  <c r="G95" i="16" s="1"/>
  <c r="K5" i="17"/>
  <c r="T197" i="17"/>
  <c r="V5" i="18"/>
  <c r="V168" i="18" s="1"/>
  <c r="N5" i="17"/>
  <c r="N172" i="17" s="1"/>
  <c r="W5" i="18"/>
  <c r="W173" i="18" s="1"/>
  <c r="Q5" i="17"/>
  <c r="C184" i="17"/>
  <c r="R5" i="17"/>
  <c r="R217" i="18" s="1"/>
  <c r="M178" i="17"/>
  <c r="S5" i="17"/>
  <c r="I161" i="17"/>
  <c r="T178" i="17"/>
  <c r="R197" i="17"/>
  <c r="L96" i="16"/>
  <c r="V5" i="17"/>
  <c r="C178" i="17"/>
  <c r="P184" i="17"/>
  <c r="S197" i="17"/>
  <c r="J178" i="17"/>
  <c r="S184" i="17"/>
  <c r="N96" i="16"/>
  <c r="U197" i="17"/>
  <c r="K63" i="4"/>
  <c r="O96" i="16"/>
  <c r="O63" i="4"/>
  <c r="C53" i="16"/>
  <c r="C62" i="4" s="1"/>
  <c r="C135" i="4" s="1"/>
  <c r="P96" i="16"/>
  <c r="I165" i="17"/>
  <c r="G197" i="17"/>
  <c r="F53" i="16"/>
  <c r="F91" i="16" s="1"/>
  <c r="Q96" i="16"/>
  <c r="H178" i="17"/>
  <c r="R96" i="16"/>
  <c r="G52" i="16"/>
  <c r="G61" i="4" s="1"/>
  <c r="G134" i="4" s="1"/>
  <c r="I178" i="17"/>
  <c r="U178" i="17"/>
  <c r="Q136" i="4"/>
  <c r="W137" i="4"/>
  <c r="U9" i="4"/>
  <c r="F62" i="4"/>
  <c r="F135" i="4" s="1"/>
  <c r="O110" i="4"/>
  <c r="E93" i="16"/>
  <c r="C30" i="4"/>
  <c r="T136" i="4"/>
  <c r="M93" i="16"/>
  <c r="C101" i="16"/>
  <c r="C164" i="4" s="1"/>
  <c r="K217" i="17"/>
  <c r="C103" i="16"/>
  <c r="C166" i="4" s="1"/>
  <c r="N217" i="17"/>
  <c r="J217" i="17"/>
  <c r="H103" i="16"/>
  <c r="H166" i="4" s="1"/>
  <c r="G90" i="16"/>
  <c r="S217" i="17"/>
  <c r="K90" i="16"/>
  <c r="V217" i="17"/>
  <c r="R217" i="17"/>
  <c r="T33" i="4"/>
  <c r="C136" i="4"/>
  <c r="I137" i="4"/>
  <c r="T39" i="4"/>
  <c r="F71" i="16"/>
  <c r="O90" i="16"/>
  <c r="O89" i="16" s="1"/>
  <c r="M217" i="17"/>
  <c r="V39" i="4"/>
  <c r="F136" i="4"/>
  <c r="I71" i="16"/>
  <c r="S90" i="16"/>
  <c r="N71" i="16"/>
  <c r="I91" i="16"/>
  <c r="I89" i="16" s="1"/>
  <c r="R71" i="16"/>
  <c r="Q103" i="16"/>
  <c r="Q166" i="4" s="1"/>
  <c r="G136" i="4"/>
  <c r="I136" i="4"/>
  <c r="P137" i="4"/>
  <c r="Q137" i="4"/>
  <c r="V71" i="16"/>
  <c r="C217" i="17"/>
  <c r="U217" i="17"/>
  <c r="R30" i="4"/>
  <c r="B33" i="4"/>
  <c r="M63" i="4"/>
  <c r="M136" i="4" s="1"/>
  <c r="K30" i="4"/>
  <c r="L30" i="4"/>
  <c r="W39" i="4"/>
  <c r="M30" i="4"/>
  <c r="N137" i="4"/>
  <c r="O137" i="4"/>
  <c r="K136" i="4"/>
  <c r="S30" i="4"/>
  <c r="N63" i="4"/>
  <c r="N136" i="4" s="1"/>
  <c r="O136" i="4"/>
  <c r="U137" i="4"/>
  <c r="L38" i="7"/>
  <c r="F217" i="17"/>
  <c r="B217" i="17"/>
  <c r="V137" i="4"/>
  <c r="I253" i="15"/>
  <c r="I217" i="15"/>
  <c r="I213" i="15"/>
  <c r="I209" i="15"/>
  <c r="I78" i="12"/>
  <c r="I107" i="4" s="1"/>
  <c r="L253" i="15"/>
  <c r="L78" i="12"/>
  <c r="L107" i="4" s="1"/>
  <c r="M211" i="15"/>
  <c r="M78" i="12"/>
  <c r="M107" i="4" s="1"/>
  <c r="M253" i="15"/>
  <c r="P253" i="15"/>
  <c r="P217" i="15"/>
  <c r="P213" i="15"/>
  <c r="P209" i="15"/>
  <c r="P78" i="12"/>
  <c r="P107" i="4" s="1"/>
  <c r="Q253" i="15"/>
  <c r="Q213" i="15"/>
  <c r="Q78" i="12"/>
  <c r="Q107" i="4" s="1"/>
  <c r="Q209" i="15"/>
  <c r="Q217" i="15"/>
  <c r="D71" i="12"/>
  <c r="D70" i="12" s="1"/>
  <c r="D78" i="12"/>
  <c r="D107" i="4" s="1"/>
  <c r="E78" i="12"/>
  <c r="E107" i="4" s="1"/>
  <c r="E71" i="12"/>
  <c r="E70" i="12" s="1"/>
  <c r="J38" i="7"/>
  <c r="K38" i="7"/>
  <c r="K71" i="12"/>
  <c r="K70" i="12" s="1"/>
  <c r="E76" i="12"/>
  <c r="C251" i="15"/>
  <c r="L71" i="12"/>
  <c r="L70" i="12" s="1"/>
  <c r="F76" i="12"/>
  <c r="J162" i="15"/>
  <c r="V162" i="15"/>
  <c r="K218" i="15"/>
  <c r="M187" i="15"/>
  <c r="K76" i="12"/>
  <c r="K216" i="15"/>
  <c r="T162" i="15"/>
  <c r="J187" i="15"/>
  <c r="U162" i="15"/>
  <c r="K187" i="15"/>
  <c r="J34" i="15"/>
  <c r="I101" i="12"/>
  <c r="I162" i="4" s="1"/>
  <c r="B78" i="12"/>
  <c r="B107" i="4" s="1"/>
  <c r="R162" i="15"/>
  <c r="H187" i="15"/>
  <c r="M34" i="15"/>
  <c r="S162" i="15"/>
  <c r="I187" i="15"/>
  <c r="U187" i="15"/>
  <c r="R216" i="15"/>
  <c r="R34" i="15"/>
  <c r="J115" i="15"/>
  <c r="J216" i="15" s="1"/>
  <c r="F162" i="15"/>
  <c r="R187" i="15"/>
  <c r="H209" i="15"/>
  <c r="S34" i="15"/>
  <c r="G162" i="15"/>
  <c r="S187" i="15"/>
  <c r="G105" i="4"/>
  <c r="U34" i="15"/>
  <c r="J181" i="15"/>
  <c r="V34" i="15"/>
  <c r="D162" i="15"/>
  <c r="K181" i="15"/>
  <c r="P187" i="15"/>
  <c r="F187" i="15"/>
  <c r="B210" i="15"/>
  <c r="W34" i="15"/>
  <c r="E162" i="15"/>
  <c r="L181" i="15"/>
  <c r="Q187" i="15"/>
  <c r="G187" i="15"/>
  <c r="C210" i="15"/>
  <c r="H213" i="15"/>
  <c r="B105" i="4"/>
  <c r="M101" i="12"/>
  <c r="M162" i="4" s="1"/>
  <c r="H78" i="12"/>
  <c r="H107" i="4" s="1"/>
  <c r="T34" i="15"/>
  <c r="L105" i="4"/>
  <c r="R115" i="15"/>
  <c r="M181" i="15"/>
  <c r="S115" i="15"/>
  <c r="S216" i="15" s="1"/>
  <c r="R181" i="15"/>
  <c r="K210" i="15"/>
  <c r="B162" i="15"/>
  <c r="N162" i="15"/>
  <c r="S181" i="15"/>
  <c r="C162" i="15"/>
  <c r="O162" i="15"/>
  <c r="T181" i="15"/>
  <c r="E187" i="15"/>
  <c r="G199" i="15"/>
  <c r="B214" i="15"/>
  <c r="H217" i="15"/>
  <c r="B71" i="12"/>
  <c r="B70" i="12" s="1"/>
  <c r="B216" i="15"/>
  <c r="U181" i="15"/>
  <c r="N199" i="15"/>
  <c r="C214" i="15"/>
  <c r="C71" i="12"/>
  <c r="C70" i="12" s="1"/>
  <c r="C216" i="15"/>
  <c r="O199" i="15"/>
  <c r="S162" i="14"/>
  <c r="R171" i="14"/>
  <c r="I204" i="14"/>
  <c r="P171" i="14"/>
  <c r="F171" i="14"/>
  <c r="J204" i="14"/>
  <c r="Q241" i="14"/>
  <c r="R241" i="14"/>
  <c r="H162" i="14"/>
  <c r="T162" i="14"/>
  <c r="D171" i="14"/>
  <c r="C162" i="14"/>
  <c r="B171" i="14"/>
  <c r="R162" i="14"/>
  <c r="M162" i="14"/>
  <c r="N171" i="14"/>
  <c r="P162" i="14"/>
  <c r="F162" i="14"/>
  <c r="C251" i="14"/>
  <c r="L171" i="14"/>
  <c r="D251" i="14"/>
  <c r="K251" i="14"/>
  <c r="D162" i="14"/>
  <c r="I171" i="14"/>
  <c r="S251" i="14"/>
  <c r="J171" i="14"/>
  <c r="V171" i="14"/>
  <c r="T251" i="14"/>
  <c r="B187" i="14"/>
  <c r="B162" i="14"/>
  <c r="N162" i="14"/>
  <c r="H171" i="14"/>
  <c r="T171" i="14"/>
  <c r="B204" i="14"/>
  <c r="F224" i="13"/>
  <c r="J60" i="4"/>
  <c r="J133" i="4" s="1"/>
  <c r="L171" i="13"/>
  <c r="H204" i="13"/>
  <c r="M261" i="14"/>
  <c r="K60" i="4"/>
  <c r="R162" i="13"/>
  <c r="S171" i="13"/>
  <c r="B171" i="13"/>
  <c r="D187" i="13"/>
  <c r="P187" i="13"/>
  <c r="K233" i="13"/>
  <c r="K58" i="4"/>
  <c r="M60" i="4"/>
  <c r="M133" i="4" s="1"/>
  <c r="D162" i="13"/>
  <c r="U162" i="13"/>
  <c r="K162" i="13"/>
  <c r="F187" i="13"/>
  <c r="E171" i="13"/>
  <c r="U58" i="4"/>
  <c r="G181" i="13"/>
  <c r="O233" i="13"/>
  <c r="K181" i="13"/>
  <c r="R253" i="13"/>
  <c r="T171" i="13"/>
  <c r="D204" i="13"/>
  <c r="P204" i="13"/>
  <c r="E59" i="4"/>
  <c r="J171" i="13"/>
  <c r="S181" i="13"/>
  <c r="L187" i="13"/>
  <c r="F204" i="13"/>
  <c r="G59" i="4"/>
  <c r="S162" i="13"/>
  <c r="N187" i="13"/>
  <c r="U261" i="13"/>
  <c r="U253" i="13" s="1"/>
  <c r="H56" i="4"/>
  <c r="H131" i="4" s="1"/>
  <c r="B162" i="13"/>
  <c r="M171" i="13"/>
  <c r="C171" i="13"/>
  <c r="I204" i="13"/>
  <c r="H224" i="13"/>
  <c r="G187" i="13"/>
  <c r="J224" i="13"/>
  <c r="E162" i="13"/>
  <c r="P171" i="13"/>
  <c r="L204" i="13"/>
  <c r="M261" i="15"/>
  <c r="R171" i="13"/>
  <c r="T187" i="13"/>
  <c r="G199" i="13"/>
  <c r="N204" i="13"/>
  <c r="R261" i="14"/>
  <c r="P56" i="4"/>
  <c r="P131" i="4" s="1"/>
  <c r="H162" i="13"/>
  <c r="T162" i="13"/>
  <c r="L88" i="12"/>
  <c r="H187" i="13"/>
  <c r="D171" i="13"/>
  <c r="V187" i="13"/>
  <c r="J162" i="13"/>
  <c r="U171" i="13"/>
  <c r="Q204" i="13"/>
  <c r="Q59" i="4"/>
  <c r="T59" i="4"/>
  <c r="P88" i="12"/>
  <c r="I251" i="13"/>
  <c r="I243" i="13" s="1"/>
  <c r="K171" i="13"/>
  <c r="G204" i="13"/>
  <c r="D58" i="4"/>
  <c r="U59" i="4"/>
  <c r="Q88" i="12"/>
  <c r="M162" i="13"/>
  <c r="C162" i="13"/>
  <c r="T204" i="13"/>
  <c r="S216" i="13"/>
  <c r="S251" i="13"/>
  <c r="S243" i="13" s="1"/>
  <c r="E58" i="4"/>
  <c r="E60" i="4"/>
  <c r="E133" i="4" s="1"/>
  <c r="C7" i="4"/>
  <c r="U33" i="4"/>
  <c r="B56" i="4"/>
  <c r="B131" i="4" s="1"/>
  <c r="W58" i="4"/>
  <c r="N87" i="12"/>
  <c r="B224" i="13"/>
  <c r="N224" i="13"/>
  <c r="E253" i="13"/>
  <c r="D7" i="4"/>
  <c r="U39" i="4"/>
  <c r="N57" i="4"/>
  <c r="N132" i="4" s="1"/>
  <c r="B59" i="4"/>
  <c r="H60" i="4"/>
  <c r="H133" i="4" s="1"/>
  <c r="S3" i="12"/>
  <c r="S5" i="4" s="1"/>
  <c r="O87" i="12"/>
  <c r="F233" i="13"/>
  <c r="I224" i="13"/>
  <c r="P3" i="4"/>
  <c r="P128" i="4" s="1"/>
  <c r="M243" i="13"/>
  <c r="V87" i="12"/>
  <c r="H233" i="13"/>
  <c r="K133" i="4"/>
  <c r="M38" i="7"/>
  <c r="R65" i="12"/>
  <c r="R57" i="4" s="1"/>
  <c r="R132" i="4" s="1"/>
  <c r="W87" i="12"/>
  <c r="N38" i="7"/>
  <c r="S65" i="12"/>
  <c r="S57" i="4" s="1"/>
  <c r="S132" i="4" s="1"/>
  <c r="C101" i="12"/>
  <c r="C162" i="4" s="1"/>
  <c r="D88" i="12"/>
  <c r="P243" i="13"/>
  <c r="G224" i="13"/>
  <c r="S224" i="13"/>
  <c r="K33" i="4"/>
  <c r="H31" i="12"/>
  <c r="U30" i="4"/>
  <c r="P133" i="4"/>
  <c r="F65" i="12"/>
  <c r="F63" i="12" s="1"/>
  <c r="L73" i="12"/>
  <c r="L102" i="4" s="1"/>
  <c r="E224" i="13"/>
  <c r="Q224" i="13"/>
  <c r="T30" i="4"/>
  <c r="U128" i="4"/>
  <c r="Q133" i="4"/>
  <c r="E31" i="12"/>
  <c r="U243" i="13"/>
  <c r="M56" i="4"/>
  <c r="M131" i="4" s="1"/>
  <c r="T38" i="7"/>
  <c r="T5" i="7" s="1"/>
  <c r="N75" i="12"/>
  <c r="N104" i="4" s="1"/>
  <c r="P233" i="13"/>
  <c r="N56" i="4"/>
  <c r="N131" i="4" s="1"/>
  <c r="S133" i="4"/>
  <c r="B89" i="12"/>
  <c r="P65" i="12"/>
  <c r="P57" i="4" s="1"/>
  <c r="P132" i="4" s="1"/>
  <c r="R233" i="13"/>
  <c r="B253" i="13"/>
  <c r="O224" i="13"/>
  <c r="Q65" i="12"/>
  <c r="Q57" i="4" s="1"/>
  <c r="Q132" i="4" s="1"/>
  <c r="G233" i="13"/>
  <c r="V65" i="12"/>
  <c r="V63" i="12" s="1"/>
  <c r="J31" i="12"/>
  <c r="R56" i="4"/>
  <c r="R131" i="4" s="1"/>
  <c r="W133" i="4"/>
  <c r="B65" i="12"/>
  <c r="B57" i="4" s="1"/>
  <c r="B132" i="4" s="1"/>
  <c r="K89" i="12"/>
  <c r="R224" i="13"/>
  <c r="K253" i="13"/>
  <c r="Q56" i="4"/>
  <c r="Q131" i="4" s="1"/>
  <c r="V133" i="4"/>
  <c r="S56" i="4"/>
  <c r="S131" i="4" s="1"/>
  <c r="L58" i="4"/>
  <c r="R59" i="4"/>
  <c r="L31" i="12"/>
  <c r="C65" i="12"/>
  <c r="C57" i="4" s="1"/>
  <c r="C132" i="4" s="1"/>
  <c r="B85" i="12"/>
  <c r="M224" i="13"/>
  <c r="U133" i="4"/>
  <c r="S7" i="4"/>
  <c r="T7" i="4"/>
  <c r="M58" i="4"/>
  <c r="S59" i="4"/>
  <c r="M31" i="12"/>
  <c r="P101" i="12"/>
  <c r="P162" i="4" s="1"/>
  <c r="C85" i="12"/>
  <c r="R89" i="12"/>
  <c r="Q233" i="13"/>
  <c r="U42" i="4"/>
  <c r="U56" i="4"/>
  <c r="U131" i="4" s="1"/>
  <c r="N31" i="12"/>
  <c r="Q101" i="12"/>
  <c r="Q162" i="4" s="1"/>
  <c r="J85" i="12"/>
  <c r="S89" i="12"/>
  <c r="B3" i="12"/>
  <c r="H37" i="12"/>
  <c r="B100" i="12"/>
  <c r="B161" i="4" s="1"/>
  <c r="C243" i="13"/>
  <c r="P224" i="13"/>
  <c r="C3" i="12"/>
  <c r="R100" i="12"/>
  <c r="R161" i="4" s="1"/>
  <c r="D243" i="13"/>
  <c r="W224" i="13"/>
  <c r="N39" i="4"/>
  <c r="Q58" i="4"/>
  <c r="W59" i="4"/>
  <c r="D3" i="12"/>
  <c r="D5" i="4" s="1"/>
  <c r="R85" i="12"/>
  <c r="T101" i="12"/>
  <c r="T162" i="4" s="1"/>
  <c r="L39" i="4"/>
  <c r="M39" i="4"/>
  <c r="P58" i="4"/>
  <c r="V59" i="4"/>
  <c r="O39" i="4"/>
  <c r="R58" i="4"/>
  <c r="B60" i="4"/>
  <c r="B133" i="4" s="1"/>
  <c r="E3" i="12"/>
  <c r="U101" i="12"/>
  <c r="U162" i="4" s="1"/>
  <c r="S85" i="12"/>
  <c r="J42" i="4"/>
  <c r="S58" i="4"/>
  <c r="C60" i="4"/>
  <c r="C133" i="4" s="1"/>
  <c r="H3" i="12"/>
  <c r="J65" i="12"/>
  <c r="J98" i="12" s="1"/>
  <c r="J159" i="4" s="1"/>
  <c r="B87" i="12"/>
  <c r="G253" i="13"/>
  <c r="S253" i="13"/>
  <c r="K42" i="4"/>
  <c r="H57" i="4"/>
  <c r="H132" i="4" s="1"/>
  <c r="T58" i="4"/>
  <c r="D60" i="4"/>
  <c r="D133" i="4" s="1"/>
  <c r="F38" i="7"/>
  <c r="K3" i="4"/>
  <c r="K128" i="4" s="1"/>
  <c r="I3" i="12"/>
  <c r="I5" i="4" s="1"/>
  <c r="F87" i="12"/>
  <c r="U224" i="13"/>
  <c r="K224" i="13"/>
  <c r="D132" i="11"/>
  <c r="D56" i="8"/>
  <c r="D101" i="4" s="1"/>
  <c r="D129" i="11"/>
  <c r="D126" i="11"/>
  <c r="D125" i="11"/>
  <c r="D122" i="11"/>
  <c r="D130" i="11"/>
  <c r="F132" i="11"/>
  <c r="F56" i="8"/>
  <c r="F101" i="4" s="1"/>
  <c r="G126" i="11"/>
  <c r="G123" i="11"/>
  <c r="G122" i="11"/>
  <c r="G130" i="11"/>
  <c r="G56" i="8"/>
  <c r="G101" i="4" s="1"/>
  <c r="L129" i="11"/>
  <c r="L128" i="11"/>
  <c r="L126" i="11"/>
  <c r="L125" i="11"/>
  <c r="L122" i="11"/>
  <c r="L132" i="11"/>
  <c r="L56" i="8"/>
  <c r="L101" i="4" s="1"/>
  <c r="L130" i="11"/>
  <c r="M55" i="8"/>
  <c r="M100" i="4" s="1"/>
  <c r="M108" i="11"/>
  <c r="M112" i="11"/>
  <c r="P136" i="11"/>
  <c r="P55" i="8"/>
  <c r="P100" i="4" s="1"/>
  <c r="P113" i="11"/>
  <c r="S115" i="11"/>
  <c r="S55" i="8"/>
  <c r="S100" i="4" s="1"/>
  <c r="S113" i="11"/>
  <c r="S107" i="11"/>
  <c r="S106" i="11"/>
  <c r="S136" i="11"/>
  <c r="J56" i="8"/>
  <c r="J101" i="4" s="1"/>
  <c r="O130" i="11"/>
  <c r="O56" i="8"/>
  <c r="O101" i="4" s="1"/>
  <c r="N56" i="8"/>
  <c r="N101" i="4" s="1"/>
  <c r="C111" i="11"/>
  <c r="V130" i="11"/>
  <c r="V56" i="8"/>
  <c r="V101" i="4" s="1"/>
  <c r="C107" i="11"/>
  <c r="K111" i="11"/>
  <c r="S111" i="11"/>
  <c r="J111" i="11"/>
  <c r="U112" i="11"/>
  <c r="V147" i="11"/>
  <c r="L67" i="8"/>
  <c r="L156" i="4" s="1"/>
  <c r="R111" i="11"/>
  <c r="N122" i="11"/>
  <c r="B5" i="11"/>
  <c r="B112" i="11" s="1"/>
  <c r="O122" i="11"/>
  <c r="V122" i="11"/>
  <c r="E5" i="11"/>
  <c r="E136" i="11" s="1"/>
  <c r="N125" i="11"/>
  <c r="H5" i="11"/>
  <c r="N123" i="11"/>
  <c r="V125" i="11"/>
  <c r="D128" i="11"/>
  <c r="J5" i="11"/>
  <c r="O123" i="11"/>
  <c r="C38" i="7"/>
  <c r="K5" i="11"/>
  <c r="V123" i="11"/>
  <c r="G128" i="11"/>
  <c r="T128" i="11"/>
  <c r="N126" i="11"/>
  <c r="R5" i="11"/>
  <c r="D38" i="7"/>
  <c r="V126" i="11"/>
  <c r="V129" i="11"/>
  <c r="S100" i="10"/>
  <c r="B117" i="10"/>
  <c r="V100" i="10"/>
  <c r="K117" i="10"/>
  <c r="G117" i="10"/>
  <c r="E100" i="10"/>
  <c r="J117" i="10"/>
  <c r="H100" i="10"/>
  <c r="I117" i="10"/>
  <c r="S117" i="10"/>
  <c r="C100" i="10"/>
  <c r="D100" i="10"/>
  <c r="O117" i="10"/>
  <c r="F100" i="10"/>
  <c r="M100" i="10"/>
  <c r="Q117" i="10"/>
  <c r="R117" i="10"/>
  <c r="I100" i="10"/>
  <c r="K100" i="10"/>
  <c r="L100" i="10"/>
  <c r="W117" i="10"/>
  <c r="P100" i="10"/>
  <c r="N100" i="10"/>
  <c r="U100" i="10"/>
  <c r="C117" i="10"/>
  <c r="P117" i="10"/>
  <c r="Q100" i="10"/>
  <c r="R60" i="8"/>
  <c r="S145" i="9"/>
  <c r="S60" i="8"/>
  <c r="L117" i="9"/>
  <c r="I128" i="9"/>
  <c r="U156" i="10"/>
  <c r="G117" i="9"/>
  <c r="U61" i="8"/>
  <c r="P147" i="9"/>
  <c r="B117" i="9"/>
  <c r="T117" i="9"/>
  <c r="O128" i="9"/>
  <c r="Q136" i="9"/>
  <c r="W156" i="10"/>
  <c r="C117" i="9"/>
  <c r="R128" i="9"/>
  <c r="B156" i="11"/>
  <c r="U145" i="10"/>
  <c r="K100" i="9"/>
  <c r="T54" i="4"/>
  <c r="V54" i="4"/>
  <c r="O117" i="9"/>
  <c r="M145" i="11"/>
  <c r="J117" i="9"/>
  <c r="P145" i="10"/>
  <c r="P145" i="11"/>
  <c r="W100" i="9"/>
  <c r="U156" i="9"/>
  <c r="U147" i="9" s="1"/>
  <c r="W117" i="9"/>
  <c r="U145" i="11"/>
  <c r="P156" i="11"/>
  <c r="Q47" i="8"/>
  <c r="Q59" i="8" s="1"/>
  <c r="S100" i="9"/>
  <c r="O53" i="4"/>
  <c r="R47" i="8"/>
  <c r="R59" i="8" s="1"/>
  <c r="P53" i="4"/>
  <c r="U47" i="8"/>
  <c r="U52" i="4" s="1"/>
  <c r="U129" i="4" s="1"/>
  <c r="R117" i="9"/>
  <c r="V100" i="9"/>
  <c r="P111" i="9"/>
  <c r="M117" i="9"/>
  <c r="K47" i="8"/>
  <c r="K52" i="4" s="1"/>
  <c r="K129" i="4" s="1"/>
  <c r="G100" i="9"/>
  <c r="V111" i="9"/>
  <c r="C145" i="10"/>
  <c r="O156" i="11"/>
  <c r="H100" i="9"/>
  <c r="Q53" i="4"/>
  <c r="W47" i="8"/>
  <c r="W52" i="4" s="1"/>
  <c r="W129" i="4" s="1"/>
  <c r="S117" i="9"/>
  <c r="J156" i="11"/>
  <c r="U100" i="9"/>
  <c r="N111" i="9"/>
  <c r="K53" i="4"/>
  <c r="D117" i="9"/>
  <c r="S111" i="9"/>
  <c r="R53" i="4"/>
  <c r="M156" i="10"/>
  <c r="U117" i="9"/>
  <c r="K117" i="9"/>
  <c r="T53" i="4"/>
  <c r="O156" i="10"/>
  <c r="O100" i="9"/>
  <c r="E100" i="9"/>
  <c r="I145" i="9"/>
  <c r="I136" i="9" s="1"/>
  <c r="K145" i="10"/>
  <c r="W156" i="11"/>
  <c r="I54" i="4"/>
  <c r="P100" i="9"/>
  <c r="F100" i="9"/>
  <c r="I117" i="9"/>
  <c r="K54" i="4"/>
  <c r="P60" i="8"/>
  <c r="B128" i="9"/>
  <c r="M145" i="10"/>
  <c r="B42" i="4"/>
  <c r="C42" i="4"/>
  <c r="B53" i="4"/>
  <c r="B20" i="8"/>
  <c r="G47" i="8"/>
  <c r="G52" i="4" s="1"/>
  <c r="G129" i="4" s="1"/>
  <c r="D58" i="8"/>
  <c r="J47" i="8"/>
  <c r="D53" i="4"/>
  <c r="J54" i="4"/>
  <c r="P38" i="7"/>
  <c r="P5" i="7" s="1"/>
  <c r="P52" i="7" s="1"/>
  <c r="E147" i="9"/>
  <c r="L136" i="9"/>
  <c r="F20" i="8"/>
  <c r="H42" i="4"/>
  <c r="T42" i="4"/>
  <c r="F58" i="8"/>
  <c r="M147" i="9"/>
  <c r="I42" i="4"/>
  <c r="T136" i="9"/>
  <c r="I20" i="8"/>
  <c r="B60" i="8"/>
  <c r="K20" i="8"/>
  <c r="M20" i="8"/>
  <c r="O33" i="4"/>
  <c r="N20" i="8"/>
  <c r="D33" i="4"/>
  <c r="S42" i="4"/>
  <c r="P42" i="4"/>
  <c r="G17" i="8"/>
  <c r="T67" i="8"/>
  <c r="T156" i="4" s="1"/>
  <c r="Q42" i="4"/>
  <c r="E52" i="4"/>
  <c r="E129" i="4" s="1"/>
  <c r="Q58" i="8"/>
  <c r="H17" i="8"/>
  <c r="L33" i="4"/>
  <c r="W53" i="4"/>
  <c r="I17" i="8"/>
  <c r="Q20" i="8"/>
  <c r="W20" i="8"/>
  <c r="B61" i="8"/>
  <c r="R42" i="4"/>
  <c r="G33" i="4"/>
  <c r="D4" i="4"/>
  <c r="D54" i="4"/>
  <c r="J61" i="8"/>
  <c r="D136" i="9"/>
  <c r="E33" i="4"/>
  <c r="I3" i="4"/>
  <c r="I128" i="4" s="1"/>
  <c r="M33" i="4"/>
  <c r="W67" i="8"/>
  <c r="W156" i="4" s="1"/>
  <c r="D42" i="4"/>
  <c r="C54" i="4"/>
  <c r="E61" i="8"/>
  <c r="T17" i="8"/>
  <c r="U20" i="8"/>
  <c r="L61" i="8"/>
  <c r="E39" i="4"/>
  <c r="J17" i="8"/>
  <c r="H147" i="9"/>
  <c r="I30" i="4"/>
  <c r="W33" i="4"/>
  <c r="F54" i="4"/>
  <c r="N17" i="8"/>
  <c r="U17" i="8"/>
  <c r="V20" i="8"/>
  <c r="B47" i="8"/>
  <c r="U66" i="8"/>
  <c r="U155" i="4" s="1"/>
  <c r="O38" i="7"/>
  <c r="W38" i="7"/>
  <c r="R38" i="7"/>
  <c r="V38" i="7"/>
  <c r="U38" i="7"/>
  <c r="G38" i="7"/>
  <c r="S38" i="7"/>
  <c r="B38" i="7"/>
  <c r="H38" i="7"/>
  <c r="E38" i="7"/>
  <c r="J16" i="5"/>
  <c r="E88" i="4"/>
  <c r="I10" i="7"/>
  <c r="M10" i="5"/>
  <c r="O10" i="6"/>
  <c r="E10" i="6"/>
  <c r="K16" i="6"/>
  <c r="W16" i="6"/>
  <c r="W5" i="6" s="1"/>
  <c r="W46" i="6" s="1"/>
  <c r="I27" i="6"/>
  <c r="U27" i="6"/>
  <c r="E16" i="7"/>
  <c r="G16" i="5"/>
  <c r="S16" i="5"/>
  <c r="L16" i="6"/>
  <c r="J27" i="6"/>
  <c r="V16" i="7"/>
  <c r="T27" i="7"/>
  <c r="C88" i="4"/>
  <c r="G10" i="7"/>
  <c r="S10" i="7"/>
  <c r="C10" i="6"/>
  <c r="U16" i="6"/>
  <c r="S27" i="6"/>
  <c r="B10" i="7"/>
  <c r="C16" i="7"/>
  <c r="O16" i="7"/>
  <c r="W27" i="7"/>
  <c r="M27" i="7"/>
  <c r="N27" i="6"/>
  <c r="N5" i="6" s="1"/>
  <c r="R16" i="5"/>
  <c r="G88" i="4"/>
  <c r="M88" i="4"/>
  <c r="E10" i="7"/>
  <c r="Q10" i="7"/>
  <c r="H88" i="4"/>
  <c r="U10" i="5"/>
  <c r="W10" i="6"/>
  <c r="S16" i="6"/>
  <c r="I16" i="6"/>
  <c r="Q27" i="6"/>
  <c r="G27" i="6"/>
  <c r="F10" i="7"/>
  <c r="M16" i="7"/>
  <c r="K27" i="7"/>
  <c r="I88" i="4"/>
  <c r="P10" i="5"/>
  <c r="V10" i="5"/>
  <c r="O16" i="5"/>
  <c r="E16" i="5"/>
  <c r="T16" i="6"/>
  <c r="T5" i="6" s="1"/>
  <c r="R27" i="6"/>
  <c r="B16" i="7"/>
  <c r="Q16" i="5"/>
  <c r="L16" i="5"/>
  <c r="J88" i="4"/>
  <c r="P16" i="5"/>
  <c r="O10" i="7"/>
  <c r="K10" i="6"/>
  <c r="E27" i="6"/>
  <c r="K16" i="7"/>
  <c r="I27" i="7"/>
  <c r="U27" i="7"/>
  <c r="F16" i="7"/>
  <c r="D27" i="7"/>
  <c r="G16" i="6"/>
  <c r="C16" i="5"/>
  <c r="N88" i="4"/>
  <c r="T88" i="4"/>
  <c r="T16" i="5"/>
  <c r="T10" i="5"/>
  <c r="V27" i="6"/>
  <c r="O88" i="4"/>
  <c r="U88" i="4"/>
  <c r="M10" i="7"/>
  <c r="U10" i="6"/>
  <c r="O27" i="6"/>
  <c r="N10" i="7"/>
  <c r="I16" i="7"/>
  <c r="U16" i="7"/>
  <c r="G27" i="7"/>
  <c r="S27" i="7"/>
  <c r="D10" i="6"/>
  <c r="H27" i="7"/>
  <c r="P88" i="4"/>
  <c r="G10" i="5"/>
  <c r="E16" i="6"/>
  <c r="Q88" i="4"/>
  <c r="W16" i="5"/>
  <c r="M16" i="5"/>
  <c r="J16" i="7"/>
  <c r="R88" i="4"/>
  <c r="B16" i="5"/>
  <c r="Q16" i="6"/>
  <c r="W10" i="7"/>
  <c r="P16" i="6"/>
  <c r="K88" i="4"/>
  <c r="S88" i="4"/>
  <c r="E10" i="5"/>
  <c r="Q10" i="5"/>
  <c r="G10" i="6"/>
  <c r="G5" i="6" s="1"/>
  <c r="G42" i="6" s="1"/>
  <c r="S10" i="6"/>
  <c r="C16" i="6"/>
  <c r="O16" i="6"/>
  <c r="O5" i="6" s="1"/>
  <c r="M27" i="6"/>
  <c r="M5" i="6" s="1"/>
  <c r="R10" i="7"/>
  <c r="S16" i="7"/>
  <c r="Q27" i="7"/>
  <c r="I10" i="5"/>
  <c r="D16" i="6"/>
  <c r="B27" i="6"/>
  <c r="B5" i="6" s="1"/>
  <c r="N16" i="7"/>
  <c r="L27" i="7"/>
  <c r="L5" i="7" s="1"/>
  <c r="V88" i="4"/>
  <c r="U10" i="7"/>
  <c r="S10" i="5"/>
  <c r="I10" i="6"/>
  <c r="F10" i="5"/>
  <c r="K16" i="5"/>
  <c r="W88" i="4"/>
  <c r="C10" i="5"/>
  <c r="O10" i="5"/>
  <c r="Q10" i="6"/>
  <c r="Q5" i="6" s="1"/>
  <c r="Q47" i="6" s="1"/>
  <c r="M16" i="6"/>
  <c r="K27" i="6"/>
  <c r="V10" i="7"/>
  <c r="Q16" i="7"/>
  <c r="O27" i="7"/>
  <c r="E27" i="7"/>
  <c r="L133" i="4"/>
  <c r="T133" i="4"/>
  <c r="C94" i="4"/>
  <c r="K94" i="4"/>
  <c r="S94" i="4"/>
  <c r="J33" i="4"/>
  <c r="B136" i="4"/>
  <c r="J136" i="4"/>
  <c r="R136" i="4"/>
  <c r="D137" i="4"/>
  <c r="L137" i="4"/>
  <c r="T137" i="4"/>
  <c r="R33" i="4"/>
  <c r="H39" i="4"/>
  <c r="P39" i="4"/>
  <c r="B39" i="4"/>
  <c r="J39" i="4"/>
  <c r="R39" i="4"/>
  <c r="F42" i="4"/>
  <c r="N42" i="4"/>
  <c r="V42" i="4"/>
  <c r="D27" i="5"/>
  <c r="D5" i="5" s="1"/>
  <c r="D47" i="5" s="1"/>
  <c r="F30" i="4"/>
  <c r="N30" i="4"/>
  <c r="V30" i="4"/>
  <c r="H30" i="4"/>
  <c r="P30" i="4"/>
  <c r="F33" i="4"/>
  <c r="N33" i="4"/>
  <c r="V33" i="4"/>
  <c r="H33" i="4"/>
  <c r="P33" i="4"/>
  <c r="B94" i="4"/>
  <c r="J94" i="4"/>
  <c r="R94" i="4"/>
  <c r="I33" i="4"/>
  <c r="Q33" i="4"/>
  <c r="D47" i="6"/>
  <c r="D46" i="6"/>
  <c r="D5" i="6"/>
  <c r="D42" i="6" s="1"/>
  <c r="J5" i="6"/>
  <c r="J43" i="6" s="1"/>
  <c r="R5" i="6"/>
  <c r="R48" i="6" s="1"/>
  <c r="D85" i="12"/>
  <c r="D97" i="12"/>
  <c r="D158" i="4" s="1"/>
  <c r="L85" i="12"/>
  <c r="L97" i="12"/>
  <c r="L158" i="4" s="1"/>
  <c r="T85" i="12"/>
  <c r="T97" i="12"/>
  <c r="T158" i="4" s="1"/>
  <c r="P98" i="12"/>
  <c r="P159" i="4" s="1"/>
  <c r="P86" i="12"/>
  <c r="C27" i="6"/>
  <c r="C48" i="7"/>
  <c r="K48" i="7"/>
  <c r="S48" i="7"/>
  <c r="E49" i="7"/>
  <c r="M49" i="7"/>
  <c r="U49" i="7"/>
  <c r="G50" i="7"/>
  <c r="O50" i="7"/>
  <c r="W50" i="7"/>
  <c r="G30" i="4"/>
  <c r="O30" i="4"/>
  <c r="W30" i="4"/>
  <c r="I39" i="4"/>
  <c r="Q39" i="4"/>
  <c r="G42" i="4"/>
  <c r="O42" i="4"/>
  <c r="W42" i="4"/>
  <c r="H5" i="6"/>
  <c r="H47" i="6" s="1"/>
  <c r="P5" i="6"/>
  <c r="P44" i="6" s="1"/>
  <c r="G145" i="11"/>
  <c r="G5" i="11"/>
  <c r="G111" i="11" s="1"/>
  <c r="O145" i="11"/>
  <c r="O5" i="11"/>
  <c r="O111" i="11" s="1"/>
  <c r="W5" i="11"/>
  <c r="W145" i="11"/>
  <c r="Q130" i="11"/>
  <c r="Q126" i="11"/>
  <c r="Q122" i="11"/>
  <c r="Q147" i="11"/>
  <c r="Q123" i="11"/>
  <c r="Q132" i="11"/>
  <c r="Q129" i="11"/>
  <c r="Q128" i="11"/>
  <c r="Q125" i="11"/>
  <c r="Q56" i="8"/>
  <c r="Q30" i="4"/>
  <c r="C39" i="4"/>
  <c r="K39" i="4"/>
  <c r="S39" i="4"/>
  <c r="H46" i="6"/>
  <c r="F5" i="6"/>
  <c r="F47" i="6" s="1"/>
  <c r="V5" i="6"/>
  <c r="V43" i="6" s="1"/>
  <c r="C27" i="7"/>
  <c r="I38" i="7"/>
  <c r="Q38" i="7"/>
  <c r="U59" i="8"/>
  <c r="C62" i="8"/>
  <c r="C58" i="8"/>
  <c r="K62" i="8"/>
  <c r="K58" i="8"/>
  <c r="S62" i="8"/>
  <c r="S58" i="8"/>
  <c r="L47" i="8"/>
  <c r="G58" i="8"/>
  <c r="W58" i="8"/>
  <c r="O62" i="8"/>
  <c r="G145" i="9"/>
  <c r="G136" i="9" s="1"/>
  <c r="G111" i="9"/>
  <c r="O145" i="9"/>
  <c r="O136" i="9" s="1"/>
  <c r="O111" i="9"/>
  <c r="W145" i="9"/>
  <c r="W136" i="9" s="1"/>
  <c r="W111" i="9"/>
  <c r="B147" i="9"/>
  <c r="J147" i="9"/>
  <c r="R147" i="9"/>
  <c r="H48" i="7"/>
  <c r="P48" i="7"/>
  <c r="C47" i="8"/>
  <c r="M47" i="8"/>
  <c r="D67" i="8"/>
  <c r="D156" i="4" s="1"/>
  <c r="M60" i="8"/>
  <c r="W61" i="8"/>
  <c r="F67" i="8"/>
  <c r="F156" i="4" s="1"/>
  <c r="V67" i="8"/>
  <c r="V156" i="4" s="1"/>
  <c r="I100" i="9"/>
  <c r="Q100" i="9"/>
  <c r="T111" i="9"/>
  <c r="C136" i="9"/>
  <c r="K136" i="9"/>
  <c r="S136" i="9"/>
  <c r="E136" i="9"/>
  <c r="M136" i="9"/>
  <c r="U136" i="9"/>
  <c r="D145" i="10"/>
  <c r="L145" i="10"/>
  <c r="T145" i="10"/>
  <c r="E106" i="11"/>
  <c r="E107" i="11"/>
  <c r="E113" i="11"/>
  <c r="E109" i="11"/>
  <c r="E105" i="11"/>
  <c r="U113" i="11"/>
  <c r="U106" i="11"/>
  <c r="U111" i="11"/>
  <c r="U107" i="11"/>
  <c r="U136" i="11"/>
  <c r="U115" i="11"/>
  <c r="U109" i="11"/>
  <c r="U105" i="11"/>
  <c r="U108" i="11"/>
  <c r="B174" i="18"/>
  <c r="B170" i="18"/>
  <c r="B162" i="18"/>
  <c r="B169" i="18"/>
  <c r="B165" i="18"/>
  <c r="B164" i="18"/>
  <c r="B161" i="18"/>
  <c r="B163" i="18"/>
  <c r="B173" i="18"/>
  <c r="B167" i="18"/>
  <c r="B97" i="16"/>
  <c r="B95" i="16" s="1"/>
  <c r="B175" i="18"/>
  <c r="B168" i="18"/>
  <c r="B172" i="18"/>
  <c r="J217" i="18"/>
  <c r="J174" i="18"/>
  <c r="J170" i="18"/>
  <c r="J162" i="18"/>
  <c r="J175" i="18"/>
  <c r="J168" i="18"/>
  <c r="J172" i="18"/>
  <c r="J161" i="18"/>
  <c r="J169" i="18"/>
  <c r="J165" i="18"/>
  <c r="J164" i="18"/>
  <c r="J163" i="18"/>
  <c r="J97" i="16"/>
  <c r="J95" i="16" s="1"/>
  <c r="J167" i="18"/>
  <c r="J173" i="18"/>
  <c r="R174" i="18"/>
  <c r="R170" i="18"/>
  <c r="R162" i="18"/>
  <c r="R167" i="18"/>
  <c r="R173" i="18"/>
  <c r="R161" i="18"/>
  <c r="R168" i="18"/>
  <c r="R97" i="16"/>
  <c r="R95" i="16" s="1"/>
  <c r="R175" i="18"/>
  <c r="R172" i="18"/>
  <c r="R169" i="18"/>
  <c r="E62" i="8"/>
  <c r="E58" i="8"/>
  <c r="M62" i="8"/>
  <c r="M58" i="8"/>
  <c r="U62" i="8"/>
  <c r="U58" i="8"/>
  <c r="H20" i="8"/>
  <c r="P20" i="8"/>
  <c r="D47" i="8"/>
  <c r="O47" i="8"/>
  <c r="C66" i="8"/>
  <c r="C155" i="4" s="1"/>
  <c r="L58" i="8"/>
  <c r="D62" i="8"/>
  <c r="T62" i="8"/>
  <c r="C128" i="9"/>
  <c r="C156" i="9"/>
  <c r="C147" i="9" s="1"/>
  <c r="K128" i="9"/>
  <c r="K156" i="9"/>
  <c r="K147" i="9" s="1"/>
  <c r="S128" i="9"/>
  <c r="S156" i="9"/>
  <c r="S147" i="9" s="1"/>
  <c r="B100" i="9"/>
  <c r="J100" i="9"/>
  <c r="R100" i="9"/>
  <c r="D147" i="9"/>
  <c r="T147" i="9"/>
  <c r="I156" i="11"/>
  <c r="Q156" i="11"/>
  <c r="E243" i="13"/>
  <c r="B145" i="10"/>
  <c r="B145" i="9"/>
  <c r="B136" i="9" s="1"/>
  <c r="B111" i="9"/>
  <c r="J145" i="10"/>
  <c r="J145" i="9"/>
  <c r="J136" i="9" s="1"/>
  <c r="J111" i="9"/>
  <c r="R145" i="10"/>
  <c r="R145" i="9"/>
  <c r="R136" i="9" s="1"/>
  <c r="R111" i="9"/>
  <c r="L156" i="11"/>
  <c r="L156" i="9"/>
  <c r="L147" i="9" s="1"/>
  <c r="Q128" i="9"/>
  <c r="F145" i="10"/>
  <c r="F111" i="10"/>
  <c r="N145" i="10"/>
  <c r="N111" i="10"/>
  <c r="V145" i="10"/>
  <c r="V111" i="10"/>
  <c r="H156" i="10"/>
  <c r="H128" i="10"/>
  <c r="P156" i="10"/>
  <c r="P128" i="10"/>
  <c r="T100" i="10"/>
  <c r="D156" i="10"/>
  <c r="I130" i="11"/>
  <c r="I126" i="11"/>
  <c r="I122" i="11"/>
  <c r="I132" i="11"/>
  <c r="I129" i="11"/>
  <c r="I128" i="11"/>
  <c r="I125" i="11"/>
  <c r="I147" i="11"/>
  <c r="I123" i="11"/>
  <c r="I56" i="8"/>
  <c r="J130" i="11"/>
  <c r="J126" i="11"/>
  <c r="J122" i="11"/>
  <c r="J132" i="11"/>
  <c r="J129" i="11"/>
  <c r="J125" i="11"/>
  <c r="E115" i="11"/>
  <c r="T156" i="11"/>
  <c r="G67" i="8"/>
  <c r="G156" i="4" s="1"/>
  <c r="D100" i="9"/>
  <c r="L100" i="9"/>
  <c r="T100" i="9"/>
  <c r="L111" i="9"/>
  <c r="F136" i="9"/>
  <c r="N136" i="9"/>
  <c r="V136" i="9"/>
  <c r="G145" i="10"/>
  <c r="O145" i="10"/>
  <c r="W145" i="10"/>
  <c r="I156" i="10"/>
  <c r="Q156" i="10"/>
  <c r="L156" i="10"/>
  <c r="D145" i="11"/>
  <c r="C156" i="11"/>
  <c r="C54" i="11"/>
  <c r="C128" i="11" s="1"/>
  <c r="K54" i="11"/>
  <c r="K128" i="11" s="1"/>
  <c r="K156" i="11"/>
  <c r="S54" i="11"/>
  <c r="S128" i="11" s="1"/>
  <c r="S156" i="11"/>
  <c r="I47" i="8"/>
  <c r="S47" i="8"/>
  <c r="F47" i="8"/>
  <c r="F60" i="8"/>
  <c r="N47" i="8"/>
  <c r="N60" i="8"/>
  <c r="V47" i="8"/>
  <c r="V60" i="8"/>
  <c r="H61" i="8"/>
  <c r="H47" i="8"/>
  <c r="P61" i="8"/>
  <c r="P47" i="8"/>
  <c r="E60" i="8"/>
  <c r="U60" i="8"/>
  <c r="O61" i="8"/>
  <c r="F156" i="10"/>
  <c r="F156" i="9"/>
  <c r="F147" i="9" s="1"/>
  <c r="F128" i="9"/>
  <c r="N156" i="10"/>
  <c r="N156" i="9"/>
  <c r="N147" i="9" s="1"/>
  <c r="N128" i="9"/>
  <c r="V156" i="10"/>
  <c r="V156" i="9"/>
  <c r="V147" i="9" s="1"/>
  <c r="V128" i="9"/>
  <c r="D128" i="9"/>
  <c r="T128" i="9"/>
  <c r="G147" i="9"/>
  <c r="O147" i="9"/>
  <c r="W147" i="9"/>
  <c r="I147" i="9"/>
  <c r="Q147" i="9"/>
  <c r="T156" i="10"/>
  <c r="M113" i="11"/>
  <c r="M106" i="11"/>
  <c r="M111" i="11"/>
  <c r="M107" i="11"/>
  <c r="M136" i="11"/>
  <c r="M115" i="11"/>
  <c r="M109" i="11"/>
  <c r="M105" i="11"/>
  <c r="D156" i="11"/>
  <c r="G82" i="12"/>
  <c r="G3" i="12"/>
  <c r="O82" i="12"/>
  <c r="O3" i="12"/>
  <c r="W82" i="12"/>
  <c r="W3" i="12"/>
  <c r="T47" i="8"/>
  <c r="H117" i="9"/>
  <c r="P117" i="9"/>
  <c r="H136" i="9"/>
  <c r="P136" i="9"/>
  <c r="I145" i="10"/>
  <c r="Q145" i="10"/>
  <c r="D117" i="10"/>
  <c r="L117" i="10"/>
  <c r="T117" i="10"/>
  <c r="F117" i="10"/>
  <c r="N117" i="10"/>
  <c r="V117" i="10"/>
  <c r="N111" i="11"/>
  <c r="E112" i="11"/>
  <c r="L145" i="11"/>
  <c r="C233" i="13"/>
  <c r="B58" i="8"/>
  <c r="J58" i="8"/>
  <c r="R58" i="8"/>
  <c r="B156" i="10"/>
  <c r="J156" i="10"/>
  <c r="R156" i="10"/>
  <c r="G129" i="11"/>
  <c r="G125" i="11"/>
  <c r="O129" i="11"/>
  <c r="O125" i="11"/>
  <c r="W129" i="11"/>
  <c r="W125" i="11"/>
  <c r="C108" i="11"/>
  <c r="K108" i="11"/>
  <c r="S108" i="11"/>
  <c r="C112" i="11"/>
  <c r="K112" i="11"/>
  <c r="S112" i="11"/>
  <c r="C115" i="11"/>
  <c r="T122" i="11"/>
  <c r="T125" i="11"/>
  <c r="T126" i="11"/>
  <c r="J128" i="11"/>
  <c r="T129" i="11"/>
  <c r="T130" i="11"/>
  <c r="J136" i="11"/>
  <c r="T145" i="11"/>
  <c r="H156" i="11"/>
  <c r="R156" i="11"/>
  <c r="I98" i="12"/>
  <c r="I159" i="4" s="1"/>
  <c r="I86" i="12"/>
  <c r="H99" i="12"/>
  <c r="H160" i="4" s="1"/>
  <c r="I162" i="13"/>
  <c r="Q162" i="13"/>
  <c r="I171" i="13"/>
  <c r="Q171" i="13"/>
  <c r="E204" i="13"/>
  <c r="M204" i="13"/>
  <c r="U204" i="13"/>
  <c r="F241" i="14"/>
  <c r="F181" i="14"/>
  <c r="N241" i="14"/>
  <c r="N181" i="14"/>
  <c r="V241" i="14"/>
  <c r="V181" i="14"/>
  <c r="H251" i="14"/>
  <c r="H199" i="14"/>
  <c r="P251" i="14"/>
  <c r="P199" i="14"/>
  <c r="B261" i="14"/>
  <c r="B216" i="14"/>
  <c r="J261" i="14"/>
  <c r="J216" i="14"/>
  <c r="R216" i="14"/>
  <c r="E71" i="16"/>
  <c r="E90" i="16"/>
  <c r="M71" i="16"/>
  <c r="M90" i="16"/>
  <c r="U71" i="16"/>
  <c r="U90" i="16"/>
  <c r="E128" i="10"/>
  <c r="M128" i="10"/>
  <c r="U128" i="10"/>
  <c r="C156" i="10"/>
  <c r="K156" i="10"/>
  <c r="S156" i="10"/>
  <c r="D5" i="11"/>
  <c r="L5" i="11"/>
  <c r="L111" i="11" s="1"/>
  <c r="T5" i="11"/>
  <c r="T111" i="11" s="1"/>
  <c r="H54" i="11"/>
  <c r="H128" i="11" s="1"/>
  <c r="P54" i="11"/>
  <c r="H106" i="11"/>
  <c r="P106" i="11"/>
  <c r="J107" i="11"/>
  <c r="R107" i="11"/>
  <c r="W128" i="11"/>
  <c r="W132" i="11"/>
  <c r="K136" i="11"/>
  <c r="R3" i="12"/>
  <c r="F82" i="12"/>
  <c r="F3" i="12"/>
  <c r="N82" i="12"/>
  <c r="N3" i="12"/>
  <c r="V82" i="12"/>
  <c r="V3" i="12"/>
  <c r="B73" i="12"/>
  <c r="P99" i="12"/>
  <c r="P160" i="4" s="1"/>
  <c r="C187" i="13"/>
  <c r="K187" i="13"/>
  <c r="S187" i="13"/>
  <c r="H128" i="9"/>
  <c r="P128" i="9"/>
  <c r="I111" i="10"/>
  <c r="Q111" i="10"/>
  <c r="G128" i="10"/>
  <c r="O128" i="10"/>
  <c r="W128" i="10"/>
  <c r="F5" i="11"/>
  <c r="F111" i="11" s="1"/>
  <c r="N5" i="11"/>
  <c r="V5" i="11"/>
  <c r="B54" i="11"/>
  <c r="R54" i="11"/>
  <c r="R128" i="11" s="1"/>
  <c r="H105" i="11"/>
  <c r="P105" i="11"/>
  <c r="J106" i="11"/>
  <c r="R106" i="11"/>
  <c r="P109" i="11"/>
  <c r="H113" i="11"/>
  <c r="P115" i="11"/>
  <c r="W122" i="11"/>
  <c r="W123" i="11"/>
  <c r="W126" i="11"/>
  <c r="O128" i="11"/>
  <c r="W130" i="11"/>
  <c r="O132" i="11"/>
  <c r="C136" i="11"/>
  <c r="W147" i="11"/>
  <c r="J3" i="12"/>
  <c r="T3" i="12"/>
  <c r="B37" i="12"/>
  <c r="J37" i="12"/>
  <c r="R37" i="12"/>
  <c r="Q98" i="12"/>
  <c r="Q159" i="4" s="1"/>
  <c r="Q86" i="12"/>
  <c r="J100" i="12"/>
  <c r="J161" i="4" s="1"/>
  <c r="E187" i="13"/>
  <c r="M187" i="13"/>
  <c r="U187" i="13"/>
  <c r="O199" i="13"/>
  <c r="B243" i="13"/>
  <c r="N253" i="13"/>
  <c r="O233" i="15"/>
  <c r="O76" i="12"/>
  <c r="G261" i="15"/>
  <c r="G115" i="15"/>
  <c r="G216" i="15" s="1"/>
  <c r="O261" i="15"/>
  <c r="O115" i="15"/>
  <c r="O71" i="12" s="1"/>
  <c r="O70" i="12" s="1"/>
  <c r="W261" i="15"/>
  <c r="W115" i="15"/>
  <c r="I145" i="11"/>
  <c r="Q145" i="11"/>
  <c r="E156" i="11"/>
  <c r="M156" i="11"/>
  <c r="U156" i="11"/>
  <c r="N129" i="11"/>
  <c r="N130" i="11"/>
  <c r="N145" i="11"/>
  <c r="N147" i="11"/>
  <c r="C37" i="12"/>
  <c r="K37" i="12"/>
  <c r="S37" i="12"/>
  <c r="F97" i="12"/>
  <c r="F158" i="4" s="1"/>
  <c r="N63" i="12"/>
  <c r="N97" i="12"/>
  <c r="N158" i="4" s="1"/>
  <c r="V97" i="12"/>
  <c r="V158" i="4" s="1"/>
  <c r="E241" i="13"/>
  <c r="E233" i="13" s="1"/>
  <c r="E181" i="13"/>
  <c r="M241" i="13"/>
  <c r="M233" i="13" s="1"/>
  <c r="M181" i="13"/>
  <c r="U241" i="13"/>
  <c r="U233" i="13" s="1"/>
  <c r="U181" i="13"/>
  <c r="Q261" i="13"/>
  <c r="Q253" i="13" s="1"/>
  <c r="Q216" i="13"/>
  <c r="W199" i="13"/>
  <c r="S233" i="13"/>
  <c r="W253" i="13"/>
  <c r="C253" i="13"/>
  <c r="C111" i="10"/>
  <c r="K111" i="10"/>
  <c r="S111" i="10"/>
  <c r="I128" i="10"/>
  <c r="Q128" i="10"/>
  <c r="B145" i="11"/>
  <c r="J145" i="11"/>
  <c r="R145" i="11"/>
  <c r="D147" i="11"/>
  <c r="D123" i="11"/>
  <c r="D117" i="11" s="1"/>
  <c r="L147" i="11"/>
  <c r="L123" i="11"/>
  <c r="T147" i="11"/>
  <c r="T123" i="11"/>
  <c r="F156" i="11"/>
  <c r="F128" i="11"/>
  <c r="N156" i="11"/>
  <c r="N128" i="11"/>
  <c r="V156" i="11"/>
  <c r="V128" i="11"/>
  <c r="J105" i="11"/>
  <c r="H108" i="11"/>
  <c r="P108" i="11"/>
  <c r="J109" i="11"/>
  <c r="R109" i="11"/>
  <c r="H112" i="11"/>
  <c r="P112" i="11"/>
  <c r="R115" i="11"/>
  <c r="G132" i="11"/>
  <c r="O147" i="11"/>
  <c r="L3" i="12"/>
  <c r="G97" i="12"/>
  <c r="G158" i="4" s="1"/>
  <c r="G85" i="12"/>
  <c r="O97" i="12"/>
  <c r="O158" i="4" s="1"/>
  <c r="O85" i="12"/>
  <c r="W97" i="12"/>
  <c r="W158" i="4" s="1"/>
  <c r="W85" i="12"/>
  <c r="V85" i="12"/>
  <c r="N233" i="13"/>
  <c r="V233" i="13"/>
  <c r="H58" i="8"/>
  <c r="P58" i="8"/>
  <c r="E111" i="9"/>
  <c r="M111" i="9"/>
  <c r="U111" i="9"/>
  <c r="D111" i="10"/>
  <c r="L111" i="10"/>
  <c r="T111" i="10"/>
  <c r="I5" i="11"/>
  <c r="I111" i="11" s="1"/>
  <c r="Q5" i="11"/>
  <c r="Q111" i="11" s="1"/>
  <c r="E54" i="11"/>
  <c r="E128" i="11" s="1"/>
  <c r="M54" i="11"/>
  <c r="U54" i="11"/>
  <c r="U128" i="11" s="1"/>
  <c r="C105" i="11"/>
  <c r="K105" i="11"/>
  <c r="S105" i="11"/>
  <c r="C109" i="11"/>
  <c r="S109" i="11"/>
  <c r="J115" i="11"/>
  <c r="F122" i="11"/>
  <c r="F123" i="11"/>
  <c r="F125" i="11"/>
  <c r="F126" i="11"/>
  <c r="F129" i="11"/>
  <c r="F130" i="11"/>
  <c r="F147" i="11"/>
  <c r="M3" i="12"/>
  <c r="K98" i="12"/>
  <c r="K159" i="4" s="1"/>
  <c r="K86" i="12"/>
  <c r="K63" i="12"/>
  <c r="D75" i="12"/>
  <c r="H86" i="12"/>
  <c r="N98" i="12"/>
  <c r="N159" i="4" s="1"/>
  <c r="L101" i="12"/>
  <c r="L162" i="4" s="1"/>
  <c r="G162" i="13"/>
  <c r="O162" i="13"/>
  <c r="W162" i="13"/>
  <c r="G171" i="13"/>
  <c r="O171" i="13"/>
  <c r="W171" i="13"/>
  <c r="C204" i="13"/>
  <c r="K204" i="13"/>
  <c r="S204" i="13"/>
  <c r="C224" i="13"/>
  <c r="W233" i="13"/>
  <c r="I233" i="13"/>
  <c r="E111" i="10"/>
  <c r="M111" i="10"/>
  <c r="U111" i="10"/>
  <c r="H107" i="11"/>
  <c r="P107" i="11"/>
  <c r="J108" i="11"/>
  <c r="R108" i="11"/>
  <c r="H111" i="11"/>
  <c r="P111" i="11"/>
  <c r="J112" i="11"/>
  <c r="R112" i="11"/>
  <c r="G147" i="11"/>
  <c r="F85" i="12"/>
  <c r="I187" i="13"/>
  <c r="Q187" i="13"/>
  <c r="I216" i="13"/>
  <c r="H63" i="12"/>
  <c r="P63" i="12"/>
  <c r="D65" i="12"/>
  <c r="D63" i="12" s="1"/>
  <c r="L65" i="12"/>
  <c r="L63" i="12" s="1"/>
  <c r="T65" i="12"/>
  <c r="T63" i="12" s="1"/>
  <c r="E199" i="13"/>
  <c r="M199" i="13"/>
  <c r="U199" i="13"/>
  <c r="G216" i="13"/>
  <c r="I241" i="13"/>
  <c r="G243" i="13"/>
  <c r="O243" i="13"/>
  <c r="W243" i="13"/>
  <c r="Q251" i="13"/>
  <c r="Q243" i="13" s="1"/>
  <c r="O261" i="13"/>
  <c r="O253" i="13" s="1"/>
  <c r="H261" i="14"/>
  <c r="P261" i="14"/>
  <c r="D187" i="14"/>
  <c r="L187" i="14"/>
  <c r="T187" i="14"/>
  <c r="F187" i="14"/>
  <c r="N187" i="14"/>
  <c r="V187" i="14"/>
  <c r="H187" i="14"/>
  <c r="P187" i="14"/>
  <c r="B199" i="14"/>
  <c r="E261" i="14"/>
  <c r="I181" i="15"/>
  <c r="I34" i="15"/>
  <c r="Q181" i="15"/>
  <c r="Q34" i="15"/>
  <c r="E217" i="15"/>
  <c r="E213" i="15"/>
  <c r="E209" i="15"/>
  <c r="E218" i="15"/>
  <c r="E214" i="15"/>
  <c r="E210" i="15"/>
  <c r="E220" i="15"/>
  <c r="E216" i="15"/>
  <c r="M216" i="15"/>
  <c r="U216" i="15"/>
  <c r="E211" i="15"/>
  <c r="Q241" i="15"/>
  <c r="E253" i="15"/>
  <c r="E261" i="15"/>
  <c r="C93" i="16"/>
  <c r="P175" i="17"/>
  <c r="P167" i="17"/>
  <c r="P163" i="17"/>
  <c r="P172" i="17"/>
  <c r="P168" i="17"/>
  <c r="P164" i="17"/>
  <c r="P174" i="17"/>
  <c r="P170" i="17"/>
  <c r="P166" i="17"/>
  <c r="P162" i="17"/>
  <c r="P53" i="16"/>
  <c r="P173" i="17"/>
  <c r="P169" i="17"/>
  <c r="P165" i="17"/>
  <c r="P161" i="17"/>
  <c r="N164" i="17"/>
  <c r="N168" i="17"/>
  <c r="I63" i="12"/>
  <c r="E65" i="12"/>
  <c r="M65" i="12"/>
  <c r="U65" i="12"/>
  <c r="E85" i="12"/>
  <c r="M85" i="12"/>
  <c r="U85" i="12"/>
  <c r="I87" i="12"/>
  <c r="Q87" i="12"/>
  <c r="C88" i="12"/>
  <c r="K88" i="12"/>
  <c r="S88" i="12"/>
  <c r="E89" i="12"/>
  <c r="M89" i="12"/>
  <c r="U89" i="12"/>
  <c r="F181" i="13"/>
  <c r="N181" i="13"/>
  <c r="V181" i="13"/>
  <c r="F199" i="13"/>
  <c r="N199" i="13"/>
  <c r="V199" i="13"/>
  <c r="H216" i="13"/>
  <c r="R216" i="13"/>
  <c r="D224" i="13"/>
  <c r="L224" i="13"/>
  <c r="T224" i="13"/>
  <c r="J241" i="13"/>
  <c r="J233" i="13" s="1"/>
  <c r="H251" i="13"/>
  <c r="H243" i="13" s="1"/>
  <c r="R251" i="13"/>
  <c r="R243" i="13" s="1"/>
  <c r="D261" i="13"/>
  <c r="D253" i="13" s="1"/>
  <c r="T261" i="13"/>
  <c r="T253" i="13" s="1"/>
  <c r="E241" i="14"/>
  <c r="E181" i="14"/>
  <c r="M241" i="14"/>
  <c r="M181" i="14"/>
  <c r="U241" i="14"/>
  <c r="U181" i="14"/>
  <c r="G251" i="14"/>
  <c r="G199" i="14"/>
  <c r="O251" i="14"/>
  <c r="O199" i="14"/>
  <c r="W251" i="14"/>
  <c r="W199" i="14"/>
  <c r="I261" i="14"/>
  <c r="Q261" i="14"/>
  <c r="G162" i="14"/>
  <c r="O162" i="14"/>
  <c r="W162" i="14"/>
  <c r="I162" i="14"/>
  <c r="Q162" i="14"/>
  <c r="G171" i="14"/>
  <c r="O171" i="14"/>
  <c r="W171" i="14"/>
  <c r="C171" i="14"/>
  <c r="K171" i="14"/>
  <c r="S171" i="14"/>
  <c r="I199" i="14"/>
  <c r="Q216" i="14"/>
  <c r="F261" i="14"/>
  <c r="F261" i="15"/>
  <c r="F115" i="15"/>
  <c r="F216" i="15" s="1"/>
  <c r="N261" i="15"/>
  <c r="N115" i="15"/>
  <c r="V261" i="15"/>
  <c r="V115" i="15"/>
  <c r="V216" i="15" s="1"/>
  <c r="L211" i="15"/>
  <c r="B251" i="15"/>
  <c r="L261" i="15"/>
  <c r="D71" i="16"/>
  <c r="D90" i="16"/>
  <c r="L71" i="16"/>
  <c r="L90" i="16"/>
  <c r="G65" i="12"/>
  <c r="O65" i="12"/>
  <c r="O63" i="12" s="1"/>
  <c r="W65" i="12"/>
  <c r="C87" i="12"/>
  <c r="K87" i="12"/>
  <c r="S87" i="12"/>
  <c r="E88" i="12"/>
  <c r="M88" i="12"/>
  <c r="U88" i="12"/>
  <c r="G89" i="12"/>
  <c r="O89" i="12"/>
  <c r="W89" i="12"/>
  <c r="H181" i="13"/>
  <c r="P181" i="13"/>
  <c r="P199" i="13"/>
  <c r="J216" i="13"/>
  <c r="V216" i="13"/>
  <c r="D233" i="13"/>
  <c r="L233" i="13"/>
  <c r="T233" i="13"/>
  <c r="B241" i="13"/>
  <c r="B233" i="13" s="1"/>
  <c r="J251" i="13"/>
  <c r="J243" i="13" s="1"/>
  <c r="T251" i="13"/>
  <c r="T243" i="13" s="1"/>
  <c r="F261" i="13"/>
  <c r="F253" i="13" s="1"/>
  <c r="V261" i="13"/>
  <c r="V253" i="13" s="1"/>
  <c r="G241" i="14"/>
  <c r="G181" i="14"/>
  <c r="O241" i="14"/>
  <c r="O181" i="14"/>
  <c r="W241" i="14"/>
  <c r="W181" i="14"/>
  <c r="C216" i="14"/>
  <c r="C261" i="14"/>
  <c r="K216" i="14"/>
  <c r="K261" i="14"/>
  <c r="S216" i="14"/>
  <c r="S261" i="14"/>
  <c r="Q199" i="14"/>
  <c r="N261" i="14"/>
  <c r="T217" i="15"/>
  <c r="T213" i="15"/>
  <c r="T209" i="15"/>
  <c r="T218" i="15"/>
  <c r="T214" i="15"/>
  <c r="T210" i="15"/>
  <c r="T220" i="15"/>
  <c r="H261" i="15"/>
  <c r="P261" i="15"/>
  <c r="T211" i="15"/>
  <c r="J251" i="15"/>
  <c r="T253" i="15"/>
  <c r="T261" i="15"/>
  <c r="H92" i="16"/>
  <c r="P92" i="16"/>
  <c r="B93" i="16"/>
  <c r="B103" i="16"/>
  <c r="B166" i="4" s="1"/>
  <c r="J93" i="16"/>
  <c r="J103" i="16"/>
  <c r="J166" i="4" s="1"/>
  <c r="R93" i="16"/>
  <c r="R103" i="16"/>
  <c r="R166" i="4" s="1"/>
  <c r="H85" i="12"/>
  <c r="P85" i="12"/>
  <c r="D87" i="12"/>
  <c r="L87" i="12"/>
  <c r="T87" i="12"/>
  <c r="F88" i="12"/>
  <c r="N88" i="12"/>
  <c r="V88" i="12"/>
  <c r="H89" i="12"/>
  <c r="P89" i="12"/>
  <c r="B99" i="12"/>
  <c r="B160" i="4" s="1"/>
  <c r="J99" i="12"/>
  <c r="J160" i="4" s="1"/>
  <c r="R99" i="12"/>
  <c r="R160" i="4" s="1"/>
  <c r="Q181" i="13"/>
  <c r="K216" i="13"/>
  <c r="W216" i="13"/>
  <c r="K251" i="13"/>
  <c r="K243" i="13" s="1"/>
  <c r="H241" i="14"/>
  <c r="H181" i="14"/>
  <c r="P241" i="14"/>
  <c r="P181" i="14"/>
  <c r="D216" i="14"/>
  <c r="D261" i="14"/>
  <c r="L216" i="14"/>
  <c r="L261" i="14"/>
  <c r="T216" i="14"/>
  <c r="T261" i="14"/>
  <c r="R199" i="14"/>
  <c r="U261" i="14"/>
  <c r="U217" i="15"/>
  <c r="U213" i="15"/>
  <c r="U209" i="15"/>
  <c r="U218" i="15"/>
  <c r="U214" i="15"/>
  <c r="U210" i="15"/>
  <c r="U220" i="15"/>
  <c r="I261" i="15"/>
  <c r="Q261" i="15"/>
  <c r="U211" i="15"/>
  <c r="U253" i="15"/>
  <c r="U261" i="15"/>
  <c r="W52" i="16"/>
  <c r="I92" i="16"/>
  <c r="Q92" i="16"/>
  <c r="K103" i="16"/>
  <c r="K166" i="4" s="1"/>
  <c r="K93" i="16"/>
  <c r="S103" i="16"/>
  <c r="S166" i="4" s="1"/>
  <c r="S93" i="16"/>
  <c r="D226" i="17"/>
  <c r="D217" i="17" s="1"/>
  <c r="D5" i="17"/>
  <c r="L226" i="17"/>
  <c r="L217" i="17" s="1"/>
  <c r="L5" i="17"/>
  <c r="L171" i="17" s="1"/>
  <c r="T226" i="17"/>
  <c r="T217" i="17" s="1"/>
  <c r="T5" i="17"/>
  <c r="F184" i="17"/>
  <c r="F235" i="17"/>
  <c r="F229" i="17" s="1"/>
  <c r="N184" i="17"/>
  <c r="N235" i="17"/>
  <c r="V184" i="17"/>
  <c r="V235" i="17"/>
  <c r="H237" i="17"/>
  <c r="H229" i="17" s="1"/>
  <c r="H190" i="17"/>
  <c r="P237" i="17"/>
  <c r="P229" i="17" s="1"/>
  <c r="P190" i="17"/>
  <c r="B203" i="17"/>
  <c r="B246" i="17"/>
  <c r="J203" i="17"/>
  <c r="J246" i="17"/>
  <c r="R203" i="17"/>
  <c r="R246" i="17"/>
  <c r="D248" i="17"/>
  <c r="D209" i="17"/>
  <c r="L248" i="17"/>
  <c r="L209" i="17"/>
  <c r="T248" i="17"/>
  <c r="T209" i="17"/>
  <c r="I85" i="12"/>
  <c r="Q85" i="12"/>
  <c r="E87" i="12"/>
  <c r="M87" i="12"/>
  <c r="U87" i="12"/>
  <c r="G88" i="12"/>
  <c r="O88" i="12"/>
  <c r="W88" i="12"/>
  <c r="I89" i="12"/>
  <c r="Q89" i="12"/>
  <c r="C99" i="12"/>
  <c r="C160" i="4" s="1"/>
  <c r="K99" i="12"/>
  <c r="K160" i="4" s="1"/>
  <c r="S99" i="12"/>
  <c r="S160" i="4" s="1"/>
  <c r="R181" i="13"/>
  <c r="B199" i="13"/>
  <c r="B216" i="13"/>
  <c r="N216" i="13"/>
  <c r="L251" i="13"/>
  <c r="L243" i="13" s="1"/>
  <c r="H253" i="13"/>
  <c r="P253" i="13"/>
  <c r="L261" i="13"/>
  <c r="L253" i="13" s="1"/>
  <c r="C204" i="14"/>
  <c r="K204" i="14"/>
  <c r="S204" i="14"/>
  <c r="E204" i="14"/>
  <c r="M204" i="14"/>
  <c r="U204" i="14"/>
  <c r="G204" i="14"/>
  <c r="O204" i="14"/>
  <c r="W204" i="14"/>
  <c r="L217" i="15"/>
  <c r="L213" i="15"/>
  <c r="L209" i="15"/>
  <c r="L218" i="15"/>
  <c r="L214" i="15"/>
  <c r="L210" i="15"/>
  <c r="L220" i="15"/>
  <c r="B171" i="15"/>
  <c r="J171" i="15"/>
  <c r="R171" i="15"/>
  <c r="D171" i="15"/>
  <c r="L171" i="15"/>
  <c r="T171" i="15"/>
  <c r="F171" i="15"/>
  <c r="N171" i="15"/>
  <c r="V171" i="15"/>
  <c r="R251" i="15"/>
  <c r="N174" i="17"/>
  <c r="N166" i="17"/>
  <c r="N167" i="17"/>
  <c r="N163" i="17"/>
  <c r="N173" i="17"/>
  <c r="N169" i="17"/>
  <c r="N161" i="17"/>
  <c r="C199" i="13"/>
  <c r="C216" i="13"/>
  <c r="I253" i="13"/>
  <c r="M261" i="13"/>
  <c r="M253" i="13" s="1"/>
  <c r="D204" i="14"/>
  <c r="L204" i="14"/>
  <c r="T204" i="14"/>
  <c r="F204" i="14"/>
  <c r="N204" i="14"/>
  <c r="V204" i="14"/>
  <c r="H204" i="14"/>
  <c r="P204" i="14"/>
  <c r="M217" i="15"/>
  <c r="M213" i="15"/>
  <c r="M209" i="15"/>
  <c r="M218" i="15"/>
  <c r="M214" i="15"/>
  <c r="M210" i="15"/>
  <c r="M220" i="15"/>
  <c r="C171" i="15"/>
  <c r="K171" i="15"/>
  <c r="S171" i="15"/>
  <c r="E171" i="15"/>
  <c r="M171" i="15"/>
  <c r="U171" i="15"/>
  <c r="G171" i="15"/>
  <c r="O171" i="15"/>
  <c r="W171" i="15"/>
  <c r="I241" i="15"/>
  <c r="S251" i="15"/>
  <c r="C52" i="16"/>
  <c r="C91" i="16"/>
  <c r="N53" i="16"/>
  <c r="D171" i="17"/>
  <c r="D199" i="13"/>
  <c r="P216" i="13"/>
  <c r="F243" i="13"/>
  <c r="N243" i="13"/>
  <c r="V243" i="13"/>
  <c r="G261" i="14"/>
  <c r="O261" i="14"/>
  <c r="W261" i="14"/>
  <c r="C187" i="14"/>
  <c r="K187" i="14"/>
  <c r="S187" i="14"/>
  <c r="E187" i="14"/>
  <c r="M187" i="14"/>
  <c r="U187" i="14"/>
  <c r="G187" i="14"/>
  <c r="O187" i="14"/>
  <c r="W187" i="14"/>
  <c r="I216" i="14"/>
  <c r="H181" i="15"/>
  <c r="H34" i="15"/>
  <c r="P181" i="15"/>
  <c r="P34" i="15"/>
  <c r="D217" i="15"/>
  <c r="D213" i="15"/>
  <c r="D209" i="15"/>
  <c r="D218" i="15"/>
  <c r="D214" i="15"/>
  <c r="D210" i="15"/>
  <c r="D220" i="15"/>
  <c r="D216" i="15"/>
  <c r="L216" i="15"/>
  <c r="T216" i="15"/>
  <c r="D187" i="15"/>
  <c r="L187" i="15"/>
  <c r="T187" i="15"/>
  <c r="D211" i="15"/>
  <c r="P241" i="15"/>
  <c r="D253" i="15"/>
  <c r="D261" i="15"/>
  <c r="G91" i="16"/>
  <c r="G89" i="16" s="1"/>
  <c r="G216" i="14"/>
  <c r="O216" i="14"/>
  <c r="W216" i="14"/>
  <c r="D199" i="15"/>
  <c r="L199" i="15"/>
  <c r="T199" i="15"/>
  <c r="H210" i="15"/>
  <c r="P210" i="15"/>
  <c r="B211" i="15"/>
  <c r="J211" i="15"/>
  <c r="R211" i="15"/>
  <c r="H214" i="15"/>
  <c r="P214" i="15"/>
  <c r="H218" i="15"/>
  <c r="P218" i="15"/>
  <c r="F241" i="15"/>
  <c r="N241" i="15"/>
  <c r="V241" i="15"/>
  <c r="H251" i="15"/>
  <c r="P251" i="15"/>
  <c r="B253" i="15"/>
  <c r="J253" i="15"/>
  <c r="R253" i="15"/>
  <c r="B261" i="15"/>
  <c r="J261" i="15"/>
  <c r="R261" i="15"/>
  <c r="Q90" i="16"/>
  <c r="V92" i="16"/>
  <c r="V170" i="17"/>
  <c r="V162" i="17"/>
  <c r="V175" i="17"/>
  <c r="V163" i="17"/>
  <c r="R162" i="17"/>
  <c r="F164" i="17"/>
  <c r="R166" i="17"/>
  <c r="F168" i="17"/>
  <c r="R170" i="17"/>
  <c r="F172" i="17"/>
  <c r="R174" i="17"/>
  <c r="B171" i="18"/>
  <c r="J171" i="18"/>
  <c r="H216" i="14"/>
  <c r="P216" i="14"/>
  <c r="E199" i="15"/>
  <c r="M199" i="15"/>
  <c r="U199" i="15"/>
  <c r="I210" i="15"/>
  <c r="I204" i="15" s="1"/>
  <c r="Q210" i="15"/>
  <c r="C211" i="15"/>
  <c r="K211" i="15"/>
  <c r="S211" i="15"/>
  <c r="I214" i="15"/>
  <c r="Q214" i="15"/>
  <c r="I218" i="15"/>
  <c r="Q218" i="15"/>
  <c r="G241" i="15"/>
  <c r="O241" i="15"/>
  <c r="W241" i="15"/>
  <c r="I251" i="15"/>
  <c r="Q251" i="15"/>
  <c r="C253" i="15"/>
  <c r="K253" i="15"/>
  <c r="S253" i="15"/>
  <c r="C261" i="15"/>
  <c r="K261" i="15"/>
  <c r="S261" i="15"/>
  <c r="F52" i="16"/>
  <c r="O52" i="16"/>
  <c r="O93" i="16"/>
  <c r="U103" i="16"/>
  <c r="U166" i="4" s="1"/>
  <c r="J172" i="17"/>
  <c r="J168" i="17"/>
  <c r="J164" i="17"/>
  <c r="J173" i="17"/>
  <c r="J169" i="17"/>
  <c r="J165" i="17"/>
  <c r="J161" i="17"/>
  <c r="D235" i="17"/>
  <c r="D184" i="17"/>
  <c r="L235" i="17"/>
  <c r="L184" i="17"/>
  <c r="T235" i="17"/>
  <c r="T184" i="17"/>
  <c r="F190" i="17"/>
  <c r="F237" i="17"/>
  <c r="N190" i="17"/>
  <c r="N237" i="17"/>
  <c r="V190" i="17"/>
  <c r="V237" i="17"/>
  <c r="H246" i="17"/>
  <c r="H203" i="17"/>
  <c r="P246" i="17"/>
  <c r="P203" i="17"/>
  <c r="B248" i="17"/>
  <c r="B209" i="17"/>
  <c r="J248" i="17"/>
  <c r="J209" i="17"/>
  <c r="R248" i="17"/>
  <c r="R209" i="17"/>
  <c r="I172" i="18"/>
  <c r="I168" i="18"/>
  <c r="I217" i="18"/>
  <c r="I174" i="18"/>
  <c r="I170" i="18"/>
  <c r="I175" i="18"/>
  <c r="I173" i="18"/>
  <c r="I171" i="18"/>
  <c r="I161" i="18"/>
  <c r="I169" i="18"/>
  <c r="I165" i="18"/>
  <c r="I164" i="18"/>
  <c r="I163" i="18"/>
  <c r="I167" i="18"/>
  <c r="I162" i="18"/>
  <c r="Q172" i="18"/>
  <c r="Q168" i="18"/>
  <c r="Q217" i="18"/>
  <c r="Q174" i="18"/>
  <c r="Q170" i="18"/>
  <c r="Q175" i="18"/>
  <c r="Q162" i="18"/>
  <c r="Q167" i="18"/>
  <c r="Q173" i="18"/>
  <c r="Q161" i="18"/>
  <c r="Q165" i="18"/>
  <c r="Q164" i="18"/>
  <c r="Q163" i="18"/>
  <c r="Q169" i="18"/>
  <c r="C181" i="14"/>
  <c r="K181" i="14"/>
  <c r="S181" i="14"/>
  <c r="E251" i="14"/>
  <c r="M251" i="14"/>
  <c r="U251" i="14"/>
  <c r="B209" i="15"/>
  <c r="B204" i="15" s="1"/>
  <c r="J209" i="15"/>
  <c r="R209" i="15"/>
  <c r="B213" i="15"/>
  <c r="J213" i="15"/>
  <c r="R213" i="15"/>
  <c r="H216" i="15"/>
  <c r="P216" i="15"/>
  <c r="B217" i="15"/>
  <c r="J217" i="15"/>
  <c r="R217" i="15"/>
  <c r="H220" i="15"/>
  <c r="P220" i="15"/>
  <c r="I52" i="16"/>
  <c r="B92" i="16"/>
  <c r="J92" i="16"/>
  <c r="R92" i="16"/>
  <c r="D93" i="16"/>
  <c r="D103" i="16"/>
  <c r="D166" i="4" s="1"/>
  <c r="L93" i="16"/>
  <c r="L103" i="16"/>
  <c r="L166" i="4" s="1"/>
  <c r="T93" i="16"/>
  <c r="T103" i="16"/>
  <c r="T166" i="4" s="1"/>
  <c r="F89" i="16"/>
  <c r="C90" i="16"/>
  <c r="C92" i="16"/>
  <c r="B5" i="17"/>
  <c r="B171" i="17" s="1"/>
  <c r="V164" i="17"/>
  <c r="V172" i="17"/>
  <c r="D181" i="14"/>
  <c r="L181" i="14"/>
  <c r="T181" i="14"/>
  <c r="F251" i="14"/>
  <c r="N251" i="14"/>
  <c r="V251" i="14"/>
  <c r="C209" i="15"/>
  <c r="C204" i="15" s="1"/>
  <c r="K209" i="15"/>
  <c r="K204" i="15" s="1"/>
  <c r="S209" i="15"/>
  <c r="C213" i="15"/>
  <c r="K213" i="15"/>
  <c r="S213" i="15"/>
  <c r="I216" i="15"/>
  <c r="Q216" i="15"/>
  <c r="C217" i="15"/>
  <c r="K217" i="15"/>
  <c r="S217" i="15"/>
  <c r="I220" i="15"/>
  <c r="Q220" i="15"/>
  <c r="W90" i="16"/>
  <c r="E92" i="16"/>
  <c r="H93" i="16"/>
  <c r="F161" i="17"/>
  <c r="H162" i="17"/>
  <c r="R163" i="17"/>
  <c r="F165" i="17"/>
  <c r="H166" i="17"/>
  <c r="R167" i="17"/>
  <c r="F169" i="17"/>
  <c r="H170" i="17"/>
  <c r="R171" i="17"/>
  <c r="H174" i="17"/>
  <c r="H211" i="15"/>
  <c r="P211" i="15"/>
  <c r="H91" i="16"/>
  <c r="H89" i="16" s="1"/>
  <c r="H101" i="16"/>
  <c r="H164" i="4" s="1"/>
  <c r="D92" i="16"/>
  <c r="D102" i="16"/>
  <c r="D165" i="4" s="1"/>
  <c r="L92" i="16"/>
  <c r="L102" i="16"/>
  <c r="L165" i="4" s="1"/>
  <c r="T92" i="16"/>
  <c r="T102" i="16"/>
  <c r="T165" i="4" s="1"/>
  <c r="F93" i="16"/>
  <c r="F103" i="16"/>
  <c r="F166" i="4" s="1"/>
  <c r="N93" i="16"/>
  <c r="N103" i="16"/>
  <c r="N166" i="4" s="1"/>
  <c r="V93" i="16"/>
  <c r="V103" i="16"/>
  <c r="V166" i="4" s="1"/>
  <c r="F92" i="16"/>
  <c r="U102" i="16"/>
  <c r="U165" i="4" s="1"/>
  <c r="F174" i="17"/>
  <c r="F170" i="17"/>
  <c r="F166" i="17"/>
  <c r="F162" i="17"/>
  <c r="F175" i="17"/>
  <c r="F167" i="17"/>
  <c r="F163" i="17"/>
  <c r="R172" i="17"/>
  <c r="R168" i="17"/>
  <c r="R164" i="17"/>
  <c r="R173" i="17"/>
  <c r="R169" i="17"/>
  <c r="R165" i="17"/>
  <c r="R161" i="17"/>
  <c r="G172" i="17"/>
  <c r="G168" i="17"/>
  <c r="G164" i="17"/>
  <c r="G173" i="17"/>
  <c r="G169" i="17"/>
  <c r="G165" i="17"/>
  <c r="G161" i="17"/>
  <c r="G174" i="17"/>
  <c r="G170" i="17"/>
  <c r="G166" i="17"/>
  <c r="G162" i="17"/>
  <c r="G175" i="17"/>
  <c r="G167" i="17"/>
  <c r="G163" i="17"/>
  <c r="O172" i="17"/>
  <c r="O168" i="17"/>
  <c r="O164" i="17"/>
  <c r="O173" i="17"/>
  <c r="O169" i="17"/>
  <c r="O165" i="17"/>
  <c r="O161" i="17"/>
  <c r="O174" i="17"/>
  <c r="O170" i="17"/>
  <c r="O166" i="17"/>
  <c r="O162" i="17"/>
  <c r="O175" i="17"/>
  <c r="O167" i="17"/>
  <c r="O163" i="17"/>
  <c r="W172" i="17"/>
  <c r="W168" i="17"/>
  <c r="W164" i="17"/>
  <c r="W173" i="17"/>
  <c r="W169" i="17"/>
  <c r="W165" i="17"/>
  <c r="W161" i="17"/>
  <c r="W174" i="17"/>
  <c r="W170" i="17"/>
  <c r="W166" i="17"/>
  <c r="W162" i="17"/>
  <c r="W175" i="17"/>
  <c r="W167" i="17"/>
  <c r="W163" i="17"/>
  <c r="H161" i="17"/>
  <c r="H165" i="17"/>
  <c r="H169" i="17"/>
  <c r="I211" i="15"/>
  <c r="Q211" i="15"/>
  <c r="H175" i="17"/>
  <c r="H167" i="17"/>
  <c r="H163" i="17"/>
  <c r="H172" i="17"/>
  <c r="H168" i="17"/>
  <c r="H164" i="17"/>
  <c r="H226" i="17"/>
  <c r="H217" i="17" s="1"/>
  <c r="H171" i="17"/>
  <c r="P226" i="17"/>
  <c r="P217" i="17" s="1"/>
  <c r="P171" i="17"/>
  <c r="B184" i="17"/>
  <c r="B235" i="17"/>
  <c r="J184" i="17"/>
  <c r="J235" i="17"/>
  <c r="R184" i="17"/>
  <c r="R235" i="17"/>
  <c r="D190" i="17"/>
  <c r="D237" i="17"/>
  <c r="L190" i="17"/>
  <c r="L237" i="17"/>
  <c r="T190" i="17"/>
  <c r="T237" i="17"/>
  <c r="F246" i="17"/>
  <c r="F203" i="17"/>
  <c r="N246" i="17"/>
  <c r="N203" i="17"/>
  <c r="I217" i="17"/>
  <c r="Q217" i="17"/>
  <c r="F171" i="17"/>
  <c r="N171" i="17"/>
  <c r="V171" i="17"/>
  <c r="V203" i="17"/>
  <c r="B237" i="17"/>
  <c r="J237" i="17"/>
  <c r="R237" i="17"/>
  <c r="F248" i="17"/>
  <c r="N248" i="17"/>
  <c r="V248" i="17"/>
  <c r="V240" i="17" s="1"/>
  <c r="E226" i="18"/>
  <c r="M226" i="18"/>
  <c r="U226" i="18"/>
  <c r="G235" i="18"/>
  <c r="G184" i="18"/>
  <c r="O235" i="18"/>
  <c r="O184" i="18"/>
  <c r="W235" i="18"/>
  <c r="W184" i="18"/>
  <c r="I190" i="18"/>
  <c r="I237" i="18"/>
  <c r="Q190" i="18"/>
  <c r="Q237" i="18"/>
  <c r="C246" i="18"/>
  <c r="C203" i="18"/>
  <c r="K246" i="18"/>
  <c r="K203" i="18"/>
  <c r="S246" i="18"/>
  <c r="S203" i="18"/>
  <c r="E248" i="18"/>
  <c r="E209" i="18"/>
  <c r="M248" i="18"/>
  <c r="M209" i="18"/>
  <c r="U248" i="18"/>
  <c r="U209" i="18"/>
  <c r="V161" i="18"/>
  <c r="F163" i="18"/>
  <c r="N165" i="18"/>
  <c r="F166" i="18"/>
  <c r="G170" i="18"/>
  <c r="N226" i="19"/>
  <c r="V226" i="19"/>
  <c r="E5" i="17"/>
  <c r="E171" i="17" s="1"/>
  <c r="M5" i="17"/>
  <c r="U5" i="17"/>
  <c r="U171" i="17" s="1"/>
  <c r="C161" i="17"/>
  <c r="K161" i="17"/>
  <c r="S161" i="17"/>
  <c r="I164" i="17"/>
  <c r="Q164" i="17"/>
  <c r="C165" i="17"/>
  <c r="K165" i="17"/>
  <c r="S165" i="17"/>
  <c r="I168" i="17"/>
  <c r="Q168" i="17"/>
  <c r="C169" i="17"/>
  <c r="K169" i="17"/>
  <c r="S169" i="17"/>
  <c r="G171" i="17"/>
  <c r="O171" i="17"/>
  <c r="W171" i="17"/>
  <c r="I172" i="17"/>
  <c r="Q172" i="17"/>
  <c r="C173" i="17"/>
  <c r="K173" i="17"/>
  <c r="E184" i="17"/>
  <c r="M184" i="17"/>
  <c r="U184" i="17"/>
  <c r="I190" i="17"/>
  <c r="Q190" i="17"/>
  <c r="G203" i="17"/>
  <c r="O203" i="17"/>
  <c r="W203" i="17"/>
  <c r="C209" i="17"/>
  <c r="K209" i="17"/>
  <c r="S209" i="17"/>
  <c r="G226" i="17"/>
  <c r="G217" i="17" s="1"/>
  <c r="O226" i="17"/>
  <c r="O217" i="17" s="1"/>
  <c r="W226" i="17"/>
  <c r="W217" i="17" s="1"/>
  <c r="G235" i="17"/>
  <c r="O235" i="17"/>
  <c r="W235" i="17"/>
  <c r="W229" i="17" s="1"/>
  <c r="C237" i="17"/>
  <c r="C229" i="17" s="1"/>
  <c r="K237" i="17"/>
  <c r="K229" i="17" s="1"/>
  <c r="S237" i="17"/>
  <c r="S229" i="17" s="1"/>
  <c r="C246" i="17"/>
  <c r="C240" i="17" s="1"/>
  <c r="K246" i="17"/>
  <c r="K240" i="17" s="1"/>
  <c r="S246" i="17"/>
  <c r="S240" i="17" s="1"/>
  <c r="G248" i="17"/>
  <c r="G240" i="17" s="1"/>
  <c r="O248" i="17"/>
  <c r="O240" i="17" s="1"/>
  <c r="W248" i="17"/>
  <c r="W240" i="17" s="1"/>
  <c r="F226" i="18"/>
  <c r="N226" i="18"/>
  <c r="V226" i="18"/>
  <c r="H235" i="18"/>
  <c r="P235" i="18"/>
  <c r="B237" i="18"/>
  <c r="J237" i="18"/>
  <c r="R237" i="18"/>
  <c r="D246" i="18"/>
  <c r="D203" i="18"/>
  <c r="L246" i="18"/>
  <c r="L203" i="18"/>
  <c r="T246" i="18"/>
  <c r="T203" i="18"/>
  <c r="F248" i="18"/>
  <c r="F209" i="18"/>
  <c r="N248" i="18"/>
  <c r="N209" i="18"/>
  <c r="V248" i="18"/>
  <c r="V209" i="18"/>
  <c r="N161" i="18"/>
  <c r="W161" i="18"/>
  <c r="G163" i="18"/>
  <c r="G164" i="18"/>
  <c r="G166" i="18"/>
  <c r="O168" i="18"/>
  <c r="H170" i="18"/>
  <c r="V170" i="18"/>
  <c r="F174" i="18"/>
  <c r="H184" i="18"/>
  <c r="F217" i="18"/>
  <c r="P217" i="19"/>
  <c r="W226" i="19"/>
  <c r="H235" i="19"/>
  <c r="P235" i="19"/>
  <c r="B237" i="19"/>
  <c r="L246" i="19"/>
  <c r="F248" i="19"/>
  <c r="V248" i="19"/>
  <c r="D246" i="17"/>
  <c r="L246" i="17"/>
  <c r="T246" i="17"/>
  <c r="H248" i="17"/>
  <c r="P248" i="17"/>
  <c r="C173" i="18"/>
  <c r="C169" i="18"/>
  <c r="C217" i="18"/>
  <c r="C175" i="18"/>
  <c r="C167" i="18"/>
  <c r="K173" i="18"/>
  <c r="K169" i="18"/>
  <c r="K217" i="18"/>
  <c r="K175" i="18"/>
  <c r="K167" i="18"/>
  <c r="S169" i="18"/>
  <c r="S165" i="18"/>
  <c r="S175" i="18"/>
  <c r="S167" i="18"/>
  <c r="S163" i="18"/>
  <c r="S172" i="18"/>
  <c r="E223" i="18"/>
  <c r="M223" i="18"/>
  <c r="U166" i="18"/>
  <c r="U223" i="18"/>
  <c r="G226" i="18"/>
  <c r="G171" i="18"/>
  <c r="O226" i="18"/>
  <c r="O171" i="18"/>
  <c r="W226" i="18"/>
  <c r="W171" i="18"/>
  <c r="I184" i="18"/>
  <c r="I235" i="18"/>
  <c r="Q184" i="18"/>
  <c r="Q235" i="18"/>
  <c r="C237" i="18"/>
  <c r="C190" i="18"/>
  <c r="K237" i="18"/>
  <c r="K190" i="18"/>
  <c r="S237" i="18"/>
  <c r="S190" i="18"/>
  <c r="E203" i="18"/>
  <c r="E246" i="18"/>
  <c r="M203" i="18"/>
  <c r="M246" i="18"/>
  <c r="U203" i="18"/>
  <c r="U246" i="18"/>
  <c r="G248" i="18"/>
  <c r="G209" i="18"/>
  <c r="O248" i="18"/>
  <c r="O209" i="18"/>
  <c r="W248" i="18"/>
  <c r="W209" i="18"/>
  <c r="F161" i="18"/>
  <c r="O161" i="18"/>
  <c r="C162" i="18"/>
  <c r="H163" i="18"/>
  <c r="H164" i="18"/>
  <c r="F165" i="18"/>
  <c r="H166" i="18"/>
  <c r="V166" i="18"/>
  <c r="C168" i="18"/>
  <c r="F169" i="18"/>
  <c r="K170" i="18"/>
  <c r="W170" i="18"/>
  <c r="N171" i="18"/>
  <c r="H174" i="18"/>
  <c r="H226" i="19"/>
  <c r="P226" i="19"/>
  <c r="I235" i="19"/>
  <c r="Q235" i="19"/>
  <c r="C237" i="19"/>
  <c r="I163" i="17"/>
  <c r="Q163" i="17"/>
  <c r="C164" i="17"/>
  <c r="K164" i="17"/>
  <c r="S164" i="17"/>
  <c r="I167" i="17"/>
  <c r="Q167" i="17"/>
  <c r="C168" i="17"/>
  <c r="K168" i="17"/>
  <c r="S168" i="17"/>
  <c r="I171" i="17"/>
  <c r="Q171" i="17"/>
  <c r="C172" i="17"/>
  <c r="K172" i="17"/>
  <c r="I175" i="17"/>
  <c r="I203" i="17"/>
  <c r="Q203" i="17"/>
  <c r="E209" i="17"/>
  <c r="M209" i="17"/>
  <c r="U209" i="17"/>
  <c r="I235" i="17"/>
  <c r="I229" i="17" s="1"/>
  <c r="Q235" i="17"/>
  <c r="Q229" i="17" s="1"/>
  <c r="E237" i="17"/>
  <c r="E229" i="17" s="1"/>
  <c r="M237" i="17"/>
  <c r="M229" i="17" s="1"/>
  <c r="U237" i="17"/>
  <c r="U229" i="17" s="1"/>
  <c r="E246" i="17"/>
  <c r="E240" i="17" s="1"/>
  <c r="M246" i="17"/>
  <c r="M240" i="17" s="1"/>
  <c r="U246" i="17"/>
  <c r="U240" i="17" s="1"/>
  <c r="I248" i="17"/>
  <c r="I240" i="17" s="1"/>
  <c r="Q248" i="17"/>
  <c r="Q240" i="17" s="1"/>
  <c r="D5" i="18"/>
  <c r="D166" i="18" s="1"/>
  <c r="L5" i="18"/>
  <c r="L166" i="18" s="1"/>
  <c r="T5" i="18"/>
  <c r="T166" i="18" s="1"/>
  <c r="H226" i="18"/>
  <c r="P226" i="18"/>
  <c r="B184" i="18"/>
  <c r="B235" i="18"/>
  <c r="J184" i="18"/>
  <c r="J235" i="18"/>
  <c r="R184" i="18"/>
  <c r="R235" i="18"/>
  <c r="D237" i="18"/>
  <c r="L237" i="18"/>
  <c r="T237" i="18"/>
  <c r="F246" i="18"/>
  <c r="N246" i="18"/>
  <c r="V246" i="18"/>
  <c r="H248" i="18"/>
  <c r="H209" i="18"/>
  <c r="P248" i="18"/>
  <c r="P209" i="18"/>
  <c r="G161" i="18"/>
  <c r="V162" i="18"/>
  <c r="S164" i="18"/>
  <c r="K166" i="18"/>
  <c r="W166" i="18"/>
  <c r="N167" i="18"/>
  <c r="G172" i="18"/>
  <c r="W172" i="18"/>
  <c r="E178" i="18"/>
  <c r="M178" i="18"/>
  <c r="U178" i="18"/>
  <c r="J190" i="18"/>
  <c r="H197" i="18"/>
  <c r="P197" i="18"/>
  <c r="F203" i="18"/>
  <c r="I226" i="19"/>
  <c r="Q226" i="19"/>
  <c r="J235" i="19"/>
  <c r="R235" i="19"/>
  <c r="D237" i="19"/>
  <c r="L237" i="19"/>
  <c r="H248" i="19"/>
  <c r="E5" i="18"/>
  <c r="E166" i="18" s="1"/>
  <c r="M5" i="18"/>
  <c r="M171" i="18" s="1"/>
  <c r="U5" i="18"/>
  <c r="U171" i="18" s="1"/>
  <c r="I226" i="18"/>
  <c r="Q226" i="18"/>
  <c r="C235" i="18"/>
  <c r="K235" i="18"/>
  <c r="S235" i="18"/>
  <c r="E190" i="18"/>
  <c r="E237" i="18"/>
  <c r="M190" i="18"/>
  <c r="M237" i="18"/>
  <c r="U190" i="18"/>
  <c r="U237" i="18"/>
  <c r="G203" i="18"/>
  <c r="G246" i="18"/>
  <c r="O203" i="18"/>
  <c r="O246" i="18"/>
  <c r="W203" i="18"/>
  <c r="W246" i="18"/>
  <c r="I209" i="18"/>
  <c r="I248" i="18"/>
  <c r="Q209" i="18"/>
  <c r="Q248" i="18"/>
  <c r="N162" i="18"/>
  <c r="W162" i="18"/>
  <c r="V163" i="18"/>
  <c r="S168" i="18"/>
  <c r="V169" i="18"/>
  <c r="Q171" i="18"/>
  <c r="H172" i="18"/>
  <c r="F178" i="18"/>
  <c r="N178" i="18"/>
  <c r="V178" i="18"/>
  <c r="L190" i="18"/>
  <c r="B173" i="19"/>
  <c r="B169" i="19"/>
  <c r="B165" i="19"/>
  <c r="B217" i="19"/>
  <c r="B167" i="19"/>
  <c r="B176" i="19"/>
  <c r="B172" i="19"/>
  <c r="B168" i="19"/>
  <c r="J173" i="19"/>
  <c r="J169" i="19"/>
  <c r="J165" i="19"/>
  <c r="J167" i="19"/>
  <c r="J217" i="19"/>
  <c r="J176" i="19"/>
  <c r="J172" i="19"/>
  <c r="J168" i="19"/>
  <c r="R173" i="19"/>
  <c r="R169" i="19"/>
  <c r="R165" i="19"/>
  <c r="R167" i="19"/>
  <c r="R176" i="19"/>
  <c r="R172" i="19"/>
  <c r="R168" i="19"/>
  <c r="M237" i="19"/>
  <c r="I162" i="17"/>
  <c r="Q162" i="17"/>
  <c r="C163" i="17"/>
  <c r="K163" i="17"/>
  <c r="S163" i="17"/>
  <c r="I166" i="17"/>
  <c r="Q166" i="17"/>
  <c r="C167" i="17"/>
  <c r="K167" i="17"/>
  <c r="S167" i="17"/>
  <c r="I170" i="17"/>
  <c r="Q170" i="17"/>
  <c r="C171" i="17"/>
  <c r="K171" i="17"/>
  <c r="S171" i="17"/>
  <c r="C175" i="17"/>
  <c r="K175" i="17"/>
  <c r="G237" i="17"/>
  <c r="O237" i="17"/>
  <c r="W237" i="17"/>
  <c r="F172" i="18"/>
  <c r="F168" i="18"/>
  <c r="F164" i="18"/>
  <c r="N172" i="18"/>
  <c r="N168" i="18"/>
  <c r="N164" i="18"/>
  <c r="V172" i="18"/>
  <c r="B226" i="18"/>
  <c r="J226" i="18"/>
  <c r="R226" i="18"/>
  <c r="D235" i="18"/>
  <c r="L235" i="18"/>
  <c r="T235" i="18"/>
  <c r="F190" i="18"/>
  <c r="F237" i="18"/>
  <c r="N190" i="18"/>
  <c r="N237" i="18"/>
  <c r="V190" i="18"/>
  <c r="V237" i="18"/>
  <c r="H246" i="18"/>
  <c r="P246" i="18"/>
  <c r="B209" i="18"/>
  <c r="B248" i="18"/>
  <c r="J209" i="18"/>
  <c r="J248" i="18"/>
  <c r="R209" i="18"/>
  <c r="R248" i="18"/>
  <c r="S161" i="18"/>
  <c r="F162" i="18"/>
  <c r="O162" i="18"/>
  <c r="W163" i="18"/>
  <c r="K164" i="18"/>
  <c r="K165" i="18"/>
  <c r="H168" i="18"/>
  <c r="C170" i="18"/>
  <c r="F171" i="18"/>
  <c r="R171" i="18"/>
  <c r="N174" i="18"/>
  <c r="H175" i="18"/>
  <c r="P184" i="18"/>
  <c r="N203" i="18"/>
  <c r="C226" i="19"/>
  <c r="K226" i="19"/>
  <c r="S226" i="19"/>
  <c r="D235" i="19"/>
  <c r="L235" i="19"/>
  <c r="T235" i="19"/>
  <c r="F237" i="19"/>
  <c r="N237" i="19"/>
  <c r="V237" i="19"/>
  <c r="H246" i="19"/>
  <c r="P246" i="19"/>
  <c r="G175" i="18"/>
  <c r="G167" i="18"/>
  <c r="G173" i="18"/>
  <c r="G169" i="18"/>
  <c r="G165" i="18"/>
  <c r="G217" i="18"/>
  <c r="G174" i="18"/>
  <c r="O174" i="18"/>
  <c r="W175" i="18"/>
  <c r="W167" i="18"/>
  <c r="W169" i="18"/>
  <c r="W217" i="18"/>
  <c r="W174" i="18"/>
  <c r="I223" i="18"/>
  <c r="I166" i="18"/>
  <c r="Q223" i="18"/>
  <c r="Q166" i="18"/>
  <c r="C226" i="18"/>
  <c r="C171" i="18"/>
  <c r="K226" i="18"/>
  <c r="K171" i="18"/>
  <c r="S226" i="18"/>
  <c r="S171" i="18"/>
  <c r="E184" i="18"/>
  <c r="E235" i="18"/>
  <c r="M184" i="18"/>
  <c r="M235" i="18"/>
  <c r="U184" i="18"/>
  <c r="U235" i="18"/>
  <c r="G237" i="18"/>
  <c r="O237" i="18"/>
  <c r="W237" i="18"/>
  <c r="I246" i="18"/>
  <c r="I203" i="18"/>
  <c r="Q246" i="18"/>
  <c r="Q203" i="18"/>
  <c r="C209" i="18"/>
  <c r="C248" i="18"/>
  <c r="K209" i="18"/>
  <c r="K248" i="18"/>
  <c r="S209" i="18"/>
  <c r="S248" i="18"/>
  <c r="K161" i="18"/>
  <c r="G162" i="18"/>
  <c r="C163" i="18"/>
  <c r="N163" i="18"/>
  <c r="C166" i="18"/>
  <c r="O166" i="18"/>
  <c r="F167" i="18"/>
  <c r="W168" i="18"/>
  <c r="F173" i="18"/>
  <c r="V173" i="18"/>
  <c r="C184" i="18"/>
  <c r="S184" i="18"/>
  <c r="P203" i="18"/>
  <c r="H217" i="19"/>
  <c r="D226" i="19"/>
  <c r="L226" i="19"/>
  <c r="T226" i="19"/>
  <c r="C162" i="17"/>
  <c r="K162" i="17"/>
  <c r="S162" i="17"/>
  <c r="C166" i="17"/>
  <c r="K166" i="17"/>
  <c r="S166" i="17"/>
  <c r="C170" i="17"/>
  <c r="K170" i="17"/>
  <c r="S170" i="17"/>
  <c r="M171" i="17"/>
  <c r="H173" i="18"/>
  <c r="H169" i="18"/>
  <c r="H165" i="18"/>
  <c r="H161" i="18"/>
  <c r="H217" i="18"/>
  <c r="B223" i="18"/>
  <c r="B166" i="18"/>
  <c r="J223" i="18"/>
  <c r="J166" i="18"/>
  <c r="R223" i="18"/>
  <c r="R166" i="18"/>
  <c r="D226" i="18"/>
  <c r="L226" i="18"/>
  <c r="T226" i="18"/>
  <c r="T171" i="18"/>
  <c r="F235" i="18"/>
  <c r="N235" i="18"/>
  <c r="V235" i="18"/>
  <c r="H237" i="18"/>
  <c r="P237" i="18"/>
  <c r="B246" i="18"/>
  <c r="J246" i="18"/>
  <c r="R246" i="18"/>
  <c r="D248" i="18"/>
  <c r="L248" i="18"/>
  <c r="T248" i="18"/>
  <c r="C161" i="18"/>
  <c r="H162" i="18"/>
  <c r="O163" i="18"/>
  <c r="C164" i="18"/>
  <c r="O164" i="18"/>
  <c r="C165" i="18"/>
  <c r="H167" i="18"/>
  <c r="K168" i="18"/>
  <c r="N169" i="18"/>
  <c r="F170" i="18"/>
  <c r="S170" i="18"/>
  <c r="V171" i="18"/>
  <c r="C174" i="18"/>
  <c r="S174" i="18"/>
  <c r="B190" i="18"/>
  <c r="R190" i="18"/>
  <c r="V203" i="18"/>
  <c r="V235" i="19"/>
  <c r="H237" i="19"/>
  <c r="J246" i="19"/>
  <c r="D248" i="19"/>
  <c r="L248" i="19"/>
  <c r="D5" i="19"/>
  <c r="L5" i="19"/>
  <c r="T5" i="19"/>
  <c r="H61" i="19"/>
  <c r="H184" i="19" s="1"/>
  <c r="P61" i="19"/>
  <c r="P184" i="19" s="1"/>
  <c r="F246" i="19"/>
  <c r="N246" i="19"/>
  <c r="V246" i="19"/>
  <c r="H167" i="19"/>
  <c r="P167" i="19"/>
  <c r="H171" i="19"/>
  <c r="P171" i="19"/>
  <c r="T185" i="19"/>
  <c r="E188" i="19"/>
  <c r="W188" i="19"/>
  <c r="L190" i="19"/>
  <c r="E192" i="19"/>
  <c r="W192" i="19"/>
  <c r="F203" i="19"/>
  <c r="D209" i="19"/>
  <c r="V209" i="19"/>
  <c r="I217" i="19"/>
  <c r="F226" i="19"/>
  <c r="O226" i="19"/>
  <c r="D229" i="19"/>
  <c r="M229" i="19"/>
  <c r="B235" i="19"/>
  <c r="W235" i="19"/>
  <c r="M246" i="19"/>
  <c r="N248" i="19"/>
  <c r="E205" i="21"/>
  <c r="M205" i="21"/>
  <c r="U205" i="21"/>
  <c r="B203" i="18"/>
  <c r="J203" i="18"/>
  <c r="R203" i="18"/>
  <c r="E5" i="19"/>
  <c r="E171" i="19" s="1"/>
  <c r="M5" i="19"/>
  <c r="M171" i="19" s="1"/>
  <c r="U5" i="19"/>
  <c r="U171" i="19" s="1"/>
  <c r="I61" i="19"/>
  <c r="Q61" i="19"/>
  <c r="K235" i="19"/>
  <c r="S235" i="19"/>
  <c r="E190" i="19"/>
  <c r="M190" i="19"/>
  <c r="U190" i="19"/>
  <c r="G246" i="19"/>
  <c r="O246" i="19"/>
  <c r="W246" i="19"/>
  <c r="I167" i="19"/>
  <c r="Q167" i="19"/>
  <c r="C168" i="19"/>
  <c r="K168" i="19"/>
  <c r="S168" i="19"/>
  <c r="I171" i="19"/>
  <c r="Q171" i="19"/>
  <c r="C172" i="19"/>
  <c r="K172" i="19"/>
  <c r="S172" i="19"/>
  <c r="C176" i="19"/>
  <c r="K176" i="19"/>
  <c r="S176" i="19"/>
  <c r="G183" i="19"/>
  <c r="O183" i="19"/>
  <c r="W183" i="19"/>
  <c r="L185" i="19"/>
  <c r="U185" i="19"/>
  <c r="O188" i="19"/>
  <c r="D190" i="19"/>
  <c r="O192" i="19"/>
  <c r="G203" i="19"/>
  <c r="P203" i="19"/>
  <c r="G226" i="19"/>
  <c r="E229" i="19"/>
  <c r="W229" i="19"/>
  <c r="C235" i="19"/>
  <c r="N235" i="19"/>
  <c r="P248" i="19"/>
  <c r="H51" i="20"/>
  <c r="H69" i="20"/>
  <c r="P51" i="20"/>
  <c r="P69" i="20"/>
  <c r="B70" i="20"/>
  <c r="J78" i="20"/>
  <c r="J169" i="4" s="1"/>
  <c r="J70" i="20"/>
  <c r="R70" i="20"/>
  <c r="D71" i="20"/>
  <c r="L71" i="20"/>
  <c r="T71" i="20"/>
  <c r="E183" i="21"/>
  <c r="M183" i="21"/>
  <c r="U183" i="21"/>
  <c r="F205" i="21"/>
  <c r="N205" i="21"/>
  <c r="V205" i="21"/>
  <c r="G132" i="22"/>
  <c r="O132" i="22"/>
  <c r="W132" i="22"/>
  <c r="F5" i="19"/>
  <c r="F171" i="19" s="1"/>
  <c r="N5" i="19"/>
  <c r="N171" i="19" s="1"/>
  <c r="V5" i="19"/>
  <c r="V171" i="19" s="1"/>
  <c r="B61" i="19"/>
  <c r="B190" i="19" s="1"/>
  <c r="J61" i="19"/>
  <c r="J184" i="19" s="1"/>
  <c r="R61" i="19"/>
  <c r="B248" i="19"/>
  <c r="J248" i="19"/>
  <c r="R248" i="19"/>
  <c r="B171" i="19"/>
  <c r="J171" i="19"/>
  <c r="R171" i="19"/>
  <c r="R184" i="19"/>
  <c r="D185" i="19"/>
  <c r="M185" i="19"/>
  <c r="T187" i="19"/>
  <c r="G188" i="19"/>
  <c r="T191" i="19"/>
  <c r="G192" i="19"/>
  <c r="H203" i="19"/>
  <c r="F209" i="19"/>
  <c r="O229" i="19"/>
  <c r="O235" i="19"/>
  <c r="E237" i="19"/>
  <c r="P237" i="19"/>
  <c r="B246" i="19"/>
  <c r="R246" i="19"/>
  <c r="Q248" i="19"/>
  <c r="B192" i="21"/>
  <c r="B183" i="21" s="1"/>
  <c r="B141" i="21"/>
  <c r="B132" i="21" s="1"/>
  <c r="J192" i="21"/>
  <c r="J141" i="21"/>
  <c r="J132" i="21" s="1"/>
  <c r="R192" i="21"/>
  <c r="R183" i="21" s="1"/>
  <c r="R141" i="21"/>
  <c r="R132" i="21" s="1"/>
  <c r="D153" i="21"/>
  <c r="D201" i="21"/>
  <c r="D194" i="21" s="1"/>
  <c r="L153" i="21"/>
  <c r="L201" i="21"/>
  <c r="L194" i="21" s="1"/>
  <c r="T153" i="21"/>
  <c r="T201" i="21"/>
  <c r="T194" i="21" s="1"/>
  <c r="F202" i="21"/>
  <c r="F194" i="21" s="1"/>
  <c r="F157" i="21"/>
  <c r="N202" i="21"/>
  <c r="N194" i="21" s="1"/>
  <c r="N157" i="21"/>
  <c r="V202" i="21"/>
  <c r="V194" i="21" s="1"/>
  <c r="V157" i="21"/>
  <c r="H203" i="21"/>
  <c r="H160" i="21"/>
  <c r="P203" i="21"/>
  <c r="P160" i="21"/>
  <c r="B171" i="21"/>
  <c r="B211" i="21"/>
  <c r="B205" i="21" s="1"/>
  <c r="J171" i="21"/>
  <c r="J211" i="21"/>
  <c r="J205" i="21" s="1"/>
  <c r="R171" i="21"/>
  <c r="R211" i="21"/>
  <c r="R205" i="21" s="1"/>
  <c r="D213" i="21"/>
  <c r="D205" i="21" s="1"/>
  <c r="D175" i="21"/>
  <c r="L213" i="21"/>
  <c r="L205" i="21" s="1"/>
  <c r="L175" i="21"/>
  <c r="T213" i="21"/>
  <c r="T205" i="21" s="1"/>
  <c r="T175" i="21"/>
  <c r="J183" i="21"/>
  <c r="G5" i="19"/>
  <c r="O5" i="19"/>
  <c r="W5" i="19"/>
  <c r="C61" i="19"/>
  <c r="K61" i="19"/>
  <c r="S61" i="19"/>
  <c r="S190" i="19" s="1"/>
  <c r="E235" i="19"/>
  <c r="M235" i="19"/>
  <c r="U235" i="19"/>
  <c r="G237" i="19"/>
  <c r="O237" i="19"/>
  <c r="W237" i="19"/>
  <c r="I246" i="19"/>
  <c r="Q246" i="19"/>
  <c r="C248" i="19"/>
  <c r="K248" i="19"/>
  <c r="S248" i="19"/>
  <c r="C171" i="19"/>
  <c r="K171" i="19"/>
  <c r="S171" i="19"/>
  <c r="E185" i="19"/>
  <c r="L187" i="19"/>
  <c r="U187" i="19"/>
  <c r="G190" i="19"/>
  <c r="L191" i="19"/>
  <c r="U191" i="19"/>
  <c r="I203" i="19"/>
  <c r="R226" i="19"/>
  <c r="G229" i="19"/>
  <c r="F235" i="19"/>
  <c r="R237" i="19"/>
  <c r="D246" i="19"/>
  <c r="T246" i="19"/>
  <c r="T248" i="19"/>
  <c r="H205" i="21"/>
  <c r="P205" i="21"/>
  <c r="H165" i="19"/>
  <c r="P165" i="19"/>
  <c r="H169" i="19"/>
  <c r="P169" i="19"/>
  <c r="H173" i="19"/>
  <c r="P173" i="19"/>
  <c r="D184" i="19"/>
  <c r="L184" i="19"/>
  <c r="T184" i="19"/>
  <c r="D187" i="19"/>
  <c r="M187" i="19"/>
  <c r="D191" i="19"/>
  <c r="M191" i="19"/>
  <c r="J203" i="19"/>
  <c r="H209" i="19"/>
  <c r="R209" i="19"/>
  <c r="J226" i="19"/>
  <c r="G235" i="19"/>
  <c r="S237" i="19"/>
  <c r="E246" i="19"/>
  <c r="U246" i="19"/>
  <c r="I237" i="19"/>
  <c r="Q237" i="19"/>
  <c r="C246" i="19"/>
  <c r="K246" i="19"/>
  <c r="S246" i="19"/>
  <c r="E248" i="19"/>
  <c r="M248" i="19"/>
  <c r="U248" i="19"/>
  <c r="I165" i="19"/>
  <c r="Q165" i="19"/>
  <c r="I169" i="19"/>
  <c r="Q169" i="19"/>
  <c r="I173" i="19"/>
  <c r="Q173" i="19"/>
  <c r="E184" i="19"/>
  <c r="M184" i="19"/>
  <c r="U184" i="19"/>
  <c r="E187" i="19"/>
  <c r="T188" i="19"/>
  <c r="I190" i="19"/>
  <c r="E191" i="19"/>
  <c r="T192" i="19"/>
  <c r="K203" i="19"/>
  <c r="J209" i="19"/>
  <c r="S209" i="19"/>
  <c r="B226" i="19"/>
  <c r="J237" i="19"/>
  <c r="T237" i="19"/>
  <c r="F61" i="19"/>
  <c r="F184" i="19" s="1"/>
  <c r="N61" i="19"/>
  <c r="N190" i="19" s="1"/>
  <c r="V61" i="19"/>
  <c r="V190" i="19" s="1"/>
  <c r="H168" i="19"/>
  <c r="P168" i="19"/>
  <c r="H172" i="19"/>
  <c r="P172" i="19"/>
  <c r="H176" i="19"/>
  <c r="P176" i="19"/>
  <c r="D183" i="19"/>
  <c r="L183" i="19"/>
  <c r="T183" i="19"/>
  <c r="L188" i="19"/>
  <c r="U188" i="19"/>
  <c r="L192" i="19"/>
  <c r="U192" i="19"/>
  <c r="I197" i="19"/>
  <c r="Q197" i="19"/>
  <c r="C203" i="19"/>
  <c r="L203" i="19"/>
  <c r="V203" i="19"/>
  <c r="B209" i="19"/>
  <c r="K209" i="19"/>
  <c r="K237" i="19"/>
  <c r="U237" i="19"/>
  <c r="I248" i="19"/>
  <c r="E69" i="20"/>
  <c r="E51" i="20"/>
  <c r="M69" i="20"/>
  <c r="M51" i="20"/>
  <c r="U69" i="20"/>
  <c r="U51" i="20"/>
  <c r="I71" i="20"/>
  <c r="I51" i="20"/>
  <c r="Q71" i="20"/>
  <c r="Q51" i="20"/>
  <c r="G132" i="21"/>
  <c r="O132" i="21"/>
  <c r="W132" i="21"/>
  <c r="C217" i="19"/>
  <c r="K217" i="19"/>
  <c r="S217" i="19"/>
  <c r="E226" i="19"/>
  <c r="M226" i="19"/>
  <c r="U226" i="19"/>
  <c r="G191" i="19"/>
  <c r="G187" i="19"/>
  <c r="O191" i="19"/>
  <c r="O187" i="19"/>
  <c r="W191" i="19"/>
  <c r="W187" i="19"/>
  <c r="G248" i="19"/>
  <c r="O248" i="19"/>
  <c r="W248" i="19"/>
  <c r="C165" i="19"/>
  <c r="K165" i="19"/>
  <c r="S165" i="19"/>
  <c r="I168" i="19"/>
  <c r="Q168" i="19"/>
  <c r="C169" i="19"/>
  <c r="K169" i="19"/>
  <c r="S169" i="19"/>
  <c r="W171" i="19"/>
  <c r="I172" i="19"/>
  <c r="Q172" i="19"/>
  <c r="C173" i="19"/>
  <c r="K173" i="19"/>
  <c r="S173" i="19"/>
  <c r="Q176" i="19"/>
  <c r="M183" i="19"/>
  <c r="U183" i="19"/>
  <c r="D188" i="19"/>
  <c r="M188" i="19"/>
  <c r="N203" i="19"/>
  <c r="W203" i="19"/>
  <c r="C209" i="19"/>
  <c r="L209" i="19"/>
  <c r="U209" i="19"/>
  <c r="G205" i="21"/>
  <c r="O205" i="21"/>
  <c r="W205" i="21"/>
  <c r="C183" i="21"/>
  <c r="K183" i="21"/>
  <c r="S183" i="21"/>
  <c r="D51" i="20"/>
  <c r="L51" i="20"/>
  <c r="T51" i="20"/>
  <c r="J79" i="20"/>
  <c r="J170" i="4" s="1"/>
  <c r="R79" i="20"/>
  <c r="R170" i="4" s="1"/>
  <c r="I141" i="21"/>
  <c r="I132" i="21" s="1"/>
  <c r="Q141" i="21"/>
  <c r="Q132" i="21" s="1"/>
  <c r="E153" i="21"/>
  <c r="M153" i="21"/>
  <c r="U153" i="21"/>
  <c r="E157" i="21"/>
  <c r="M157" i="21"/>
  <c r="U157" i="21"/>
  <c r="C160" i="21"/>
  <c r="K160" i="21"/>
  <c r="S160" i="21"/>
  <c r="E171" i="21"/>
  <c r="M171" i="21"/>
  <c r="U171" i="21"/>
  <c r="E175" i="21"/>
  <c r="M175" i="21"/>
  <c r="U175" i="21"/>
  <c r="G192" i="21"/>
  <c r="G183" i="21" s="1"/>
  <c r="O192" i="21"/>
  <c r="O183" i="21" s="1"/>
  <c r="W192" i="21"/>
  <c r="W183" i="21" s="1"/>
  <c r="G201" i="21"/>
  <c r="G194" i="21" s="1"/>
  <c r="O201" i="21"/>
  <c r="O194" i="21" s="1"/>
  <c r="W201" i="21"/>
  <c r="W194" i="21" s="1"/>
  <c r="I202" i="21"/>
  <c r="Q202" i="21"/>
  <c r="I211" i="21"/>
  <c r="I205" i="21" s="1"/>
  <c r="Q211" i="21"/>
  <c r="Q205" i="21" s="1"/>
  <c r="H192" i="22"/>
  <c r="P192" i="22"/>
  <c r="B201" i="22"/>
  <c r="J201" i="22"/>
  <c r="R201" i="22"/>
  <c r="D202" i="22"/>
  <c r="L202" i="22"/>
  <c r="T202" i="22"/>
  <c r="F203" i="22"/>
  <c r="N203" i="22"/>
  <c r="V203" i="22"/>
  <c r="H171" i="22"/>
  <c r="H211" i="22"/>
  <c r="P171" i="22"/>
  <c r="P211" i="22"/>
  <c r="B213" i="22"/>
  <c r="J213" i="22"/>
  <c r="R213" i="22"/>
  <c r="B153" i="22"/>
  <c r="J153" i="22"/>
  <c r="R153" i="22"/>
  <c r="B175" i="22"/>
  <c r="S192" i="22"/>
  <c r="J179" i="23"/>
  <c r="J176" i="23"/>
  <c r="J172" i="23"/>
  <c r="J171" i="23"/>
  <c r="J170" i="23"/>
  <c r="J165" i="23" s="1"/>
  <c r="F153" i="21"/>
  <c r="N153" i="21"/>
  <c r="V153" i="21"/>
  <c r="D160" i="21"/>
  <c r="L160" i="21"/>
  <c r="T160" i="21"/>
  <c r="F171" i="21"/>
  <c r="N171" i="21"/>
  <c r="V171" i="21"/>
  <c r="F175" i="21"/>
  <c r="N175" i="21"/>
  <c r="V175" i="21"/>
  <c r="H201" i="21"/>
  <c r="P201" i="21"/>
  <c r="P194" i="21" s="1"/>
  <c r="I192" i="22"/>
  <c r="Q192" i="22"/>
  <c r="S201" i="22"/>
  <c r="E202" i="22"/>
  <c r="M202" i="22"/>
  <c r="U202" i="22"/>
  <c r="G203" i="22"/>
  <c r="O203" i="22"/>
  <c r="W203" i="22"/>
  <c r="I211" i="22"/>
  <c r="Q211" i="22"/>
  <c r="C213" i="22"/>
  <c r="K213" i="22"/>
  <c r="S213" i="22"/>
  <c r="C153" i="22"/>
  <c r="K153" i="22"/>
  <c r="S153" i="22"/>
  <c r="Q171" i="22"/>
  <c r="C175" i="22"/>
  <c r="E137" i="23"/>
  <c r="E144" i="23"/>
  <c r="E140" i="23"/>
  <c r="E143" i="23"/>
  <c r="E139" i="23"/>
  <c r="M137" i="23"/>
  <c r="M144" i="23"/>
  <c r="M140" i="23"/>
  <c r="M143" i="23"/>
  <c r="M139" i="23"/>
  <c r="U137" i="23"/>
  <c r="U144" i="23"/>
  <c r="U140" i="23"/>
  <c r="U143" i="23"/>
  <c r="U139" i="23"/>
  <c r="E160" i="21"/>
  <c r="M160" i="21"/>
  <c r="U160" i="21"/>
  <c r="G171" i="21"/>
  <c r="O171" i="21"/>
  <c r="W171" i="21"/>
  <c r="G175" i="21"/>
  <c r="O175" i="21"/>
  <c r="W175" i="21"/>
  <c r="I201" i="21"/>
  <c r="Q201" i="21"/>
  <c r="Q194" i="21" s="1"/>
  <c r="C202" i="21"/>
  <c r="K202" i="21"/>
  <c r="S202" i="21"/>
  <c r="C211" i="21"/>
  <c r="C205" i="21" s="1"/>
  <c r="K211" i="21"/>
  <c r="K205" i="21" s="1"/>
  <c r="S211" i="21"/>
  <c r="S205" i="21" s="1"/>
  <c r="B192" i="22"/>
  <c r="J192" i="22"/>
  <c r="R192" i="22"/>
  <c r="D201" i="22"/>
  <c r="L201" i="22"/>
  <c r="T201" i="22"/>
  <c r="F202" i="22"/>
  <c r="N202" i="22"/>
  <c r="V202" i="22"/>
  <c r="H203" i="22"/>
  <c r="P203" i="22"/>
  <c r="B211" i="22"/>
  <c r="J211" i="22"/>
  <c r="R211" i="22"/>
  <c r="D213" i="22"/>
  <c r="L213" i="22"/>
  <c r="T213" i="22"/>
  <c r="H141" i="22"/>
  <c r="H132" i="22" s="1"/>
  <c r="P141" i="22"/>
  <c r="P132" i="22" s="1"/>
  <c r="D153" i="22"/>
  <c r="L153" i="22"/>
  <c r="T153" i="22"/>
  <c r="D157" i="22"/>
  <c r="L157" i="22"/>
  <c r="T157" i="22"/>
  <c r="R171" i="22"/>
  <c r="D175" i="22"/>
  <c r="R175" i="22"/>
  <c r="C161" i="23"/>
  <c r="C160" i="23"/>
  <c r="C163" i="23"/>
  <c r="C151" i="23"/>
  <c r="C155" i="23"/>
  <c r="C154" i="23"/>
  <c r="C158" i="23"/>
  <c r="K161" i="23"/>
  <c r="K155" i="23"/>
  <c r="K154" i="23"/>
  <c r="K158" i="23"/>
  <c r="K160" i="23"/>
  <c r="K163" i="23"/>
  <c r="K151" i="23"/>
  <c r="C69" i="20"/>
  <c r="K69" i="20"/>
  <c r="S69" i="20"/>
  <c r="E70" i="20"/>
  <c r="M70" i="20"/>
  <c r="U70" i="20"/>
  <c r="G71" i="20"/>
  <c r="O71" i="20"/>
  <c r="W71" i="20"/>
  <c r="D141" i="21"/>
  <c r="D132" i="21" s="1"/>
  <c r="L141" i="21"/>
  <c r="L132" i="21" s="1"/>
  <c r="T141" i="21"/>
  <c r="T132" i="21" s="1"/>
  <c r="H157" i="21"/>
  <c r="P157" i="21"/>
  <c r="F160" i="21"/>
  <c r="N160" i="21"/>
  <c r="V160" i="21"/>
  <c r="H171" i="21"/>
  <c r="P171" i="21"/>
  <c r="H175" i="21"/>
  <c r="P175" i="21"/>
  <c r="B201" i="21"/>
  <c r="B194" i="21" s="1"/>
  <c r="J201" i="21"/>
  <c r="J194" i="21" s="1"/>
  <c r="R201" i="21"/>
  <c r="R194" i="21" s="1"/>
  <c r="E201" i="22"/>
  <c r="M201" i="22"/>
  <c r="U201" i="22"/>
  <c r="G202" i="22"/>
  <c r="O202" i="22"/>
  <c r="W202" i="22"/>
  <c r="I203" i="22"/>
  <c r="Q203" i="22"/>
  <c r="C211" i="22"/>
  <c r="K211" i="22"/>
  <c r="S211" i="22"/>
  <c r="E213" i="22"/>
  <c r="E175" i="22"/>
  <c r="M213" i="22"/>
  <c r="M175" i="22"/>
  <c r="U175" i="22"/>
  <c r="U213" i="22"/>
  <c r="I141" i="22"/>
  <c r="I132" i="22" s="1"/>
  <c r="Q141" i="22"/>
  <c r="Q132" i="22" s="1"/>
  <c r="E153" i="22"/>
  <c r="M153" i="22"/>
  <c r="U153" i="22"/>
  <c r="E157" i="22"/>
  <c r="M157" i="22"/>
  <c r="U157" i="22"/>
  <c r="S171" i="22"/>
  <c r="S175" i="22"/>
  <c r="R194" i="23"/>
  <c r="E141" i="21"/>
  <c r="E132" i="21" s="1"/>
  <c r="M141" i="21"/>
  <c r="M132" i="21" s="1"/>
  <c r="U141" i="21"/>
  <c r="U132" i="21" s="1"/>
  <c r="G160" i="21"/>
  <c r="O160" i="21"/>
  <c r="W160" i="21"/>
  <c r="I175" i="21"/>
  <c r="Q175" i="21"/>
  <c r="C201" i="21"/>
  <c r="K201" i="21"/>
  <c r="S201" i="21"/>
  <c r="D192" i="22"/>
  <c r="L192" i="22"/>
  <c r="T192" i="22"/>
  <c r="F201" i="22"/>
  <c r="N201" i="22"/>
  <c r="V201" i="22"/>
  <c r="H202" i="22"/>
  <c r="P202" i="22"/>
  <c r="B203" i="22"/>
  <c r="J203" i="22"/>
  <c r="R203" i="22"/>
  <c r="D211" i="22"/>
  <c r="L211" i="22"/>
  <c r="T211" i="22"/>
  <c r="F213" i="22"/>
  <c r="N213" i="22"/>
  <c r="V213" i="22"/>
  <c r="B141" i="22"/>
  <c r="B132" i="22" s="1"/>
  <c r="J141" i="22"/>
  <c r="J132" i="22" s="1"/>
  <c r="R141" i="22"/>
  <c r="R132" i="22" s="1"/>
  <c r="F153" i="22"/>
  <c r="N153" i="22"/>
  <c r="V153" i="22"/>
  <c r="F157" i="22"/>
  <c r="N157" i="22"/>
  <c r="V157" i="22"/>
  <c r="I171" i="22"/>
  <c r="T171" i="22"/>
  <c r="T175" i="22"/>
  <c r="B175" i="21"/>
  <c r="J175" i="21"/>
  <c r="R175" i="21"/>
  <c r="E192" i="22"/>
  <c r="M192" i="22"/>
  <c r="U192" i="22"/>
  <c r="G201" i="22"/>
  <c r="O201" i="22"/>
  <c r="W201" i="22"/>
  <c r="I202" i="22"/>
  <c r="Q202" i="22"/>
  <c r="C203" i="22"/>
  <c r="K203" i="22"/>
  <c r="S203" i="22"/>
  <c r="E211" i="22"/>
  <c r="E171" i="22"/>
  <c r="M211" i="22"/>
  <c r="M171" i="22"/>
  <c r="U211" i="22"/>
  <c r="U171" i="22"/>
  <c r="G213" i="22"/>
  <c r="G175" i="22"/>
  <c r="O213" i="22"/>
  <c r="O175" i="22"/>
  <c r="W175" i="22"/>
  <c r="W213" i="22"/>
  <c r="C141" i="22"/>
  <c r="C132" i="22" s="1"/>
  <c r="K141" i="22"/>
  <c r="K132" i="22" s="1"/>
  <c r="G153" i="22"/>
  <c r="O153" i="22"/>
  <c r="W153" i="22"/>
  <c r="G157" i="22"/>
  <c r="O157" i="22"/>
  <c r="W157" i="22"/>
  <c r="J171" i="22"/>
  <c r="J175" i="22"/>
  <c r="V175" i="22"/>
  <c r="F161" i="23"/>
  <c r="F151" i="23"/>
  <c r="F155" i="23"/>
  <c r="F154" i="23"/>
  <c r="F158" i="23"/>
  <c r="F160" i="23"/>
  <c r="F163" i="23"/>
  <c r="N161" i="23"/>
  <c r="N160" i="23"/>
  <c r="N163" i="23"/>
  <c r="N151" i="23"/>
  <c r="N155" i="23"/>
  <c r="N154" i="23"/>
  <c r="N158" i="23"/>
  <c r="V161" i="23"/>
  <c r="V154" i="23"/>
  <c r="V158" i="23"/>
  <c r="V160" i="23"/>
  <c r="V163" i="23"/>
  <c r="V151" i="23"/>
  <c r="V155" i="23"/>
  <c r="I160" i="21"/>
  <c r="Q160" i="21"/>
  <c r="C175" i="21"/>
  <c r="K175" i="21"/>
  <c r="S175" i="21"/>
  <c r="F192" i="22"/>
  <c r="N192" i="22"/>
  <c r="V192" i="22"/>
  <c r="H201" i="22"/>
  <c r="P201" i="22"/>
  <c r="B202" i="22"/>
  <c r="J202" i="22"/>
  <c r="R202" i="22"/>
  <c r="D203" i="22"/>
  <c r="L203" i="22"/>
  <c r="T203" i="22"/>
  <c r="F211" i="22"/>
  <c r="N211" i="22"/>
  <c r="V211" i="22"/>
  <c r="H213" i="22"/>
  <c r="H175" i="22"/>
  <c r="P213" i="22"/>
  <c r="P175" i="22"/>
  <c r="D141" i="22"/>
  <c r="D132" i="22" s="1"/>
  <c r="L141" i="22"/>
  <c r="L132" i="22" s="1"/>
  <c r="T141" i="22"/>
  <c r="T132" i="22" s="1"/>
  <c r="H153" i="22"/>
  <c r="P153" i="22"/>
  <c r="H157" i="22"/>
  <c r="P157" i="22"/>
  <c r="F160" i="22"/>
  <c r="N160" i="22"/>
  <c r="V160" i="22"/>
  <c r="K171" i="22"/>
  <c r="K175" i="22"/>
  <c r="G192" i="22"/>
  <c r="O192" i="22"/>
  <c r="W192" i="22"/>
  <c r="I201" i="22"/>
  <c r="Q201" i="22"/>
  <c r="C202" i="22"/>
  <c r="K202" i="22"/>
  <c r="S202" i="22"/>
  <c r="E203" i="22"/>
  <c r="M203" i="22"/>
  <c r="U203" i="22"/>
  <c r="G171" i="22"/>
  <c r="G211" i="22"/>
  <c r="O171" i="22"/>
  <c r="O211" i="22"/>
  <c r="W171" i="22"/>
  <c r="W211" i="22"/>
  <c r="I213" i="22"/>
  <c r="Q213" i="22"/>
  <c r="I153" i="22"/>
  <c r="Q153" i="22"/>
  <c r="J163" i="23"/>
  <c r="J155" i="23"/>
  <c r="J151" i="23"/>
  <c r="J154" i="23"/>
  <c r="J153" i="23"/>
  <c r="J161" i="23"/>
  <c r="J158" i="23"/>
  <c r="J5" i="23"/>
  <c r="H48" i="23"/>
  <c r="H153" i="23" s="1"/>
  <c r="P48" i="23"/>
  <c r="P153" i="23" s="1"/>
  <c r="D160" i="23"/>
  <c r="G176" i="23"/>
  <c r="G172" i="23"/>
  <c r="R179" i="23"/>
  <c r="R176" i="23"/>
  <c r="R172" i="23"/>
  <c r="E211" i="23"/>
  <c r="E99" i="23"/>
  <c r="M211" i="23"/>
  <c r="M99" i="23"/>
  <c r="U211" i="23"/>
  <c r="U99" i="23"/>
  <c r="U175" i="23" s="1"/>
  <c r="K137" i="23"/>
  <c r="V137" i="23"/>
  <c r="D157" i="23"/>
  <c r="O157" i="23"/>
  <c r="D161" i="23"/>
  <c r="D171" i="23"/>
  <c r="O171" i="23"/>
  <c r="D172" i="23"/>
  <c r="G183" i="23"/>
  <c r="O183" i="23"/>
  <c r="W183" i="23"/>
  <c r="L203" i="23"/>
  <c r="L194" i="23" s="1"/>
  <c r="O146" i="25"/>
  <c r="R136" i="25"/>
  <c r="K144" i="23"/>
  <c r="V144" i="23"/>
  <c r="V140" i="23"/>
  <c r="B48" i="23"/>
  <c r="B157" i="23" s="1"/>
  <c r="L48" i="23"/>
  <c r="L160" i="23" s="1"/>
  <c r="W163" i="23"/>
  <c r="W155" i="23"/>
  <c r="W151" i="23"/>
  <c r="C202" i="23"/>
  <c r="C194" i="23" s="1"/>
  <c r="C157" i="23"/>
  <c r="K202" i="23"/>
  <c r="K157" i="23"/>
  <c r="S202" i="23"/>
  <c r="S157" i="23"/>
  <c r="S99" i="23"/>
  <c r="H213" i="23"/>
  <c r="P213" i="23"/>
  <c r="C139" i="23"/>
  <c r="C143" i="23"/>
  <c r="D153" i="23"/>
  <c r="D158" i="23"/>
  <c r="P160" i="23"/>
  <c r="S163" i="23"/>
  <c r="G170" i="23"/>
  <c r="Q170" i="23"/>
  <c r="Q171" i="23"/>
  <c r="T203" i="23"/>
  <c r="T194" i="23" s="1"/>
  <c r="Q146" i="25"/>
  <c r="B5" i="23"/>
  <c r="B141" i="23" s="1"/>
  <c r="W5" i="23"/>
  <c r="W141" i="23" s="1"/>
  <c r="I192" i="23"/>
  <c r="I183" i="23" s="1"/>
  <c r="I5" i="23"/>
  <c r="Q192" i="23"/>
  <c r="Q183" i="23" s="1"/>
  <c r="Q5" i="23"/>
  <c r="Q141" i="23" s="1"/>
  <c r="T99" i="23"/>
  <c r="C137" i="23"/>
  <c r="D154" i="23"/>
  <c r="D155" i="23"/>
  <c r="R170" i="23"/>
  <c r="G171" i="23"/>
  <c r="R171" i="23"/>
  <c r="Q172" i="23"/>
  <c r="Q176" i="23"/>
  <c r="H201" i="23"/>
  <c r="H194" i="23" s="1"/>
  <c r="G205" i="23"/>
  <c r="O205" i="23"/>
  <c r="W205" i="23"/>
  <c r="I146" i="25"/>
  <c r="C144" i="23"/>
  <c r="C140" i="23"/>
  <c r="N144" i="23"/>
  <c r="N140" i="23"/>
  <c r="O151" i="23"/>
  <c r="C201" i="23"/>
  <c r="C153" i="23"/>
  <c r="K201" i="23"/>
  <c r="K153" i="23"/>
  <c r="S201" i="23"/>
  <c r="S153" i="23"/>
  <c r="K99" i="23"/>
  <c r="K175" i="23" s="1"/>
  <c r="H211" i="23"/>
  <c r="H99" i="23"/>
  <c r="H175" i="23" s="1"/>
  <c r="P211" i="23"/>
  <c r="P99" i="23"/>
  <c r="P175" i="23" s="1"/>
  <c r="B213" i="23"/>
  <c r="B205" i="23" s="1"/>
  <c r="J175" i="23"/>
  <c r="J213" i="23"/>
  <c r="J205" i="23" s="1"/>
  <c r="R175" i="23"/>
  <c r="R213" i="23"/>
  <c r="R205" i="23" s="1"/>
  <c r="D151" i="23"/>
  <c r="H160" i="23"/>
  <c r="S160" i="23"/>
  <c r="I170" i="23"/>
  <c r="I171" i="23"/>
  <c r="S171" i="23"/>
  <c r="O175" i="23"/>
  <c r="D179" i="23"/>
  <c r="Q179" i="23"/>
  <c r="B183" i="23"/>
  <c r="J183" i="23"/>
  <c r="R183" i="23"/>
  <c r="G194" i="23"/>
  <c r="O194" i="23"/>
  <c r="W194" i="23"/>
  <c r="P201" i="23"/>
  <c r="P194" i="23" s="1"/>
  <c r="U136" i="25"/>
  <c r="K146" i="25"/>
  <c r="O5" i="23"/>
  <c r="O141" i="23" s="1"/>
  <c r="Q48" i="23"/>
  <c r="Q153" i="23" s="1"/>
  <c r="F202" i="23"/>
  <c r="F157" i="23"/>
  <c r="N202" i="23"/>
  <c r="N157" i="23"/>
  <c r="V202" i="23"/>
  <c r="V157" i="23"/>
  <c r="B99" i="23"/>
  <c r="B175" i="23" s="1"/>
  <c r="L99" i="23"/>
  <c r="L171" i="23" s="1"/>
  <c r="W99" i="23"/>
  <c r="W175" i="23" s="1"/>
  <c r="F137" i="23"/>
  <c r="G139" i="23"/>
  <c r="G140" i="23"/>
  <c r="G143" i="23"/>
  <c r="G144" i="23"/>
  <c r="I157" i="23"/>
  <c r="S158" i="23"/>
  <c r="J160" i="23"/>
  <c r="I172" i="23"/>
  <c r="D175" i="23"/>
  <c r="H192" i="23"/>
  <c r="H183" i="23" s="1"/>
  <c r="B202" i="23"/>
  <c r="B194" i="23" s="1"/>
  <c r="P136" i="25"/>
  <c r="F140" i="23"/>
  <c r="P5" i="23"/>
  <c r="P141" i="23" s="1"/>
  <c r="D192" i="23"/>
  <c r="D183" i="23" s="1"/>
  <c r="D5" i="23"/>
  <c r="L192" i="23"/>
  <c r="L183" i="23" s="1"/>
  <c r="L5" i="23"/>
  <c r="T192" i="23"/>
  <c r="T183" i="23" s="1"/>
  <c r="T5" i="23"/>
  <c r="G48" i="23"/>
  <c r="G157" i="23" s="1"/>
  <c r="R48" i="23"/>
  <c r="R160" i="23" s="1"/>
  <c r="E48" i="23"/>
  <c r="E201" i="23"/>
  <c r="E194" i="23" s="1"/>
  <c r="M48" i="23"/>
  <c r="M153" i="23" s="1"/>
  <c r="M201" i="23"/>
  <c r="M194" i="23" s="1"/>
  <c r="U48" i="23"/>
  <c r="U157" i="23" s="1"/>
  <c r="U201" i="23"/>
  <c r="U194" i="23" s="1"/>
  <c r="I203" i="23"/>
  <c r="I194" i="23" s="1"/>
  <c r="Q203" i="23"/>
  <c r="Q194" i="23" s="1"/>
  <c r="C99" i="23"/>
  <c r="N99" i="23"/>
  <c r="N175" i="23" s="1"/>
  <c r="S139" i="23"/>
  <c r="S154" i="23"/>
  <c r="S155" i="23"/>
  <c r="J157" i="23"/>
  <c r="K171" i="23"/>
  <c r="V171" i="23"/>
  <c r="I176" i="23"/>
  <c r="V176" i="23"/>
  <c r="G179" i="23"/>
  <c r="J202" i="23"/>
  <c r="J194" i="23" s="1"/>
  <c r="D205" i="23"/>
  <c r="L205" i="23"/>
  <c r="T205" i="23"/>
  <c r="L146" i="25"/>
  <c r="G136" i="25"/>
  <c r="W136" i="25"/>
  <c r="E141" i="23"/>
  <c r="E192" i="23"/>
  <c r="E183" i="23" s="1"/>
  <c r="M141" i="23"/>
  <c r="M192" i="23"/>
  <c r="M183" i="23" s="1"/>
  <c r="U141" i="23"/>
  <c r="U192" i="23"/>
  <c r="U183" i="23" s="1"/>
  <c r="F201" i="23"/>
  <c r="F153" i="23"/>
  <c r="N201" i="23"/>
  <c r="N153" i="23"/>
  <c r="V201" i="23"/>
  <c r="V153" i="23"/>
  <c r="O176" i="23"/>
  <c r="O172" i="23"/>
  <c r="E213" i="23"/>
  <c r="M175" i="23"/>
  <c r="M213" i="23"/>
  <c r="U213" i="23"/>
  <c r="S151" i="23"/>
  <c r="I155" i="23"/>
  <c r="W157" i="23"/>
  <c r="B160" i="23"/>
  <c r="W160" i="23"/>
  <c r="W161" i="23"/>
  <c r="V172" i="23"/>
  <c r="G175" i="23"/>
  <c r="I179" i="23"/>
  <c r="V179" i="23"/>
  <c r="P192" i="23"/>
  <c r="P183" i="23" s="1"/>
  <c r="C205" i="23"/>
  <c r="K205" i="23"/>
  <c r="S205" i="23"/>
  <c r="H5" i="23"/>
  <c r="H141" i="23" s="1"/>
  <c r="S144" i="23"/>
  <c r="S140" i="23"/>
  <c r="T48" i="23"/>
  <c r="T153" i="23" s="1"/>
  <c r="F99" i="23"/>
  <c r="F175" i="23" s="1"/>
  <c r="V139" i="23"/>
  <c r="J141" i="23"/>
  <c r="K143" i="23"/>
  <c r="V143" i="23"/>
  <c r="L153" i="23"/>
  <c r="W153" i="23"/>
  <c r="W158" i="23"/>
  <c r="D170" i="23"/>
  <c r="O170" i="23"/>
  <c r="V175" i="23"/>
  <c r="D203" i="23"/>
  <c r="D194" i="23" s="1"/>
  <c r="F52" i="24"/>
  <c r="N52" i="24"/>
  <c r="V52" i="24"/>
  <c r="D67" i="24"/>
  <c r="L67" i="24"/>
  <c r="T67" i="24"/>
  <c r="F68" i="24"/>
  <c r="N68" i="24"/>
  <c r="V68" i="24"/>
  <c r="H69" i="24"/>
  <c r="P69" i="24"/>
  <c r="B75" i="24"/>
  <c r="B172" i="4" s="1"/>
  <c r="J75" i="24"/>
  <c r="J172" i="4" s="1"/>
  <c r="R75" i="24"/>
  <c r="R172" i="4" s="1"/>
  <c r="D76" i="24"/>
  <c r="D173" i="4" s="1"/>
  <c r="L76" i="24"/>
  <c r="L173" i="4" s="1"/>
  <c r="T76" i="24"/>
  <c r="T173" i="4" s="1"/>
  <c r="F77" i="24"/>
  <c r="F174" i="4" s="1"/>
  <c r="N77" i="24"/>
  <c r="N174" i="4" s="1"/>
  <c r="V77" i="24"/>
  <c r="V174" i="4" s="1"/>
  <c r="E105" i="25"/>
  <c r="M105" i="25"/>
  <c r="U105" i="25"/>
  <c r="I116" i="25"/>
  <c r="Q116" i="25"/>
  <c r="G119" i="25"/>
  <c r="O119" i="25"/>
  <c r="W119" i="25"/>
  <c r="F122" i="25"/>
  <c r="O122" i="25"/>
  <c r="H143" i="25"/>
  <c r="H136" i="25" s="1"/>
  <c r="S143" i="25"/>
  <c r="S136" i="25" s="1"/>
  <c r="U152" i="25"/>
  <c r="U146" i="25" s="1"/>
  <c r="T153" i="25"/>
  <c r="T146" i="25" s="1"/>
  <c r="S154" i="25"/>
  <c r="S146" i="25" s="1"/>
  <c r="C143" i="26"/>
  <c r="K143" i="26"/>
  <c r="S143" i="26"/>
  <c r="E152" i="26"/>
  <c r="M152" i="26"/>
  <c r="U152" i="26"/>
  <c r="I154" i="26"/>
  <c r="Q154" i="26"/>
  <c r="G52" i="24"/>
  <c r="O52" i="24"/>
  <c r="W52" i="24"/>
  <c r="C75" i="24"/>
  <c r="C172" i="4" s="1"/>
  <c r="K75" i="24"/>
  <c r="K172" i="4" s="1"/>
  <c r="S75" i="24"/>
  <c r="S172" i="4" s="1"/>
  <c r="E76" i="24"/>
  <c r="E173" i="4" s="1"/>
  <c r="M76" i="24"/>
  <c r="M173" i="4" s="1"/>
  <c r="U76" i="24"/>
  <c r="U173" i="4" s="1"/>
  <c r="G77" i="24"/>
  <c r="G174" i="4" s="1"/>
  <c r="O77" i="24"/>
  <c r="O174" i="4" s="1"/>
  <c r="W77" i="24"/>
  <c r="W174" i="4" s="1"/>
  <c r="F105" i="25"/>
  <c r="N105" i="25"/>
  <c r="V105" i="25"/>
  <c r="B116" i="25"/>
  <c r="J116" i="25"/>
  <c r="R116" i="25"/>
  <c r="H119" i="25"/>
  <c r="P119" i="25"/>
  <c r="G122" i="25"/>
  <c r="P122" i="25"/>
  <c r="J143" i="25"/>
  <c r="J136" i="25" s="1"/>
  <c r="H146" i="25"/>
  <c r="P146" i="25"/>
  <c r="W152" i="25"/>
  <c r="W146" i="25" s="1"/>
  <c r="V154" i="25"/>
  <c r="V146" i="25" s="1"/>
  <c r="I156" i="25"/>
  <c r="Q156" i="25"/>
  <c r="F152" i="26"/>
  <c r="N152" i="26"/>
  <c r="V152" i="26"/>
  <c r="H153" i="26"/>
  <c r="P153" i="26"/>
  <c r="B154" i="26"/>
  <c r="J154" i="26"/>
  <c r="R154" i="26"/>
  <c r="H52" i="24"/>
  <c r="P52" i="24"/>
  <c r="F67" i="24"/>
  <c r="N67" i="24"/>
  <c r="V67" i="24"/>
  <c r="H68" i="24"/>
  <c r="P68" i="24"/>
  <c r="B69" i="24"/>
  <c r="J69" i="24"/>
  <c r="R69" i="24"/>
  <c r="D75" i="24"/>
  <c r="D172" i="4" s="1"/>
  <c r="L75" i="24"/>
  <c r="L172" i="4" s="1"/>
  <c r="T75" i="24"/>
  <c r="T172" i="4" s="1"/>
  <c r="C116" i="25"/>
  <c r="K116" i="25"/>
  <c r="S116" i="25"/>
  <c r="I119" i="25"/>
  <c r="Q119" i="25"/>
  <c r="H122" i="25"/>
  <c r="Q122" i="25"/>
  <c r="K143" i="25"/>
  <c r="K136" i="25" s="1"/>
  <c r="E152" i="25"/>
  <c r="E146" i="25" s="1"/>
  <c r="D153" i="25"/>
  <c r="D146" i="25" s="1"/>
  <c r="C154" i="25"/>
  <c r="C146" i="25" s="1"/>
  <c r="E105" i="26"/>
  <c r="E143" i="26"/>
  <c r="M105" i="26"/>
  <c r="M143" i="26"/>
  <c r="U105" i="26"/>
  <c r="U143" i="26"/>
  <c r="G152" i="26"/>
  <c r="G116" i="26"/>
  <c r="O152" i="26"/>
  <c r="O116" i="26"/>
  <c r="W152" i="26"/>
  <c r="W116" i="26"/>
  <c r="I153" i="26"/>
  <c r="I119" i="26"/>
  <c r="Q153" i="26"/>
  <c r="Q119" i="26"/>
  <c r="C154" i="26"/>
  <c r="C122" i="26"/>
  <c r="K154" i="26"/>
  <c r="K122" i="26"/>
  <c r="S154" i="26"/>
  <c r="S122" i="26"/>
  <c r="I52" i="24"/>
  <c r="Q52" i="24"/>
  <c r="G67" i="24"/>
  <c r="O67" i="24"/>
  <c r="W67" i="24"/>
  <c r="I68" i="24"/>
  <c r="Q68" i="24"/>
  <c r="C69" i="24"/>
  <c r="K69" i="24"/>
  <c r="S69" i="24"/>
  <c r="P105" i="25"/>
  <c r="D116" i="25"/>
  <c r="L116" i="25"/>
  <c r="T116" i="25"/>
  <c r="B119" i="25"/>
  <c r="J119" i="25"/>
  <c r="R119" i="25"/>
  <c r="I122" i="25"/>
  <c r="F136" i="25"/>
  <c r="N136" i="25"/>
  <c r="V136" i="25"/>
  <c r="B143" i="25"/>
  <c r="B136" i="25" s="1"/>
  <c r="G152" i="25"/>
  <c r="G146" i="25" s="1"/>
  <c r="F143" i="26"/>
  <c r="N143" i="26"/>
  <c r="V143" i="26"/>
  <c r="M116" i="25"/>
  <c r="K122" i="25"/>
  <c r="T122" i="25"/>
  <c r="C143" i="25"/>
  <c r="C136" i="25" s="1"/>
  <c r="G143" i="26"/>
  <c r="O143" i="26"/>
  <c r="W143" i="26"/>
  <c r="C52" i="24"/>
  <c r="K52" i="24"/>
  <c r="S52" i="24"/>
  <c r="I67" i="24"/>
  <c r="Q67" i="24"/>
  <c r="C68" i="24"/>
  <c r="K68" i="24"/>
  <c r="S68" i="24"/>
  <c r="E69" i="24"/>
  <c r="M69" i="24"/>
  <c r="U69" i="24"/>
  <c r="B122" i="25"/>
  <c r="B154" i="25"/>
  <c r="B146" i="25" s="1"/>
  <c r="J122" i="25"/>
  <c r="J154" i="25"/>
  <c r="J146" i="25" s="1"/>
  <c r="R122" i="25"/>
  <c r="R154" i="25"/>
  <c r="R146" i="25" s="1"/>
  <c r="R105" i="25"/>
  <c r="F116" i="25"/>
  <c r="N116" i="25"/>
  <c r="V116" i="25"/>
  <c r="L119" i="25"/>
  <c r="L122" i="25"/>
  <c r="U122" i="25"/>
  <c r="H105" i="26"/>
  <c r="H143" i="26"/>
  <c r="P105" i="26"/>
  <c r="P143" i="26"/>
  <c r="B152" i="26"/>
  <c r="B116" i="26"/>
  <c r="J152" i="26"/>
  <c r="J116" i="26"/>
  <c r="R152" i="26"/>
  <c r="R116" i="26"/>
  <c r="D119" i="26"/>
  <c r="D153" i="26"/>
  <c r="L119" i="26"/>
  <c r="L153" i="26"/>
  <c r="F154" i="26"/>
  <c r="N154" i="26"/>
  <c r="V154" i="26"/>
  <c r="E153" i="27"/>
  <c r="M153" i="27"/>
  <c r="O116" i="25"/>
  <c r="E119" i="25"/>
  <c r="M119" i="25"/>
  <c r="U119" i="25"/>
  <c r="D122" i="25"/>
  <c r="H126" i="25"/>
  <c r="P126" i="25"/>
  <c r="M146" i="25"/>
  <c r="N154" i="25"/>
  <c r="N146" i="25" s="1"/>
  <c r="C152" i="26"/>
  <c r="K152" i="26"/>
  <c r="S152" i="26"/>
  <c r="G154" i="26"/>
  <c r="O154" i="26"/>
  <c r="W154" i="26"/>
  <c r="H116" i="25"/>
  <c r="P116" i="25"/>
  <c r="F119" i="25"/>
  <c r="N119" i="25"/>
  <c r="V119" i="25"/>
  <c r="W122" i="25"/>
  <c r="B105" i="26"/>
  <c r="B143" i="26"/>
  <c r="J105" i="26"/>
  <c r="J143" i="26"/>
  <c r="R105" i="26"/>
  <c r="R143" i="26"/>
  <c r="D152" i="26"/>
  <c r="D116" i="26"/>
  <c r="L152" i="26"/>
  <c r="L116" i="26"/>
  <c r="T152" i="26"/>
  <c r="T116" i="26"/>
  <c r="F119" i="26"/>
  <c r="F153" i="26"/>
  <c r="N119" i="26"/>
  <c r="N153" i="26"/>
  <c r="V119" i="26"/>
  <c r="V153" i="26"/>
  <c r="H154" i="26"/>
  <c r="H122" i="26"/>
  <c r="P154" i="26"/>
  <c r="C143" i="27"/>
  <c r="S143" i="27"/>
  <c r="H119" i="26"/>
  <c r="P119" i="26"/>
  <c r="F122" i="26"/>
  <c r="N122" i="26"/>
  <c r="V122" i="26"/>
  <c r="H152" i="26"/>
  <c r="P152" i="26"/>
  <c r="B153" i="26"/>
  <c r="J153" i="26"/>
  <c r="R153" i="26"/>
  <c r="D154" i="26"/>
  <c r="L154" i="26"/>
  <c r="T154" i="26"/>
  <c r="E152" i="27"/>
  <c r="M152" i="27"/>
  <c r="U152" i="27"/>
  <c r="G119" i="27"/>
  <c r="G153" i="27"/>
  <c r="O119" i="27"/>
  <c r="O153" i="27"/>
  <c r="W119" i="27"/>
  <c r="W153" i="27"/>
  <c r="I154" i="27"/>
  <c r="Q154" i="27"/>
  <c r="Q122" i="27"/>
  <c r="F143" i="27"/>
  <c r="K152" i="27"/>
  <c r="G105" i="26"/>
  <c r="O105" i="26"/>
  <c r="W105" i="26"/>
  <c r="C116" i="26"/>
  <c r="K116" i="26"/>
  <c r="S116" i="26"/>
  <c r="G122" i="26"/>
  <c r="O122" i="26"/>
  <c r="W122" i="26"/>
  <c r="I143" i="26"/>
  <c r="Q143" i="26"/>
  <c r="I152" i="26"/>
  <c r="Q152" i="26"/>
  <c r="C153" i="26"/>
  <c r="K153" i="26"/>
  <c r="S153" i="26"/>
  <c r="E154" i="26"/>
  <c r="M154" i="26"/>
  <c r="U154" i="26"/>
  <c r="D143" i="27"/>
  <c r="L143" i="27"/>
  <c r="T143" i="27"/>
  <c r="F152" i="27"/>
  <c r="N152" i="27"/>
  <c r="V152" i="27"/>
  <c r="H153" i="27"/>
  <c r="P153" i="27"/>
  <c r="B154" i="27"/>
  <c r="J154" i="27"/>
  <c r="R154" i="27"/>
  <c r="U116" i="27"/>
  <c r="M119" i="27"/>
  <c r="R122" i="27"/>
  <c r="K143" i="27"/>
  <c r="S152" i="27"/>
  <c r="K113" i="29"/>
  <c r="P122" i="26"/>
  <c r="T153" i="26"/>
  <c r="E143" i="27"/>
  <c r="M143" i="27"/>
  <c r="U143" i="27"/>
  <c r="G152" i="27"/>
  <c r="O152" i="27"/>
  <c r="W152" i="27"/>
  <c r="I153" i="27"/>
  <c r="I119" i="27"/>
  <c r="Q153" i="27"/>
  <c r="Q119" i="27"/>
  <c r="C154" i="27"/>
  <c r="K154" i="27"/>
  <c r="S154" i="27"/>
  <c r="C105" i="27"/>
  <c r="S105" i="27"/>
  <c r="O110" i="27"/>
  <c r="W110" i="27"/>
  <c r="V116" i="27"/>
  <c r="I122" i="27"/>
  <c r="S122" i="27"/>
  <c r="C126" i="27"/>
  <c r="K126" i="27"/>
  <c r="S126" i="27"/>
  <c r="N143" i="27"/>
  <c r="E116" i="26"/>
  <c r="M116" i="26"/>
  <c r="U116" i="26"/>
  <c r="I122" i="26"/>
  <c r="Q122" i="26"/>
  <c r="E153" i="26"/>
  <c r="M153" i="26"/>
  <c r="U153" i="26"/>
  <c r="H152" i="27"/>
  <c r="P152" i="27"/>
  <c r="B153" i="27"/>
  <c r="J153" i="27"/>
  <c r="R153" i="27"/>
  <c r="D154" i="27"/>
  <c r="L154" i="27"/>
  <c r="T154" i="27"/>
  <c r="D105" i="27"/>
  <c r="L105" i="27"/>
  <c r="T105" i="27"/>
  <c r="M116" i="27"/>
  <c r="W116" i="27"/>
  <c r="P119" i="27"/>
  <c r="J122" i="27"/>
  <c r="T122" i="27"/>
  <c r="F116" i="26"/>
  <c r="N116" i="26"/>
  <c r="V116" i="26"/>
  <c r="B122" i="26"/>
  <c r="J122" i="26"/>
  <c r="R122" i="26"/>
  <c r="D143" i="26"/>
  <c r="L143" i="26"/>
  <c r="T143" i="26"/>
  <c r="G143" i="27"/>
  <c r="O143" i="27"/>
  <c r="W143" i="27"/>
  <c r="I116" i="27"/>
  <c r="I152" i="27"/>
  <c r="Q116" i="27"/>
  <c r="Q152" i="27"/>
  <c r="C153" i="27"/>
  <c r="K153" i="27"/>
  <c r="S153" i="27"/>
  <c r="E122" i="27"/>
  <c r="E154" i="27"/>
  <c r="M122" i="27"/>
  <c r="M154" i="27"/>
  <c r="U122" i="27"/>
  <c r="U154" i="27"/>
  <c r="E105" i="27"/>
  <c r="M105" i="27"/>
  <c r="U105" i="27"/>
  <c r="N116" i="27"/>
  <c r="R119" i="27"/>
  <c r="K122" i="27"/>
  <c r="E126" i="27"/>
  <c r="M126" i="27"/>
  <c r="U126" i="27"/>
  <c r="V143" i="27"/>
  <c r="U153" i="27"/>
  <c r="G153" i="26"/>
  <c r="O153" i="26"/>
  <c r="W153" i="26"/>
  <c r="H143" i="27"/>
  <c r="P143" i="27"/>
  <c r="B152" i="27"/>
  <c r="J152" i="27"/>
  <c r="R152" i="27"/>
  <c r="D153" i="27"/>
  <c r="L153" i="27"/>
  <c r="T153" i="27"/>
  <c r="F154" i="27"/>
  <c r="N154" i="27"/>
  <c r="V154" i="27"/>
  <c r="E116" i="27"/>
  <c r="O116" i="27"/>
  <c r="H119" i="27"/>
  <c r="S119" i="27"/>
  <c r="B122" i="27"/>
  <c r="L122" i="27"/>
  <c r="G154" i="27"/>
  <c r="I143" i="27"/>
  <c r="Q143" i="27"/>
  <c r="G105" i="27"/>
  <c r="O105" i="27"/>
  <c r="W105" i="27"/>
  <c r="F116" i="27"/>
  <c r="P116" i="27"/>
  <c r="J119" i="27"/>
  <c r="T119" i="27"/>
  <c r="C122" i="27"/>
  <c r="N122" i="27"/>
  <c r="O154" i="27"/>
  <c r="G113" i="29"/>
  <c r="B143" i="27"/>
  <c r="J143" i="27"/>
  <c r="R143" i="27"/>
  <c r="D152" i="27"/>
  <c r="L152" i="27"/>
  <c r="T152" i="27"/>
  <c r="F153" i="27"/>
  <c r="N153" i="27"/>
  <c r="V153" i="27"/>
  <c r="H154" i="27"/>
  <c r="P154" i="27"/>
  <c r="H105" i="27"/>
  <c r="P105" i="27"/>
  <c r="G116" i="27"/>
  <c r="R116" i="27"/>
  <c r="K119" i="27"/>
  <c r="D122" i="27"/>
  <c r="P122" i="27"/>
  <c r="C152" i="27"/>
  <c r="W154" i="27"/>
  <c r="C90" i="29"/>
  <c r="K90" i="29"/>
  <c r="S90" i="29"/>
  <c r="C94" i="29"/>
  <c r="K94" i="29"/>
  <c r="S94" i="29"/>
  <c r="E99" i="29"/>
  <c r="M99" i="29"/>
  <c r="U99" i="29"/>
  <c r="I105" i="29"/>
  <c r="Q105" i="29"/>
  <c r="B119" i="29"/>
  <c r="L119" i="29"/>
  <c r="V119" i="29"/>
  <c r="L120" i="29"/>
  <c r="V120" i="29"/>
  <c r="B122" i="29"/>
  <c r="P122" i="29"/>
  <c r="E123" i="29"/>
  <c r="E113" i="29" s="1"/>
  <c r="S123" i="29"/>
  <c r="H119" i="30"/>
  <c r="P119" i="30"/>
  <c r="B120" i="30"/>
  <c r="J120" i="30"/>
  <c r="R120" i="30"/>
  <c r="B84" i="30"/>
  <c r="J84" i="30"/>
  <c r="R84" i="30"/>
  <c r="H94" i="30"/>
  <c r="N119" i="30"/>
  <c r="E120" i="31"/>
  <c r="M120" i="31"/>
  <c r="U120" i="31"/>
  <c r="G122" i="31"/>
  <c r="O122" i="31"/>
  <c r="V123" i="31"/>
  <c r="D90" i="29"/>
  <c r="T90" i="29"/>
  <c r="D94" i="29"/>
  <c r="T94" i="29"/>
  <c r="F99" i="29"/>
  <c r="N99" i="29"/>
  <c r="V99" i="29"/>
  <c r="B105" i="29"/>
  <c r="J105" i="29"/>
  <c r="R105" i="29"/>
  <c r="M119" i="29"/>
  <c r="M120" i="29"/>
  <c r="W120" i="29"/>
  <c r="W113" i="29" s="1"/>
  <c r="C122" i="29"/>
  <c r="C113" i="29" s="1"/>
  <c r="Q122" i="29"/>
  <c r="T123" i="29"/>
  <c r="T113" i="29" s="1"/>
  <c r="I119" i="30"/>
  <c r="Q119" i="30"/>
  <c r="C120" i="30"/>
  <c r="K120" i="30"/>
  <c r="S120" i="30"/>
  <c r="E122" i="30"/>
  <c r="M122" i="30"/>
  <c r="U122" i="30"/>
  <c r="G123" i="30"/>
  <c r="O123" i="30"/>
  <c r="W123" i="30"/>
  <c r="C84" i="30"/>
  <c r="K84" i="30"/>
  <c r="S84" i="30"/>
  <c r="H90" i="30"/>
  <c r="V119" i="30"/>
  <c r="L119" i="31"/>
  <c r="T119" i="31"/>
  <c r="F120" i="31"/>
  <c r="N120" i="31"/>
  <c r="V120" i="31"/>
  <c r="P122" i="31"/>
  <c r="B123" i="31"/>
  <c r="J123" i="31"/>
  <c r="R123" i="31"/>
  <c r="H84" i="31"/>
  <c r="P84" i="31"/>
  <c r="D119" i="31"/>
  <c r="E57" i="34"/>
  <c r="E78" i="34"/>
  <c r="M57" i="34"/>
  <c r="M78" i="34"/>
  <c r="U57" i="34"/>
  <c r="U78" i="34"/>
  <c r="G79" i="34"/>
  <c r="G60" i="34"/>
  <c r="O60" i="34"/>
  <c r="O79" i="34"/>
  <c r="W60" i="34"/>
  <c r="W79" i="34"/>
  <c r="I80" i="34"/>
  <c r="I63" i="34"/>
  <c r="Q80" i="34"/>
  <c r="Q63" i="34"/>
  <c r="E90" i="29"/>
  <c r="M90" i="29"/>
  <c r="U90" i="29"/>
  <c r="E94" i="29"/>
  <c r="U94" i="29"/>
  <c r="G99" i="29"/>
  <c r="O99" i="29"/>
  <c r="W99" i="29"/>
  <c r="C105" i="29"/>
  <c r="K105" i="29"/>
  <c r="N120" i="29"/>
  <c r="N113" i="29" s="1"/>
  <c r="R122" i="29"/>
  <c r="U123" i="29"/>
  <c r="U113" i="29" s="1"/>
  <c r="B119" i="30"/>
  <c r="J119" i="30"/>
  <c r="R119" i="30"/>
  <c r="D120" i="30"/>
  <c r="L120" i="30"/>
  <c r="T120" i="30"/>
  <c r="F122" i="30"/>
  <c r="N122" i="30"/>
  <c r="V122" i="30"/>
  <c r="H123" i="30"/>
  <c r="P123" i="30"/>
  <c r="E119" i="31"/>
  <c r="U119" i="31"/>
  <c r="G120" i="31"/>
  <c r="O120" i="31"/>
  <c r="W120" i="31"/>
  <c r="C123" i="31"/>
  <c r="K123" i="31"/>
  <c r="S123" i="31"/>
  <c r="F94" i="29"/>
  <c r="H99" i="29"/>
  <c r="D105" i="29"/>
  <c r="L105" i="29"/>
  <c r="Q119" i="29"/>
  <c r="O120" i="29"/>
  <c r="O113" i="29" s="1"/>
  <c r="H122" i="29"/>
  <c r="H113" i="29" s="1"/>
  <c r="S122" i="29"/>
  <c r="S113" i="29" s="1"/>
  <c r="C119" i="30"/>
  <c r="K119" i="30"/>
  <c r="S119" i="30"/>
  <c r="E120" i="30"/>
  <c r="M120" i="30"/>
  <c r="U120" i="30"/>
  <c r="G122" i="30"/>
  <c r="O122" i="30"/>
  <c r="W122" i="30"/>
  <c r="I123" i="30"/>
  <c r="Q123" i="30"/>
  <c r="P120" i="30"/>
  <c r="L122" i="30"/>
  <c r="F119" i="31"/>
  <c r="N119" i="31"/>
  <c r="H120" i="31"/>
  <c r="P120" i="31"/>
  <c r="L123" i="31"/>
  <c r="T123" i="31"/>
  <c r="D84" i="31"/>
  <c r="L84" i="31"/>
  <c r="T84" i="31"/>
  <c r="F84" i="31"/>
  <c r="N84" i="31"/>
  <c r="V84" i="31"/>
  <c r="G90" i="29"/>
  <c r="O90" i="29"/>
  <c r="W90" i="29"/>
  <c r="G94" i="29"/>
  <c r="I99" i="29"/>
  <c r="Q99" i="29"/>
  <c r="M105" i="29"/>
  <c r="D113" i="29"/>
  <c r="R119" i="29"/>
  <c r="P120" i="29"/>
  <c r="D119" i="30"/>
  <c r="L119" i="30"/>
  <c r="T119" i="30"/>
  <c r="F120" i="30"/>
  <c r="F94" i="30"/>
  <c r="N120" i="30"/>
  <c r="N94" i="30"/>
  <c r="V120" i="30"/>
  <c r="V94" i="30"/>
  <c r="H122" i="30"/>
  <c r="H99" i="30"/>
  <c r="P122" i="30"/>
  <c r="P99" i="30"/>
  <c r="B123" i="30"/>
  <c r="B105" i="30"/>
  <c r="J123" i="30"/>
  <c r="J105" i="30"/>
  <c r="R123" i="30"/>
  <c r="R105" i="30"/>
  <c r="E123" i="31"/>
  <c r="U123" i="31"/>
  <c r="E84" i="31"/>
  <c r="M84" i="31"/>
  <c r="U84" i="31"/>
  <c r="J120" i="31"/>
  <c r="I78" i="33"/>
  <c r="I57" i="33"/>
  <c r="Q78" i="33"/>
  <c r="Q72" i="33" s="1"/>
  <c r="Q57" i="33"/>
  <c r="C79" i="33"/>
  <c r="C72" i="33" s="1"/>
  <c r="C60" i="33"/>
  <c r="K79" i="33"/>
  <c r="K60" i="33"/>
  <c r="S79" i="33"/>
  <c r="S60" i="33"/>
  <c r="E80" i="33"/>
  <c r="E63" i="33"/>
  <c r="M80" i="33"/>
  <c r="M63" i="33"/>
  <c r="U80" i="33"/>
  <c r="U63" i="33"/>
  <c r="B51" i="33"/>
  <c r="J51" i="33"/>
  <c r="R51" i="33"/>
  <c r="H90" i="29"/>
  <c r="P90" i="29"/>
  <c r="H94" i="29"/>
  <c r="J99" i="29"/>
  <c r="F105" i="29"/>
  <c r="N105" i="29"/>
  <c r="V105" i="29"/>
  <c r="I119" i="29"/>
  <c r="I113" i="29" s="1"/>
  <c r="M123" i="29"/>
  <c r="E119" i="30"/>
  <c r="E90" i="30"/>
  <c r="M119" i="30"/>
  <c r="M90" i="30"/>
  <c r="U119" i="30"/>
  <c r="U90" i="30"/>
  <c r="G120" i="30"/>
  <c r="G94" i="30"/>
  <c r="O120" i="30"/>
  <c r="O94" i="30"/>
  <c r="W120" i="30"/>
  <c r="W94" i="30"/>
  <c r="I122" i="30"/>
  <c r="I99" i="30"/>
  <c r="Q122" i="30"/>
  <c r="Q99" i="30"/>
  <c r="C123" i="30"/>
  <c r="C105" i="30"/>
  <c r="K123" i="30"/>
  <c r="K105" i="30"/>
  <c r="S123" i="30"/>
  <c r="S105" i="30"/>
  <c r="L90" i="30"/>
  <c r="B94" i="30"/>
  <c r="F123" i="30"/>
  <c r="H119" i="31"/>
  <c r="P119" i="31"/>
  <c r="R120" i="31"/>
  <c r="F123" i="31"/>
  <c r="N123" i="31"/>
  <c r="S120" i="31"/>
  <c r="J72" i="33"/>
  <c r="C51" i="33"/>
  <c r="K51" i="33"/>
  <c r="S51" i="33"/>
  <c r="K99" i="29"/>
  <c r="G105" i="29"/>
  <c r="O105" i="29"/>
  <c r="W105" i="29"/>
  <c r="J119" i="29"/>
  <c r="J113" i="29" s="1"/>
  <c r="B122" i="30"/>
  <c r="J122" i="30"/>
  <c r="R122" i="30"/>
  <c r="D123" i="30"/>
  <c r="D105" i="30"/>
  <c r="L123" i="30"/>
  <c r="L105" i="30"/>
  <c r="T123" i="30"/>
  <c r="T105" i="30"/>
  <c r="J99" i="30"/>
  <c r="N123" i="30"/>
  <c r="I119" i="31"/>
  <c r="I90" i="31"/>
  <c r="Q119" i="31"/>
  <c r="Q90" i="31"/>
  <c r="C94" i="31"/>
  <c r="C120" i="31"/>
  <c r="K94" i="31"/>
  <c r="K120" i="31"/>
  <c r="E122" i="31"/>
  <c r="E99" i="31"/>
  <c r="M122" i="31"/>
  <c r="M99" i="31"/>
  <c r="U122" i="31"/>
  <c r="U99" i="31"/>
  <c r="G123" i="31"/>
  <c r="G105" i="31"/>
  <c r="O123" i="31"/>
  <c r="O105" i="31"/>
  <c r="W123" i="31"/>
  <c r="W105" i="31"/>
  <c r="D123" i="31"/>
  <c r="H105" i="29"/>
  <c r="P105" i="29"/>
  <c r="G90" i="30"/>
  <c r="G119" i="30"/>
  <c r="O90" i="30"/>
  <c r="O119" i="30"/>
  <c r="W90" i="30"/>
  <c r="W119" i="30"/>
  <c r="I120" i="30"/>
  <c r="Q120" i="30"/>
  <c r="C122" i="30"/>
  <c r="C99" i="30"/>
  <c r="K122" i="30"/>
  <c r="K99" i="30"/>
  <c r="S122" i="30"/>
  <c r="S99" i="30"/>
  <c r="E123" i="30"/>
  <c r="E105" i="30"/>
  <c r="M123" i="30"/>
  <c r="M105" i="30"/>
  <c r="U123" i="30"/>
  <c r="U105" i="30"/>
  <c r="I84" i="30"/>
  <c r="Q84" i="30"/>
  <c r="R94" i="30"/>
  <c r="F119" i="30"/>
  <c r="V123" i="30"/>
  <c r="B119" i="31"/>
  <c r="J119" i="31"/>
  <c r="R119" i="31"/>
  <c r="D120" i="31"/>
  <c r="L120" i="31"/>
  <c r="T120" i="31"/>
  <c r="F122" i="31"/>
  <c r="D72" i="33"/>
  <c r="P90" i="31"/>
  <c r="T94" i="31"/>
  <c r="G99" i="31"/>
  <c r="E105" i="31"/>
  <c r="N105" i="31"/>
  <c r="B120" i="31"/>
  <c r="I122" i="31"/>
  <c r="R122" i="31"/>
  <c r="G57" i="33"/>
  <c r="Q60" i="33"/>
  <c r="P72" i="33"/>
  <c r="B78" i="33"/>
  <c r="B72" i="33" s="1"/>
  <c r="R78" i="33"/>
  <c r="R72" i="33" s="1"/>
  <c r="L79" i="33"/>
  <c r="F80" i="33"/>
  <c r="V80" i="33"/>
  <c r="D78" i="35"/>
  <c r="L78" i="35"/>
  <c r="F79" i="35"/>
  <c r="V79" i="35"/>
  <c r="H90" i="31"/>
  <c r="L94" i="31"/>
  <c r="U94" i="31"/>
  <c r="F105" i="31"/>
  <c r="J122" i="31"/>
  <c r="S122" i="31"/>
  <c r="P123" i="31"/>
  <c r="I60" i="33"/>
  <c r="R60" i="33"/>
  <c r="S63" i="33"/>
  <c r="C80" i="34"/>
  <c r="E94" i="30"/>
  <c r="M94" i="30"/>
  <c r="U94" i="30"/>
  <c r="G99" i="30"/>
  <c r="O99" i="30"/>
  <c r="W99" i="30"/>
  <c r="R90" i="31"/>
  <c r="D94" i="31"/>
  <c r="M94" i="31"/>
  <c r="V94" i="31"/>
  <c r="B122" i="31"/>
  <c r="K122" i="31"/>
  <c r="T122" i="31"/>
  <c r="H123" i="31"/>
  <c r="Q123" i="31"/>
  <c r="F79" i="33"/>
  <c r="F60" i="33"/>
  <c r="N79" i="33"/>
  <c r="N60" i="33"/>
  <c r="V79" i="33"/>
  <c r="V72" i="33" s="1"/>
  <c r="V60" i="33"/>
  <c r="J57" i="33"/>
  <c r="S57" i="33"/>
  <c r="K63" i="33"/>
  <c r="G78" i="33"/>
  <c r="W78" i="33"/>
  <c r="Q79" i="33"/>
  <c r="K80" i="33"/>
  <c r="H78" i="34"/>
  <c r="P78" i="34"/>
  <c r="B79" i="34"/>
  <c r="J79" i="34"/>
  <c r="D80" i="34"/>
  <c r="L80" i="34"/>
  <c r="T80" i="34"/>
  <c r="J90" i="31"/>
  <c r="T90" i="31"/>
  <c r="E94" i="31"/>
  <c r="N94" i="31"/>
  <c r="W94" i="31"/>
  <c r="R105" i="31"/>
  <c r="C122" i="31"/>
  <c r="L122" i="31"/>
  <c r="V122" i="31"/>
  <c r="I123" i="31"/>
  <c r="E78" i="35"/>
  <c r="E78" i="33"/>
  <c r="E72" i="33" s="1"/>
  <c r="M78" i="35"/>
  <c r="M78" i="33"/>
  <c r="U78" i="33"/>
  <c r="U78" i="35"/>
  <c r="G79" i="35"/>
  <c r="G79" i="33"/>
  <c r="O79" i="35"/>
  <c r="O79" i="33"/>
  <c r="W79" i="33"/>
  <c r="W79" i="35"/>
  <c r="I80" i="35"/>
  <c r="I80" i="33"/>
  <c r="Q80" i="33"/>
  <c r="Q80" i="35"/>
  <c r="K57" i="33"/>
  <c r="T57" i="33"/>
  <c r="B60" i="33"/>
  <c r="T60" i="33"/>
  <c r="C63" i="33"/>
  <c r="H78" i="33"/>
  <c r="H72" i="33" s="1"/>
  <c r="L80" i="33"/>
  <c r="I78" i="34"/>
  <c r="I57" i="34"/>
  <c r="Q78" i="34"/>
  <c r="Q57" i="34"/>
  <c r="C79" i="34"/>
  <c r="C60" i="34"/>
  <c r="K79" i="34"/>
  <c r="K60" i="34"/>
  <c r="S60" i="34"/>
  <c r="S79" i="34"/>
  <c r="E80" i="34"/>
  <c r="E63" i="34"/>
  <c r="M80" i="34"/>
  <c r="M63" i="34"/>
  <c r="U80" i="34"/>
  <c r="U63" i="34"/>
  <c r="B90" i="31"/>
  <c r="L90" i="31"/>
  <c r="U90" i="31"/>
  <c r="F94" i="31"/>
  <c r="O94" i="31"/>
  <c r="J105" i="31"/>
  <c r="S105" i="31"/>
  <c r="S119" i="31"/>
  <c r="D122" i="31"/>
  <c r="N122" i="31"/>
  <c r="W122" i="31"/>
  <c r="C57" i="33"/>
  <c r="L57" i="33"/>
  <c r="U57" i="33"/>
  <c r="U60" i="33"/>
  <c r="N63" i="33"/>
  <c r="W63" i="33"/>
  <c r="D79" i="33"/>
  <c r="T79" i="33"/>
  <c r="T72" i="33" s="1"/>
  <c r="N80" i="33"/>
  <c r="B78" i="34"/>
  <c r="J78" i="34"/>
  <c r="R78" i="34"/>
  <c r="D79" i="34"/>
  <c r="G119" i="31"/>
  <c r="O119" i="31"/>
  <c r="W119" i="31"/>
  <c r="I120" i="31"/>
  <c r="Q120" i="31"/>
  <c r="K119" i="31"/>
  <c r="M60" i="33"/>
  <c r="O63" i="33"/>
  <c r="C57" i="34"/>
  <c r="C78" i="34"/>
  <c r="K57" i="34"/>
  <c r="K78" i="34"/>
  <c r="S57" i="34"/>
  <c r="S78" i="34"/>
  <c r="E79" i="34"/>
  <c r="E60" i="34"/>
  <c r="M79" i="34"/>
  <c r="M60" i="34"/>
  <c r="U79" i="34"/>
  <c r="U60" i="34"/>
  <c r="G80" i="34"/>
  <c r="G63" i="34"/>
  <c r="O80" i="34"/>
  <c r="O63" i="34"/>
  <c r="W63" i="34"/>
  <c r="W80" i="34"/>
  <c r="I78" i="35"/>
  <c r="C79" i="35"/>
  <c r="S79" i="35"/>
  <c r="E80" i="35"/>
  <c r="M80" i="35"/>
  <c r="U80" i="35"/>
  <c r="W90" i="31"/>
  <c r="Q94" i="31"/>
  <c r="C105" i="31"/>
  <c r="L105" i="31"/>
  <c r="U105" i="31"/>
  <c r="C119" i="31"/>
  <c r="E57" i="33"/>
  <c r="W57" i="33"/>
  <c r="E60" i="33"/>
  <c r="O60" i="33"/>
  <c r="G63" i="33"/>
  <c r="P63" i="33"/>
  <c r="O78" i="33"/>
  <c r="I79" i="33"/>
  <c r="S80" i="33"/>
  <c r="S72" i="33" s="1"/>
  <c r="F79" i="34"/>
  <c r="V79" i="34"/>
  <c r="H80" i="34"/>
  <c r="P80" i="34"/>
  <c r="B78" i="35"/>
  <c r="J78" i="35"/>
  <c r="R78" i="35"/>
  <c r="D79" i="35"/>
  <c r="F80" i="35"/>
  <c r="V80" i="35"/>
  <c r="N79" i="34"/>
  <c r="J80" i="34"/>
  <c r="C78" i="35"/>
  <c r="K78" i="35"/>
  <c r="S78" i="35"/>
  <c r="E79" i="35"/>
  <c r="E60" i="35"/>
  <c r="M79" i="35"/>
  <c r="M60" i="35"/>
  <c r="U79" i="35"/>
  <c r="U60" i="35"/>
  <c r="G80" i="35"/>
  <c r="O80" i="35"/>
  <c r="W80" i="35"/>
  <c r="I57" i="35"/>
  <c r="S60" i="35"/>
  <c r="U63" i="35"/>
  <c r="T78" i="35"/>
  <c r="K79" i="35"/>
  <c r="E79" i="39"/>
  <c r="H57" i="34"/>
  <c r="P57" i="34"/>
  <c r="F60" i="34"/>
  <c r="V60" i="34"/>
  <c r="D63" i="34"/>
  <c r="L63" i="34"/>
  <c r="T63" i="34"/>
  <c r="D78" i="34"/>
  <c r="L78" i="34"/>
  <c r="T78" i="34"/>
  <c r="B80" i="34"/>
  <c r="S57" i="35"/>
  <c r="M63" i="35"/>
  <c r="L79" i="35"/>
  <c r="P80" i="35"/>
  <c r="H78" i="37"/>
  <c r="H57" i="37"/>
  <c r="P78" i="37"/>
  <c r="P57" i="37"/>
  <c r="B79" i="37"/>
  <c r="B72" i="37" s="1"/>
  <c r="B60" i="37"/>
  <c r="B79" i="38"/>
  <c r="J79" i="37"/>
  <c r="J72" i="37" s="1"/>
  <c r="J60" i="37"/>
  <c r="R79" i="37"/>
  <c r="R72" i="37" s="1"/>
  <c r="R60" i="37"/>
  <c r="D80" i="37"/>
  <c r="D63" i="37"/>
  <c r="L80" i="37"/>
  <c r="L63" i="37"/>
  <c r="T80" i="38"/>
  <c r="T80" i="37"/>
  <c r="T63" i="37"/>
  <c r="P79" i="34"/>
  <c r="B57" i="35"/>
  <c r="K57" i="35"/>
  <c r="C60" i="35"/>
  <c r="V60" i="35"/>
  <c r="E63" i="35"/>
  <c r="W63" i="35"/>
  <c r="N79" i="35"/>
  <c r="C78" i="38"/>
  <c r="B57" i="34"/>
  <c r="J57" i="34"/>
  <c r="R57" i="34"/>
  <c r="H60" i="34"/>
  <c r="F78" i="34"/>
  <c r="N78" i="34"/>
  <c r="V78" i="34"/>
  <c r="C57" i="35"/>
  <c r="L57" i="35"/>
  <c r="D60" i="35"/>
  <c r="F63" i="35"/>
  <c r="O63" i="35"/>
  <c r="F79" i="38"/>
  <c r="N79" i="38"/>
  <c r="V79" i="38"/>
  <c r="R79" i="34"/>
  <c r="G57" i="35"/>
  <c r="G78" i="35"/>
  <c r="O57" i="35"/>
  <c r="O78" i="35"/>
  <c r="W57" i="35"/>
  <c r="W78" i="35"/>
  <c r="I79" i="35"/>
  <c r="Q79" i="35"/>
  <c r="C63" i="35"/>
  <c r="C80" i="35"/>
  <c r="K63" i="35"/>
  <c r="K80" i="35"/>
  <c r="S63" i="35"/>
  <c r="S80" i="35"/>
  <c r="D57" i="35"/>
  <c r="F60" i="35"/>
  <c r="G63" i="35"/>
  <c r="P79" i="35"/>
  <c r="H80" i="35"/>
  <c r="K57" i="37"/>
  <c r="K78" i="38"/>
  <c r="S57" i="37"/>
  <c r="S78" i="38"/>
  <c r="P72" i="37"/>
  <c r="G79" i="38"/>
  <c r="O79" i="38"/>
  <c r="W79" i="38"/>
  <c r="I80" i="38"/>
  <c r="Q80" i="38"/>
  <c r="L79" i="34"/>
  <c r="T79" i="34"/>
  <c r="F80" i="34"/>
  <c r="N80" i="34"/>
  <c r="V80" i="34"/>
  <c r="B60" i="34"/>
  <c r="J60" i="34"/>
  <c r="H63" i="34"/>
  <c r="P63" i="34"/>
  <c r="H78" i="35"/>
  <c r="P78" i="35"/>
  <c r="B79" i="35"/>
  <c r="J79" i="35"/>
  <c r="R79" i="35"/>
  <c r="D80" i="35"/>
  <c r="L80" i="35"/>
  <c r="T80" i="35"/>
  <c r="C51" i="35"/>
  <c r="K51" i="35"/>
  <c r="S51" i="35"/>
  <c r="N57" i="35"/>
  <c r="D57" i="37"/>
  <c r="D78" i="37"/>
  <c r="D72" i="37" s="1"/>
  <c r="L57" i="37"/>
  <c r="L78" i="37"/>
  <c r="T57" i="37"/>
  <c r="T78" i="37"/>
  <c r="F79" i="37"/>
  <c r="F72" i="37" s="1"/>
  <c r="F60" i="37"/>
  <c r="N79" i="37"/>
  <c r="N72" i="37" s="1"/>
  <c r="N60" i="37"/>
  <c r="V79" i="37"/>
  <c r="V72" i="37" s="1"/>
  <c r="V60" i="37"/>
  <c r="D51" i="37"/>
  <c r="L51" i="37"/>
  <c r="T51" i="37"/>
  <c r="S72" i="37"/>
  <c r="C78" i="37"/>
  <c r="C72" i="37" s="1"/>
  <c r="Q60" i="35"/>
  <c r="Q78" i="35"/>
  <c r="E57" i="37"/>
  <c r="E78" i="37"/>
  <c r="E72" i="37" s="1"/>
  <c r="M57" i="37"/>
  <c r="M78" i="37"/>
  <c r="M72" i="37" s="1"/>
  <c r="U57" i="37"/>
  <c r="U78" i="37"/>
  <c r="G79" i="37"/>
  <c r="G72" i="37" s="1"/>
  <c r="G60" i="37"/>
  <c r="O79" i="37"/>
  <c r="O72" i="37" s="1"/>
  <c r="O60" i="37"/>
  <c r="W79" i="37"/>
  <c r="W72" i="37" s="1"/>
  <c r="W60" i="37"/>
  <c r="I63" i="37"/>
  <c r="I80" i="37"/>
  <c r="I72" i="37" s="1"/>
  <c r="Q63" i="37"/>
  <c r="Q80" i="37"/>
  <c r="D60" i="34"/>
  <c r="L60" i="34"/>
  <c r="T60" i="34"/>
  <c r="R63" i="34"/>
  <c r="H57" i="35"/>
  <c r="I60" i="35"/>
  <c r="R60" i="35"/>
  <c r="T63" i="35"/>
  <c r="E60" i="37"/>
  <c r="H78" i="38"/>
  <c r="P78" i="38"/>
  <c r="J79" i="38"/>
  <c r="R79" i="38"/>
  <c r="F60" i="38"/>
  <c r="O60" i="38"/>
  <c r="P63" i="38"/>
  <c r="J78" i="38"/>
  <c r="L80" i="38"/>
  <c r="U80" i="38"/>
  <c r="D57" i="39"/>
  <c r="D78" i="39"/>
  <c r="L57" i="39"/>
  <c r="L78" i="39"/>
  <c r="T57" i="39"/>
  <c r="T78" i="39"/>
  <c r="F79" i="39"/>
  <c r="N79" i="39"/>
  <c r="V79" i="39"/>
  <c r="H63" i="39"/>
  <c r="H80" i="39"/>
  <c r="P63" i="39"/>
  <c r="P80" i="39"/>
  <c r="V60" i="39"/>
  <c r="H79" i="38"/>
  <c r="H60" i="38"/>
  <c r="P79" i="38"/>
  <c r="P60" i="38"/>
  <c r="G60" i="38"/>
  <c r="H63" i="38"/>
  <c r="Q63" i="38"/>
  <c r="B78" i="38"/>
  <c r="T78" i="38"/>
  <c r="D80" i="38"/>
  <c r="M80" i="38"/>
  <c r="V80" i="38"/>
  <c r="E78" i="39"/>
  <c r="M78" i="39"/>
  <c r="U78" i="39"/>
  <c r="G79" i="39"/>
  <c r="G60" i="39"/>
  <c r="O79" i="39"/>
  <c r="O60" i="39"/>
  <c r="W79" i="39"/>
  <c r="W60" i="39"/>
  <c r="I80" i="39"/>
  <c r="Q80" i="39"/>
  <c r="C78" i="39"/>
  <c r="S78" i="39"/>
  <c r="M79" i="39"/>
  <c r="G80" i="39"/>
  <c r="W80" i="39"/>
  <c r="C81" i="41"/>
  <c r="K81" i="41"/>
  <c r="S81" i="41"/>
  <c r="B69" i="45"/>
  <c r="J69" i="45"/>
  <c r="H80" i="37"/>
  <c r="P80" i="37"/>
  <c r="I57" i="38"/>
  <c r="Q57" i="38"/>
  <c r="I60" i="38"/>
  <c r="R60" i="38"/>
  <c r="I63" i="38"/>
  <c r="R63" i="38"/>
  <c r="L78" i="38"/>
  <c r="U78" i="38"/>
  <c r="E80" i="38"/>
  <c r="N80" i="38"/>
  <c r="W80" i="38"/>
  <c r="I63" i="39"/>
  <c r="J80" i="39"/>
  <c r="B90" i="43"/>
  <c r="J90" i="43"/>
  <c r="R90" i="43"/>
  <c r="I57" i="37"/>
  <c r="Q57" i="37"/>
  <c r="E63" i="37"/>
  <c r="M63" i="37"/>
  <c r="U63" i="37"/>
  <c r="J60" i="38"/>
  <c r="S60" i="38"/>
  <c r="J63" i="38"/>
  <c r="S63" i="38"/>
  <c r="D78" i="38"/>
  <c r="M78" i="38"/>
  <c r="F80" i="38"/>
  <c r="G78" i="39"/>
  <c r="O78" i="39"/>
  <c r="W78" i="39"/>
  <c r="I79" i="39"/>
  <c r="I60" i="39"/>
  <c r="Q79" i="39"/>
  <c r="Q60" i="39"/>
  <c r="C80" i="39"/>
  <c r="K80" i="39"/>
  <c r="S80" i="39"/>
  <c r="N60" i="39"/>
  <c r="I78" i="39"/>
  <c r="C79" i="39"/>
  <c r="S79" i="39"/>
  <c r="M80" i="39"/>
  <c r="F69" i="45"/>
  <c r="N69" i="45"/>
  <c r="K60" i="38"/>
  <c r="B63" i="38"/>
  <c r="E78" i="38"/>
  <c r="O78" i="38"/>
  <c r="G80" i="38"/>
  <c r="H78" i="39"/>
  <c r="P78" i="39"/>
  <c r="B79" i="39"/>
  <c r="B60" i="39"/>
  <c r="J79" i="39"/>
  <c r="J60" i="39"/>
  <c r="R79" i="39"/>
  <c r="R60" i="39"/>
  <c r="D80" i="39"/>
  <c r="L80" i="39"/>
  <c r="T80" i="39"/>
  <c r="K80" i="37"/>
  <c r="C60" i="38"/>
  <c r="L60" i="38"/>
  <c r="E60" i="39"/>
  <c r="L63" i="39"/>
  <c r="K78" i="39"/>
  <c r="U79" i="39"/>
  <c r="O80" i="39"/>
  <c r="B90" i="41"/>
  <c r="B81" i="41" s="1"/>
  <c r="B72" i="41"/>
  <c r="J90" i="41"/>
  <c r="J81" i="41" s="1"/>
  <c r="J72" i="41"/>
  <c r="R90" i="41"/>
  <c r="R81" i="41" s="1"/>
  <c r="R72" i="41"/>
  <c r="V57" i="38"/>
  <c r="D60" i="38"/>
  <c r="M60" i="38"/>
  <c r="V60" i="38"/>
  <c r="G51" i="39"/>
  <c r="O51" i="39"/>
  <c r="W51" i="39"/>
  <c r="M57" i="39"/>
  <c r="W57" i="39"/>
  <c r="F60" i="39"/>
  <c r="C63" i="39"/>
  <c r="G69" i="45"/>
  <c r="O69" i="45"/>
  <c r="W69" i="45"/>
  <c r="E69" i="45"/>
  <c r="C60" i="37"/>
  <c r="K60" i="37"/>
  <c r="S60" i="37"/>
  <c r="Q78" i="37"/>
  <c r="K79" i="37"/>
  <c r="E80" i="37"/>
  <c r="U80" i="37"/>
  <c r="F57" i="38"/>
  <c r="N57" i="38"/>
  <c r="N60" i="38"/>
  <c r="W60" i="38"/>
  <c r="R78" i="38"/>
  <c r="H51" i="39"/>
  <c r="P51" i="39"/>
  <c r="D63" i="39"/>
  <c r="H63" i="41"/>
  <c r="P63" i="41"/>
  <c r="H69" i="45"/>
  <c r="P69" i="45"/>
  <c r="D90" i="41"/>
  <c r="D81" i="41" s="1"/>
  <c r="L90" i="41"/>
  <c r="L81" i="41" s="1"/>
  <c r="T90" i="41"/>
  <c r="T81" i="41" s="1"/>
  <c r="I90" i="42"/>
  <c r="Q90" i="42"/>
  <c r="H72" i="43"/>
  <c r="P72" i="43"/>
  <c r="P60" i="45"/>
  <c r="I69" i="45"/>
  <c r="Q69" i="45"/>
  <c r="D77" i="46"/>
  <c r="L77" i="46"/>
  <c r="T77" i="46"/>
  <c r="F52" i="46"/>
  <c r="N52" i="46"/>
  <c r="V52" i="46"/>
  <c r="G77" i="47"/>
  <c r="O77" i="47"/>
  <c r="W77" i="47"/>
  <c r="E90" i="41"/>
  <c r="E81" i="41" s="1"/>
  <c r="M90" i="41"/>
  <c r="M81" i="41" s="1"/>
  <c r="U90" i="41"/>
  <c r="U81" i="41" s="1"/>
  <c r="B90" i="42"/>
  <c r="J90" i="42"/>
  <c r="R90" i="42"/>
  <c r="G90" i="43"/>
  <c r="O90" i="43"/>
  <c r="W90" i="43"/>
  <c r="H60" i="45"/>
  <c r="R77" i="45"/>
  <c r="R69" i="45" s="1"/>
  <c r="E60" i="46"/>
  <c r="E77" i="46"/>
  <c r="M60" i="46"/>
  <c r="M77" i="46"/>
  <c r="U60" i="46"/>
  <c r="U77" i="46"/>
  <c r="H77" i="47"/>
  <c r="P77" i="47"/>
  <c r="D96" i="49"/>
  <c r="L96" i="49"/>
  <c r="T96" i="49"/>
  <c r="N96" i="49"/>
  <c r="V96" i="49"/>
  <c r="H72" i="41"/>
  <c r="P72" i="41"/>
  <c r="E72" i="42"/>
  <c r="M72" i="42"/>
  <c r="U72" i="42"/>
  <c r="B72" i="43"/>
  <c r="J72" i="43"/>
  <c r="R72" i="43"/>
  <c r="I60" i="45"/>
  <c r="S77" i="45"/>
  <c r="S69" i="45" s="1"/>
  <c r="F77" i="46"/>
  <c r="F60" i="46"/>
  <c r="N77" i="46"/>
  <c r="N60" i="46"/>
  <c r="V77" i="46"/>
  <c r="V60" i="46"/>
  <c r="I77" i="47"/>
  <c r="Q77" i="47"/>
  <c r="E96" i="49"/>
  <c r="M96" i="49"/>
  <c r="U96" i="49"/>
  <c r="I72" i="41"/>
  <c r="Q72" i="41"/>
  <c r="F72" i="42"/>
  <c r="N72" i="42"/>
  <c r="V72" i="42"/>
  <c r="K77" i="45"/>
  <c r="K69" i="45" s="1"/>
  <c r="T77" i="45"/>
  <c r="T69" i="45" s="1"/>
  <c r="G77" i="46"/>
  <c r="O77" i="46"/>
  <c r="W77" i="46"/>
  <c r="J77" i="47"/>
  <c r="R77" i="47"/>
  <c r="F96" i="49"/>
  <c r="G72" i="42"/>
  <c r="O72" i="42"/>
  <c r="W72" i="42"/>
  <c r="D72" i="43"/>
  <c r="L72" i="43"/>
  <c r="T72" i="43"/>
  <c r="C60" i="45"/>
  <c r="L77" i="45"/>
  <c r="L69" i="45" s="1"/>
  <c r="U77" i="45"/>
  <c r="U69" i="45" s="1"/>
  <c r="H77" i="46"/>
  <c r="H60" i="46"/>
  <c r="P77" i="46"/>
  <c r="P60" i="46"/>
  <c r="K77" i="47"/>
  <c r="S77" i="47"/>
  <c r="G96" i="49"/>
  <c r="O96" i="49"/>
  <c r="W96" i="49"/>
  <c r="C72" i="41"/>
  <c r="K72" i="41"/>
  <c r="S72" i="41"/>
  <c r="H72" i="42"/>
  <c r="P72" i="42"/>
  <c r="E72" i="43"/>
  <c r="M72" i="43"/>
  <c r="U72" i="43"/>
  <c r="D60" i="45"/>
  <c r="V60" i="45"/>
  <c r="M77" i="45"/>
  <c r="M69" i="45" s="1"/>
  <c r="I77" i="46"/>
  <c r="Q77" i="46"/>
  <c r="W60" i="46"/>
  <c r="N60" i="45"/>
  <c r="B60" i="46"/>
  <c r="B77" i="46"/>
  <c r="J60" i="46"/>
  <c r="J77" i="46"/>
  <c r="R60" i="46"/>
  <c r="R77" i="46"/>
  <c r="F60" i="45"/>
  <c r="G60" i="46"/>
  <c r="G60" i="47"/>
  <c r="O60" i="47"/>
  <c r="W60" i="47"/>
  <c r="C77" i="47"/>
  <c r="F80" i="49"/>
  <c r="N80" i="49"/>
  <c r="V80" i="49"/>
  <c r="D83" i="49"/>
  <c r="L83" i="49"/>
  <c r="T83" i="49"/>
  <c r="D87" i="49"/>
  <c r="L87" i="49"/>
  <c r="T87" i="49"/>
  <c r="H104" i="49"/>
  <c r="H96" i="49" s="1"/>
  <c r="P104" i="49"/>
  <c r="P96" i="49" s="1"/>
  <c r="B105" i="49"/>
  <c r="J105" i="49"/>
  <c r="R105" i="49"/>
  <c r="C80" i="50"/>
  <c r="K80" i="50"/>
  <c r="S80" i="50"/>
  <c r="I83" i="50"/>
  <c r="Q83" i="50"/>
  <c r="I87" i="50"/>
  <c r="Q87" i="50"/>
  <c r="E104" i="50"/>
  <c r="M104" i="50"/>
  <c r="U104" i="50"/>
  <c r="G105" i="50"/>
  <c r="O105" i="50"/>
  <c r="W105" i="50"/>
  <c r="H80" i="51"/>
  <c r="P80" i="51"/>
  <c r="F83" i="51"/>
  <c r="N83" i="51"/>
  <c r="V83" i="51"/>
  <c r="F87" i="51"/>
  <c r="N87" i="51"/>
  <c r="V87" i="51"/>
  <c r="B104" i="51"/>
  <c r="J104" i="51"/>
  <c r="R104" i="51"/>
  <c r="D105" i="51"/>
  <c r="L105" i="51"/>
  <c r="T105" i="51"/>
  <c r="C77" i="46"/>
  <c r="K77" i="46"/>
  <c r="S77" i="46"/>
  <c r="H60" i="47"/>
  <c r="P60" i="47"/>
  <c r="D77" i="47"/>
  <c r="L77" i="47"/>
  <c r="T77" i="47"/>
  <c r="G80" i="49"/>
  <c r="O80" i="49"/>
  <c r="W80" i="49"/>
  <c r="E83" i="49"/>
  <c r="M83" i="49"/>
  <c r="U83" i="49"/>
  <c r="I104" i="49"/>
  <c r="I96" i="49" s="1"/>
  <c r="Q104" i="49"/>
  <c r="Q96" i="49" s="1"/>
  <c r="C105" i="49"/>
  <c r="K105" i="49"/>
  <c r="S105" i="49"/>
  <c r="D80" i="50"/>
  <c r="L80" i="50"/>
  <c r="T80" i="50"/>
  <c r="B83" i="50"/>
  <c r="J83" i="50"/>
  <c r="R83" i="50"/>
  <c r="B87" i="50"/>
  <c r="J87" i="50"/>
  <c r="R87" i="50"/>
  <c r="F104" i="50"/>
  <c r="N104" i="50"/>
  <c r="V104" i="50"/>
  <c r="H105" i="50"/>
  <c r="P105" i="50"/>
  <c r="I80" i="51"/>
  <c r="Q80" i="51"/>
  <c r="G83" i="51"/>
  <c r="O83" i="51"/>
  <c r="W83" i="51"/>
  <c r="G87" i="51"/>
  <c r="O87" i="51"/>
  <c r="W87" i="51"/>
  <c r="C104" i="51"/>
  <c r="K104" i="51"/>
  <c r="S104" i="51"/>
  <c r="E105" i="51"/>
  <c r="M105" i="51"/>
  <c r="U105" i="51"/>
  <c r="I60" i="47"/>
  <c r="Q60" i="47"/>
  <c r="E77" i="47"/>
  <c r="M77" i="47"/>
  <c r="U77" i="47"/>
  <c r="F83" i="49"/>
  <c r="N83" i="49"/>
  <c r="V83" i="49"/>
  <c r="F87" i="49"/>
  <c r="N87" i="49"/>
  <c r="V87" i="49"/>
  <c r="B104" i="49"/>
  <c r="J104" i="49"/>
  <c r="R104" i="49"/>
  <c r="E80" i="50"/>
  <c r="M80" i="50"/>
  <c r="U80" i="50"/>
  <c r="C83" i="50"/>
  <c r="K83" i="50"/>
  <c r="S83" i="50"/>
  <c r="C87" i="50"/>
  <c r="K87" i="50"/>
  <c r="S87" i="50"/>
  <c r="G104" i="50"/>
  <c r="O104" i="50"/>
  <c r="W104" i="50"/>
  <c r="H83" i="51"/>
  <c r="P83" i="51"/>
  <c r="H87" i="51"/>
  <c r="P87" i="51"/>
  <c r="D104" i="51"/>
  <c r="L104" i="51"/>
  <c r="T104" i="51"/>
  <c r="F77" i="47"/>
  <c r="N77" i="47"/>
  <c r="V77" i="47"/>
  <c r="G83" i="49"/>
  <c r="O83" i="49"/>
  <c r="W83" i="49"/>
  <c r="G87" i="49"/>
  <c r="O87" i="49"/>
  <c r="W87" i="49"/>
  <c r="C104" i="49"/>
  <c r="K104" i="49"/>
  <c r="S104" i="49"/>
  <c r="D83" i="50"/>
  <c r="L83" i="50"/>
  <c r="T83" i="50"/>
  <c r="D87" i="50"/>
  <c r="L87" i="50"/>
  <c r="T87" i="50"/>
  <c r="H104" i="50"/>
  <c r="P104" i="50"/>
  <c r="C80" i="51"/>
  <c r="K80" i="51"/>
  <c r="S80" i="51"/>
  <c r="I83" i="51"/>
  <c r="Q83" i="51"/>
  <c r="I87" i="51"/>
  <c r="Q87" i="51"/>
  <c r="E104" i="51"/>
  <c r="M104" i="51"/>
  <c r="U104" i="51"/>
  <c r="B80" i="49"/>
  <c r="J80" i="49"/>
  <c r="R80" i="49"/>
  <c r="H87" i="49"/>
  <c r="P87" i="49"/>
  <c r="G80" i="50"/>
  <c r="O80" i="50"/>
  <c r="W80" i="50"/>
  <c r="E87" i="50"/>
  <c r="M87" i="50"/>
  <c r="U87" i="50"/>
  <c r="D80" i="51"/>
  <c r="L80" i="51"/>
  <c r="T80" i="51"/>
  <c r="B87" i="51"/>
  <c r="J87" i="51"/>
  <c r="R87" i="51"/>
  <c r="C80" i="49"/>
  <c r="K80" i="49"/>
  <c r="S80" i="49"/>
  <c r="I87" i="49"/>
  <c r="Q87" i="49"/>
  <c r="H80" i="50"/>
  <c r="P80" i="50"/>
  <c r="F87" i="50"/>
  <c r="N87" i="50"/>
  <c r="V87" i="50"/>
  <c r="C87" i="51"/>
  <c r="K87" i="51"/>
  <c r="S87" i="51"/>
  <c r="D80" i="49"/>
  <c r="L80" i="49"/>
  <c r="T80" i="49"/>
  <c r="I80" i="50"/>
  <c r="Q80" i="50"/>
  <c r="F80" i="51"/>
  <c r="N80" i="51"/>
  <c r="V80" i="51"/>
  <c r="E80" i="49"/>
  <c r="M80" i="49"/>
  <c r="U80" i="49"/>
  <c r="B80" i="50"/>
  <c r="J80" i="50"/>
  <c r="R80" i="50"/>
  <c r="G80" i="51"/>
  <c r="O80" i="51"/>
  <c r="W80" i="51"/>
  <c r="N43" i="6" l="1"/>
  <c r="N48" i="6"/>
  <c r="E110" i="4"/>
  <c r="E102" i="16"/>
  <c r="E165" i="4" s="1"/>
  <c r="B45" i="6"/>
  <c r="B47" i="6"/>
  <c r="B42" i="6"/>
  <c r="B43" i="6"/>
  <c r="B46" i="6"/>
  <c r="L47" i="6"/>
  <c r="M72" i="33"/>
  <c r="N194" i="23"/>
  <c r="N146" i="23"/>
  <c r="I194" i="21"/>
  <c r="O229" i="17"/>
  <c r="M204" i="15"/>
  <c r="L117" i="11"/>
  <c r="S66" i="8"/>
  <c r="S155" i="4" s="1"/>
  <c r="L5" i="6"/>
  <c r="L44" i="6" s="1"/>
  <c r="Q52" i="4"/>
  <c r="Q129" i="4" s="1"/>
  <c r="C78" i="20"/>
  <c r="C169" i="4" s="1"/>
  <c r="J190" i="19"/>
  <c r="G229" i="17"/>
  <c r="Q204" i="15"/>
  <c r="R52" i="4"/>
  <c r="R129" i="4" s="1"/>
  <c r="S78" i="20"/>
  <c r="S169" i="4" s="1"/>
  <c r="F194" i="23"/>
  <c r="I72" i="33"/>
  <c r="I165" i="23"/>
  <c r="B5" i="7"/>
  <c r="B54" i="7" s="1"/>
  <c r="O72" i="33"/>
  <c r="H171" i="23"/>
  <c r="M178" i="19"/>
  <c r="D204" i="15"/>
  <c r="I5" i="6"/>
  <c r="L229" i="17"/>
  <c r="B96" i="49"/>
  <c r="V146" i="23"/>
  <c r="B160" i="19"/>
  <c r="G117" i="11"/>
  <c r="E111" i="11"/>
  <c r="D43" i="6"/>
  <c r="B48" i="6"/>
  <c r="E5" i="6"/>
  <c r="Q95" i="16"/>
  <c r="I62" i="4"/>
  <c r="I135" i="4" s="1"/>
  <c r="V78" i="20"/>
  <c r="V169" i="4" s="1"/>
  <c r="N78" i="20"/>
  <c r="N169" i="4" s="1"/>
  <c r="H194" i="21"/>
  <c r="D48" i="6"/>
  <c r="L72" i="37"/>
  <c r="P157" i="23"/>
  <c r="D3" i="4"/>
  <c r="D128" i="4" s="1"/>
  <c r="K78" i="20"/>
  <c r="K169" i="4" s="1"/>
  <c r="J67" i="8"/>
  <c r="J156" i="4" s="1"/>
  <c r="C233" i="15"/>
  <c r="C76" i="12"/>
  <c r="D176" i="23"/>
  <c r="D62" i="20"/>
  <c r="S96" i="49"/>
  <c r="K96" i="49"/>
  <c r="C96" i="49"/>
  <c r="R96" i="49"/>
  <c r="J96" i="49"/>
  <c r="U72" i="37"/>
  <c r="H72" i="37"/>
  <c r="T72" i="37"/>
  <c r="K72" i="37"/>
  <c r="Q72" i="37"/>
  <c r="U72" i="33"/>
  <c r="F72" i="33"/>
  <c r="N72" i="33"/>
  <c r="L72" i="33"/>
  <c r="K72" i="33"/>
  <c r="G72" i="33"/>
  <c r="R113" i="29"/>
  <c r="M113" i="29"/>
  <c r="L113" i="29"/>
  <c r="Q113" i="29"/>
  <c r="V113" i="29"/>
  <c r="B113" i="29"/>
  <c r="P113" i="29"/>
  <c r="L69" i="4"/>
  <c r="L142" i="4" s="1"/>
  <c r="T74" i="24"/>
  <c r="T171" i="4" s="1"/>
  <c r="T69" i="4"/>
  <c r="T142" i="4" s="1"/>
  <c r="R74" i="24"/>
  <c r="R171" i="4" s="1"/>
  <c r="R69" i="4"/>
  <c r="R142" i="4" s="1"/>
  <c r="D74" i="24"/>
  <c r="D171" i="4" s="1"/>
  <c r="D69" i="4"/>
  <c r="D142" i="4" s="1"/>
  <c r="M74" i="24"/>
  <c r="M171" i="4" s="1"/>
  <c r="M69" i="4"/>
  <c r="M142" i="4" s="1"/>
  <c r="E74" i="24"/>
  <c r="E171" i="4" s="1"/>
  <c r="E69" i="4"/>
  <c r="E142" i="4" s="1"/>
  <c r="B74" i="24"/>
  <c r="B171" i="4" s="1"/>
  <c r="B69" i="4"/>
  <c r="B142" i="4" s="1"/>
  <c r="N141" i="23"/>
  <c r="N60" i="20"/>
  <c r="I151" i="23"/>
  <c r="I61" i="20"/>
  <c r="R143" i="23"/>
  <c r="O155" i="23"/>
  <c r="D165" i="23"/>
  <c r="M205" i="23"/>
  <c r="K141" i="23"/>
  <c r="K60" i="20"/>
  <c r="G137" i="23"/>
  <c r="G60" i="20"/>
  <c r="F141" i="23"/>
  <c r="F132" i="23" s="1"/>
  <c r="F143" i="23"/>
  <c r="F60" i="20"/>
  <c r="F139" i="23"/>
  <c r="R144" i="23"/>
  <c r="R60" i="20"/>
  <c r="O154" i="23"/>
  <c r="O146" i="23" s="1"/>
  <c r="O61" i="20"/>
  <c r="Q165" i="23"/>
  <c r="R157" i="23"/>
  <c r="D146" i="23"/>
  <c r="O158" i="23"/>
  <c r="R165" i="23"/>
  <c r="K139" i="23"/>
  <c r="K140" i="23"/>
  <c r="O153" i="23"/>
  <c r="V170" i="23"/>
  <c r="V165" i="23" s="1"/>
  <c r="V62" i="20"/>
  <c r="I154" i="23"/>
  <c r="I153" i="23"/>
  <c r="F144" i="23"/>
  <c r="N143" i="23"/>
  <c r="U132" i="23"/>
  <c r="R141" i="23"/>
  <c r="G141" i="23"/>
  <c r="R140" i="23"/>
  <c r="I163" i="23"/>
  <c r="N139" i="23"/>
  <c r="F146" i="23"/>
  <c r="E132" i="23"/>
  <c r="R137" i="23"/>
  <c r="R132" i="23" s="1"/>
  <c r="C146" i="23"/>
  <c r="G165" i="23"/>
  <c r="N137" i="23"/>
  <c r="P205" i="23"/>
  <c r="J146" i="23"/>
  <c r="I161" i="23"/>
  <c r="C132" i="23"/>
  <c r="H205" i="23"/>
  <c r="S194" i="23"/>
  <c r="O161" i="23"/>
  <c r="M132" i="23"/>
  <c r="V141" i="23"/>
  <c r="V132" i="23" s="1"/>
  <c r="V60" i="20"/>
  <c r="V57" i="20"/>
  <c r="V56" i="20" s="1"/>
  <c r="W154" i="23"/>
  <c r="W146" i="23" s="1"/>
  <c r="W61" i="20"/>
  <c r="I160" i="23"/>
  <c r="I158" i="23"/>
  <c r="K194" i="23"/>
  <c r="O160" i="23"/>
  <c r="S143" i="23"/>
  <c r="S60" i="20"/>
  <c r="S137" i="23"/>
  <c r="S141" i="23"/>
  <c r="S194" i="21"/>
  <c r="E205" i="23"/>
  <c r="U205" i="23"/>
  <c r="V194" i="23"/>
  <c r="V65" i="4"/>
  <c r="V138" i="4" s="1"/>
  <c r="O178" i="19"/>
  <c r="G178" i="19"/>
  <c r="U178" i="19"/>
  <c r="R160" i="19"/>
  <c r="P190" i="19"/>
  <c r="L178" i="19"/>
  <c r="W185" i="19"/>
  <c r="W178" i="19" s="1"/>
  <c r="W81" i="16"/>
  <c r="H190" i="19"/>
  <c r="T178" i="19"/>
  <c r="E178" i="19"/>
  <c r="S184" i="19"/>
  <c r="D178" i="19"/>
  <c r="J160" i="19"/>
  <c r="W184" i="19"/>
  <c r="M102" i="16"/>
  <c r="M165" i="4" s="1"/>
  <c r="M110" i="4"/>
  <c r="S160" i="19"/>
  <c r="K160" i="19"/>
  <c r="P160" i="19"/>
  <c r="G110" i="4"/>
  <c r="G102" i="16"/>
  <c r="G165" i="4" s="1"/>
  <c r="C160" i="19"/>
  <c r="H160" i="19"/>
  <c r="O170" i="18"/>
  <c r="O97" i="16"/>
  <c r="O95" i="16" s="1"/>
  <c r="N170" i="18"/>
  <c r="N97" i="16"/>
  <c r="K162" i="18"/>
  <c r="K97" i="16"/>
  <c r="K95" i="16" s="1"/>
  <c r="W165" i="18"/>
  <c r="K174" i="18"/>
  <c r="M166" i="18"/>
  <c r="N95" i="16"/>
  <c r="O217" i="18"/>
  <c r="O165" i="18"/>
  <c r="N175" i="18"/>
  <c r="O169" i="18"/>
  <c r="L171" i="18"/>
  <c r="O173" i="18"/>
  <c r="N217" i="18"/>
  <c r="S173" i="18"/>
  <c r="V167" i="18"/>
  <c r="R163" i="18"/>
  <c r="R160" i="18" s="1"/>
  <c r="O167" i="18"/>
  <c r="O160" i="18" s="1"/>
  <c r="N166" i="18"/>
  <c r="V164" i="18"/>
  <c r="K172" i="18"/>
  <c r="V174" i="18"/>
  <c r="R164" i="18"/>
  <c r="O172" i="18"/>
  <c r="D171" i="18"/>
  <c r="O175" i="18"/>
  <c r="V165" i="18"/>
  <c r="N173" i="18"/>
  <c r="K163" i="18"/>
  <c r="P174" i="18"/>
  <c r="P97" i="16"/>
  <c r="P95" i="16" s="1"/>
  <c r="B229" i="17"/>
  <c r="J240" i="17"/>
  <c r="P164" i="18"/>
  <c r="P163" i="18"/>
  <c r="B240" i="17"/>
  <c r="B160" i="18"/>
  <c r="V165" i="17"/>
  <c r="V161" i="17"/>
  <c r="V173" i="17"/>
  <c r="V53" i="16"/>
  <c r="V169" i="17"/>
  <c r="P171" i="18"/>
  <c r="P166" i="18"/>
  <c r="V229" i="17"/>
  <c r="S174" i="17"/>
  <c r="S53" i="16"/>
  <c r="R175" i="17"/>
  <c r="R53" i="16"/>
  <c r="P217" i="18"/>
  <c r="I160" i="17"/>
  <c r="P161" i="18"/>
  <c r="Q174" i="17"/>
  <c r="Q165" i="17"/>
  <c r="Q161" i="17"/>
  <c r="Q173" i="17"/>
  <c r="Q53" i="16"/>
  <c r="Q169" i="17"/>
  <c r="P165" i="18"/>
  <c r="V167" i="17"/>
  <c r="W164" i="18"/>
  <c r="W97" i="16"/>
  <c r="W95" i="16" s="1"/>
  <c r="P169" i="18"/>
  <c r="V175" i="18"/>
  <c r="V97" i="16"/>
  <c r="V95" i="16" s="1"/>
  <c r="P173" i="18"/>
  <c r="P170" i="18"/>
  <c r="R217" i="19"/>
  <c r="Q217" i="19"/>
  <c r="S217" i="18"/>
  <c r="V168" i="17"/>
  <c r="V166" i="17"/>
  <c r="N165" i="17"/>
  <c r="P167" i="18"/>
  <c r="K174" i="17"/>
  <c r="K160" i="17" s="1"/>
  <c r="K53" i="16"/>
  <c r="V174" i="17"/>
  <c r="V160" i="17" s="1"/>
  <c r="P172" i="18"/>
  <c r="N175" i="17"/>
  <c r="S162" i="18"/>
  <c r="S160" i="18" s="1"/>
  <c r="S97" i="16"/>
  <c r="S95" i="16" s="1"/>
  <c r="P175" i="18"/>
  <c r="P162" i="18"/>
  <c r="S175" i="17"/>
  <c r="Q175" i="17"/>
  <c r="S173" i="17"/>
  <c r="R229" i="17"/>
  <c r="N162" i="17"/>
  <c r="H52" i="16"/>
  <c r="H61" i="4" s="1"/>
  <c r="H134" i="4" s="1"/>
  <c r="H62" i="4"/>
  <c r="H135" i="4" s="1"/>
  <c r="J163" i="17"/>
  <c r="J162" i="17"/>
  <c r="J160" i="17" s="1"/>
  <c r="J175" i="17"/>
  <c r="J174" i="17"/>
  <c r="J171" i="17"/>
  <c r="J170" i="17"/>
  <c r="J167" i="17"/>
  <c r="J53" i="16"/>
  <c r="J166" i="17"/>
  <c r="K160" i="18"/>
  <c r="V217" i="18"/>
  <c r="S172" i="17"/>
  <c r="P168" i="18"/>
  <c r="J229" i="17"/>
  <c r="N170" i="17"/>
  <c r="R240" i="17"/>
  <c r="T240" i="17"/>
  <c r="D240" i="17"/>
  <c r="N240" i="17"/>
  <c r="F240" i="17"/>
  <c r="L240" i="17"/>
  <c r="N229" i="17"/>
  <c r="E75" i="12"/>
  <c r="E105" i="4"/>
  <c r="T204" i="15"/>
  <c r="K5" i="7"/>
  <c r="K55" i="7" s="1"/>
  <c r="M233" i="15"/>
  <c r="M76" i="12"/>
  <c r="M71" i="12"/>
  <c r="M70" i="12" s="1"/>
  <c r="U204" i="15"/>
  <c r="E204" i="15"/>
  <c r="W233" i="15"/>
  <c r="W76" i="12"/>
  <c r="L204" i="15"/>
  <c r="O216" i="15"/>
  <c r="H101" i="12"/>
  <c r="H162" i="4" s="1"/>
  <c r="J233" i="15"/>
  <c r="J76" i="12"/>
  <c r="J71" i="12"/>
  <c r="J70" i="12" s="1"/>
  <c r="H204" i="15"/>
  <c r="V233" i="15"/>
  <c r="V76" i="12"/>
  <c r="P204" i="15"/>
  <c r="D101" i="12"/>
  <c r="D162" i="4" s="1"/>
  <c r="K75" i="12"/>
  <c r="K105" i="4"/>
  <c r="U233" i="15"/>
  <c r="U76" i="12"/>
  <c r="U71" i="12"/>
  <c r="U70" i="12" s="1"/>
  <c r="E101" i="12"/>
  <c r="E162" i="4" s="1"/>
  <c r="S220" i="15"/>
  <c r="S210" i="15"/>
  <c r="S204" i="15" s="1"/>
  <c r="S78" i="12"/>
  <c r="S218" i="15"/>
  <c r="S214" i="15"/>
  <c r="S233" i="15"/>
  <c r="S76" i="12"/>
  <c r="S71" i="12"/>
  <c r="S70" i="12" s="1"/>
  <c r="R220" i="15"/>
  <c r="R210" i="15"/>
  <c r="R204" i="15" s="1"/>
  <c r="R78" i="12"/>
  <c r="R218" i="15"/>
  <c r="R214" i="15"/>
  <c r="F75" i="12"/>
  <c r="F104" i="4" s="1"/>
  <c r="F105" i="4"/>
  <c r="J220" i="15"/>
  <c r="J214" i="15"/>
  <c r="J210" i="15"/>
  <c r="J204" i="15" s="1"/>
  <c r="J78" i="12"/>
  <c r="J218" i="15"/>
  <c r="B101" i="12"/>
  <c r="B162" i="4" s="1"/>
  <c r="T233" i="15"/>
  <c r="T76" i="12"/>
  <c r="T71" i="12"/>
  <c r="T70" i="12" s="1"/>
  <c r="R233" i="15"/>
  <c r="R76" i="12"/>
  <c r="R71" i="12"/>
  <c r="R70" i="12" s="1"/>
  <c r="S63" i="12"/>
  <c r="S86" i="12"/>
  <c r="S98" i="12"/>
  <c r="S159" i="4" s="1"/>
  <c r="C86" i="12"/>
  <c r="C98" i="12"/>
  <c r="C159" i="4" s="1"/>
  <c r="J86" i="12"/>
  <c r="B86" i="12"/>
  <c r="Q63" i="12"/>
  <c r="B98" i="12"/>
  <c r="B159" i="4" s="1"/>
  <c r="R86" i="12"/>
  <c r="E5" i="4"/>
  <c r="E3" i="4"/>
  <c r="E128" i="4" s="1"/>
  <c r="B5" i="4"/>
  <c r="B3" i="4"/>
  <c r="B128" i="4" s="1"/>
  <c r="F86" i="12"/>
  <c r="F57" i="4"/>
  <c r="F132" i="4" s="1"/>
  <c r="F98" i="12"/>
  <c r="F159" i="4" s="1"/>
  <c r="V86" i="12"/>
  <c r="V57" i="4"/>
  <c r="V132" i="4" s="1"/>
  <c r="R98" i="12"/>
  <c r="R159" i="4" s="1"/>
  <c r="R63" i="12"/>
  <c r="R55" i="4" s="1"/>
  <c r="V98" i="12"/>
  <c r="V159" i="4" s="1"/>
  <c r="B63" i="12"/>
  <c r="B55" i="4" s="1"/>
  <c r="C5" i="4"/>
  <c r="C3" i="4"/>
  <c r="C128" i="4" s="1"/>
  <c r="B96" i="12"/>
  <c r="B157" i="4" s="1"/>
  <c r="J63" i="12"/>
  <c r="J57" i="4"/>
  <c r="J132" i="4" s="1"/>
  <c r="H5" i="4"/>
  <c r="H3" i="4"/>
  <c r="H128" i="4" s="1"/>
  <c r="S3" i="4"/>
  <c r="S128" i="4" s="1"/>
  <c r="C63" i="12"/>
  <c r="C55" i="4" s="1"/>
  <c r="C130" i="4" s="1"/>
  <c r="H5" i="7"/>
  <c r="H53" i="7" s="1"/>
  <c r="B106" i="11"/>
  <c r="P100" i="11"/>
  <c r="S100" i="11"/>
  <c r="C100" i="11"/>
  <c r="B107" i="11"/>
  <c r="J117" i="11"/>
  <c r="R113" i="11"/>
  <c r="R55" i="8"/>
  <c r="B113" i="11"/>
  <c r="N117" i="11"/>
  <c r="Q117" i="11"/>
  <c r="M66" i="8"/>
  <c r="M155" i="4" s="1"/>
  <c r="U100" i="11"/>
  <c r="R5" i="7"/>
  <c r="R54" i="7" s="1"/>
  <c r="K109" i="11"/>
  <c r="K55" i="8"/>
  <c r="K113" i="11"/>
  <c r="K100" i="11" s="1"/>
  <c r="K115" i="11"/>
  <c r="K107" i="11"/>
  <c r="K106" i="11"/>
  <c r="B115" i="11"/>
  <c r="B55" i="8"/>
  <c r="B136" i="11"/>
  <c r="B108" i="11"/>
  <c r="B109" i="11"/>
  <c r="O117" i="11"/>
  <c r="O67" i="8"/>
  <c r="O156" i="4" s="1"/>
  <c r="J113" i="11"/>
  <c r="J52" i="8"/>
  <c r="J51" i="8" s="1"/>
  <c r="J55" i="8"/>
  <c r="W117" i="11"/>
  <c r="T117" i="11"/>
  <c r="R105" i="11"/>
  <c r="N67" i="8"/>
  <c r="N156" i="4" s="1"/>
  <c r="I117" i="11"/>
  <c r="B111" i="11"/>
  <c r="R136" i="11"/>
  <c r="B105" i="11"/>
  <c r="V5" i="7"/>
  <c r="V55" i="7" s="1"/>
  <c r="M100" i="11"/>
  <c r="H136" i="11"/>
  <c r="H55" i="8"/>
  <c r="H115" i="11"/>
  <c r="F117" i="11"/>
  <c r="E5" i="7"/>
  <c r="E52" i="7" s="1"/>
  <c r="E55" i="8"/>
  <c r="E108" i="11"/>
  <c r="P66" i="8"/>
  <c r="P155" i="4" s="1"/>
  <c r="H109" i="11"/>
  <c r="D5" i="7"/>
  <c r="D54" i="7" s="1"/>
  <c r="V117" i="11"/>
  <c r="G59" i="8"/>
  <c r="K59" i="8"/>
  <c r="W59" i="8"/>
  <c r="B59" i="8"/>
  <c r="B52" i="4"/>
  <c r="B129" i="4" s="1"/>
  <c r="P55" i="7"/>
  <c r="J59" i="8"/>
  <c r="J52" i="4"/>
  <c r="J129" i="4" s="1"/>
  <c r="W5" i="7"/>
  <c r="W55" i="7" s="1"/>
  <c r="B52" i="7"/>
  <c r="P53" i="7"/>
  <c r="U5" i="7"/>
  <c r="U54" i="7" s="1"/>
  <c r="I5" i="7"/>
  <c r="I53" i="7" s="1"/>
  <c r="W54" i="7"/>
  <c r="B53" i="7"/>
  <c r="O5" i="7"/>
  <c r="O53" i="7" s="1"/>
  <c r="P54" i="7"/>
  <c r="P47" i="7" s="1"/>
  <c r="G5" i="7"/>
  <c r="G53" i="7" s="1"/>
  <c r="M5" i="7"/>
  <c r="M55" i="7" s="1"/>
  <c r="J5" i="7"/>
  <c r="J54" i="7" s="1"/>
  <c r="F5" i="7"/>
  <c r="F52" i="7" s="1"/>
  <c r="I48" i="6"/>
  <c r="I44" i="6"/>
  <c r="M42" i="6"/>
  <c r="M44" i="6"/>
  <c r="T48" i="6"/>
  <c r="T42" i="6"/>
  <c r="T46" i="6"/>
  <c r="T43" i="6"/>
  <c r="T44" i="6"/>
  <c r="T47" i="6"/>
  <c r="E48" i="6"/>
  <c r="E42" i="6"/>
  <c r="E43" i="6"/>
  <c r="O42" i="6"/>
  <c r="O43" i="6"/>
  <c r="T5" i="5"/>
  <c r="T44" i="5" s="1"/>
  <c r="V48" i="6"/>
  <c r="V44" i="6"/>
  <c r="L27" i="5"/>
  <c r="L5" i="5" s="1"/>
  <c r="L42" i="5" s="1"/>
  <c r="P47" i="6"/>
  <c r="R42" i="6"/>
  <c r="W42" i="6"/>
  <c r="R47" i="6"/>
  <c r="R46" i="6"/>
  <c r="W44" i="6"/>
  <c r="W43" i="6"/>
  <c r="L48" i="6"/>
  <c r="S5" i="6"/>
  <c r="P27" i="5"/>
  <c r="U5" i="6"/>
  <c r="H27" i="5"/>
  <c r="H5" i="5" s="1"/>
  <c r="H48" i="5" s="1"/>
  <c r="R45" i="6"/>
  <c r="J45" i="6"/>
  <c r="K5" i="6"/>
  <c r="T27" i="5"/>
  <c r="H44" i="6"/>
  <c r="N5" i="7"/>
  <c r="L42" i="6"/>
  <c r="S5" i="7"/>
  <c r="S55" i="7" s="1"/>
  <c r="K48" i="6"/>
  <c r="E27" i="5"/>
  <c r="E5" i="5" s="1"/>
  <c r="E48" i="5" s="1"/>
  <c r="R27" i="5"/>
  <c r="R5" i="5" s="1"/>
  <c r="R48" i="5" s="1"/>
  <c r="L96" i="12"/>
  <c r="L157" i="4" s="1"/>
  <c r="L55" i="4"/>
  <c r="O55" i="4"/>
  <c r="D55" i="4"/>
  <c r="D130" i="4" s="1"/>
  <c r="P5" i="5"/>
  <c r="K185" i="19"/>
  <c r="K229" i="19"/>
  <c r="K192" i="19"/>
  <c r="K188" i="19"/>
  <c r="K183" i="19"/>
  <c r="K191" i="19"/>
  <c r="K187" i="19"/>
  <c r="K81" i="16"/>
  <c r="K77" i="16"/>
  <c r="K76" i="16" s="1"/>
  <c r="N59" i="8"/>
  <c r="N52" i="4"/>
  <c r="G27" i="5"/>
  <c r="V74" i="24"/>
  <c r="V171" i="4" s="1"/>
  <c r="V69" i="4"/>
  <c r="V142" i="4" s="1"/>
  <c r="S146" i="23"/>
  <c r="D143" i="23"/>
  <c r="D139" i="23"/>
  <c r="D141" i="23"/>
  <c r="D137" i="23"/>
  <c r="D144" i="23"/>
  <c r="D140" i="23"/>
  <c r="D57" i="20"/>
  <c r="D56" i="20" s="1"/>
  <c r="D60" i="20"/>
  <c r="W137" i="23"/>
  <c r="W144" i="23"/>
  <c r="W143" i="23"/>
  <c r="W140" i="23"/>
  <c r="W139" i="23"/>
  <c r="W60" i="20"/>
  <c r="W57" i="20"/>
  <c r="W56" i="20" s="1"/>
  <c r="M179" i="23"/>
  <c r="M176" i="23"/>
  <c r="M172" i="23"/>
  <c r="M170" i="23"/>
  <c r="M62" i="20"/>
  <c r="J144" i="23"/>
  <c r="J140" i="23"/>
  <c r="J137" i="23"/>
  <c r="J143" i="23"/>
  <c r="J139" i="23"/>
  <c r="J60" i="20"/>
  <c r="J57" i="20"/>
  <c r="J56" i="20" s="1"/>
  <c r="K194" i="21"/>
  <c r="F191" i="19"/>
  <c r="F187" i="19"/>
  <c r="F185" i="19"/>
  <c r="F229" i="19"/>
  <c r="F192" i="19"/>
  <c r="F188" i="19"/>
  <c r="F183" i="19"/>
  <c r="F81" i="16"/>
  <c r="C229" i="19"/>
  <c r="C192" i="19"/>
  <c r="C188" i="19"/>
  <c r="C183" i="19"/>
  <c r="C191" i="19"/>
  <c r="C187" i="19"/>
  <c r="C185" i="19"/>
  <c r="C81" i="16"/>
  <c r="C77" i="16"/>
  <c r="C76" i="16" s="1"/>
  <c r="I229" i="19"/>
  <c r="I192" i="19"/>
  <c r="I188" i="19"/>
  <c r="I185" i="19"/>
  <c r="I183" i="19"/>
  <c r="I191" i="19"/>
  <c r="I187" i="19"/>
  <c r="I81" i="16"/>
  <c r="I77" i="16"/>
  <c r="I76" i="16" s="1"/>
  <c r="C160" i="17"/>
  <c r="O160" i="17"/>
  <c r="P240" i="17"/>
  <c r="P55" i="4"/>
  <c r="P130" i="4" s="1"/>
  <c r="V55" i="4"/>
  <c r="O75" i="12"/>
  <c r="O105" i="4"/>
  <c r="V115" i="11"/>
  <c r="V113" i="11"/>
  <c r="V106" i="11"/>
  <c r="V52" i="8"/>
  <c r="V51" i="8" s="1"/>
  <c r="V107" i="11"/>
  <c r="V112" i="11"/>
  <c r="V108" i="11"/>
  <c r="V109" i="11"/>
  <c r="V105" i="11"/>
  <c r="V55" i="8"/>
  <c r="V136" i="11"/>
  <c r="P129" i="11"/>
  <c r="P125" i="11"/>
  <c r="P147" i="11"/>
  <c r="P130" i="11"/>
  <c r="P126" i="11"/>
  <c r="P123" i="11"/>
  <c r="P122" i="11"/>
  <c r="P132" i="11"/>
  <c r="P128" i="11"/>
  <c r="P56" i="8"/>
  <c r="P52" i="8"/>
  <c r="P51" i="8" s="1"/>
  <c r="P59" i="8"/>
  <c r="P52" i="4"/>
  <c r="J160" i="18"/>
  <c r="C59" i="8"/>
  <c r="C52" i="4"/>
  <c r="L52" i="7"/>
  <c r="O46" i="6"/>
  <c r="L55" i="7"/>
  <c r="P48" i="6"/>
  <c r="P43" i="6"/>
  <c r="O44" i="6"/>
  <c r="T42" i="5"/>
  <c r="P46" i="6"/>
  <c r="L43" i="6"/>
  <c r="N47" i="6"/>
  <c r="E44" i="6"/>
  <c r="I27" i="5"/>
  <c r="M45" i="6"/>
  <c r="M48" i="6"/>
  <c r="I47" i="6"/>
  <c r="D48" i="5"/>
  <c r="M46" i="6"/>
  <c r="C27" i="5"/>
  <c r="T173" i="17"/>
  <c r="T169" i="17"/>
  <c r="T165" i="17"/>
  <c r="T161" i="17"/>
  <c r="T174" i="17"/>
  <c r="T170" i="17"/>
  <c r="T166" i="17"/>
  <c r="T162" i="17"/>
  <c r="T175" i="17"/>
  <c r="T167" i="17"/>
  <c r="T163" i="17"/>
  <c r="T53" i="16"/>
  <c r="T172" i="17"/>
  <c r="T168" i="17"/>
  <c r="T164" i="17"/>
  <c r="N218" i="15"/>
  <c r="N214" i="15"/>
  <c r="N210" i="15"/>
  <c r="N253" i="15"/>
  <c r="N211" i="15"/>
  <c r="N217" i="15"/>
  <c r="N213" i="15"/>
  <c r="N209" i="15"/>
  <c r="N216" i="15"/>
  <c r="N220" i="15"/>
  <c r="N71" i="12"/>
  <c r="N70" i="12" s="1"/>
  <c r="N78" i="12"/>
  <c r="S74" i="24"/>
  <c r="S171" i="4" s="1"/>
  <c r="S69" i="4"/>
  <c r="S142" i="4" s="1"/>
  <c r="P74" i="24"/>
  <c r="P171" i="4" s="1"/>
  <c r="P69" i="4"/>
  <c r="P142" i="4" s="1"/>
  <c r="N74" i="24"/>
  <c r="N171" i="4" s="1"/>
  <c r="N69" i="4"/>
  <c r="N142" i="4" s="1"/>
  <c r="N171" i="23"/>
  <c r="Q160" i="23"/>
  <c r="E158" i="23"/>
  <c r="E154" i="23"/>
  <c r="E163" i="23"/>
  <c r="E151" i="23"/>
  <c r="E155" i="23"/>
  <c r="E161" i="23"/>
  <c r="E57" i="20"/>
  <c r="E56" i="20" s="1"/>
  <c r="E61" i="20"/>
  <c r="H157" i="23"/>
  <c r="K170" i="23"/>
  <c r="K179" i="23"/>
  <c r="K176" i="23"/>
  <c r="K172" i="23"/>
  <c r="K57" i="20"/>
  <c r="K56" i="20" s="1"/>
  <c r="K62" i="20"/>
  <c r="G160" i="23"/>
  <c r="B144" i="23"/>
  <c r="B140" i="23"/>
  <c r="B137" i="23"/>
  <c r="B132" i="23" s="1"/>
  <c r="B143" i="23"/>
  <c r="B139" i="23"/>
  <c r="B60" i="20"/>
  <c r="B57" i="20"/>
  <c r="B56" i="20" s="1"/>
  <c r="M171" i="23"/>
  <c r="E153" i="23"/>
  <c r="C194" i="21"/>
  <c r="Q65" i="4"/>
  <c r="Q138" i="4" s="1"/>
  <c r="E65" i="4"/>
  <c r="E138" i="4" s="1"/>
  <c r="W167" i="19"/>
  <c r="W176" i="19"/>
  <c r="W172" i="19"/>
  <c r="W168" i="19"/>
  <c r="W217" i="19"/>
  <c r="W173" i="19"/>
  <c r="W169" i="19"/>
  <c r="W165" i="19"/>
  <c r="W160" i="19" s="1"/>
  <c r="W80" i="16"/>
  <c r="W77" i="16"/>
  <c r="W76" i="16" s="1"/>
  <c r="R185" i="19"/>
  <c r="R229" i="19"/>
  <c r="R183" i="19"/>
  <c r="R192" i="19"/>
  <c r="R188" i="19"/>
  <c r="R191" i="19"/>
  <c r="R187" i="19"/>
  <c r="R81" i="16"/>
  <c r="R77" i="16"/>
  <c r="R76" i="16" s="1"/>
  <c r="U167" i="19"/>
  <c r="U176" i="19"/>
  <c r="U172" i="19"/>
  <c r="U168" i="19"/>
  <c r="U217" i="19"/>
  <c r="U173" i="19"/>
  <c r="U169" i="19"/>
  <c r="U165" i="19"/>
  <c r="U80" i="16"/>
  <c r="U77" i="16"/>
  <c r="U76" i="16" s="1"/>
  <c r="U217" i="18"/>
  <c r="U174" i="18"/>
  <c r="U170" i="18"/>
  <c r="U172" i="18"/>
  <c r="U168" i="18"/>
  <c r="U164" i="18"/>
  <c r="U173" i="18"/>
  <c r="U167" i="18"/>
  <c r="U161" i="18"/>
  <c r="U165" i="18"/>
  <c r="U175" i="18"/>
  <c r="U169" i="18"/>
  <c r="U163" i="18"/>
  <c r="U162" i="18"/>
  <c r="U97" i="16"/>
  <c r="U95" i="16" s="1"/>
  <c r="U175" i="17"/>
  <c r="U167" i="17"/>
  <c r="U163" i="17"/>
  <c r="U172" i="17"/>
  <c r="U168" i="17"/>
  <c r="U164" i="17"/>
  <c r="U173" i="17"/>
  <c r="U169" i="17"/>
  <c r="U165" i="17"/>
  <c r="U161" i="17"/>
  <c r="U53" i="16"/>
  <c r="U174" i="17"/>
  <c r="U170" i="17"/>
  <c r="U166" i="17"/>
  <c r="U162" i="17"/>
  <c r="W98" i="12"/>
  <c r="W159" i="4" s="1"/>
  <c r="W86" i="12"/>
  <c r="W57" i="4"/>
  <c r="W132" i="4" s="1"/>
  <c r="F218" i="15"/>
  <c r="F214" i="15"/>
  <c r="F210" i="15"/>
  <c r="F253" i="15"/>
  <c r="F211" i="15"/>
  <c r="F217" i="15"/>
  <c r="F213" i="15"/>
  <c r="F209" i="15"/>
  <c r="F220" i="15"/>
  <c r="F71" i="12"/>
  <c r="F70" i="12" s="1"/>
  <c r="F78" i="12"/>
  <c r="P160" i="17"/>
  <c r="H55" i="4"/>
  <c r="R100" i="11"/>
  <c r="N115" i="11"/>
  <c r="N106" i="11"/>
  <c r="N52" i="8"/>
  <c r="N51" i="8" s="1"/>
  <c r="N107" i="11"/>
  <c r="N136" i="11"/>
  <c r="N112" i="11"/>
  <c r="N108" i="11"/>
  <c r="N109" i="11"/>
  <c r="N105" i="11"/>
  <c r="N113" i="11"/>
  <c r="N55" i="8"/>
  <c r="N3" i="4"/>
  <c r="N5" i="4"/>
  <c r="H129" i="11"/>
  <c r="H125" i="11"/>
  <c r="H132" i="11"/>
  <c r="H147" i="11"/>
  <c r="H130" i="11"/>
  <c r="H126" i="11"/>
  <c r="H123" i="11"/>
  <c r="H122" i="11"/>
  <c r="H56" i="8"/>
  <c r="H52" i="8"/>
  <c r="H51" i="8" s="1"/>
  <c r="T59" i="8"/>
  <c r="T52" i="4"/>
  <c r="F59" i="8"/>
  <c r="F52" i="4"/>
  <c r="V42" i="6"/>
  <c r="V46" i="6"/>
  <c r="W136" i="11"/>
  <c r="W107" i="11"/>
  <c r="W112" i="11"/>
  <c r="W108" i="11"/>
  <c r="W115" i="11"/>
  <c r="W55" i="8"/>
  <c r="W113" i="11"/>
  <c r="W106" i="11"/>
  <c r="W105" i="11"/>
  <c r="W109" i="11"/>
  <c r="W52" i="8"/>
  <c r="W51" i="8" s="1"/>
  <c r="V47" i="6"/>
  <c r="G46" i="6"/>
  <c r="G44" i="6"/>
  <c r="D45" i="6"/>
  <c r="D41" i="6" s="1"/>
  <c r="T45" i="6"/>
  <c r="E45" i="6"/>
  <c r="U27" i="5"/>
  <c r="W47" i="6"/>
  <c r="V27" i="5"/>
  <c r="D44" i="6"/>
  <c r="C170" i="23"/>
  <c r="C172" i="23"/>
  <c r="C179" i="23"/>
  <c r="C176" i="23"/>
  <c r="C57" i="20"/>
  <c r="C56" i="20" s="1"/>
  <c r="C62" i="20"/>
  <c r="Q229" i="19"/>
  <c r="Q192" i="19"/>
  <c r="Q188" i="19"/>
  <c r="Q191" i="19"/>
  <c r="Q187" i="19"/>
  <c r="Q185" i="19"/>
  <c r="Q183" i="19"/>
  <c r="Q77" i="16"/>
  <c r="Q76" i="16" s="1"/>
  <c r="Q81" i="16"/>
  <c r="L48" i="5"/>
  <c r="K74" i="24"/>
  <c r="K171" i="4" s="1"/>
  <c r="K69" i="4"/>
  <c r="K142" i="4" s="1"/>
  <c r="H74" i="24"/>
  <c r="H171" i="4" s="1"/>
  <c r="H69" i="4"/>
  <c r="H142" i="4" s="1"/>
  <c r="F74" i="24"/>
  <c r="F171" i="4" s="1"/>
  <c r="F69" i="4"/>
  <c r="F142" i="4" s="1"/>
  <c r="C171" i="23"/>
  <c r="H137" i="23"/>
  <c r="H144" i="23"/>
  <c r="H143" i="23"/>
  <c r="H140" i="23"/>
  <c r="H139" i="23"/>
  <c r="H60" i="20"/>
  <c r="H57" i="20"/>
  <c r="H56" i="20" s="1"/>
  <c r="R163" i="23"/>
  <c r="R155" i="23"/>
  <c r="R151" i="23"/>
  <c r="R154" i="23"/>
  <c r="R153" i="23"/>
  <c r="R161" i="23"/>
  <c r="R158" i="23"/>
  <c r="R61" i="20"/>
  <c r="R57" i="20"/>
  <c r="R56" i="20" s="1"/>
  <c r="P137" i="23"/>
  <c r="P144" i="23"/>
  <c r="P143" i="23"/>
  <c r="P140" i="23"/>
  <c r="P139" i="23"/>
  <c r="P60" i="20"/>
  <c r="P57" i="20"/>
  <c r="P56" i="20" s="1"/>
  <c r="C175" i="23"/>
  <c r="V184" i="19"/>
  <c r="Q160" i="19"/>
  <c r="O167" i="19"/>
  <c r="O217" i="19"/>
  <c r="O176" i="19"/>
  <c r="O172" i="19"/>
  <c r="O168" i="19"/>
  <c r="O173" i="19"/>
  <c r="O169" i="19"/>
  <c r="O165" i="19"/>
  <c r="O80" i="16"/>
  <c r="O77" i="16"/>
  <c r="O76" i="16" s="1"/>
  <c r="J229" i="19"/>
  <c r="J192" i="19"/>
  <c r="J188" i="19"/>
  <c r="J183" i="19"/>
  <c r="J191" i="19"/>
  <c r="J187" i="19"/>
  <c r="J185" i="19"/>
  <c r="J81" i="16"/>
  <c r="J77" i="16"/>
  <c r="J76" i="16" s="1"/>
  <c r="M167" i="19"/>
  <c r="M217" i="19"/>
  <c r="M176" i="19"/>
  <c r="M172" i="19"/>
  <c r="M168" i="19"/>
  <c r="M173" i="19"/>
  <c r="M169" i="19"/>
  <c r="M165" i="19"/>
  <c r="M80" i="16"/>
  <c r="M77" i="16"/>
  <c r="M76" i="16" s="1"/>
  <c r="P191" i="19"/>
  <c r="P187" i="19"/>
  <c r="P185" i="19"/>
  <c r="P229" i="19"/>
  <c r="P192" i="19"/>
  <c r="P188" i="19"/>
  <c r="P183" i="19"/>
  <c r="P77" i="16"/>
  <c r="P76" i="16" s="1"/>
  <c r="P81" i="16"/>
  <c r="M217" i="18"/>
  <c r="M174" i="18"/>
  <c r="M170" i="18"/>
  <c r="M172" i="18"/>
  <c r="M168" i="18"/>
  <c r="M164" i="18"/>
  <c r="M173" i="18"/>
  <c r="M175" i="18"/>
  <c r="M165" i="18"/>
  <c r="M169" i="18"/>
  <c r="M163" i="18"/>
  <c r="M162" i="18"/>
  <c r="M167" i="18"/>
  <c r="M161" i="18"/>
  <c r="M97" i="16"/>
  <c r="M95" i="16" s="1"/>
  <c r="T217" i="18"/>
  <c r="T175" i="18"/>
  <c r="T167" i="18"/>
  <c r="T163" i="18"/>
  <c r="T161" i="18"/>
  <c r="T173" i="18"/>
  <c r="T168" i="18"/>
  <c r="T97" i="16"/>
  <c r="T95" i="16" s="1"/>
  <c r="T164" i="18"/>
  <c r="T165" i="18"/>
  <c r="T172" i="18"/>
  <c r="T169" i="18"/>
  <c r="T162" i="18"/>
  <c r="T174" i="18"/>
  <c r="T170" i="18"/>
  <c r="M175" i="17"/>
  <c r="M167" i="17"/>
  <c r="M163" i="17"/>
  <c r="M172" i="17"/>
  <c r="M168" i="17"/>
  <c r="M164" i="17"/>
  <c r="M173" i="17"/>
  <c r="M169" i="17"/>
  <c r="M165" i="17"/>
  <c r="M161" i="17"/>
  <c r="M53" i="16"/>
  <c r="M174" i="17"/>
  <c r="M170" i="17"/>
  <c r="M166" i="17"/>
  <c r="M162" i="17"/>
  <c r="H160" i="17"/>
  <c r="W160" i="17"/>
  <c r="F160" i="17"/>
  <c r="B172" i="17"/>
  <c r="B168" i="17"/>
  <c r="B164" i="17"/>
  <c r="B173" i="17"/>
  <c r="B169" i="17"/>
  <c r="B165" i="17"/>
  <c r="B161" i="17"/>
  <c r="B174" i="17"/>
  <c r="B170" i="17"/>
  <c r="B166" i="17"/>
  <c r="B162" i="17"/>
  <c r="B175" i="17"/>
  <c r="B167" i="17"/>
  <c r="B163" i="17"/>
  <c r="B53" i="16"/>
  <c r="H240" i="17"/>
  <c r="T229" i="17"/>
  <c r="N91" i="16"/>
  <c r="N52" i="16"/>
  <c r="N62" i="4"/>
  <c r="N135" i="4" s="1"/>
  <c r="L173" i="17"/>
  <c r="L169" i="17"/>
  <c r="L165" i="17"/>
  <c r="L161" i="17"/>
  <c r="L174" i="17"/>
  <c r="L170" i="17"/>
  <c r="L166" i="17"/>
  <c r="L162" i="17"/>
  <c r="L175" i="17"/>
  <c r="L167" i="17"/>
  <c r="L163" i="17"/>
  <c r="L172" i="17"/>
  <c r="L168" i="17"/>
  <c r="L164" i="17"/>
  <c r="L53" i="16"/>
  <c r="O98" i="12"/>
  <c r="O159" i="4" s="1"/>
  <c r="O86" i="12"/>
  <c r="O57" i="4"/>
  <c r="O132" i="4" s="1"/>
  <c r="U86" i="12"/>
  <c r="U98" i="12"/>
  <c r="U159" i="4" s="1"/>
  <c r="U63" i="12"/>
  <c r="U57" i="4"/>
  <c r="U132" i="4" s="1"/>
  <c r="S55" i="4"/>
  <c r="S130" i="4" s="1"/>
  <c r="U132" i="11"/>
  <c r="U147" i="11"/>
  <c r="U130" i="11"/>
  <c r="U129" i="11"/>
  <c r="U126" i="11"/>
  <c r="U125" i="11"/>
  <c r="U123" i="11"/>
  <c r="U122" i="11"/>
  <c r="U56" i="8"/>
  <c r="U52" i="8"/>
  <c r="U51" i="8" s="1"/>
  <c r="J100" i="11"/>
  <c r="N55" i="4"/>
  <c r="O218" i="15"/>
  <c r="O214" i="15"/>
  <c r="O210" i="15"/>
  <c r="O253" i="15"/>
  <c r="O211" i="15"/>
  <c r="O217" i="15"/>
  <c r="O213" i="15"/>
  <c r="O209" i="15"/>
  <c r="O220" i="15"/>
  <c r="O78" i="12"/>
  <c r="T3" i="4"/>
  <c r="T5" i="4"/>
  <c r="F115" i="11"/>
  <c r="F106" i="11"/>
  <c r="F136" i="11"/>
  <c r="F52" i="8"/>
  <c r="F51" i="8" s="1"/>
  <c r="F107" i="11"/>
  <c r="F112" i="11"/>
  <c r="F108" i="11"/>
  <c r="F113" i="11"/>
  <c r="F109" i="11"/>
  <c r="F105" i="11"/>
  <c r="F55" i="8"/>
  <c r="T115" i="11"/>
  <c r="T109" i="11"/>
  <c r="T105" i="11"/>
  <c r="T55" i="8"/>
  <c r="T113" i="11"/>
  <c r="T106" i="11"/>
  <c r="T107" i="11"/>
  <c r="T112" i="11"/>
  <c r="T108" i="11"/>
  <c r="T136" i="11"/>
  <c r="T52" i="8"/>
  <c r="T51" i="8" s="1"/>
  <c r="W3" i="4"/>
  <c r="W5" i="4"/>
  <c r="H59" i="8"/>
  <c r="H52" i="4"/>
  <c r="S59" i="8"/>
  <c r="S52" i="4"/>
  <c r="Q5" i="7"/>
  <c r="Q55" i="7" s="1"/>
  <c r="W111" i="11"/>
  <c r="F43" i="6"/>
  <c r="H48" i="6"/>
  <c r="H43" i="6"/>
  <c r="U43" i="6"/>
  <c r="D42" i="5"/>
  <c r="P45" i="6"/>
  <c r="R44" i="6"/>
  <c r="O47" i="6"/>
  <c r="D44" i="5"/>
  <c r="R43" i="6"/>
  <c r="S27" i="5"/>
  <c r="J27" i="5"/>
  <c r="T151" i="23"/>
  <c r="T155" i="23"/>
  <c r="T154" i="23"/>
  <c r="T158" i="23"/>
  <c r="T161" i="23"/>
  <c r="T157" i="23"/>
  <c r="T163" i="23"/>
  <c r="T61" i="20"/>
  <c r="Q190" i="19"/>
  <c r="S147" i="11"/>
  <c r="S123" i="11"/>
  <c r="S132" i="11"/>
  <c r="S130" i="11"/>
  <c r="S129" i="11"/>
  <c r="S126" i="11"/>
  <c r="S125" i="11"/>
  <c r="S122" i="11"/>
  <c r="S56" i="8"/>
  <c r="S52" i="8"/>
  <c r="S51" i="8" s="1"/>
  <c r="C74" i="24"/>
  <c r="C171" i="4" s="1"/>
  <c r="C69" i="4"/>
  <c r="C142" i="4" s="1"/>
  <c r="Q74" i="24"/>
  <c r="Q171" i="4" s="1"/>
  <c r="Q69" i="4"/>
  <c r="Q142" i="4" s="1"/>
  <c r="O165" i="23"/>
  <c r="G163" i="23"/>
  <c r="G155" i="23"/>
  <c r="G151" i="23"/>
  <c r="G154" i="23"/>
  <c r="G158" i="23"/>
  <c r="G153" i="23"/>
  <c r="G161" i="23"/>
  <c r="G61" i="20"/>
  <c r="G57" i="20"/>
  <c r="G56" i="20" s="1"/>
  <c r="P179" i="23"/>
  <c r="P176" i="23"/>
  <c r="P172" i="23"/>
  <c r="P170" i="23"/>
  <c r="P62" i="20"/>
  <c r="T176" i="23"/>
  <c r="T175" i="23"/>
  <c r="T179" i="23"/>
  <c r="T172" i="23"/>
  <c r="T170" i="23"/>
  <c r="T62" i="20"/>
  <c r="S170" i="23"/>
  <c r="S179" i="23"/>
  <c r="S176" i="23"/>
  <c r="S172" i="23"/>
  <c r="S57" i="20"/>
  <c r="S56" i="20" s="1"/>
  <c r="S62" i="20"/>
  <c r="E179" i="23"/>
  <c r="E176" i="23"/>
  <c r="E172" i="23"/>
  <c r="E170" i="23"/>
  <c r="E62" i="20"/>
  <c r="T160" i="23"/>
  <c r="I65" i="4"/>
  <c r="I138" i="4" s="1"/>
  <c r="I160" i="19"/>
  <c r="G167" i="19"/>
  <c r="G217" i="19"/>
  <c r="G176" i="19"/>
  <c r="G172" i="19"/>
  <c r="G168" i="19"/>
  <c r="G173" i="19"/>
  <c r="G169" i="19"/>
  <c r="G165" i="19"/>
  <c r="G80" i="16"/>
  <c r="G77" i="16"/>
  <c r="G76" i="16" s="1"/>
  <c r="B229" i="19"/>
  <c r="B192" i="19"/>
  <c r="B188" i="19"/>
  <c r="B183" i="19"/>
  <c r="B191" i="19"/>
  <c r="B187" i="19"/>
  <c r="B185" i="19"/>
  <c r="B81" i="16"/>
  <c r="B77" i="16"/>
  <c r="B76" i="16" s="1"/>
  <c r="P65" i="4"/>
  <c r="P138" i="4" s="1"/>
  <c r="E167" i="19"/>
  <c r="E217" i="19"/>
  <c r="E176" i="19"/>
  <c r="E172" i="19"/>
  <c r="E168" i="19"/>
  <c r="E173" i="19"/>
  <c r="E169" i="19"/>
  <c r="E165" i="19"/>
  <c r="E160" i="19" s="1"/>
  <c r="E80" i="16"/>
  <c r="E77" i="16"/>
  <c r="E76" i="16" s="1"/>
  <c r="H191" i="19"/>
  <c r="H187" i="19"/>
  <c r="H185" i="19"/>
  <c r="H229" i="19"/>
  <c r="H192" i="19"/>
  <c r="H188" i="19"/>
  <c r="H183" i="19"/>
  <c r="H77" i="16"/>
  <c r="H76" i="16" s="1"/>
  <c r="H81" i="16"/>
  <c r="E217" i="18"/>
  <c r="E174" i="18"/>
  <c r="E170" i="18"/>
  <c r="E172" i="18"/>
  <c r="E168" i="18"/>
  <c r="E164" i="18"/>
  <c r="E173" i="18"/>
  <c r="E163" i="18"/>
  <c r="E167" i="18"/>
  <c r="E162" i="18"/>
  <c r="E175" i="18"/>
  <c r="E169" i="18"/>
  <c r="E165" i="18"/>
  <c r="E161" i="18"/>
  <c r="E97" i="16"/>
  <c r="E95" i="16" s="1"/>
  <c r="B184" i="19"/>
  <c r="L217" i="18"/>
  <c r="L175" i="18"/>
  <c r="L167" i="18"/>
  <c r="L163" i="18"/>
  <c r="L161" i="18"/>
  <c r="L172" i="18"/>
  <c r="L165" i="18"/>
  <c r="L164" i="18"/>
  <c r="L169" i="18"/>
  <c r="L97" i="16"/>
  <c r="L95" i="16" s="1"/>
  <c r="L174" i="18"/>
  <c r="L170" i="18"/>
  <c r="L162" i="18"/>
  <c r="L173" i="18"/>
  <c r="L168" i="18"/>
  <c r="E175" i="17"/>
  <c r="E167" i="17"/>
  <c r="E163" i="17"/>
  <c r="E172" i="17"/>
  <c r="E168" i="17"/>
  <c r="E164" i="17"/>
  <c r="E173" i="17"/>
  <c r="E169" i="17"/>
  <c r="E165" i="17"/>
  <c r="E161" i="17"/>
  <c r="E53" i="16"/>
  <c r="E174" i="17"/>
  <c r="E170" i="17"/>
  <c r="E166" i="17"/>
  <c r="E162" i="17"/>
  <c r="O61" i="4"/>
  <c r="O134" i="4" s="1"/>
  <c r="G98" i="12"/>
  <c r="G159" i="4" s="1"/>
  <c r="G86" i="12"/>
  <c r="G57" i="4"/>
  <c r="G132" i="4" s="1"/>
  <c r="M86" i="12"/>
  <c r="M98" i="12"/>
  <c r="M159" i="4" s="1"/>
  <c r="M63" i="12"/>
  <c r="M57" i="4"/>
  <c r="M132" i="4" s="1"/>
  <c r="Q71" i="12"/>
  <c r="Q70" i="12" s="1"/>
  <c r="Q76" i="12"/>
  <c r="Q233" i="15"/>
  <c r="M3" i="4"/>
  <c r="M5" i="4"/>
  <c r="M132" i="11"/>
  <c r="M147" i="11"/>
  <c r="M130" i="11"/>
  <c r="M129" i="11"/>
  <c r="M126" i="11"/>
  <c r="M125" i="11"/>
  <c r="M123" i="11"/>
  <c r="M122" i="11"/>
  <c r="M56" i="8"/>
  <c r="M52" i="8"/>
  <c r="M51" i="8" s="1"/>
  <c r="G63" i="12"/>
  <c r="J5" i="4"/>
  <c r="J3" i="4"/>
  <c r="F3" i="4"/>
  <c r="F5" i="4"/>
  <c r="L109" i="11"/>
  <c r="L105" i="11"/>
  <c r="L113" i="11"/>
  <c r="L55" i="8"/>
  <c r="L106" i="11"/>
  <c r="L107" i="11"/>
  <c r="L112" i="11"/>
  <c r="L108" i="11"/>
  <c r="L115" i="11"/>
  <c r="L52" i="8"/>
  <c r="L51" i="8" s="1"/>
  <c r="L136" i="11"/>
  <c r="I59" i="8"/>
  <c r="I52" i="4"/>
  <c r="K147" i="11"/>
  <c r="K123" i="11"/>
  <c r="K56" i="8"/>
  <c r="K52" i="8"/>
  <c r="K51" i="8" s="1"/>
  <c r="K132" i="11"/>
  <c r="K130" i="11"/>
  <c r="K129" i="11"/>
  <c r="K126" i="11"/>
  <c r="K125" i="11"/>
  <c r="K122" i="11"/>
  <c r="E100" i="11"/>
  <c r="N46" i="6"/>
  <c r="N42" i="6"/>
  <c r="K27" i="5"/>
  <c r="O136" i="11"/>
  <c r="O107" i="11"/>
  <c r="O112" i="11"/>
  <c r="O108" i="11"/>
  <c r="O113" i="11"/>
  <c r="O55" i="8"/>
  <c r="O106" i="11"/>
  <c r="O115" i="11"/>
  <c r="O105" i="11"/>
  <c r="O109" i="11"/>
  <c r="O52" i="8"/>
  <c r="O51" i="8" s="1"/>
  <c r="M43" i="6"/>
  <c r="L53" i="7"/>
  <c r="H45" i="6"/>
  <c r="J42" i="6"/>
  <c r="B55" i="7"/>
  <c r="J48" i="6"/>
  <c r="W45" i="6"/>
  <c r="L45" i="6"/>
  <c r="J46" i="6"/>
  <c r="U46" i="6"/>
  <c r="N27" i="5"/>
  <c r="B27" i="5"/>
  <c r="M158" i="23"/>
  <c r="M154" i="23"/>
  <c r="M161" i="23"/>
  <c r="M163" i="23"/>
  <c r="M151" i="23"/>
  <c r="M155" i="23"/>
  <c r="M61" i="20"/>
  <c r="M57" i="20"/>
  <c r="M56" i="20" s="1"/>
  <c r="H158" i="23"/>
  <c r="H154" i="23"/>
  <c r="H151" i="23"/>
  <c r="H155" i="23"/>
  <c r="H161" i="23"/>
  <c r="H163" i="23"/>
  <c r="H61" i="20"/>
  <c r="D65" i="4"/>
  <c r="D138" i="4" s="1"/>
  <c r="H233" i="15"/>
  <c r="H76" i="12"/>
  <c r="H71" i="12"/>
  <c r="H70" i="12" s="1"/>
  <c r="W218" i="15"/>
  <c r="W214" i="15"/>
  <c r="W210" i="15"/>
  <c r="W253" i="15"/>
  <c r="W211" i="15"/>
  <c r="W217" i="15"/>
  <c r="W213" i="15"/>
  <c r="W209" i="15"/>
  <c r="W220" i="15"/>
  <c r="W78" i="12"/>
  <c r="W71" i="12"/>
  <c r="W70" i="12" s="1"/>
  <c r="V3" i="4"/>
  <c r="V5" i="4"/>
  <c r="M59" i="8"/>
  <c r="M52" i="4"/>
  <c r="I74" i="24"/>
  <c r="I171" i="4" s="1"/>
  <c r="I69" i="4"/>
  <c r="I142" i="4" s="1"/>
  <c r="M160" i="23"/>
  <c r="T143" i="23"/>
  <c r="T139" i="23"/>
  <c r="T141" i="23"/>
  <c r="T137" i="23"/>
  <c r="T144" i="23"/>
  <c r="T140" i="23"/>
  <c r="T57" i="20"/>
  <c r="T56" i="20" s="1"/>
  <c r="T60" i="20"/>
  <c r="T171" i="23"/>
  <c r="W176" i="23"/>
  <c r="W172" i="23"/>
  <c r="W179" i="23"/>
  <c r="W171" i="23"/>
  <c r="W170" i="23"/>
  <c r="W62" i="20"/>
  <c r="P171" i="23"/>
  <c r="Q143" i="23"/>
  <c r="Q139" i="23"/>
  <c r="Q144" i="23"/>
  <c r="Q140" i="23"/>
  <c r="Q137" i="23"/>
  <c r="Q60" i="20"/>
  <c r="Q57" i="20"/>
  <c r="Q56" i="20" s="1"/>
  <c r="E171" i="23"/>
  <c r="F190" i="19"/>
  <c r="V167" i="19"/>
  <c r="V176" i="19"/>
  <c r="V172" i="19"/>
  <c r="V168" i="19"/>
  <c r="V217" i="19"/>
  <c r="V173" i="19"/>
  <c r="V169" i="19"/>
  <c r="V165" i="19"/>
  <c r="V80" i="16"/>
  <c r="V77" i="16"/>
  <c r="V76" i="16" s="1"/>
  <c r="T171" i="19"/>
  <c r="T167" i="19"/>
  <c r="T176" i="19"/>
  <c r="T172" i="19"/>
  <c r="T168" i="19"/>
  <c r="T217" i="19"/>
  <c r="T173" i="19"/>
  <c r="T169" i="19"/>
  <c r="T165" i="19"/>
  <c r="T160" i="19" s="1"/>
  <c r="T77" i="16"/>
  <c r="T76" i="16" s="1"/>
  <c r="T80" i="16"/>
  <c r="H160" i="18"/>
  <c r="E171" i="18"/>
  <c r="D217" i="18"/>
  <c r="D175" i="18"/>
  <c r="D167" i="18"/>
  <c r="D163" i="18"/>
  <c r="D170" i="18"/>
  <c r="D173" i="18"/>
  <c r="D97" i="16"/>
  <c r="D95" i="16" s="1"/>
  <c r="D168" i="18"/>
  <c r="D162" i="18"/>
  <c r="D172" i="18"/>
  <c r="D174" i="18"/>
  <c r="D169" i="18"/>
  <c r="D165" i="18"/>
  <c r="D164" i="18"/>
  <c r="D161" i="18"/>
  <c r="O171" i="19"/>
  <c r="W160" i="18"/>
  <c r="F61" i="4"/>
  <c r="F134" i="4" s="1"/>
  <c r="C61" i="4"/>
  <c r="C134" i="4" s="1"/>
  <c r="N160" i="17"/>
  <c r="D173" i="17"/>
  <c r="D169" i="17"/>
  <c r="D165" i="17"/>
  <c r="D161" i="17"/>
  <c r="D174" i="17"/>
  <c r="D170" i="17"/>
  <c r="D166" i="17"/>
  <c r="D162" i="17"/>
  <c r="D172" i="17"/>
  <c r="D168" i="17"/>
  <c r="D164" i="17"/>
  <c r="D53" i="16"/>
  <c r="D175" i="17"/>
  <c r="D167" i="17"/>
  <c r="D163" i="17"/>
  <c r="E86" i="12"/>
  <c r="E98" i="12"/>
  <c r="E159" i="4" s="1"/>
  <c r="E63" i="12"/>
  <c r="E57" i="4"/>
  <c r="E132" i="4" s="1"/>
  <c r="E132" i="11"/>
  <c r="E147" i="11"/>
  <c r="E130" i="11"/>
  <c r="E129" i="11"/>
  <c r="E126" i="11"/>
  <c r="E125" i="11"/>
  <c r="E123" i="11"/>
  <c r="E122" i="11"/>
  <c r="E52" i="8"/>
  <c r="E51" i="8" s="1"/>
  <c r="E56" i="8"/>
  <c r="L3" i="4"/>
  <c r="L5" i="4"/>
  <c r="F55" i="4"/>
  <c r="D113" i="11"/>
  <c r="D109" i="11"/>
  <c r="D105" i="11"/>
  <c r="D55" i="8"/>
  <c r="D106" i="11"/>
  <c r="D136" i="11"/>
  <c r="D107" i="11"/>
  <c r="D115" i="11"/>
  <c r="D112" i="11"/>
  <c r="D108" i="11"/>
  <c r="D52" i="8"/>
  <c r="D51" i="8" s="1"/>
  <c r="O3" i="4"/>
  <c r="O5" i="4"/>
  <c r="L59" i="8"/>
  <c r="L52" i="4"/>
  <c r="T55" i="7"/>
  <c r="G47" i="6"/>
  <c r="T45" i="5"/>
  <c r="J44" i="6"/>
  <c r="O45" i="6"/>
  <c r="Q42" i="6"/>
  <c r="T43" i="5"/>
  <c r="Q48" i="6"/>
  <c r="E46" i="6"/>
  <c r="V45" i="6"/>
  <c r="D46" i="5"/>
  <c r="M65" i="4"/>
  <c r="M138" i="4" s="1"/>
  <c r="G160" i="18"/>
  <c r="W89" i="16"/>
  <c r="T53" i="7"/>
  <c r="W74" i="24"/>
  <c r="W171" i="4" s="1"/>
  <c r="W69" i="4"/>
  <c r="W142" i="4" s="1"/>
  <c r="U158" i="23"/>
  <c r="U154" i="23"/>
  <c r="U155" i="23"/>
  <c r="U153" i="23"/>
  <c r="U161" i="23"/>
  <c r="U163" i="23"/>
  <c r="U151" i="23"/>
  <c r="U57" i="20"/>
  <c r="U56" i="20" s="1"/>
  <c r="U61" i="20"/>
  <c r="L176" i="23"/>
  <c r="L172" i="23"/>
  <c r="L170" i="23"/>
  <c r="L175" i="23"/>
  <c r="L179" i="23"/>
  <c r="L62" i="20"/>
  <c r="Q151" i="23"/>
  <c r="Q155" i="23"/>
  <c r="Q154" i="23"/>
  <c r="Q161" i="23"/>
  <c r="Q158" i="23"/>
  <c r="Q157" i="23"/>
  <c r="Q163" i="23"/>
  <c r="Q61" i="20"/>
  <c r="L158" i="23"/>
  <c r="L161" i="23"/>
  <c r="L157" i="23"/>
  <c r="L163" i="23"/>
  <c r="L151" i="23"/>
  <c r="L155" i="23"/>
  <c r="L154" i="23"/>
  <c r="L61" i="20"/>
  <c r="U179" i="23"/>
  <c r="U172" i="23"/>
  <c r="U176" i="23"/>
  <c r="U170" i="23"/>
  <c r="U62" i="20"/>
  <c r="T65" i="4"/>
  <c r="T138" i="4" s="1"/>
  <c r="U65" i="4"/>
  <c r="U138" i="4" s="1"/>
  <c r="N167" i="19"/>
  <c r="N217" i="19"/>
  <c r="N176" i="19"/>
  <c r="N172" i="19"/>
  <c r="N168" i="19"/>
  <c r="N173" i="19"/>
  <c r="N169" i="19"/>
  <c r="N165" i="19"/>
  <c r="N80" i="16"/>
  <c r="N101" i="16" s="1"/>
  <c r="N164" i="4" s="1"/>
  <c r="N77" i="16"/>
  <c r="N76" i="16" s="1"/>
  <c r="Q184" i="19"/>
  <c r="C190" i="19"/>
  <c r="L171" i="19"/>
  <c r="L167" i="19"/>
  <c r="L217" i="19"/>
  <c r="L176" i="19"/>
  <c r="L172" i="19"/>
  <c r="L168" i="19"/>
  <c r="L173" i="19"/>
  <c r="L169" i="19"/>
  <c r="L165" i="19"/>
  <c r="L77" i="16"/>
  <c r="L76" i="16" s="1"/>
  <c r="L80" i="16"/>
  <c r="C184" i="19"/>
  <c r="F160" i="18"/>
  <c r="G171" i="19"/>
  <c r="R160" i="17"/>
  <c r="C89" i="16"/>
  <c r="P233" i="15"/>
  <c r="P76" i="12"/>
  <c r="P71" i="12"/>
  <c r="P70" i="12" s="1"/>
  <c r="V218" i="15"/>
  <c r="V214" i="15"/>
  <c r="V210" i="15"/>
  <c r="V253" i="15"/>
  <c r="V211" i="15"/>
  <c r="V217" i="15"/>
  <c r="V213" i="15"/>
  <c r="V209" i="15"/>
  <c r="V220" i="15"/>
  <c r="V71" i="12"/>
  <c r="V70" i="12" s="1"/>
  <c r="V78" i="12"/>
  <c r="Q55" i="4"/>
  <c r="P91" i="16"/>
  <c r="P89" i="16" s="1"/>
  <c r="P101" i="16"/>
  <c r="P164" i="4" s="1"/>
  <c r="P52" i="16"/>
  <c r="P62" i="4"/>
  <c r="P135" i="4" s="1"/>
  <c r="I71" i="12"/>
  <c r="I70" i="12" s="1"/>
  <c r="I76" i="12"/>
  <c r="I233" i="15"/>
  <c r="T86" i="12"/>
  <c r="T98" i="12"/>
  <c r="T159" i="4" s="1"/>
  <c r="T57" i="4"/>
  <c r="T132" i="4" s="1"/>
  <c r="K55" i="4"/>
  <c r="Q112" i="11"/>
  <c r="Q108" i="11"/>
  <c r="Q136" i="11"/>
  <c r="Q115" i="11"/>
  <c r="Q109" i="11"/>
  <c r="Q105" i="11"/>
  <c r="Q113" i="11"/>
  <c r="Q55" i="8"/>
  <c r="Q52" i="8"/>
  <c r="Q51" i="8" s="1"/>
  <c r="Q107" i="11"/>
  <c r="Q106" i="11"/>
  <c r="W63" i="12"/>
  <c r="G218" i="15"/>
  <c r="G214" i="15"/>
  <c r="G210" i="15"/>
  <c r="G253" i="15"/>
  <c r="G211" i="15"/>
  <c r="G217" i="15"/>
  <c r="G213" i="15"/>
  <c r="G209" i="15"/>
  <c r="G78" i="12"/>
  <c r="G71" i="12"/>
  <c r="G70" i="12" s="1"/>
  <c r="G220" i="15"/>
  <c r="R5" i="4"/>
  <c r="R3" i="4"/>
  <c r="V59" i="8"/>
  <c r="V52" i="4"/>
  <c r="C147" i="11"/>
  <c r="C123" i="11"/>
  <c r="C132" i="11"/>
  <c r="C130" i="11"/>
  <c r="C129" i="11"/>
  <c r="C126" i="11"/>
  <c r="C125" i="11"/>
  <c r="C122" i="11"/>
  <c r="C56" i="8"/>
  <c r="C52" i="8"/>
  <c r="C51" i="8" s="1"/>
  <c r="O59" i="8"/>
  <c r="O52" i="4"/>
  <c r="F46" i="6"/>
  <c r="F42" i="6"/>
  <c r="Q44" i="6"/>
  <c r="G43" i="6"/>
  <c r="Q46" i="6"/>
  <c r="Q45" i="6"/>
  <c r="C5" i="7"/>
  <c r="C54" i="7" s="1"/>
  <c r="N44" i="6"/>
  <c r="G45" i="6"/>
  <c r="I42" i="6"/>
  <c r="W27" i="5"/>
  <c r="Q43" i="6"/>
  <c r="T54" i="7"/>
  <c r="M47" i="6"/>
  <c r="O48" i="6"/>
  <c r="T47" i="5"/>
  <c r="F27" i="5"/>
  <c r="N45" i="6"/>
  <c r="P42" i="6"/>
  <c r="P41" i="6" s="1"/>
  <c r="C5" i="6"/>
  <c r="G74" i="24"/>
  <c r="G171" i="4" s="1"/>
  <c r="G69" i="4"/>
  <c r="G142" i="4" s="1"/>
  <c r="N191" i="19"/>
  <c r="N187" i="19"/>
  <c r="N185" i="19"/>
  <c r="N229" i="19"/>
  <c r="N192" i="19"/>
  <c r="N188" i="19"/>
  <c r="N183" i="19"/>
  <c r="N81" i="16"/>
  <c r="K184" i="19"/>
  <c r="D86" i="12"/>
  <c r="D98" i="12"/>
  <c r="D159" i="4" s="1"/>
  <c r="D57" i="4"/>
  <c r="D132" i="4" s="1"/>
  <c r="B130" i="11"/>
  <c r="B126" i="11"/>
  <c r="B122" i="11"/>
  <c r="B147" i="11"/>
  <c r="B123" i="11"/>
  <c r="B128" i="11"/>
  <c r="B125" i="11"/>
  <c r="B129" i="11"/>
  <c r="B52" i="8"/>
  <c r="B51" i="8" s="1"/>
  <c r="B56" i="8"/>
  <c r="B132" i="11"/>
  <c r="T55" i="4"/>
  <c r="T130" i="4" s="1"/>
  <c r="W72" i="33"/>
  <c r="O74" i="24"/>
  <c r="O171" i="4" s="1"/>
  <c r="O69" i="4"/>
  <c r="O142" i="4" s="1"/>
  <c r="M157" i="23"/>
  <c r="F170" i="23"/>
  <c r="F179" i="23"/>
  <c r="F176" i="23"/>
  <c r="F172" i="23"/>
  <c r="F62" i="20"/>
  <c r="F57" i="20"/>
  <c r="F56" i="20" s="1"/>
  <c r="E175" i="23"/>
  <c r="S175" i="23"/>
  <c r="N170" i="23"/>
  <c r="N179" i="23"/>
  <c r="N176" i="23"/>
  <c r="N172" i="23"/>
  <c r="N62" i="20"/>
  <c r="N57" i="20"/>
  <c r="N56" i="20" s="1"/>
  <c r="L143" i="23"/>
  <c r="L139" i="23"/>
  <c r="L141" i="23"/>
  <c r="L137" i="23"/>
  <c r="L144" i="23"/>
  <c r="L140" i="23"/>
  <c r="L57" i="20"/>
  <c r="L56" i="20" s="1"/>
  <c r="L60" i="20"/>
  <c r="U160" i="23"/>
  <c r="B179" i="23"/>
  <c r="B176" i="23"/>
  <c r="B172" i="23"/>
  <c r="B171" i="23"/>
  <c r="B170" i="23"/>
  <c r="B62" i="20"/>
  <c r="O137" i="23"/>
  <c r="O144" i="23"/>
  <c r="O143" i="23"/>
  <c r="O140" i="23"/>
  <c r="O139" i="23"/>
  <c r="O60" i="20"/>
  <c r="O57" i="20"/>
  <c r="O56" i="20" s="1"/>
  <c r="H179" i="23"/>
  <c r="H176" i="23"/>
  <c r="H172" i="23"/>
  <c r="H170" i="23"/>
  <c r="H62" i="20"/>
  <c r="I143" i="23"/>
  <c r="I139" i="23"/>
  <c r="I144" i="23"/>
  <c r="I141" i="23"/>
  <c r="I140" i="23"/>
  <c r="I137" i="23"/>
  <c r="I60" i="20"/>
  <c r="I57" i="20"/>
  <c r="I56" i="20" s="1"/>
  <c r="F171" i="23"/>
  <c r="E157" i="23"/>
  <c r="B163" i="23"/>
  <c r="B155" i="23"/>
  <c r="B151" i="23"/>
  <c r="B161" i="23"/>
  <c r="B158" i="23"/>
  <c r="B154" i="23"/>
  <c r="B153" i="23"/>
  <c r="B61" i="20"/>
  <c r="E160" i="23"/>
  <c r="U171" i="23"/>
  <c r="P158" i="23"/>
  <c r="P154" i="23"/>
  <c r="P163" i="23"/>
  <c r="P151" i="23"/>
  <c r="P155" i="23"/>
  <c r="P161" i="23"/>
  <c r="P61" i="20"/>
  <c r="K146" i="23"/>
  <c r="L65" i="4"/>
  <c r="L138" i="4" s="1"/>
  <c r="V192" i="19"/>
  <c r="V188" i="19"/>
  <c r="V191" i="19"/>
  <c r="V187" i="19"/>
  <c r="V185" i="19"/>
  <c r="V229" i="19"/>
  <c r="V183" i="19"/>
  <c r="V81" i="16"/>
  <c r="S185" i="19"/>
  <c r="S229" i="19"/>
  <c r="S183" i="19"/>
  <c r="S192" i="19"/>
  <c r="S188" i="19"/>
  <c r="S191" i="19"/>
  <c r="S187" i="19"/>
  <c r="S77" i="16"/>
  <c r="S76" i="16" s="1"/>
  <c r="S81" i="16"/>
  <c r="F167" i="19"/>
  <c r="F217" i="19"/>
  <c r="F176" i="19"/>
  <c r="F172" i="19"/>
  <c r="F168" i="19"/>
  <c r="F173" i="19"/>
  <c r="F169" i="19"/>
  <c r="F165" i="19"/>
  <c r="F80" i="16"/>
  <c r="F77" i="16"/>
  <c r="F76" i="16" s="1"/>
  <c r="H65" i="4"/>
  <c r="H138" i="4" s="1"/>
  <c r="I184" i="19"/>
  <c r="D171" i="19"/>
  <c r="D167" i="19"/>
  <c r="D217" i="19"/>
  <c r="D176" i="19"/>
  <c r="D172" i="19"/>
  <c r="D168" i="19"/>
  <c r="D173" i="19"/>
  <c r="D169" i="19"/>
  <c r="D165" i="19"/>
  <c r="D77" i="16"/>
  <c r="D76" i="16" s="1"/>
  <c r="D80" i="16"/>
  <c r="N184" i="19"/>
  <c r="C160" i="18"/>
  <c r="K190" i="19"/>
  <c r="R190" i="19"/>
  <c r="S160" i="17"/>
  <c r="G160" i="17"/>
  <c r="I61" i="4"/>
  <c r="I134" i="4" s="1"/>
  <c r="Q160" i="18"/>
  <c r="I160" i="18"/>
  <c r="D229" i="17"/>
  <c r="T171" i="17"/>
  <c r="W61" i="4"/>
  <c r="W134" i="4" s="1"/>
  <c r="I55" i="4"/>
  <c r="I130" i="4" s="1"/>
  <c r="L86" i="12"/>
  <c r="L98" i="12"/>
  <c r="L159" i="4" s="1"/>
  <c r="L57" i="4"/>
  <c r="L132" i="4" s="1"/>
  <c r="D73" i="12"/>
  <c r="D104" i="4"/>
  <c r="I136" i="11"/>
  <c r="I112" i="11"/>
  <c r="I108" i="11"/>
  <c r="I115" i="11"/>
  <c r="I113" i="11"/>
  <c r="I109" i="11"/>
  <c r="I105" i="11"/>
  <c r="I55" i="8"/>
  <c r="I52" i="8"/>
  <c r="I51" i="8" s="1"/>
  <c r="I107" i="11"/>
  <c r="I106" i="11"/>
  <c r="M128" i="11"/>
  <c r="W216" i="15"/>
  <c r="D111" i="11"/>
  <c r="R130" i="11"/>
  <c r="R126" i="11"/>
  <c r="R122" i="11"/>
  <c r="R132" i="11"/>
  <c r="R129" i="11"/>
  <c r="R125" i="11"/>
  <c r="R147" i="11"/>
  <c r="R123" i="11"/>
  <c r="R56" i="8"/>
  <c r="R52" i="8"/>
  <c r="R51" i="8" s="1"/>
  <c r="B102" i="4"/>
  <c r="V111" i="11"/>
  <c r="G3" i="4"/>
  <c r="G5" i="4"/>
  <c r="I67" i="8"/>
  <c r="I156" i="4" s="1"/>
  <c r="I101" i="4"/>
  <c r="D59" i="8"/>
  <c r="D52" i="4"/>
  <c r="B217" i="18"/>
  <c r="F48" i="6"/>
  <c r="D45" i="5"/>
  <c r="Q101" i="4"/>
  <c r="Q67" i="8"/>
  <c r="Q156" i="4" s="1"/>
  <c r="G136" i="11"/>
  <c r="G107" i="11"/>
  <c r="G112" i="11"/>
  <c r="G108" i="11"/>
  <c r="G115" i="11"/>
  <c r="G55" i="8"/>
  <c r="G106" i="11"/>
  <c r="G105" i="11"/>
  <c r="G52" i="8"/>
  <c r="G51" i="8" s="1"/>
  <c r="G109" i="11"/>
  <c r="G113" i="11"/>
  <c r="I46" i="6"/>
  <c r="I45" i="6"/>
  <c r="F44" i="6"/>
  <c r="B44" i="6"/>
  <c r="B41" i="6" s="1"/>
  <c r="U44" i="6"/>
  <c r="D43" i="5"/>
  <c r="O27" i="5"/>
  <c r="L46" i="6"/>
  <c r="I43" i="6"/>
  <c r="L54" i="7"/>
  <c r="E47" i="6"/>
  <c r="G48" i="6"/>
  <c r="W48" i="6"/>
  <c r="T52" i="7"/>
  <c r="M27" i="5"/>
  <c r="J47" i="6"/>
  <c r="F45" i="6"/>
  <c r="H42" i="6"/>
  <c r="Q27" i="5"/>
  <c r="D115" i="4" l="1"/>
  <c r="D79" i="20"/>
  <c r="D170" i="4" s="1"/>
  <c r="V160" i="18"/>
  <c r="G132" i="23"/>
  <c r="T41" i="6"/>
  <c r="Q160" i="17"/>
  <c r="N160" i="18"/>
  <c r="N132" i="23"/>
  <c r="C105" i="4"/>
  <c r="C75" i="12"/>
  <c r="M160" i="19"/>
  <c r="L41" i="6"/>
  <c r="V100" i="11"/>
  <c r="L46" i="5"/>
  <c r="S132" i="23"/>
  <c r="H41" i="6"/>
  <c r="L45" i="5"/>
  <c r="R41" i="6"/>
  <c r="L43" i="5"/>
  <c r="I132" i="23"/>
  <c r="L47" i="5"/>
  <c r="H100" i="11"/>
  <c r="K132" i="23"/>
  <c r="L44" i="5"/>
  <c r="L41" i="5" s="1"/>
  <c r="B100" i="11"/>
  <c r="O114" i="4"/>
  <c r="O78" i="20"/>
  <c r="O169" i="4" s="1"/>
  <c r="R113" i="4"/>
  <c r="R77" i="20"/>
  <c r="R168" i="4" s="1"/>
  <c r="F113" i="4"/>
  <c r="F77" i="20"/>
  <c r="F168" i="4" s="1"/>
  <c r="H146" i="23"/>
  <c r="W132" i="23"/>
  <c r="S113" i="4"/>
  <c r="S77" i="20"/>
  <c r="S168" i="4" s="1"/>
  <c r="G113" i="4"/>
  <c r="G77" i="20"/>
  <c r="G168" i="4" s="1"/>
  <c r="K113" i="4"/>
  <c r="K77" i="20"/>
  <c r="K168" i="4" s="1"/>
  <c r="H132" i="23"/>
  <c r="L132" i="23"/>
  <c r="H165" i="23"/>
  <c r="U53" i="7"/>
  <c r="W114" i="4"/>
  <c r="W78" i="20"/>
  <c r="W169" i="4" s="1"/>
  <c r="K53" i="7"/>
  <c r="K54" i="7"/>
  <c r="V113" i="4"/>
  <c r="V77" i="20"/>
  <c r="V168" i="4" s="1"/>
  <c r="V59" i="20"/>
  <c r="I146" i="23"/>
  <c r="V115" i="4"/>
  <c r="V79" i="20"/>
  <c r="V170" i="4" s="1"/>
  <c r="I114" i="4"/>
  <c r="I78" i="20"/>
  <c r="I169" i="4" s="1"/>
  <c r="K52" i="7"/>
  <c r="N113" i="4"/>
  <c r="N77" i="20"/>
  <c r="N168" i="4" s="1"/>
  <c r="Q146" i="23"/>
  <c r="U52" i="7"/>
  <c r="W110" i="4"/>
  <c r="W102" i="16"/>
  <c r="W165" i="4" s="1"/>
  <c r="P160" i="18"/>
  <c r="K91" i="16"/>
  <c r="K89" i="16" s="1"/>
  <c r="K62" i="4"/>
  <c r="K135" i="4" s="1"/>
  <c r="K101" i="16"/>
  <c r="K164" i="4" s="1"/>
  <c r="K52" i="16"/>
  <c r="K61" i="4" s="1"/>
  <c r="K134" i="4" s="1"/>
  <c r="R62" i="4"/>
  <c r="R135" i="4" s="1"/>
  <c r="R52" i="16"/>
  <c r="R61" i="4" s="1"/>
  <c r="R91" i="16"/>
  <c r="R89" i="16" s="1"/>
  <c r="R101" i="16"/>
  <c r="R164" i="4" s="1"/>
  <c r="S62" i="4"/>
  <c r="S135" i="4" s="1"/>
  <c r="S52" i="16"/>
  <c r="S61" i="4" s="1"/>
  <c r="S134" i="4" s="1"/>
  <c r="S91" i="16"/>
  <c r="S89" i="16" s="1"/>
  <c r="S101" i="16"/>
  <c r="S164" i="4" s="1"/>
  <c r="J62" i="4"/>
  <c r="J135" i="4" s="1"/>
  <c r="J91" i="16"/>
  <c r="J89" i="16" s="1"/>
  <c r="J101" i="16"/>
  <c r="J164" i="4" s="1"/>
  <c r="J52" i="16"/>
  <c r="J61" i="4" s="1"/>
  <c r="V62" i="4"/>
  <c r="V135" i="4" s="1"/>
  <c r="V91" i="16"/>
  <c r="V89" i="16" s="1"/>
  <c r="V52" i="16"/>
  <c r="V61" i="4" s="1"/>
  <c r="V134" i="4" s="1"/>
  <c r="B160" i="17"/>
  <c r="Q91" i="16"/>
  <c r="Q89" i="16" s="1"/>
  <c r="Q62" i="4"/>
  <c r="Q135" i="4" s="1"/>
  <c r="Q101" i="16"/>
  <c r="Q164" i="4" s="1"/>
  <c r="Q52" i="16"/>
  <c r="Q61" i="4" s="1"/>
  <c r="Q134" i="4" s="1"/>
  <c r="U75" i="12"/>
  <c r="U105" i="4"/>
  <c r="K104" i="4"/>
  <c r="K73" i="12"/>
  <c r="T105" i="4"/>
  <c r="T75" i="12"/>
  <c r="J107" i="4"/>
  <c r="J101" i="12"/>
  <c r="J162" i="4" s="1"/>
  <c r="V105" i="4"/>
  <c r="V75" i="12"/>
  <c r="V104" i="4" s="1"/>
  <c r="J105" i="4"/>
  <c r="J75" i="12"/>
  <c r="R107" i="4"/>
  <c r="R101" i="12"/>
  <c r="R162" i="4" s="1"/>
  <c r="O204" i="15"/>
  <c r="W105" i="4"/>
  <c r="W75" i="12"/>
  <c r="W104" i="4" s="1"/>
  <c r="S75" i="12"/>
  <c r="S105" i="4"/>
  <c r="M75" i="12"/>
  <c r="M105" i="4"/>
  <c r="S107" i="4"/>
  <c r="S101" i="12"/>
  <c r="S162" i="4" s="1"/>
  <c r="H54" i="7"/>
  <c r="R75" i="12"/>
  <c r="R105" i="4"/>
  <c r="E104" i="4"/>
  <c r="E73" i="12"/>
  <c r="E102" i="4" s="1"/>
  <c r="R130" i="4"/>
  <c r="J55" i="4"/>
  <c r="J130" i="4" s="1"/>
  <c r="V54" i="7"/>
  <c r="V52" i="7"/>
  <c r="H55" i="7"/>
  <c r="B130" i="4"/>
  <c r="H130" i="4"/>
  <c r="H52" i="7"/>
  <c r="F130" i="4"/>
  <c r="I55" i="7"/>
  <c r="R55" i="7"/>
  <c r="N130" i="4"/>
  <c r="B100" i="4"/>
  <c r="B66" i="8"/>
  <c r="B155" i="4" s="1"/>
  <c r="E100" i="4"/>
  <c r="E66" i="8"/>
  <c r="E155" i="4" s="1"/>
  <c r="K100" i="4"/>
  <c r="K66" i="8"/>
  <c r="K155" i="4" s="1"/>
  <c r="H100" i="4"/>
  <c r="H66" i="8"/>
  <c r="H155" i="4" s="1"/>
  <c r="G100" i="11"/>
  <c r="E53" i="7"/>
  <c r="W53" i="7"/>
  <c r="I100" i="11"/>
  <c r="D52" i="7"/>
  <c r="D53" i="7"/>
  <c r="U55" i="7"/>
  <c r="V53" i="7"/>
  <c r="E54" i="7"/>
  <c r="R53" i="7"/>
  <c r="R52" i="7"/>
  <c r="R100" i="4"/>
  <c r="R66" i="8"/>
  <c r="R155" i="4" s="1"/>
  <c r="D55" i="7"/>
  <c r="E55" i="7"/>
  <c r="F100" i="11"/>
  <c r="J100" i="4"/>
  <c r="J66" i="8"/>
  <c r="J155" i="4" s="1"/>
  <c r="J54" i="8"/>
  <c r="J52" i="7"/>
  <c r="O54" i="7"/>
  <c r="B47" i="7"/>
  <c r="I54" i="7"/>
  <c r="G55" i="7"/>
  <c r="I52" i="7"/>
  <c r="M53" i="7"/>
  <c r="M54" i="7"/>
  <c r="G52" i="7"/>
  <c r="G54" i="7"/>
  <c r="F54" i="7"/>
  <c r="F55" i="7"/>
  <c r="S52" i="7"/>
  <c r="O52" i="7"/>
  <c r="O55" i="7"/>
  <c r="M52" i="7"/>
  <c r="J55" i="7"/>
  <c r="J53" i="7"/>
  <c r="T47" i="7"/>
  <c r="F53" i="7"/>
  <c r="W52" i="7"/>
  <c r="S47" i="6"/>
  <c r="S42" i="6"/>
  <c r="S43" i="6"/>
  <c r="S45" i="6"/>
  <c r="S44" i="6"/>
  <c r="S48" i="6"/>
  <c r="S46" i="6"/>
  <c r="N54" i="7"/>
  <c r="N52" i="7"/>
  <c r="N55" i="7"/>
  <c r="N53" i="7"/>
  <c r="O41" i="6"/>
  <c r="K46" i="6"/>
  <c r="K42" i="6"/>
  <c r="K43" i="6"/>
  <c r="K45" i="6"/>
  <c r="K44" i="6"/>
  <c r="W41" i="6"/>
  <c r="T48" i="5"/>
  <c r="T46" i="5"/>
  <c r="G41" i="6"/>
  <c r="S54" i="7"/>
  <c r="U47" i="6"/>
  <c r="U42" i="6"/>
  <c r="U45" i="6"/>
  <c r="K47" i="6"/>
  <c r="S53" i="7"/>
  <c r="M41" i="6"/>
  <c r="E41" i="6"/>
  <c r="U48" i="6"/>
  <c r="D102" i="4"/>
  <c r="F115" i="4"/>
  <c r="F79" i="20"/>
  <c r="F170" i="4" s="1"/>
  <c r="F59" i="20"/>
  <c r="G55" i="4"/>
  <c r="J5" i="5"/>
  <c r="J48" i="5" s="1"/>
  <c r="B91" i="16"/>
  <c r="B101" i="16"/>
  <c r="B164" i="4" s="1"/>
  <c r="B52" i="16"/>
  <c r="B62" i="4"/>
  <c r="B135" i="4" s="1"/>
  <c r="H59" i="20"/>
  <c r="H113" i="4"/>
  <c r="H77" i="20"/>
  <c r="H168" i="4" s="1"/>
  <c r="F129" i="4"/>
  <c r="F51" i="4"/>
  <c r="U52" i="16"/>
  <c r="U101" i="16"/>
  <c r="U164" i="4" s="1"/>
  <c r="U91" i="16"/>
  <c r="U62" i="4"/>
  <c r="U135" i="4" s="1"/>
  <c r="L47" i="7"/>
  <c r="C110" i="4"/>
  <c r="C79" i="16"/>
  <c r="C102" i="16"/>
  <c r="C165" i="4" s="1"/>
  <c r="F110" i="4"/>
  <c r="F102" i="16"/>
  <c r="F165" i="4" s="1"/>
  <c r="G79" i="16"/>
  <c r="G109" i="4"/>
  <c r="G101" i="16"/>
  <c r="G164" i="4" s="1"/>
  <c r="B146" i="23"/>
  <c r="L79" i="16"/>
  <c r="L108" i="4" s="1"/>
  <c r="L109" i="4"/>
  <c r="N160" i="19"/>
  <c r="L114" i="4"/>
  <c r="L78" i="20"/>
  <c r="L169" i="4" s="1"/>
  <c r="Q114" i="4"/>
  <c r="Q78" i="20"/>
  <c r="Q169" i="4" s="1"/>
  <c r="L115" i="4"/>
  <c r="L79" i="20"/>
  <c r="L170" i="4" s="1"/>
  <c r="E101" i="4"/>
  <c r="E67" i="8"/>
  <c r="E156" i="4" s="1"/>
  <c r="E54" i="8"/>
  <c r="D101" i="16"/>
  <c r="D164" i="4" s="1"/>
  <c r="D91" i="16"/>
  <c r="D52" i="16"/>
  <c r="D62" i="4"/>
  <c r="D135" i="4" s="1"/>
  <c r="D160" i="17"/>
  <c r="T132" i="23"/>
  <c r="V128" i="4"/>
  <c r="J41" i="6"/>
  <c r="O54" i="8"/>
  <c r="O66" i="8"/>
  <c r="O155" i="4" s="1"/>
  <c r="O100" i="4"/>
  <c r="Q75" i="12"/>
  <c r="Q105" i="4"/>
  <c r="G160" i="19"/>
  <c r="E115" i="4"/>
  <c r="E79" i="20"/>
  <c r="E170" i="4" s="1"/>
  <c r="T128" i="4"/>
  <c r="U55" i="4"/>
  <c r="P79" i="16"/>
  <c r="P108" i="4" s="1"/>
  <c r="P110" i="4"/>
  <c r="P102" i="16"/>
  <c r="P165" i="4" s="1"/>
  <c r="O79" i="16"/>
  <c r="O109" i="4"/>
  <c r="O101" i="16"/>
  <c r="O164" i="4" s="1"/>
  <c r="Q178" i="19"/>
  <c r="U5" i="5"/>
  <c r="W100" i="11"/>
  <c r="V41" i="6"/>
  <c r="N100" i="11"/>
  <c r="U160" i="17"/>
  <c r="F178" i="19"/>
  <c r="J132" i="23"/>
  <c r="G5" i="5"/>
  <c r="D96" i="12"/>
  <c r="D157" i="4" s="1"/>
  <c r="O130" i="4"/>
  <c r="K5" i="5"/>
  <c r="K48" i="5" s="1"/>
  <c r="D129" i="4"/>
  <c r="M5" i="5"/>
  <c r="M48" i="5" s="1"/>
  <c r="D160" i="19"/>
  <c r="F79" i="16"/>
  <c r="F109" i="4"/>
  <c r="F101" i="16"/>
  <c r="F164" i="4" s="1"/>
  <c r="S178" i="19"/>
  <c r="N165" i="23"/>
  <c r="R128" i="4"/>
  <c r="Q54" i="8"/>
  <c r="Q100" i="4"/>
  <c r="Q66" i="8"/>
  <c r="Q155" i="4" s="1"/>
  <c r="K51" i="4"/>
  <c r="K130" i="4"/>
  <c r="I75" i="12"/>
  <c r="I105" i="4"/>
  <c r="Q130" i="4"/>
  <c r="V107" i="4"/>
  <c r="V73" i="12"/>
  <c r="V101" i="12"/>
  <c r="V162" i="4" s="1"/>
  <c r="U146" i="23"/>
  <c r="D54" i="8"/>
  <c r="D100" i="4"/>
  <c r="D66" i="8"/>
  <c r="D155" i="4" s="1"/>
  <c r="N5" i="5"/>
  <c r="N48" i="5" s="1"/>
  <c r="K101" i="4"/>
  <c r="K54" i="8"/>
  <c r="K67" i="8"/>
  <c r="K156" i="4" s="1"/>
  <c r="B178" i="19"/>
  <c r="E165" i="23"/>
  <c r="G59" i="20"/>
  <c r="G78" i="20"/>
  <c r="G169" i="4" s="1"/>
  <c r="G114" i="4"/>
  <c r="S5" i="5"/>
  <c r="D41" i="5"/>
  <c r="L101" i="16"/>
  <c r="L164" i="4" s="1"/>
  <c r="L52" i="16"/>
  <c r="L91" i="16"/>
  <c r="L62" i="4"/>
  <c r="L135" i="4" s="1"/>
  <c r="T160" i="18"/>
  <c r="M160" i="18"/>
  <c r="O160" i="19"/>
  <c r="C115" i="4"/>
  <c r="C79" i="20"/>
  <c r="C170" i="4" s="1"/>
  <c r="C59" i="20"/>
  <c r="H101" i="4"/>
  <c r="H67" i="8"/>
  <c r="H156" i="4" s="1"/>
  <c r="H54" i="8"/>
  <c r="R79" i="16"/>
  <c r="R110" i="4"/>
  <c r="R102" i="16"/>
  <c r="R165" i="4" s="1"/>
  <c r="B59" i="20"/>
  <c r="B113" i="4"/>
  <c r="B77" i="20"/>
  <c r="B168" i="4" s="1"/>
  <c r="K115" i="4"/>
  <c r="K79" i="20"/>
  <c r="K170" i="4" s="1"/>
  <c r="K59" i="20"/>
  <c r="E114" i="4"/>
  <c r="E78" i="20"/>
  <c r="E169" i="4" s="1"/>
  <c r="E59" i="20"/>
  <c r="N107" i="4"/>
  <c r="N101" i="12"/>
  <c r="N162" i="4" s="1"/>
  <c r="N73" i="12"/>
  <c r="C51" i="4"/>
  <c r="C129" i="4"/>
  <c r="P101" i="4"/>
  <c r="P67" i="8"/>
  <c r="P156" i="4" s="1"/>
  <c r="P54" i="8"/>
  <c r="O73" i="12"/>
  <c r="O104" i="4"/>
  <c r="L130" i="4"/>
  <c r="D79" i="16"/>
  <c r="D108" i="4" s="1"/>
  <c r="D109" i="4"/>
  <c r="G54" i="8"/>
  <c r="G100" i="4"/>
  <c r="G66" i="8"/>
  <c r="G155" i="4" s="1"/>
  <c r="G128" i="4"/>
  <c r="F160" i="19"/>
  <c r="P114" i="4"/>
  <c r="P78" i="20"/>
  <c r="P169" i="4" s="1"/>
  <c r="O132" i="23"/>
  <c r="N110" i="4"/>
  <c r="N102" i="16"/>
  <c r="N165" i="4" s="1"/>
  <c r="C42" i="6"/>
  <c r="C44" i="6"/>
  <c r="C46" i="6"/>
  <c r="C43" i="6"/>
  <c r="C45" i="6"/>
  <c r="C47" i="6"/>
  <c r="C53" i="7"/>
  <c r="C52" i="7"/>
  <c r="C55" i="7"/>
  <c r="C101" i="4"/>
  <c r="C67" i="8"/>
  <c r="C156" i="4" s="1"/>
  <c r="C54" i="8"/>
  <c r="G107" i="4"/>
  <c r="G73" i="12"/>
  <c r="G102" i="4" s="1"/>
  <c r="G101" i="12"/>
  <c r="G162" i="4" s="1"/>
  <c r="L160" i="19"/>
  <c r="D100" i="11"/>
  <c r="E117" i="11"/>
  <c r="V79" i="16"/>
  <c r="V109" i="4"/>
  <c r="V101" i="16"/>
  <c r="V164" i="4" s="1"/>
  <c r="M129" i="4"/>
  <c r="N41" i="6"/>
  <c r="K117" i="11"/>
  <c r="F128" i="4"/>
  <c r="M101" i="4"/>
  <c r="M54" i="8"/>
  <c r="M67" i="8"/>
  <c r="M156" i="4" s="1"/>
  <c r="L160" i="18"/>
  <c r="P115" i="4"/>
  <c r="P79" i="20"/>
  <c r="P170" i="4" s="1"/>
  <c r="S129" i="4"/>
  <c r="W128" i="4"/>
  <c r="O107" i="4"/>
  <c r="O101" i="12"/>
  <c r="O162" i="4" s="1"/>
  <c r="M101" i="16"/>
  <c r="M164" i="4" s="1"/>
  <c r="M52" i="16"/>
  <c r="M91" i="16"/>
  <c r="M62" i="4"/>
  <c r="M135" i="4" s="1"/>
  <c r="P178" i="19"/>
  <c r="J178" i="19"/>
  <c r="P132" i="23"/>
  <c r="R146" i="23"/>
  <c r="H117" i="11"/>
  <c r="F107" i="4"/>
  <c r="F101" i="12"/>
  <c r="F162" i="4" s="1"/>
  <c r="F73" i="12"/>
  <c r="U160" i="18"/>
  <c r="T101" i="16"/>
  <c r="T164" i="4" s="1"/>
  <c r="T52" i="16"/>
  <c r="T91" i="16"/>
  <c r="T62" i="4"/>
  <c r="T135" i="4" s="1"/>
  <c r="T160" i="17"/>
  <c r="P129" i="4"/>
  <c r="V130" i="4"/>
  <c r="W59" i="20"/>
  <c r="W113" i="4"/>
  <c r="W77" i="20"/>
  <c r="W168" i="4" s="1"/>
  <c r="D59" i="20"/>
  <c r="D113" i="4"/>
  <c r="D77" i="20"/>
  <c r="D168" i="4" s="1"/>
  <c r="P47" i="5"/>
  <c r="P44" i="5"/>
  <c r="P43" i="5"/>
  <c r="P42" i="5"/>
  <c r="P45" i="5"/>
  <c r="P46" i="5"/>
  <c r="R117" i="11"/>
  <c r="S110" i="4"/>
  <c r="S102" i="16"/>
  <c r="S165" i="4" s="1"/>
  <c r="S79" i="16"/>
  <c r="B114" i="4"/>
  <c r="B78" i="20"/>
  <c r="B169" i="4" s="1"/>
  <c r="B115" i="4"/>
  <c r="B79" i="20"/>
  <c r="B170" i="4" s="1"/>
  <c r="L59" i="20"/>
  <c r="L113" i="4"/>
  <c r="L77" i="20"/>
  <c r="L168" i="4" s="1"/>
  <c r="F165" i="23"/>
  <c r="N178" i="19"/>
  <c r="C117" i="11"/>
  <c r="G204" i="15"/>
  <c r="Q100" i="11"/>
  <c r="U115" i="4"/>
  <c r="U79" i="20"/>
  <c r="U170" i="4" s="1"/>
  <c r="L146" i="23"/>
  <c r="L165" i="23"/>
  <c r="E55" i="4"/>
  <c r="D160" i="18"/>
  <c r="V160" i="19"/>
  <c r="W107" i="4"/>
  <c r="W73" i="12"/>
  <c r="W102" i="4" s="1"/>
  <c r="W101" i="12"/>
  <c r="W162" i="4" s="1"/>
  <c r="H75" i="12"/>
  <c r="H105" i="4"/>
  <c r="H114" i="4"/>
  <c r="H78" i="20"/>
  <c r="H169" i="4" s="1"/>
  <c r="J128" i="4"/>
  <c r="M117" i="11"/>
  <c r="M55" i="4"/>
  <c r="M130" i="4" s="1"/>
  <c r="E91" i="16"/>
  <c r="E52" i="16"/>
  <c r="E101" i="16"/>
  <c r="E164" i="4" s="1"/>
  <c r="E62" i="4"/>
  <c r="E135" i="4" s="1"/>
  <c r="E160" i="18"/>
  <c r="H79" i="16"/>
  <c r="H110" i="4"/>
  <c r="H102" i="16"/>
  <c r="H165" i="4" s="1"/>
  <c r="S165" i="23"/>
  <c r="P165" i="23"/>
  <c r="Q52" i="7"/>
  <c r="Q53" i="7"/>
  <c r="Q54" i="7"/>
  <c r="F54" i="8"/>
  <c r="F100" i="4"/>
  <c r="F66" i="8"/>
  <c r="F155" i="4" s="1"/>
  <c r="U101" i="4"/>
  <c r="U54" i="8"/>
  <c r="U67" i="8"/>
  <c r="U156" i="4" s="1"/>
  <c r="N100" i="16"/>
  <c r="N163" i="4" s="1"/>
  <c r="N61" i="4"/>
  <c r="N134" i="4" s="1"/>
  <c r="M160" i="17"/>
  <c r="M79" i="16"/>
  <c r="M108" i="4" s="1"/>
  <c r="M109" i="4"/>
  <c r="W54" i="8"/>
  <c r="W100" i="4"/>
  <c r="W66" i="8"/>
  <c r="W155" i="4" s="1"/>
  <c r="W79" i="16"/>
  <c r="W109" i="4"/>
  <c r="W101" i="16"/>
  <c r="W164" i="4" s="1"/>
  <c r="C5" i="5"/>
  <c r="C48" i="5" s="1"/>
  <c r="I79" i="16"/>
  <c r="I110" i="4"/>
  <c r="I102" i="16"/>
  <c r="I165" i="4" s="1"/>
  <c r="C178" i="19"/>
  <c r="M115" i="4"/>
  <c r="M79" i="20"/>
  <c r="M170" i="4" s="1"/>
  <c r="N129" i="4"/>
  <c r="K110" i="4"/>
  <c r="K79" i="16"/>
  <c r="K102" i="16"/>
  <c r="K165" i="4" s="1"/>
  <c r="P48" i="5"/>
  <c r="V110" i="4"/>
  <c r="V102" i="16"/>
  <c r="V165" i="4" s="1"/>
  <c r="B165" i="23"/>
  <c r="O129" i="4"/>
  <c r="O51" i="4"/>
  <c r="V129" i="4"/>
  <c r="W96" i="12"/>
  <c r="W157" i="4" s="1"/>
  <c r="W55" i="4"/>
  <c r="V204" i="15"/>
  <c r="P75" i="12"/>
  <c r="P105" i="4"/>
  <c r="U165" i="23"/>
  <c r="W115" i="4"/>
  <c r="W79" i="20"/>
  <c r="W170" i="4" s="1"/>
  <c r="T59" i="20"/>
  <c r="T113" i="4"/>
  <c r="T77" i="20"/>
  <c r="T168" i="4" s="1"/>
  <c r="M114" i="4"/>
  <c r="M59" i="20"/>
  <c r="M78" i="20"/>
  <c r="M169" i="4" s="1"/>
  <c r="L54" i="8"/>
  <c r="L100" i="4"/>
  <c r="L66" i="8"/>
  <c r="L155" i="4" s="1"/>
  <c r="E160" i="17"/>
  <c r="T115" i="4"/>
  <c r="T79" i="20"/>
  <c r="T170" i="4" s="1"/>
  <c r="S101" i="4"/>
  <c r="S67" i="8"/>
  <c r="S156" i="4" s="1"/>
  <c r="S54" i="8"/>
  <c r="T54" i="8"/>
  <c r="T100" i="4"/>
  <c r="T66" i="8"/>
  <c r="T155" i="4" s="1"/>
  <c r="U117" i="11"/>
  <c r="L160" i="17"/>
  <c r="T129" i="4"/>
  <c r="N128" i="4"/>
  <c r="I5" i="5"/>
  <c r="P117" i="11"/>
  <c r="M165" i="23"/>
  <c r="H47" i="5"/>
  <c r="H44" i="5"/>
  <c r="H46" i="5"/>
  <c r="H43" i="5"/>
  <c r="H42" i="5"/>
  <c r="H45" i="5"/>
  <c r="I59" i="20"/>
  <c r="I113" i="4"/>
  <c r="I77" i="20"/>
  <c r="I168" i="4" s="1"/>
  <c r="B101" i="4"/>
  <c r="B67" i="8"/>
  <c r="B156" i="4" s="1"/>
  <c r="B54" i="8"/>
  <c r="Q41" i="6"/>
  <c r="Q5" i="5"/>
  <c r="Q48" i="5" s="1"/>
  <c r="O5" i="5"/>
  <c r="O48" i="5" s="1"/>
  <c r="R101" i="4"/>
  <c r="R67" i="8"/>
  <c r="R156" i="4" s="1"/>
  <c r="R54" i="8"/>
  <c r="V178" i="19"/>
  <c r="P146" i="23"/>
  <c r="O59" i="20"/>
  <c r="O113" i="4"/>
  <c r="O77" i="20"/>
  <c r="O168" i="4" s="1"/>
  <c r="N115" i="4"/>
  <c r="N59" i="20"/>
  <c r="N79" i="20"/>
  <c r="N170" i="4" s="1"/>
  <c r="W5" i="5"/>
  <c r="P100" i="16"/>
  <c r="P163" i="4" s="1"/>
  <c r="P61" i="4"/>
  <c r="P134" i="4" s="1"/>
  <c r="L129" i="4"/>
  <c r="L128" i="4"/>
  <c r="T79" i="16"/>
  <c r="T108" i="4" s="1"/>
  <c r="T109" i="4"/>
  <c r="Q59" i="20"/>
  <c r="Q113" i="4"/>
  <c r="Q77" i="20"/>
  <c r="Q168" i="4" s="1"/>
  <c r="W165" i="23"/>
  <c r="W204" i="15"/>
  <c r="O100" i="11"/>
  <c r="I51" i="4"/>
  <c r="I129" i="4"/>
  <c r="M128" i="4"/>
  <c r="H178" i="19"/>
  <c r="B79" i="16"/>
  <c r="B108" i="4" s="1"/>
  <c r="B110" i="4"/>
  <c r="B102" i="16"/>
  <c r="B165" i="4" s="1"/>
  <c r="T165" i="23"/>
  <c r="S117" i="11"/>
  <c r="T146" i="23"/>
  <c r="H51" i="4"/>
  <c r="H129" i="4"/>
  <c r="T100" i="11"/>
  <c r="N89" i="16"/>
  <c r="P59" i="20"/>
  <c r="P113" i="4"/>
  <c r="P77" i="20"/>
  <c r="P168" i="4" s="1"/>
  <c r="R114" i="4"/>
  <c r="R78" i="20"/>
  <c r="R169" i="4" s="1"/>
  <c r="R59" i="20"/>
  <c r="V5" i="5"/>
  <c r="F204" i="15"/>
  <c r="R51" i="4"/>
  <c r="R134" i="4"/>
  <c r="U79" i="16"/>
  <c r="U108" i="4" s="1"/>
  <c r="U109" i="4"/>
  <c r="E146" i="23"/>
  <c r="N204" i="15"/>
  <c r="J51" i="4"/>
  <c r="J134" i="4"/>
  <c r="J59" i="20"/>
  <c r="J113" i="4"/>
  <c r="J77" i="20"/>
  <c r="J168" i="4" s="1"/>
  <c r="N79" i="16"/>
  <c r="N108" i="4" s="1"/>
  <c r="N109" i="4"/>
  <c r="U114" i="4"/>
  <c r="U78" i="20"/>
  <c r="U169" i="4" s="1"/>
  <c r="U59" i="20"/>
  <c r="I54" i="8"/>
  <c r="I100" i="4"/>
  <c r="I66" i="8"/>
  <c r="I155" i="4" s="1"/>
  <c r="H115" i="4"/>
  <c r="H79" i="20"/>
  <c r="H170" i="4" s="1"/>
  <c r="B117" i="11"/>
  <c r="F5" i="5"/>
  <c r="I41" i="6"/>
  <c r="F41" i="6"/>
  <c r="E46" i="5"/>
  <c r="E45" i="5"/>
  <c r="E44" i="5"/>
  <c r="E43" i="5"/>
  <c r="E47" i="5"/>
  <c r="E42" i="5"/>
  <c r="O128" i="4"/>
  <c r="Q132" i="23"/>
  <c r="C48" i="6"/>
  <c r="M146" i="23"/>
  <c r="B5" i="5"/>
  <c r="B48" i="5" s="1"/>
  <c r="R43" i="5"/>
  <c r="R42" i="5"/>
  <c r="R46" i="5"/>
  <c r="R47" i="5"/>
  <c r="R44" i="5"/>
  <c r="R45" i="5"/>
  <c r="L100" i="11"/>
  <c r="E79" i="16"/>
  <c r="E108" i="4" s="1"/>
  <c r="E109" i="4"/>
  <c r="S115" i="4"/>
  <c r="S59" i="20"/>
  <c r="S79" i="20"/>
  <c r="S170" i="4" s="1"/>
  <c r="G146" i="23"/>
  <c r="T114" i="4"/>
  <c r="T78" i="20"/>
  <c r="T169" i="4" s="1"/>
  <c r="J79" i="16"/>
  <c r="J110" i="4"/>
  <c r="J102" i="16"/>
  <c r="J165" i="4" s="1"/>
  <c r="Q110" i="4"/>
  <c r="Q79" i="16"/>
  <c r="Q102" i="16"/>
  <c r="Q165" i="4" s="1"/>
  <c r="C165" i="23"/>
  <c r="N54" i="8"/>
  <c r="N100" i="4"/>
  <c r="N66" i="8"/>
  <c r="N155" i="4" s="1"/>
  <c r="U160" i="19"/>
  <c r="R178" i="19"/>
  <c r="K165" i="23"/>
  <c r="V54" i="8"/>
  <c r="V100" i="4"/>
  <c r="V66" i="8"/>
  <c r="V155" i="4" s="1"/>
  <c r="I178" i="19"/>
  <c r="D132" i="23"/>
  <c r="K178" i="19"/>
  <c r="K47" i="7" l="1"/>
  <c r="C104" i="4"/>
  <c r="C73" i="12"/>
  <c r="I47" i="7"/>
  <c r="T41" i="5"/>
  <c r="V112" i="4"/>
  <c r="V76" i="20"/>
  <c r="V167" i="4" s="1"/>
  <c r="U47" i="7"/>
  <c r="V51" i="4"/>
  <c r="Q51" i="4"/>
  <c r="S51" i="4"/>
  <c r="N51" i="4"/>
  <c r="R104" i="4"/>
  <c r="R73" i="12"/>
  <c r="E96" i="12"/>
  <c r="E157" i="4" s="1"/>
  <c r="J104" i="4"/>
  <c r="J73" i="12"/>
  <c r="T104" i="4"/>
  <c r="T73" i="12"/>
  <c r="K102" i="4"/>
  <c r="K96" i="12"/>
  <c r="K157" i="4" s="1"/>
  <c r="H47" i="7"/>
  <c r="M104" i="4"/>
  <c r="M73" i="12"/>
  <c r="S104" i="4"/>
  <c r="S73" i="12"/>
  <c r="U73" i="12"/>
  <c r="U104" i="4"/>
  <c r="E47" i="7"/>
  <c r="W47" i="7"/>
  <c r="R47" i="7"/>
  <c r="J47" i="7"/>
  <c r="D47" i="7"/>
  <c r="M47" i="7"/>
  <c r="V47" i="7"/>
  <c r="F47" i="7"/>
  <c r="O47" i="7"/>
  <c r="J65" i="8"/>
  <c r="J154" i="4" s="1"/>
  <c r="J99" i="4"/>
  <c r="G47" i="7"/>
  <c r="N47" i="7"/>
  <c r="K41" i="6"/>
  <c r="S47" i="7"/>
  <c r="U41" i="6"/>
  <c r="S41" i="6"/>
  <c r="P112" i="4"/>
  <c r="P76" i="20"/>
  <c r="P167" i="4" s="1"/>
  <c r="R112" i="4"/>
  <c r="R76" i="20"/>
  <c r="R167" i="4" s="1"/>
  <c r="M112" i="4"/>
  <c r="M76" i="20"/>
  <c r="M167" i="4" s="1"/>
  <c r="S108" i="4"/>
  <c r="S100" i="16"/>
  <c r="S163" i="4" s="1"/>
  <c r="C47" i="7"/>
  <c r="C41" i="6"/>
  <c r="L89" i="16"/>
  <c r="K46" i="5"/>
  <c r="K45" i="5"/>
  <c r="K47" i="5"/>
  <c r="K43" i="5"/>
  <c r="K42" i="5"/>
  <c r="K44" i="5"/>
  <c r="O108" i="4"/>
  <c r="O100" i="16"/>
  <c r="U89" i="16"/>
  <c r="H112" i="4"/>
  <c r="H76" i="20"/>
  <c r="H167" i="4" s="1"/>
  <c r="F42" i="5"/>
  <c r="F45" i="5"/>
  <c r="F44" i="5"/>
  <c r="F47" i="5"/>
  <c r="F43" i="5"/>
  <c r="F46" i="5"/>
  <c r="L100" i="16"/>
  <c r="L163" i="4" s="1"/>
  <c r="L61" i="4"/>
  <c r="K99" i="4"/>
  <c r="K65" i="8"/>
  <c r="K154" i="4" s="1"/>
  <c r="Q99" i="4"/>
  <c r="Q65" i="8"/>
  <c r="Q154" i="4" s="1"/>
  <c r="C108" i="4"/>
  <c r="C100" i="16"/>
  <c r="C163" i="4" s="1"/>
  <c r="G130" i="4"/>
  <c r="G51" i="4"/>
  <c r="R41" i="5"/>
  <c r="F48" i="5"/>
  <c r="Q108" i="4"/>
  <c r="Q100" i="16"/>
  <c r="Q163" i="4" s="1"/>
  <c r="V99" i="4"/>
  <c r="V65" i="8"/>
  <c r="V154" i="4" s="1"/>
  <c r="N99" i="4"/>
  <c r="N65" i="8"/>
  <c r="N154" i="4" s="1"/>
  <c r="S112" i="4"/>
  <c r="S76" i="20"/>
  <c r="B46" i="5"/>
  <c r="B47" i="5"/>
  <c r="B45" i="5"/>
  <c r="B43" i="5"/>
  <c r="B42" i="5"/>
  <c r="B44" i="5"/>
  <c r="E41" i="5"/>
  <c r="O112" i="4"/>
  <c r="O76" i="20"/>
  <c r="O47" i="5"/>
  <c r="O45" i="5"/>
  <c r="O46" i="5"/>
  <c r="O42" i="5"/>
  <c r="O43" i="5"/>
  <c r="O44" i="5"/>
  <c r="T99" i="4"/>
  <c r="T65" i="8"/>
  <c r="T154" i="4" s="1"/>
  <c r="P104" i="4"/>
  <c r="P73" i="12"/>
  <c r="K108" i="4"/>
  <c r="K100" i="16"/>
  <c r="K163" i="4" s="1"/>
  <c r="E100" i="16"/>
  <c r="E163" i="4" s="1"/>
  <c r="E61" i="4"/>
  <c r="E134" i="4" s="1"/>
  <c r="W112" i="4"/>
  <c r="W76" i="20"/>
  <c r="W167" i="4" s="1"/>
  <c r="M89" i="16"/>
  <c r="M99" i="4"/>
  <c r="M65" i="8"/>
  <c r="M154" i="4" s="1"/>
  <c r="C99" i="4"/>
  <c r="C65" i="8"/>
  <c r="C154" i="4" s="1"/>
  <c r="K112" i="4"/>
  <c r="K76" i="20"/>
  <c r="R108" i="4"/>
  <c r="R100" i="16"/>
  <c r="R163" i="4" s="1"/>
  <c r="G112" i="4"/>
  <c r="G76" i="20"/>
  <c r="G167" i="4" s="1"/>
  <c r="F108" i="4"/>
  <c r="F100" i="16"/>
  <c r="U100" i="16"/>
  <c r="U163" i="4" s="1"/>
  <c r="U61" i="4"/>
  <c r="U134" i="4" s="1"/>
  <c r="G96" i="12"/>
  <c r="J112" i="4"/>
  <c r="J76" i="20"/>
  <c r="J167" i="4" s="1"/>
  <c r="W45" i="5"/>
  <c r="W47" i="5"/>
  <c r="W42" i="5"/>
  <c r="W43" i="5"/>
  <c r="W46" i="5"/>
  <c r="W44" i="5"/>
  <c r="I47" i="5"/>
  <c r="I43" i="5"/>
  <c r="I44" i="5"/>
  <c r="I46" i="5"/>
  <c r="I45" i="5"/>
  <c r="I42" i="5"/>
  <c r="S99" i="4"/>
  <c r="S65" i="8"/>
  <c r="S154" i="4" s="1"/>
  <c r="W108" i="4"/>
  <c r="W100" i="16"/>
  <c r="W163" i="4" s="1"/>
  <c r="F99" i="4"/>
  <c r="F65" i="8"/>
  <c r="E89" i="16"/>
  <c r="L112" i="4"/>
  <c r="L76" i="20"/>
  <c r="L167" i="4" s="1"/>
  <c r="T89" i="16"/>
  <c r="M100" i="16"/>
  <c r="M163" i="4" s="1"/>
  <c r="M61" i="4"/>
  <c r="M134" i="4" s="1"/>
  <c r="H99" i="4"/>
  <c r="H65" i="8"/>
  <c r="D99" i="4"/>
  <c r="D65" i="8"/>
  <c r="D154" i="4" s="1"/>
  <c r="U42" i="5"/>
  <c r="U45" i="5"/>
  <c r="U43" i="5"/>
  <c r="U44" i="5"/>
  <c r="U47" i="5"/>
  <c r="U46" i="5"/>
  <c r="F112" i="4"/>
  <c r="F76" i="20"/>
  <c r="U112" i="4"/>
  <c r="U76" i="20"/>
  <c r="U167" i="4" s="1"/>
  <c r="W48" i="5"/>
  <c r="Q46" i="5"/>
  <c r="Q45" i="5"/>
  <c r="Q42" i="5"/>
  <c r="Q43" i="5"/>
  <c r="Q47" i="5"/>
  <c r="Q44" i="5"/>
  <c r="I112" i="4"/>
  <c r="I76" i="20"/>
  <c r="I167" i="4" s="1"/>
  <c r="I48" i="5"/>
  <c r="T112" i="4"/>
  <c r="T76" i="20"/>
  <c r="T167" i="4" s="1"/>
  <c r="W130" i="4"/>
  <c r="W51" i="4"/>
  <c r="I108" i="4"/>
  <c r="I100" i="16"/>
  <c r="I163" i="4" s="1"/>
  <c r="T100" i="16"/>
  <c r="T163" i="4" s="1"/>
  <c r="T61" i="4"/>
  <c r="F102" i="4"/>
  <c r="F96" i="12"/>
  <c r="F157" i="4" s="1"/>
  <c r="G99" i="4"/>
  <c r="G98" i="4" s="1"/>
  <c r="G65" i="8"/>
  <c r="N102" i="4"/>
  <c r="N96" i="12"/>
  <c r="N157" i="4" s="1"/>
  <c r="N43" i="5"/>
  <c r="N42" i="5"/>
  <c r="N44" i="5"/>
  <c r="N47" i="5"/>
  <c r="N45" i="5"/>
  <c r="N46" i="5"/>
  <c r="I104" i="4"/>
  <c r="I73" i="12"/>
  <c r="M45" i="5"/>
  <c r="M43" i="5"/>
  <c r="M44" i="5"/>
  <c r="M47" i="5"/>
  <c r="M42" i="5"/>
  <c r="M46" i="5"/>
  <c r="U48" i="5"/>
  <c r="O99" i="4"/>
  <c r="O65" i="8"/>
  <c r="O154" i="4" s="1"/>
  <c r="D100" i="16"/>
  <c r="D163" i="4" s="1"/>
  <c r="D61" i="4"/>
  <c r="B100" i="16"/>
  <c r="B163" i="4" s="1"/>
  <c r="B61" i="4"/>
  <c r="H108" i="4"/>
  <c r="H100" i="16"/>
  <c r="H163" i="4" s="1"/>
  <c r="E130" i="4"/>
  <c r="O102" i="4"/>
  <c r="O96" i="12"/>
  <c r="O157" i="4" s="1"/>
  <c r="G42" i="5"/>
  <c r="G43" i="5"/>
  <c r="G46" i="5"/>
  <c r="G44" i="5"/>
  <c r="G45" i="5"/>
  <c r="G47" i="5"/>
  <c r="U130" i="4"/>
  <c r="D89" i="16"/>
  <c r="G108" i="4"/>
  <c r="G100" i="16"/>
  <c r="J108" i="4"/>
  <c r="J100" i="16"/>
  <c r="J163" i="4" s="1"/>
  <c r="L99" i="4"/>
  <c r="L65" i="8"/>
  <c r="L154" i="4" s="1"/>
  <c r="Q47" i="7"/>
  <c r="H104" i="4"/>
  <c r="H73" i="12"/>
  <c r="P41" i="5"/>
  <c r="P51" i="4"/>
  <c r="V108" i="4"/>
  <c r="V100" i="16"/>
  <c r="V163" i="4" s="1"/>
  <c r="P99" i="4"/>
  <c r="P65" i="8"/>
  <c r="P154" i="4" s="1"/>
  <c r="S42" i="5"/>
  <c r="S45" i="5"/>
  <c r="S46" i="5"/>
  <c r="S44" i="5"/>
  <c r="S43" i="5"/>
  <c r="S47" i="5"/>
  <c r="G48" i="5"/>
  <c r="B89" i="16"/>
  <c r="V43" i="5"/>
  <c r="V42" i="5"/>
  <c r="V45" i="5"/>
  <c r="V44" i="5"/>
  <c r="V47" i="5"/>
  <c r="V46" i="5"/>
  <c r="N112" i="4"/>
  <c r="N76" i="20"/>
  <c r="N167" i="4" s="1"/>
  <c r="R99" i="4"/>
  <c r="R65" i="8"/>
  <c r="R154" i="4" s="1"/>
  <c r="H41" i="5"/>
  <c r="I99" i="4"/>
  <c r="I65" i="8"/>
  <c r="I154" i="4" s="1"/>
  <c r="V48" i="5"/>
  <c r="Q112" i="4"/>
  <c r="Q76" i="20"/>
  <c r="Q167" i="4" s="1"/>
  <c r="B99" i="4"/>
  <c r="B65" i="8"/>
  <c r="B154" i="4" s="1"/>
  <c r="C43" i="5"/>
  <c r="C44" i="5"/>
  <c r="C47" i="5"/>
  <c r="C46" i="5"/>
  <c r="C42" i="5"/>
  <c r="C45" i="5"/>
  <c r="W99" i="4"/>
  <c r="W65" i="8"/>
  <c r="U99" i="4"/>
  <c r="U65" i="8"/>
  <c r="D112" i="4"/>
  <c r="D76" i="20"/>
  <c r="D167" i="4" s="1"/>
  <c r="E112" i="4"/>
  <c r="E76" i="20"/>
  <c r="E167" i="4" s="1"/>
  <c r="B112" i="4"/>
  <c r="B76" i="20"/>
  <c r="B167" i="4" s="1"/>
  <c r="C112" i="4"/>
  <c r="C76" i="20"/>
  <c r="S48" i="5"/>
  <c r="V102" i="4"/>
  <c r="V96" i="12"/>
  <c r="V157" i="4" s="1"/>
  <c r="Q104" i="4"/>
  <c r="Q73" i="12"/>
  <c r="E99" i="4"/>
  <c r="E65" i="8"/>
  <c r="J46" i="5"/>
  <c r="J47" i="5"/>
  <c r="J43" i="5"/>
  <c r="J45" i="5"/>
  <c r="J42" i="5"/>
  <c r="J44" i="5"/>
  <c r="C102" i="4" l="1"/>
  <c r="C96" i="12"/>
  <c r="C157" i="4" s="1"/>
  <c r="E98" i="4"/>
  <c r="L98" i="4"/>
  <c r="W98" i="4"/>
  <c r="M51" i="4"/>
  <c r="U51" i="4"/>
  <c r="E51" i="4"/>
  <c r="U102" i="4"/>
  <c r="U98" i="4" s="1"/>
  <c r="U96" i="12"/>
  <c r="U157" i="4" s="1"/>
  <c r="S102" i="4"/>
  <c r="S98" i="4" s="1"/>
  <c r="S153" i="4" s="1"/>
  <c r="S96" i="12"/>
  <c r="S157" i="4" s="1"/>
  <c r="M102" i="4"/>
  <c r="M98" i="4" s="1"/>
  <c r="M96" i="12"/>
  <c r="M157" i="4" s="1"/>
  <c r="T96" i="12"/>
  <c r="T157" i="4" s="1"/>
  <c r="T102" i="4"/>
  <c r="J102" i="4"/>
  <c r="J98" i="4" s="1"/>
  <c r="J96" i="12"/>
  <c r="J157" i="4" s="1"/>
  <c r="R102" i="4"/>
  <c r="R98" i="4" s="1"/>
  <c r="R153" i="4" s="1"/>
  <c r="R96" i="12"/>
  <c r="R157" i="4" s="1"/>
  <c r="O98" i="4"/>
  <c r="O153" i="4" s="1"/>
  <c r="K41" i="5"/>
  <c r="O41" i="5"/>
  <c r="S41" i="5"/>
  <c r="H102" i="4"/>
  <c r="H96" i="12"/>
  <c r="H157" i="4" s="1"/>
  <c r="G154" i="4"/>
  <c r="W41" i="5"/>
  <c r="F163" i="4"/>
  <c r="K167" i="4"/>
  <c r="U154" i="4"/>
  <c r="B98" i="4"/>
  <c r="D134" i="4"/>
  <c r="D51" i="4"/>
  <c r="N41" i="5"/>
  <c r="D98" i="4"/>
  <c r="G157" i="4"/>
  <c r="S167" i="4"/>
  <c r="G41" i="5"/>
  <c r="M41" i="5"/>
  <c r="I102" i="4"/>
  <c r="I98" i="4" s="1"/>
  <c r="I96" i="12"/>
  <c r="I157" i="4" s="1"/>
  <c r="H154" i="4"/>
  <c r="F154" i="4"/>
  <c r="T98" i="4"/>
  <c r="B41" i="5"/>
  <c r="O163" i="4"/>
  <c r="W154" i="4"/>
  <c r="Q41" i="5"/>
  <c r="F167" i="4"/>
  <c r="H98" i="4"/>
  <c r="F98" i="4"/>
  <c r="O167" i="4"/>
  <c r="K98" i="4"/>
  <c r="J41" i="5"/>
  <c r="E154" i="4"/>
  <c r="V41" i="5"/>
  <c r="B51" i="4"/>
  <c r="B134" i="4"/>
  <c r="U41" i="5"/>
  <c r="C98" i="4"/>
  <c r="N98" i="4"/>
  <c r="I41" i="5"/>
  <c r="G153" i="4"/>
  <c r="L134" i="4"/>
  <c r="L51" i="4"/>
  <c r="C41" i="5"/>
  <c r="G163" i="4"/>
  <c r="Q102" i="4"/>
  <c r="Q98" i="4" s="1"/>
  <c r="Q96" i="12"/>
  <c r="Q157" i="4" s="1"/>
  <c r="C167" i="4"/>
  <c r="T134" i="4"/>
  <c r="T51" i="4"/>
  <c r="W153" i="4"/>
  <c r="P102" i="4"/>
  <c r="P98" i="4" s="1"/>
  <c r="P96" i="12"/>
  <c r="P157" i="4" s="1"/>
  <c r="V98" i="4"/>
  <c r="F41" i="5"/>
  <c r="U153" i="4" l="1"/>
  <c r="M153" i="4"/>
  <c r="E153" i="4"/>
  <c r="P153" i="4"/>
  <c r="I153" i="4"/>
  <c r="N153" i="4"/>
  <c r="H153" i="4"/>
  <c r="D153" i="4"/>
  <c r="V153" i="4"/>
  <c r="C153" i="4"/>
  <c r="J153" i="4"/>
  <c r="T153" i="4"/>
  <c r="L153" i="4"/>
  <c r="F153" i="4"/>
  <c r="Q153" i="4"/>
  <c r="K153" i="4"/>
  <c r="B153" i="4"/>
</calcChain>
</file>

<file path=xl/sharedStrings.xml><?xml version="1.0" encoding="utf-8"?>
<sst xmlns="http://schemas.openxmlformats.org/spreadsheetml/2006/main" count="8364" uniqueCount="3249">
  <si>
    <t>JRC-IDEES-2021 - Integrated Database of the European Energy System</t>
  </si>
  <si>
    <t>Industrial sectors</t>
  </si>
  <si>
    <t>Prepared by JRC C.6</t>
  </si>
  <si>
    <t>v2021-1.00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</si>
  <si>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</si>
  <si>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</si>
  <si>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</si>
  <si>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</si>
  <si>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</si>
  <si>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</si>
  <si>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BE</t>
  </si>
  <si>
    <t>Belgium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</si>
  <si>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</si>
  <si>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</si>
  <si>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</si>
  <si>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</si>
  <si>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</si>
  <si>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</si>
  <si>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</si>
  <si>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</si>
  <si>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</si>
  <si>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</si>
  <si>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</si>
  <si>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</si>
  <si>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</si>
  <si>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</si>
  <si>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</si>
  <si>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</si>
  <si>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</si>
  <si>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</si>
  <si>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</si>
  <si>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</si>
  <si>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</si>
  <si>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</si>
  <si>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Other liquids</t>
  </si>
  <si>
    <t>Gas</t>
  </si>
  <si>
    <t>Derived gases</t>
  </si>
  <si>
    <t>RES and wastes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</si>
  <si>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</si>
  <si>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</si>
  <si>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</si>
  <si>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</si>
  <si>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</si>
  <si>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</si>
  <si>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</si>
  <si>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</si>
  <si>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</si>
  <si>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</si>
  <si>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</si>
  <si>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</si>
  <si>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</si>
  <si>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</si>
  <si>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</si>
  <si>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</si>
  <si>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</si>
  <si>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(M€2015)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</si>
  <si>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</si>
  <si>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</si>
  <si>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</si>
  <si>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</si>
  <si>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</si>
  <si>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</si>
  <si>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</si>
  <si>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</si>
  <si>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</si>
  <si>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</si>
  <si>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</si>
  <si>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</si>
  <si>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</si>
  <si>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</si>
  <si>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Fuel oil</t>
  </si>
  <si>
    <t>Gases</t>
  </si>
  <si>
    <t>Natural gas</t>
  </si>
  <si>
    <t>Biomass and waste</t>
  </si>
  <si>
    <t>Biogas</t>
  </si>
  <si>
    <t>Liquid biofuels</t>
  </si>
  <si>
    <t>Solar</t>
  </si>
  <si>
    <t>Geothermal</t>
  </si>
  <si>
    <t>Ambient heat</t>
  </si>
  <si>
    <t>Distributed steam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</si>
  <si>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</si>
  <si>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</si>
  <si>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</si>
  <si>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</si>
  <si>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</si>
  <si>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</si>
  <si>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</si>
  <si>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M€2015)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</si>
  <si>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</si>
  <si>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</si>
  <si>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</si>
  <si>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</si>
  <si>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</si>
  <si>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</si>
  <si>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</si>
  <si>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</si>
  <si>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</si>
  <si>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</si>
  <si>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</si>
  <si>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</si>
  <si>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</si>
  <si>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</si>
  <si>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</si>
  <si>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</si>
  <si>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</si>
  <si>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</si>
  <si>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</si>
  <si>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</si>
  <si>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</si>
  <si>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</si>
  <si>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</si>
  <si>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</si>
  <si>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PROCESS_EMI.ktCO2.BE.NSI.TOTAL</t>
  </si>
  <si>
    <t>Market shares of CO2 emissions (%)</t>
  </si>
  <si>
    <t>VA.Meuro2015.BE.ISI.BF_BOF</t>
  </si>
  <si>
    <t>VA.Meuro2015.BE.ISI.EAF</t>
  </si>
  <si>
    <t>Physical output (kt steel)</t>
  </si>
  <si>
    <t>OUTPUT.kt.BE.ISI.BF_BOF</t>
  </si>
  <si>
    <t>OUTPUT.kt.BE.ISI.EAF</t>
  </si>
  <si>
    <t>Installed capacity (kt steel production)</t>
  </si>
  <si>
    <t>CAP.kt.BE.ISI.BF_BOF</t>
  </si>
  <si>
    <t>CAP.kt.BE.ISI.EAF</t>
  </si>
  <si>
    <t>Capacity investment (kt steel production)</t>
  </si>
  <si>
    <t>NEWCAP.kt.BE.ISI.BF_BOF</t>
  </si>
  <si>
    <t>NEWCAP.kt.BE.ISI.EAF</t>
  </si>
  <si>
    <t>Decommissioned capacity (kt steel production)</t>
  </si>
  <si>
    <t>Idle capacity (kt steel production)</t>
  </si>
  <si>
    <t>FEC.ktoe.BE.ISI.TOTAL.TOTAL.TOTAL.TOTAL</t>
  </si>
  <si>
    <t>FEC.ktoe.BE.ISI.TOTAL.TOTAL.TOTAL.NONCOKE_SOLIDS</t>
  </si>
  <si>
    <t>FEC.ktoe.BE.ISI.TOTAL.TOTAL.TOTAL.COKE</t>
  </si>
  <si>
    <t>FEC.ktoe.BE.ISI.TOTAL.TOTAL.TOTAL.RFG</t>
  </si>
  <si>
    <t>FEC.ktoe.BE.ISI.TOTAL.TOTAL.TOTAL.LPG</t>
  </si>
  <si>
    <t>FEC.ktoe.BE.ISI.TOTAL.TOTAL.TOTAL.DIESEL</t>
  </si>
  <si>
    <t>FEC.ktoe.BE.ISI.TOTAL.TOTAL.TOTAL.RFO</t>
  </si>
  <si>
    <t>FEC.ktoe.BE.ISI.TOTAL.TOTAL.TOTAL.OTHER</t>
  </si>
  <si>
    <t>FEC.ktoe.BE.ISI.TOTAL.TOTAL.TOTAL.NG</t>
  </si>
  <si>
    <t>FEC.ktoe.BE.ISI.TOTAL.TOTAL.TOTAL.DERIVED</t>
  </si>
  <si>
    <t>FEC.ktoe.BE.ISI.TOTAL.TOTAL.TOTAL.BIOMASS_WASTE</t>
  </si>
  <si>
    <t>FEC.ktoe.BE.ISI.TOTAL.TOTAL.TOTAL.BIOGAS</t>
  </si>
  <si>
    <t>FEC.ktoe.BE.ISI.TOTAL.TOTAL.TOTAL.LIQBIO</t>
  </si>
  <si>
    <t>FEC.ktoe.BE.ISI.TOTAL.TOTAL.TOTAL.SOLAR</t>
  </si>
  <si>
    <t>FEC.ktoe.BE.ISI.TOTAL.TOTAL.TOTAL.GEO</t>
  </si>
  <si>
    <t>FEC.ktoe.BE.ISI.TOTAL.TOTAL.TOTAL.AMBIENT</t>
  </si>
  <si>
    <t>FEC.ktoe.BE.ISI.TOTAL.TOTAL.TOTAL.STEAM_DISTR</t>
  </si>
  <si>
    <t>FEC.ktoe.BE.ISI.TOTAL.TOTAL.TOTAL.ELEC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</si>
  <si>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</si>
  <si>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</si>
  <si>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</si>
  <si>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</si>
  <si>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</si>
  <si>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</si>
  <si>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</si>
  <si>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</si>
  <si>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</si>
  <si>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FEC.ktoe.BE.ISI.BF_BOF.TOTAL.TOTAL.TOTAL</t>
  </si>
  <si>
    <t>FEC.ktoe.BE.ISI.BF_BOF.LIGHT.GENERIC.ELEC</t>
  </si>
  <si>
    <t>FEC.ktoe.BE.ISI.BF_BOF.AIRCOMP.GENERIC.ELEC</t>
  </si>
  <si>
    <t>FEC.ktoe.BE.ISI.BF_BOF.MOTOR.GENERIC.ELEC</t>
  </si>
  <si>
    <t>FEC.ktoe.BE.ISI.BF_BOF.FANS.GENERIC.ELEC</t>
  </si>
  <si>
    <t>FEC.ktoe.BE.ISI.BF_BOF.LOW_ENTH.TOTAL.TOTAL</t>
  </si>
  <si>
    <t>Diesel oil and liquid biofuels</t>
  </si>
  <si>
    <t>FEC.ktoe.BE.ISI.BF_BOF.LOW_ENTH.THERM.DIESEL_LIQBIO</t>
  </si>
  <si>
    <t>Natural gas and biogas</t>
  </si>
  <si>
    <t>FEC.ktoe.BE.ISI.BF_BOF.LOW_ENTH.THERM.NG_BIOGAS</t>
  </si>
  <si>
    <t>FEC.ktoe.BE.ISI.BF_BOF.LOW_ENTH.THERM.SOLAR_GEO</t>
  </si>
  <si>
    <t>FEC.ktoe.BE.ISI.BF_BOF.LOW_ENTH.HP.AMBIENT</t>
  </si>
  <si>
    <t>FEC.ktoe.BE.ISI.BF_BOF.LOW_ENTH.THERM.ELEC</t>
  </si>
  <si>
    <t>Steel: Sinter/Pellet-making</t>
  </si>
  <si>
    <t>FEC.ktoe.BE.ISI.BF_BOF.SINTERING.TOTAL.TOTAL</t>
  </si>
  <si>
    <t>FEC.ktoe.BE.ISI.BF_BOF.SINTERING.THERM.NONCOKE_SOLIDS</t>
  </si>
  <si>
    <t>FEC.ktoe.BE.ISI.BF_BOF.SINTERING.THERM.RFO</t>
  </si>
  <si>
    <t>FEC.ktoe.BE.ISI.BF_BOF.SINTERING.THERM.NG_BIOGAS</t>
  </si>
  <si>
    <t>FEC.ktoe.BE.ISI.BF_BOF.SINTERING.THERM.DERIVED</t>
  </si>
  <si>
    <t>FEC.ktoe.BE.ISI.BF_BOF.SINTERING.THERM.ELEC</t>
  </si>
  <si>
    <t>Steel: Blast /Basic oxygen furnace</t>
  </si>
  <si>
    <t>FEC.ktoe.BE.ISI.BF_BOF.BLAST_FURNACE.TOTAL.TOTAL</t>
  </si>
  <si>
    <t>FEC.ktoe.BE.ISI.BF_BOF.BLAST_FURNACE.THERM.NONCOKE_SOLIDS</t>
  </si>
  <si>
    <t>FEC.ktoe.BE.ISI.BF_BOF.BLAST_FURNACE.THERM.COKE</t>
  </si>
  <si>
    <t>FEC.ktoe.BE.ISI.BF_BOF.BLAST_FURNACE.THERM.RFO</t>
  </si>
  <si>
    <t>FEC.ktoe.BE.ISI.BF_BOF.BLAST_FURNACE.THERM.NG_BIOGAS</t>
  </si>
  <si>
    <t>FEC.ktoe.BE.ISI.BF_BOF.BLAST_FURNACE.THERM.DERIVED</t>
  </si>
  <si>
    <t>Steel: Furnaces, refining and rolling</t>
  </si>
  <si>
    <t>FEC.ktoe.BE.ISI.BF_BOF.REFINING.TOTAL.TOTAL</t>
  </si>
  <si>
    <t>Steel: Furnaces, refining and rolling - Thermal</t>
  </si>
  <si>
    <t>FEC.ktoe.BE.ISI.BF_BOF.REFINING.THERM.TOTAL</t>
  </si>
  <si>
    <t>FEC.ktoe.BE.ISI.BF_BOF.REFINING.THERM.LPG</t>
  </si>
  <si>
    <t>FEC.ktoe.BE.ISI.BF_BOF.REFINING.THERM.DIESEL_LIQBIO</t>
  </si>
  <si>
    <t>FEC.ktoe.BE.ISI.BF_BOF.REFINING.THERM.RFO</t>
  </si>
  <si>
    <t>FEC.ktoe.BE.ISI.BF_BOF.REFINING.THERM.NG_BIOGAS</t>
  </si>
  <si>
    <t>Steel: Furnaces, refining and rolling - Electric</t>
  </si>
  <si>
    <t>FEC.ktoe.BE.ISI.BF_BOF.REFINING.ELEC.ELEC</t>
  </si>
  <si>
    <t>Steel: Product finishing</t>
  </si>
  <si>
    <t>Steel: Product finishing - Thermal</t>
  </si>
  <si>
    <t>FEC.ktoe.BE.ISI.BF_BOF.FINISHING.THERM.TOTAL</t>
  </si>
  <si>
    <t>FEC.ktoe.BE.ISI.BF_BOF.FINISHING.THERM.LPG</t>
  </si>
  <si>
    <t>FEC.ktoe.BE.ISI.BF_BOF.FINISHING.THERM.DIESEL_LIQBIO</t>
  </si>
  <si>
    <t>FEC.ktoe.BE.ISI.BF_BOF.FINISHING.THERM.NG_BIOGAS</t>
  </si>
  <si>
    <t>Steel: Product finishing - Steam</t>
  </si>
  <si>
    <t>FEC.ktoe.BE.ISI.BF_BOF.FINISHING_STEAM.TOTAL.TOTAL</t>
  </si>
  <si>
    <t>FEC.ktoe.BE.ISI.BF_BOF.FINISHING_STEAM.STEAM.NONCOKE_SOLIDS</t>
  </si>
  <si>
    <t>FEC.ktoe.BE.ISI.BF_BOF.FINISHING_STEAM.STEAM.RFG</t>
  </si>
  <si>
    <t>FEC.ktoe.BE.ISI.BF_BOF.FINISHING_STEAM.STEAM.LPG</t>
  </si>
  <si>
    <t>FEC.ktoe.BE.ISI.BF_BOF.FINISHING_STEAM.STEAM.DIESEL_LIQBIO</t>
  </si>
  <si>
    <t>FEC.ktoe.BE.ISI.BF_BOF.FINISHING_STEAM.STEAM.RFO</t>
  </si>
  <si>
    <t>FEC.ktoe.BE.ISI.BF_BOF.FINISHING_STEAM.STEAM.OTHER</t>
  </si>
  <si>
    <t>FEC.ktoe.BE.ISI.BF_BOF.FINISHING_STEAM.STEAM.NG_BIOGAS</t>
  </si>
  <si>
    <t>FEC.ktoe.BE.ISI.BF_BOF.FINISHING_STEAM.STEAM.DERIVED</t>
  </si>
  <si>
    <t>FEC.ktoe.BE.ISI.BF_BOF.FINISHING_STEAM.STEAM.BIOMASS_WASTE</t>
  </si>
  <si>
    <t>FEC.ktoe.BE.ISI.BF_BOF.FINISHING_STEAM.STEAM.STEAM_DISTR</t>
  </si>
  <si>
    <t>Steel: Product finishing - Electric</t>
  </si>
  <si>
    <t>FEC.ktoe.BE.ISI.BF_BOF.FINISHING.ELEC.ELEC</t>
  </si>
  <si>
    <t>FEC.ktoe.BE.ISI.EAF.TOTAL.TOTAL.TOTAL</t>
  </si>
  <si>
    <t>FEC.ktoe.BE.ISI.EAF.LIGHT.GENERIC.ELEC</t>
  </si>
  <si>
    <t>FEC.ktoe.BE.ISI.EAF.AIRCOMP.GENERIC.ELEC</t>
  </si>
  <si>
    <t>FEC.ktoe.BE.ISI.EAF.MOTOR.GENERIC.ELEC</t>
  </si>
  <si>
    <t>FEC.ktoe.BE.ISI.EAF.FANS.GENERIC.ELEC</t>
  </si>
  <si>
    <t>FEC.ktoe.BE.ISI.EAF.LOW_ENTH.TOTAL.TOTAL</t>
  </si>
  <si>
    <t>FEC.ktoe.BE.ISI.EAF.LOW_ENTH.THERM.DIESEL_LIQBIO</t>
  </si>
  <si>
    <t>FEC.ktoe.BE.ISI.EAF.LOW_ENTH.THERM.NG_BIOGAS</t>
  </si>
  <si>
    <t>FEC.ktoe.BE.ISI.EAF.LOW_ENTH.THERM.SOLAR_GEO</t>
  </si>
  <si>
    <t>FEC.ktoe.BE.ISI.EAF.LOW_ENTH.HP.AMBIENT</t>
  </si>
  <si>
    <t>FEC.ktoe.BE.ISI.EAF.LOW_ENTH.THERM.ELEC</t>
  </si>
  <si>
    <t>Steel: Smelters</t>
  </si>
  <si>
    <t>FEC.ktoe.BE.ISI.EAF.SMELTING.TOTAL.TOTAL</t>
  </si>
  <si>
    <t>FEC.ktoe.BE.ISI.EAF.SMELTING.THERM.NONCOKE_SOLIDS</t>
  </si>
  <si>
    <t>FEC.ktoe.BE.ISI.EAF.SMELTING.THERM.RFO</t>
  </si>
  <si>
    <t>FEC.ktoe.BE.ISI.EAF.SMELTING.THERM.NG_BIOGAS</t>
  </si>
  <si>
    <t>FEC.ktoe.BE.ISI.EAF.SMELTING.THERM.DERIVED</t>
  </si>
  <si>
    <t>Steel: Electric arc</t>
  </si>
  <si>
    <t>FEC.ktoe.BE.ISI.EAF.ARC_FURNACE.ELEC.ELEC</t>
  </si>
  <si>
    <t>FEC.ktoe.BE.ISI.EAF.REFINING.TOTAL.TOTAL</t>
  </si>
  <si>
    <t>FEC.ktoe.BE.ISI.EAF.REFINING.THERM.TOTAL</t>
  </si>
  <si>
    <t>FEC.ktoe.BE.ISI.EAF.REFINING.THERM.LPG</t>
  </si>
  <si>
    <t>FEC.ktoe.BE.ISI.EAF.REFINING.THERM.DIESEL_LIQBIO</t>
  </si>
  <si>
    <t>FEC.ktoe.BE.ISI.EAF.REFINING.THERM.RFO</t>
  </si>
  <si>
    <t>FEC.ktoe.BE.ISI.EAF.REFINING.THERM.NG_BIOGAS</t>
  </si>
  <si>
    <t>FEC.ktoe.BE.ISI.EAF.REFINING.ELEC.ELEC</t>
  </si>
  <si>
    <t>FEC.ktoe.BE.ISI.EAF.FINISHING.THERM.TOTAL</t>
  </si>
  <si>
    <t>FEC.ktoe.BE.ISI.EAF.FINISHING.THERM.LPG</t>
  </si>
  <si>
    <t>FEC.ktoe.BE.ISI.EAF.FINISHING.THERM.DIESEL_LIQBIO</t>
  </si>
  <si>
    <t>FEC.ktoe.BE.ISI.EAF.FINISHING.THERM.NG_BIOGAS</t>
  </si>
  <si>
    <t>FEC.ktoe.BE.ISI.EAF.FINISHING_STEAM.TOTAL.TOTAL</t>
  </si>
  <si>
    <t>FEC.ktoe.BE.ISI.EAF.FINISHING_STEAM.STEAM.NONCOKE_SOLIDS</t>
  </si>
  <si>
    <t>FEC.ktoe.BE.ISI.EAF.FINISHING_STEAM.STEAM.RFG</t>
  </si>
  <si>
    <t>FEC.ktoe.BE.ISI.EAF.FINISHING_STEAM.STEAM.LPG</t>
  </si>
  <si>
    <t>FEC.ktoe.BE.ISI.EAF.FINISHING_STEAM.STEAM.DIESEL_LIQBIO</t>
  </si>
  <si>
    <t>FEC.ktoe.BE.ISI.EAF.FINISHING_STEAM.STEAM.RFO</t>
  </si>
  <si>
    <t>FEC.ktoe.BE.ISI.EAF.FINISHING_STEAM.STEAM.OTHER</t>
  </si>
  <si>
    <t>FEC.ktoe.BE.ISI.EAF.FINISHING_STEAM.STEAM.NG_BIOGAS</t>
  </si>
  <si>
    <t>FEC.ktoe.BE.ISI.EAF.FINISHING_STEAM.STEAM.DERIVED</t>
  </si>
  <si>
    <t>FEC.ktoe.BE.ISI.EAF.FINISHING_STEAM.STEAM.BIOMASS_WASTE</t>
  </si>
  <si>
    <t>FEC.ktoe.BE.ISI.EAF.FINISHING_STEAM.STEAM.STEAM_DISTR</t>
  </si>
  <si>
    <t>FEC.ktoe.BE.ISI.EAF.FINISHING.ELEC.ELEC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</si>
  <si>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</si>
  <si>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</si>
  <si>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</si>
  <si>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UED.ktoe.BE.ISI.BF_BOF.TOTAL.TOTAL.TOTAL</t>
  </si>
  <si>
    <t>UED.ktoe.BE.ISI.BF_BOF.LIGHT.GENERIC.ELEC</t>
  </si>
  <si>
    <t>UED.ktoe.BE.ISI.BF_BOF.AIRCOMP.GENERIC.ELEC</t>
  </si>
  <si>
    <t>UED.ktoe.BE.ISI.BF_BOF.MOTOR.GENERIC.ELEC</t>
  </si>
  <si>
    <t>UED.ktoe.BE.ISI.BF_BOF.FANS.GENERIC.ELEC</t>
  </si>
  <si>
    <t>UED.ktoe.BE.ISI.BF_BOF.LOW_ENTH.TOTAL.TOTAL</t>
  </si>
  <si>
    <t>UED.ktoe.BE.ISI.BF_BOF.LOW_ENTH.THERM.DIESEL_LIQBIO</t>
  </si>
  <si>
    <t>UED.ktoe.BE.ISI.BF_BOF.LOW_ENTH.THERM.NG_BIOGAS</t>
  </si>
  <si>
    <t>UED.ktoe.BE.ISI.BF_BOF.LOW_ENTH.THERM.SOLAR_GEO</t>
  </si>
  <si>
    <t>UED.ktoe.BE.ISI.BF_BOF.LOW_ENTH.HP.AMBIENT</t>
  </si>
  <si>
    <t>UED.ktoe.BE.ISI.BF_BOF.LOW_ENTH.THERM.ELEC</t>
  </si>
  <si>
    <t>UED.ktoe.BE.ISI.BF_BOF.SINTERING.TOTAL.TOTAL</t>
  </si>
  <si>
    <t>UED.ktoe.BE.ISI.BF_BOF.SINTERING.THERM.NONCOKE_SOLIDS</t>
  </si>
  <si>
    <t>UED.ktoe.BE.ISI.BF_BOF.SINTERING.THERM.RFO</t>
  </si>
  <si>
    <t>UED.ktoe.BE.ISI.BF_BOF.SINTERING.THERM.NG_BIOGAS</t>
  </si>
  <si>
    <t>UED.ktoe.BE.ISI.BF_BOF.SINTERING.THERM.DERIVED</t>
  </si>
  <si>
    <t>UED.ktoe.BE.ISI.BF_BOF.SINTERING.THERM.ELEC</t>
  </si>
  <si>
    <t>UED.ktoe.BE.ISI.BF_BOF.BLAST_FURNACE.TOTAL.TOTAL</t>
  </si>
  <si>
    <t>UED.ktoe.BE.ISI.BF_BOF.BLAST_FURNACE.THERM.NONCOKE_SOLIDS</t>
  </si>
  <si>
    <t>UED.ktoe.BE.ISI.BF_BOF.BLAST_FURNACE.THERM.COKE</t>
  </si>
  <si>
    <t>UED.ktoe.BE.ISI.BF_BOF.BLAST_FURNACE.THERM.RFO</t>
  </si>
  <si>
    <t>UED.ktoe.BE.ISI.BF_BOF.BLAST_FURNACE.THERM.NG_BIOGAS</t>
  </si>
  <si>
    <t>UED.ktoe.BE.ISI.BF_BOF.BLAST_FURNACE.THERM.DERIVED</t>
  </si>
  <si>
    <t>UED.ktoe.BE.ISI.BF_BOF.REFINING.TOTAL.TOTAL</t>
  </si>
  <si>
    <t>UED.ktoe.BE.ISI.BF_BOF.REFINING.THERM.TOTAL</t>
  </si>
  <si>
    <t>UED.ktoe.BE.ISI.BF_BOF.REFINING.THERM.LPG</t>
  </si>
  <si>
    <t>UED.ktoe.BE.ISI.BF_BOF.REFINING.THERM.DIESEL_LIQBIO</t>
  </si>
  <si>
    <t>UED.ktoe.BE.ISI.BF_BOF.REFINING.THERM.RFO</t>
  </si>
  <si>
    <t>UED.ktoe.BE.ISI.BF_BOF.REFINING.THERM.NG_BIOGAS</t>
  </si>
  <si>
    <t>UED.ktoe.BE.ISI.BF_BOF.REFINING.ELEC.ELEC</t>
  </si>
  <si>
    <t>UED.ktoe.BE.ISI.BF_BOF.FINISHING.THERM.TOTAL</t>
  </si>
  <si>
    <t>UED.ktoe.BE.ISI.BF_BOF.FINISHING.THERM.LPG</t>
  </si>
  <si>
    <t>UED.ktoe.BE.ISI.BF_BOF.FINISHING.THERM.DIESEL_LIQBIO</t>
  </si>
  <si>
    <t>UED.ktoe.BE.ISI.BF_BOF.FINISHING.THERM.NG_BIOGAS</t>
  </si>
  <si>
    <t>UED.ktoe.BE.ISI.BF_BOF.FINISHING_STEAM.TOTAL.TOTAL</t>
  </si>
  <si>
    <t>UED.ktoe.BE.ISI.BF_BOF.FINISHING_STEAM.STEAM.NONCOKE_SOLIDS</t>
  </si>
  <si>
    <t>UED.ktoe.BE.ISI.BF_BOF.FINISHING_STEAM.STEAM.RFG</t>
  </si>
  <si>
    <t>UED.ktoe.BE.ISI.BF_BOF.FINISHING_STEAM.STEAM.LPG</t>
  </si>
  <si>
    <t>UED.ktoe.BE.ISI.BF_BOF.FINISHING_STEAM.STEAM.DIESEL_LIQBIO</t>
  </si>
  <si>
    <t>UED.ktoe.BE.ISI.BF_BOF.FINISHING_STEAM.STEAM.RFO</t>
  </si>
  <si>
    <t>UED.ktoe.BE.ISI.BF_BOF.FINISHING_STEAM.STEAM.OTHER</t>
  </si>
  <si>
    <t>UED.ktoe.BE.ISI.BF_BOF.FINISHING_STEAM.STEAM.NG_BIOGAS</t>
  </si>
  <si>
    <t>UED.ktoe.BE.ISI.BF_BOF.FINISHING_STEAM.STEAM.DERIVED</t>
  </si>
  <si>
    <t>UED.ktoe.BE.ISI.BF_BOF.FINISHING_STEAM.STEAM.BIOMASS_WASTE</t>
  </si>
  <si>
    <t>UED.ktoe.BE.ISI.BF_BOF.FINISHING_STEAM.STEAM.STEAM_DISTR</t>
  </si>
  <si>
    <t>UED.ktoe.BE.ISI.BF_BOF.FINISHING.ELEC.ELEC</t>
  </si>
  <si>
    <t>UED.ktoe.BE.ISI.EAF.TOTAL.TOTAL.TOTAL</t>
  </si>
  <si>
    <t>UED.ktoe.BE.ISI.EAF.LIGHT.GENERIC.ELEC</t>
  </si>
  <si>
    <t>UED.ktoe.BE.ISI.EAF.AIRCOMP.GENERIC.ELEC</t>
  </si>
  <si>
    <t>UED.ktoe.BE.ISI.EAF.MOTOR.GENERIC.ELEC</t>
  </si>
  <si>
    <t>UED.ktoe.BE.ISI.EAF.FANS.GENERIC.ELEC</t>
  </si>
  <si>
    <t>UED.ktoe.BE.ISI.EAF.LOW_ENTH.TOTAL.TOTAL</t>
  </si>
  <si>
    <t>UED.ktoe.BE.ISI.EAF.LOW_ENTH.THERM.DIESEL_LIQBIO</t>
  </si>
  <si>
    <t>UED.ktoe.BE.ISI.EAF.LOW_ENTH.THERM.NG_BIOGAS</t>
  </si>
  <si>
    <t>UED.ktoe.BE.ISI.EAF.LOW_ENTH.THERM.SOLAR_GEO</t>
  </si>
  <si>
    <t>UED.ktoe.BE.ISI.EAF.LOW_ENTH.HP.AMBIENT</t>
  </si>
  <si>
    <t>UED.ktoe.BE.ISI.EAF.LOW_ENTH.THERM.ELEC</t>
  </si>
  <si>
    <t>UED.ktoe.BE.ISI.EAF.SMELTING.TOTAL.TOTAL</t>
  </si>
  <si>
    <t>UED.ktoe.BE.ISI.EAF.SMELTING.THERM.NONCOKE_SOLIDS</t>
  </si>
  <si>
    <t>UED.ktoe.BE.ISI.EAF.SMELTING.THERM.RFO</t>
  </si>
  <si>
    <t>UED.ktoe.BE.ISI.EAF.SMELTING.THERM.NG_BIOGAS</t>
  </si>
  <si>
    <t>UED.ktoe.BE.ISI.EAF.SMELTING.THERM.DERIVED</t>
  </si>
  <si>
    <t>UED.ktoe.BE.ISI.EAF.ARC_FURNACE.ELEC.ELEC</t>
  </si>
  <si>
    <t>UED.ktoe.BE.ISI.EAF.REFINING.TOTAL.TOTAL</t>
  </si>
  <si>
    <t>UED.ktoe.BE.ISI.EAF.REFINING.THERM.TOTAL</t>
  </si>
  <si>
    <t>UED.ktoe.BE.ISI.EAF.REFINING.THERM.LPG</t>
  </si>
  <si>
    <t>UED.ktoe.BE.ISI.EAF.REFINING.THERM.DIESEL_LIQBIO</t>
  </si>
  <si>
    <t>UED.ktoe.BE.ISI.EAF.REFINING.THERM.RFO</t>
  </si>
  <si>
    <t>UED.ktoe.BE.ISI.EAF.REFINING.THERM.NG_BIOGAS</t>
  </si>
  <si>
    <t>UED.ktoe.BE.ISI.EAF.REFINING.ELEC.ELEC</t>
  </si>
  <si>
    <t>UED.ktoe.BE.ISI.EAF.FINISHING.THERM.TOTAL</t>
  </si>
  <si>
    <t>UED.ktoe.BE.ISI.EAF.FINISHING.THERM.LPG</t>
  </si>
  <si>
    <t>UED.ktoe.BE.ISI.EAF.FINISHING.THERM.DIESEL_LIQBIO</t>
  </si>
  <si>
    <t>UED.ktoe.BE.ISI.EAF.FINISHING.THERM.NG_BIOGAS</t>
  </si>
  <si>
    <t>UED.ktoe.BE.ISI.EAF.FINISHING_STEAM.TOTAL.TOTAL</t>
  </si>
  <si>
    <t>UED.ktoe.BE.ISI.EAF.FINISHING_STEAM.STEAM.NONCOKE_SOLIDS</t>
  </si>
  <si>
    <t>UED.ktoe.BE.ISI.EAF.FINISHING_STEAM.STEAM.RFG</t>
  </si>
  <si>
    <t>UED.ktoe.BE.ISI.EAF.FINISHING_STEAM.STEAM.LPG</t>
  </si>
  <si>
    <t>UED.ktoe.BE.ISI.EAF.FINISHING_STEAM.STEAM.DIESEL_LIQBIO</t>
  </si>
  <si>
    <t>UED.ktoe.BE.ISI.EAF.FINISHING_STEAM.STEAM.RFO</t>
  </si>
  <si>
    <t>UED.ktoe.BE.ISI.EAF.FINISHING_STEAM.STEAM.OTHER</t>
  </si>
  <si>
    <t>UED.ktoe.BE.ISI.EAF.FINISHING_STEAM.STEAM.NG_BIOGAS</t>
  </si>
  <si>
    <t>UED.ktoe.BE.ISI.EAF.FINISHING_STEAM.STEAM.DERIVED</t>
  </si>
  <si>
    <t>UED.ktoe.BE.ISI.EAF.FINISHING_STEAM.STEAM.BIOMASS_WASTE</t>
  </si>
  <si>
    <t>UED.ktoe.BE.ISI.EAF.FINISHING_STEAM.STEAM.STEAM_DISTR</t>
  </si>
  <si>
    <t>UED.ktoe.BE.ISI.EAF.FINISHING.ELEC.ELEC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</si>
  <si>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</si>
  <si>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</si>
  <si>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</si>
  <si>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FUEL_EMI.ktCO2.BE.ISI.BF_BOF.LIGHT.GENERIC.ELEC</t>
  </si>
  <si>
    <t>FUEL_EMI.ktCO2.BE.ISI.BF_BOF.AIRCOMP.GENERIC.ELEC</t>
  </si>
  <si>
    <t>FUEL_EMI.ktCO2.BE.ISI.BF_BOF.MOTOR.GENERIC.ELEC</t>
  </si>
  <si>
    <t>FUEL_EMI.ktCO2.BE.ISI.BF_BOF.FANS.GENERIC.ELEC</t>
  </si>
  <si>
    <t>FUEL_EMI.ktCO2.BE.ISI.BF_BOF.LOW_ENTH.TOTAL.TOTAL</t>
  </si>
  <si>
    <t>FUEL_EMI.ktCO2.BE.ISI.BF_BOF.LOW_ENTH.THERM.DIESEL_LIQBIO</t>
  </si>
  <si>
    <t>FUEL_EMI.ktCO2.BE.ISI.BF_BOF.LOW_ENTH.THERM.NG_BIOGAS</t>
  </si>
  <si>
    <t>FUEL_EMI.ktCO2.BE.ISI.BF_BOF.LOW_ENTH.THERM.SOLAR_GEO</t>
  </si>
  <si>
    <t>FUEL_EMI.ktCO2.BE.ISI.BF_BOF.LOW_ENTH.HP.AMBIENT</t>
  </si>
  <si>
    <t>FUEL_EMI.ktCO2.BE.ISI.BF_BOF.LOW_ENTH.THERM.ELEC</t>
  </si>
  <si>
    <t>FUEL_EMI.ktCO2.BE.ISI.BF_BOF.SINTERING.TOTAL.TOTAL</t>
  </si>
  <si>
    <t>FUEL_EMI.ktCO2.BE.ISI.BF_BOF.SINTERING.THERM.NONCOKE_SOLIDS</t>
  </si>
  <si>
    <t>FUEL_EMI.ktCO2.BE.ISI.BF_BOF.SINTERING.THERM.RFO</t>
  </si>
  <si>
    <t>FUEL_EMI.ktCO2.BE.ISI.BF_BOF.SINTERING.THERM.NG_BIOGAS</t>
  </si>
  <si>
    <t>FUEL_EMI.ktCO2.BE.ISI.BF_BOF.SINTERING.THERM.DERIVED</t>
  </si>
  <si>
    <t>FUEL_EMI.ktCO2.BE.ISI.BF_BOF.SINTERING.THERM.ELEC</t>
  </si>
  <si>
    <t>FUEL_EMI.ktCO2.BE.ISI.BF_BOF.BLAST_FURNACE.TOTAL.TOTAL</t>
  </si>
  <si>
    <t>FUEL_EMI.ktCO2.BE.ISI.BF_BOF.BLAST_FURNACE.THERM.NONCOKE_SOLIDS</t>
  </si>
  <si>
    <t>FUEL_EMI.ktCO2.BE.ISI.BF_BOF.BLAST_FURNACE.THERM.COKE</t>
  </si>
  <si>
    <t>FUEL_EMI.ktCO2.BE.ISI.BF_BOF.BLAST_FURNACE.THERM.RFO</t>
  </si>
  <si>
    <t>FUEL_EMI.ktCO2.BE.ISI.BF_BOF.BLAST_FURNACE.THERM.NG_BIOGAS</t>
  </si>
  <si>
    <t>FUEL_EMI.ktCO2.BE.ISI.BF_BOF.BLAST_FURNACE.THERM.DERIVED</t>
  </si>
  <si>
    <t>FUEL_EMI.ktCO2.BE.ISI.BF_BOF.REFINING.TOTAL.TOTAL</t>
  </si>
  <si>
    <t>FUEL_EMI.ktCO2.BE.ISI.BF_BOF.REFINING.THERM.TOTAL</t>
  </si>
  <si>
    <t>FUEL_EMI.ktCO2.BE.ISI.BF_BOF.REFINING.THERM.LPG</t>
  </si>
  <si>
    <t>FUEL_EMI.ktCO2.BE.ISI.BF_BOF.REFINING.THERM.DIESEL_LIQBIO</t>
  </si>
  <si>
    <t>FUEL_EMI.ktCO2.BE.ISI.BF_BOF.REFINING.THERM.RFO</t>
  </si>
  <si>
    <t>FUEL_EMI.ktCO2.BE.ISI.BF_BOF.REFINING.THERM.NG_BIOGAS</t>
  </si>
  <si>
    <t>FUEL_EMI.ktCO2.BE.ISI.BF_BOF.REFINING.ELEC.ELEC</t>
  </si>
  <si>
    <t>FUEL_EMI.ktCO2.BE.ISI.BF_BOF.FINISHING.THERM.TOTAL</t>
  </si>
  <si>
    <t>FUEL_EMI.ktCO2.BE.ISI.BF_BOF.FINISHING.THERM.LPG</t>
  </si>
  <si>
    <t>FUEL_EMI.ktCO2.BE.ISI.BF_BOF.FINISHING.THERM.DIESEL_LIQBIO</t>
  </si>
  <si>
    <t>FUEL_EMI.ktCO2.BE.ISI.BF_BOF.FINISHING.THERM.NG_BIOGAS</t>
  </si>
  <si>
    <t>FUEL_EMI.ktCO2.BE.ISI.BF_BOF.FINISHING_STEAM.TOTAL.TOTAL</t>
  </si>
  <si>
    <t>FUEL_EMI.ktCO2.BE.ISI.BF_BOF.FINISHING_STEAM.STEAM.NONCOKE_SOLIDS</t>
  </si>
  <si>
    <t>FUEL_EMI.ktCO2.BE.ISI.BF_BOF.FINISHING_STEAM.STEAM.RFG</t>
  </si>
  <si>
    <t>FUEL_EMI.ktCO2.BE.ISI.BF_BOF.FINISHING_STEAM.STEAM.LPG</t>
  </si>
  <si>
    <t>FUEL_EMI.ktCO2.BE.ISI.BF_BOF.FINISHING_STEAM.STEAM.DIESEL_LIQBIO</t>
  </si>
  <si>
    <t>FUEL_EMI.ktCO2.BE.ISI.BF_BOF.FINISHING_STEAM.STEAM.RFO</t>
  </si>
  <si>
    <t>FUEL_EMI.ktCO2.BE.ISI.BF_BOF.FINISHING_STEAM.STEAM.OTHER</t>
  </si>
  <si>
    <t>FUEL_EMI.ktCO2.BE.ISI.BF_BOF.FINISHING_STEAM.STEAM.NG_BIOGAS</t>
  </si>
  <si>
    <t>FUEL_EMI.ktCO2.BE.ISI.BF_BOF.FINISHING_STEAM.STEAM.DERIVED</t>
  </si>
  <si>
    <t>FUEL_EMI.ktCO2.BE.ISI.BF_BOF.FINISHING_STEAM.STEAM.BIOMASS_WASTE</t>
  </si>
  <si>
    <t>FUEL_EMI.ktCO2.BE.ISI.BF_BOF.FINISHING_STEAM.STEAM.STEAM_DISTR</t>
  </si>
  <si>
    <t>FUEL_EMI.ktCO2.BE.ISI.BF_BOF.FINISHING.ELEC.ELEC</t>
  </si>
  <si>
    <t>PROCESS_EMI.ktCO2.BE.ISI.BF_BOF</t>
  </si>
  <si>
    <t>FUEL_EMI.ktCO2.BE.ISI.EAF.LIGHT.GENERIC.ELEC</t>
  </si>
  <si>
    <t>FUEL_EMI.ktCO2.BE.ISI.EAF.AIRCOMP.GENERIC.ELEC</t>
  </si>
  <si>
    <t>FUEL_EMI.ktCO2.BE.ISI.EAF.MOTOR.GENERIC.ELEC</t>
  </si>
  <si>
    <t>FUEL_EMI.ktCO2.BE.ISI.EAF.FANS.GENERIC.ELEC</t>
  </si>
  <si>
    <t>FUEL_EMI.ktCO2.BE.ISI.EAF.LOW_ENTH.TOTAL.TOTAL</t>
  </si>
  <si>
    <t>FUEL_EMI.ktCO2.BE.ISI.EAF.LOW_ENTH.THERM.DIESEL_LIQBIO</t>
  </si>
  <si>
    <t>FUEL_EMI.ktCO2.BE.ISI.EAF.LOW_ENTH.THERM.NG_BIOGAS</t>
  </si>
  <si>
    <t>FUEL_EMI.ktCO2.BE.ISI.EAF.LOW_ENTH.THERM.SOLAR_GEO</t>
  </si>
  <si>
    <t>FUEL_EMI.ktCO2.BE.ISI.EAF.LOW_ENTH.HP.AMBIENT</t>
  </si>
  <si>
    <t>FUEL_EMI.ktCO2.BE.ISI.EAF.LOW_ENTH.THERM.ELEC</t>
  </si>
  <si>
    <t>FUEL_EMI.ktCO2.BE.ISI.EAF.SMELTING.TOTAL.TOTAL</t>
  </si>
  <si>
    <t>FUEL_EMI.ktCO2.BE.ISI.EAF.SMELTING.THERM.NONCOKE_SOLIDS</t>
  </si>
  <si>
    <t>FUEL_EMI.ktCO2.BE.ISI.EAF.SMELTING.THERM.RFO</t>
  </si>
  <si>
    <t>FUEL_EMI.ktCO2.BE.ISI.EAF.SMELTING.THERM.NG_BIOGAS</t>
  </si>
  <si>
    <t>FUEL_EMI.ktCO2.BE.ISI.EAF.SMELTING.THERM.DERIVED</t>
  </si>
  <si>
    <t>FUEL_EMI.ktCO2.BE.ISI.EAF.ARC_FURNACE.ELEC.ELEC</t>
  </si>
  <si>
    <t>FUEL_EMI.ktCO2.BE.ISI.EAF.REFINING.TOTAL.TOTAL</t>
  </si>
  <si>
    <t>FUEL_EMI.ktCO2.BE.ISI.EAF.REFINING.THERM.TOTAL</t>
  </si>
  <si>
    <t>FUEL_EMI.ktCO2.BE.ISI.EAF.REFINING.THERM.LPG</t>
  </si>
  <si>
    <t>FUEL_EMI.ktCO2.BE.ISI.EAF.REFINING.THERM.DIESEL_LIQBIO</t>
  </si>
  <si>
    <t>FUEL_EMI.ktCO2.BE.ISI.EAF.REFINING.THERM.RFO</t>
  </si>
  <si>
    <t>FUEL_EMI.ktCO2.BE.ISI.EAF.REFINING.THERM.NG_BIOGAS</t>
  </si>
  <si>
    <t>FUEL_EMI.ktCO2.BE.ISI.EAF.REFINING.ELEC.ELEC</t>
  </si>
  <si>
    <t>FUEL_EMI.ktCO2.BE.ISI.EAF.FINISHING.THERM.TOTAL</t>
  </si>
  <si>
    <t>FUEL_EMI.ktCO2.BE.ISI.EAF.FINISHING.THERM.LPG</t>
  </si>
  <si>
    <t>FUEL_EMI.ktCO2.BE.ISI.EAF.FINISHING.THERM.DIESEL_LIQBIO</t>
  </si>
  <si>
    <t>FUEL_EMI.ktCO2.BE.ISI.EAF.FINISHING.THERM.NG_BIOGAS</t>
  </si>
  <si>
    <t>FUEL_EMI.ktCO2.BE.ISI.EAF.FINISHING_STEAM.TOTAL.TOTAL</t>
  </si>
  <si>
    <t>FUEL_EMI.ktCO2.BE.ISI.EAF.FINISHING_STEAM.STEAM.NONCOKE_SOLIDS</t>
  </si>
  <si>
    <t>FUEL_EMI.ktCO2.BE.ISI.EAF.FINISHING_STEAM.STEAM.RFG</t>
  </si>
  <si>
    <t>FUEL_EMI.ktCO2.BE.ISI.EAF.FINISHING_STEAM.STEAM.LPG</t>
  </si>
  <si>
    <t>FUEL_EMI.ktCO2.BE.ISI.EAF.FINISHING_STEAM.STEAM.DIESEL_LIQBIO</t>
  </si>
  <si>
    <t>FUEL_EMI.ktCO2.BE.ISI.EAF.FINISHING_STEAM.STEAM.RFO</t>
  </si>
  <si>
    <t>FUEL_EMI.ktCO2.BE.ISI.EAF.FINISHING_STEAM.STEAM.OTHER</t>
  </si>
  <si>
    <t>FUEL_EMI.ktCO2.BE.ISI.EAF.FINISHING_STEAM.STEAM.NG_BIOGAS</t>
  </si>
  <si>
    <t>FUEL_EMI.ktCO2.BE.ISI.EAF.FINISHING_STEAM.STEAM.DERIVED</t>
  </si>
  <si>
    <t>FUEL_EMI.ktCO2.BE.ISI.EAF.FINISHING_STEAM.STEAM.BIOMASS_WASTE</t>
  </si>
  <si>
    <t>FUEL_EMI.ktCO2.BE.ISI.EAF.FINISHING_STEAM.STEAM.STEAM_DISTR</t>
  </si>
  <si>
    <t>FUEL_EMI.ktCO2.BE.ISI.EAF.FINISHING.ELEC.ELEC</t>
  </si>
  <si>
    <t>PROCESS_EMI.ktCO2.BE.ISI.EAF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</si>
  <si>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</si>
  <si>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</si>
  <si>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</si>
  <si>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</si>
  <si>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VA.Meuro2015.BE.NFM.ALUMINA</t>
  </si>
  <si>
    <t>VA.Meuro2015.BE.NFM.PRIM_ALU</t>
  </si>
  <si>
    <t>VA.Meuro2015.BE.NFM.SEC_ALU</t>
  </si>
  <si>
    <t>VA.Meuro2015.BE.NFM.OTHER_NFM</t>
  </si>
  <si>
    <t>Physical output (kt)</t>
  </si>
  <si>
    <t>Alumina production (kt)</t>
  </si>
  <si>
    <t>OUTPUT.kt.BE.NFM.ALUMINA</t>
  </si>
  <si>
    <t>Aluminium production (kt)</t>
  </si>
  <si>
    <t>OUTPUT.kt.BE.NFM.PRIM_ALU</t>
  </si>
  <si>
    <t>OUTPUT.kt.BE.NFM.SEC_ALU</t>
  </si>
  <si>
    <t>Other non-ferrous metals (kt lead eq.)</t>
  </si>
  <si>
    <t>OUTPUT.kt.BE.NFM.OTHER_NFM</t>
  </si>
  <si>
    <t>Installed capacity (kt production)</t>
  </si>
  <si>
    <t>CAP.kt.BE.NFM.ALUMINA</t>
  </si>
  <si>
    <t>CAP.kt.BE.NFM.PRIM_ALU</t>
  </si>
  <si>
    <t>CAP.kt.BE.NFM.SEC_ALU</t>
  </si>
  <si>
    <t>CAP.kt.BE.NFM.OTHER_NFM</t>
  </si>
  <si>
    <t>Capacity investment (kt production)</t>
  </si>
  <si>
    <t>NEWCAP.kt.BE.NFM.ALUMINA</t>
  </si>
  <si>
    <t>NEWCAP.kt.BE.NFM.PRIM_ALU</t>
  </si>
  <si>
    <t>NEWCAP.kt.BE.NFM.SEC_ALU</t>
  </si>
  <si>
    <t>NEWCAP.kt.BE.NFM.OTHER_NFM</t>
  </si>
  <si>
    <t>Decommissioned capacity (kt production)</t>
  </si>
  <si>
    <t>Idle capacity (kt production)</t>
  </si>
  <si>
    <t>FEC.ktoe.BE.NFM.TOTAL.TOTAL.TOTAL.TOTAL</t>
  </si>
  <si>
    <t>FEC.ktoe.BE.NFM.TOTAL.TOTAL.TOTAL.SOLIDS</t>
  </si>
  <si>
    <t>FEC.ktoe.BE.NFM.TOTAL.TOTAL.TOTAL.RFG</t>
  </si>
  <si>
    <t>FEC.ktoe.BE.NFM.TOTAL.TOTAL.TOTAL.LPG</t>
  </si>
  <si>
    <t>FEC.ktoe.BE.NFM.TOTAL.TOTAL.TOTAL.DIESEL</t>
  </si>
  <si>
    <t>FEC.ktoe.BE.NFM.TOTAL.TOTAL.TOTAL.RFO</t>
  </si>
  <si>
    <t>FEC.ktoe.BE.NFM.TOTAL.TOTAL.TOTAL.OTHER</t>
  </si>
  <si>
    <t>FEC.ktoe.BE.NFM.TOTAL.TOTAL.TOTAL.NG</t>
  </si>
  <si>
    <t>FEC.ktoe.BE.NFM.TOTAL.TOTAL.TOTAL.DERIVED</t>
  </si>
  <si>
    <t>FEC.ktoe.BE.NFM.TOTAL.TOTAL.TOTAL.BIOMASS_WASTE</t>
  </si>
  <si>
    <t>FEC.ktoe.BE.NFM.TOTAL.TOTAL.TOTAL.BIOGAS</t>
  </si>
  <si>
    <t>FEC.ktoe.BE.NFM.TOTAL.TOTAL.TOTAL.LIQBIO</t>
  </si>
  <si>
    <t>FEC.ktoe.BE.NFM.TOTAL.TOTAL.TOTAL.SOLAR</t>
  </si>
  <si>
    <t>FEC.ktoe.BE.NFM.TOTAL.TOTAL.TOTAL.GEO</t>
  </si>
  <si>
    <t>FEC.ktoe.BE.NFM.TOTAL.TOTAL.TOTAL.AMBIENT</t>
  </si>
  <si>
    <t>FEC.ktoe.BE.NFM.TOTAL.TOTAL.TOTAL.STEAM_DISTR</t>
  </si>
  <si>
    <t>FEC.ktoe.BE.NFM.TOTAL.TOTAL.TOTAL.ELEC</t>
  </si>
  <si>
    <t>FEC.ktoe.BE.NFM.ALUMINA.TOTAL.TOTAL.TOTAL</t>
  </si>
  <si>
    <t>FEC.ktoe.BE.NFM.ALUMINA.LIGHT.GENERIC.ELEC</t>
  </si>
  <si>
    <t>FEC.ktoe.BE.NFM.ALUMINA.AIRCOMP.GENERIC.ELEC</t>
  </si>
  <si>
    <t>FEC.ktoe.BE.NFM.ALUMINA.MOTOR.GENERIC.ELEC</t>
  </si>
  <si>
    <t>FEC.ktoe.BE.NFM.ALUMINA.FANS.GENERIC.ELEC</t>
  </si>
  <si>
    <t>FEC.ktoe.BE.NFM.ALUMINA.LOW_ENTH.TOTAL.TOTAL</t>
  </si>
  <si>
    <t>FEC.ktoe.BE.NFM.ALUMINA.LOW_ENTH.THERM.DIESEL_LIQBIO</t>
  </si>
  <si>
    <t>FEC.ktoe.BE.NFM.ALUMINA.LOW_ENTH.THERM.NG_BIOGAS</t>
  </si>
  <si>
    <t>FEC.ktoe.BE.NFM.ALUMINA.LOW_ENTH.THERM.SOLAR_GEO</t>
  </si>
  <si>
    <t>FEC.ktoe.BE.NFM.ALUMINA.LOW_ENTH.HP.AMBIENT</t>
  </si>
  <si>
    <t>FEC.ktoe.BE.NFM.ALUMINA.LOW_ENTH.THERM.ELEC</t>
  </si>
  <si>
    <t>Alumina production: High-enthalpy heat</t>
  </si>
  <si>
    <t>FEC.ktoe.BE.NFM.ALUMINA.A_PRODUCTION.TOTAL.TOTAL</t>
  </si>
  <si>
    <t>FEC.ktoe.BE.NFM.ALUMINA.A_PRODUCTION.STEAM.SOLIDS</t>
  </si>
  <si>
    <t>FEC.ktoe.BE.NFM.ALUMINA.A_PRODUCTION.STEAM.RFG</t>
  </si>
  <si>
    <t>FEC.ktoe.BE.NFM.ALUMINA.A_PRODUCTION.STEAM.LPG</t>
  </si>
  <si>
    <t>FEC.ktoe.BE.NFM.ALUMINA.A_PRODUCTION.STEAM.DIESEL_LIQBIO</t>
  </si>
  <si>
    <t>FEC.ktoe.BE.NFM.ALUMINA.A_PRODUCTION.STEAM.RFO</t>
  </si>
  <si>
    <t>FEC.ktoe.BE.NFM.ALUMINA.A_PRODUCTION.STEAM.OTHER</t>
  </si>
  <si>
    <t>FEC.ktoe.BE.NFM.ALUMINA.A_PRODUCTION.STEAM.NG_BIOGAS</t>
  </si>
  <si>
    <t>FEC.ktoe.BE.NFM.ALUMINA.A_PRODUCTION.STEAM.DERIVED</t>
  </si>
  <si>
    <t>FEC.ktoe.BE.NFM.ALUMINA.A_PRODUCTION.STEAM.BIOMASS_WASTE</t>
  </si>
  <si>
    <t>FEC.ktoe.BE.NFM.ALUMINA.A_PRODUCTION.STEAM.STEAM_DISTR</t>
  </si>
  <si>
    <t>Alumina production: Refining</t>
  </si>
  <si>
    <t>FEC.ktoe.BE.NFM.ALUMINA.A_REFINING.TOTAL.TOTAL</t>
  </si>
  <si>
    <t>FEC.ktoe.BE.NFM.ALUMINA.A_REFINING.THERM.LPG</t>
  </si>
  <si>
    <t>FEC.ktoe.BE.NFM.ALUMINA.A_REFINING.THERM.DIESEL_LIQBIO</t>
  </si>
  <si>
    <t>FEC.ktoe.BE.NFM.ALUMINA.A_REFINING.THERM.RFO</t>
  </si>
  <si>
    <t>FEC.ktoe.BE.NFM.ALUMINA.A_REFINING.THERM.NG_BIOGAS</t>
  </si>
  <si>
    <t>FEC.ktoe.BE.NFM.ALUMINA.A_REFINING.THERM.ELEC</t>
  </si>
  <si>
    <t>FEC.ktoe.BE.NFM.PRIM_ALU.TOTAL.TOTAL.TOTAL</t>
  </si>
  <si>
    <t>FEC.ktoe.BE.NFM.PRIM_ALU.LIGHT.GENERIC.ELEC</t>
  </si>
  <si>
    <t>FEC.ktoe.BE.NFM.PRIM_ALU.AIRCOMP.GENERIC.ELEC</t>
  </si>
  <si>
    <t>FEC.ktoe.BE.NFM.PRIM_ALU.MOTOR.GENERIC.ELEC</t>
  </si>
  <si>
    <t>FEC.ktoe.BE.NFM.PRIM_ALU.FANS.GENERIC.ELEC</t>
  </si>
  <si>
    <t>FEC.ktoe.BE.NFM.PRIM_ALU.LOW_ENTH.TOTAL.TOTAL</t>
  </si>
  <si>
    <t>FEC.ktoe.BE.NFM.PRIM_ALU.LOW_ENTH.THERM.DIESEL_LIQBIO</t>
  </si>
  <si>
    <t>FEC.ktoe.BE.NFM.PRIM_ALU.LOW_ENTH.THERM.NG_BIOGAS</t>
  </si>
  <si>
    <t>FEC.ktoe.BE.NFM.PRIM_ALU.LOW_ENTH.THERM.SOLAR_GEO</t>
  </si>
  <si>
    <t>FEC.ktoe.BE.NFM.PRIM_ALU.LOW_ENTH.HP.AMBIENT</t>
  </si>
  <si>
    <t>FEC.ktoe.BE.NFM.PRIM_ALU.LOW_ENTH.THERM.ELEC</t>
  </si>
  <si>
    <t>Aluminium electrolysis (smelting)</t>
  </si>
  <si>
    <t>FEC.ktoe.BE.NFM.PRIM_ALU.SMELTING.ELEC.ELEC</t>
  </si>
  <si>
    <t>Aluminium processing  (metallurgy e.g. cast house, reheating)</t>
  </si>
  <si>
    <t>FEC.ktoe.BE.NFM.PRIM_ALU.PROCESSING.TOTAL.TOTAL</t>
  </si>
  <si>
    <t>Aluminium processing - Thermal</t>
  </si>
  <si>
    <t>FEC.ktoe.BE.NFM.PRIM_ALU.PROCESSING.THERM.TOTAL</t>
  </si>
  <si>
    <t>FEC.ktoe.BE.NFM.PRIM_ALU.PROCESSING.THERM.LPG</t>
  </si>
  <si>
    <t>FEC.ktoe.BE.NFM.PRIM_ALU.PROCESSING.THERM.DIESEL_LIQBIO</t>
  </si>
  <si>
    <t>FEC.ktoe.BE.NFM.PRIM_ALU.PROCESSING.THERM.RFO</t>
  </si>
  <si>
    <t>FEC.ktoe.BE.NFM.PRIM_ALU.PROCESSING.THERM.NG_BIOGAS</t>
  </si>
  <si>
    <t>Aluminium processing - Electric</t>
  </si>
  <si>
    <t>FEC.ktoe.BE.NFM.PRIM_ALU.PROCESSING.ELEC.ELEC</t>
  </si>
  <si>
    <t>Aluminium finishing</t>
  </si>
  <si>
    <t>Aluminium finishing - Thermal</t>
  </si>
  <si>
    <t>FEC.ktoe.BE.NFM.PRIM_ALU.FINISHING.THERM.TOTAL</t>
  </si>
  <si>
    <t>FEC.ktoe.BE.NFM.PRIM_ALU.FINISHING.THERM.LPG</t>
  </si>
  <si>
    <t>FEC.ktoe.BE.NFM.PRIM_ALU.FINISHING.THERM.DIESEL_LIQBIO</t>
  </si>
  <si>
    <t>FEC.ktoe.BE.NFM.PRIM_ALU.FINISHING.THERM.NG_BIOGAS</t>
  </si>
  <si>
    <t>Aluminium finishing - Steam</t>
  </si>
  <si>
    <t>FEC.ktoe.BE.NFM.PRIM_ALU.FINISHING_STEAM.TOTAL.TOTAL</t>
  </si>
  <si>
    <t>FEC.ktoe.BE.NFM.PRIM_ALU.FINISHING_STEAM.STEAM.SOLIDS</t>
  </si>
  <si>
    <t>FEC.ktoe.BE.NFM.PRIM_ALU.FINISHING_STEAM.STEAM.RFG</t>
  </si>
  <si>
    <t>FEC.ktoe.BE.NFM.PRIM_ALU.FINISHING_STEAM.STEAM.LPG</t>
  </si>
  <si>
    <t>FEC.ktoe.BE.NFM.PRIM_ALU.FINISHING_STEAM.STEAM.DIESEL_LIQBIO</t>
  </si>
  <si>
    <t>FEC.ktoe.BE.NFM.PRIM_ALU.FINISHING_STEAM.STEAM.RFO</t>
  </si>
  <si>
    <t>FEC.ktoe.BE.NFM.PRIM_ALU.FINISHING_STEAM.STEAM.OTHER</t>
  </si>
  <si>
    <t>FEC.ktoe.BE.NFM.PRIM_ALU.FINISHING_STEAM.STEAM.NG_BIOGAS</t>
  </si>
  <si>
    <t>FEC.ktoe.BE.NFM.PRIM_ALU.FINISHING_STEAM.STEAM.DERIVED</t>
  </si>
  <si>
    <t>FEC.ktoe.BE.NFM.PRIM_ALU.FINISHING_STEAM.STEAM.BIOMASS_WASTE</t>
  </si>
  <si>
    <t>FEC.ktoe.BE.NFM.PRIM_ALU.FINISHING_STEAM.STEAM.STEAM_DISTR</t>
  </si>
  <si>
    <t>Aluminium finishing - Electric</t>
  </si>
  <si>
    <t>FEC.ktoe.BE.NFM.PRIM_ALU.FINISHING.ELEC.ELEC</t>
  </si>
  <si>
    <t>FEC.ktoe.BE.NFM.SEC_ALU.TOTAL.TOTAL.TOTAL</t>
  </si>
  <si>
    <t>FEC.ktoe.BE.NFM.SEC_ALU.LIGHT.GENERIC.ELEC</t>
  </si>
  <si>
    <t>FEC.ktoe.BE.NFM.SEC_ALU.AIRCOMP.GENERIC.ELEC</t>
  </si>
  <si>
    <t>FEC.ktoe.BE.NFM.SEC_ALU.MOTOR.GENERIC.ELEC</t>
  </si>
  <si>
    <t>FEC.ktoe.BE.NFM.SEC_ALU.FANS.GENERIC.ELEC</t>
  </si>
  <si>
    <t>FEC.ktoe.BE.NFM.SEC_ALU.LOW_ENTH.TOTAL.TOTAL</t>
  </si>
  <si>
    <t>FEC.ktoe.BE.NFM.SEC_ALU.LOW_ENTH.THERM.DIESEL_LIQBIO</t>
  </si>
  <si>
    <t>FEC.ktoe.BE.NFM.SEC_ALU.LOW_ENTH.THERM.NG_BIOGAS</t>
  </si>
  <si>
    <t>FEC.ktoe.BE.NFM.SEC_ALU.LOW_ENTH.THERM.SOLAR_GEO</t>
  </si>
  <si>
    <t>FEC.ktoe.BE.NFM.SEC_ALU.LOW_ENTH.HP.AMBIENT</t>
  </si>
  <si>
    <t>FEC.ktoe.BE.NFM.SEC_ALU.LOW_ENTH.THERM.ELEC</t>
  </si>
  <si>
    <t>Secondary aluminium (incl. pre-treatment, remelting)</t>
  </si>
  <si>
    <t>FEC.ktoe.BE.NFM.SEC_ALU.SEC_REMELTING.TOTAL.TOTAL</t>
  </si>
  <si>
    <t>Secondary aluminium - Thermal</t>
  </si>
  <si>
    <t>FEC.ktoe.BE.NFM.SEC_ALU.SEC_REMELTING.THERM.TOTAL</t>
  </si>
  <si>
    <t>FEC.ktoe.BE.NFM.SEC_ALU.SEC_REMELTING.THERM.LPG</t>
  </si>
  <si>
    <t>FEC.ktoe.BE.NFM.SEC_ALU.SEC_REMELTING.THERM.DIESEL_LIQBIO</t>
  </si>
  <si>
    <t>FEC.ktoe.BE.NFM.SEC_ALU.SEC_REMELTING.THERM.RFO</t>
  </si>
  <si>
    <t>FEC.ktoe.BE.NFM.SEC_ALU.SEC_REMELTING.THERM.NG_BIOGAS</t>
  </si>
  <si>
    <t>Secondary aluminium - Electric</t>
  </si>
  <si>
    <t>FEC.ktoe.BE.NFM.SEC_ALU.SEC_REMELTING.ELEC.ELEC</t>
  </si>
  <si>
    <t>FEC.ktoe.BE.NFM.SEC_ALU.SEC_PROCESSING.TOTAL.TOTAL</t>
  </si>
  <si>
    <t>FEC.ktoe.BE.NFM.SEC_ALU.SEC_PROCESSING.THERM.TOTAL</t>
  </si>
  <si>
    <t>FEC.ktoe.BE.NFM.SEC_ALU.SEC_PROCESSING.THERM.LPG</t>
  </si>
  <si>
    <t>FEC.ktoe.BE.NFM.SEC_ALU.SEC_PROCESSING.THERM.DIESEL_LIQBIO</t>
  </si>
  <si>
    <t>FEC.ktoe.BE.NFM.SEC_ALU.SEC_PROCESSING.THERM.RFO</t>
  </si>
  <si>
    <t>FEC.ktoe.BE.NFM.SEC_ALU.SEC_PROCESSING.THERM.NG_BIOGAS</t>
  </si>
  <si>
    <t>FEC.ktoe.BE.NFM.SEC_ALU.SEC_PROCESSING.ELEC.ELEC</t>
  </si>
  <si>
    <t>FEC.ktoe.BE.NFM.SEC_ALU.SEC_FINISHING.THERM.TOTAL</t>
  </si>
  <si>
    <t>FEC.ktoe.BE.NFM.SEC_ALU.SEC_FINISHING.THERM.LPG</t>
  </si>
  <si>
    <t>FEC.ktoe.BE.NFM.SEC_ALU.SEC_FINISHING.THERM.DIESEL_LIQBIO</t>
  </si>
  <si>
    <t>FEC.ktoe.BE.NFM.SEC_ALU.SEC_FINISHING.THERM.NG_BIOGAS</t>
  </si>
  <si>
    <t>FEC.ktoe.BE.NFM.SEC_ALU.SEC_FINISHING_STEAM.TOTAL.TOTAL</t>
  </si>
  <si>
    <t>FEC.ktoe.BE.NFM.SEC_ALU.SEC_FINISHING_STEAM.STEAM.SOLIDS</t>
  </si>
  <si>
    <t>FEC.ktoe.BE.NFM.SEC_ALU.SEC_FINISHING_STEAM.STEAM.RFG</t>
  </si>
  <si>
    <t>FEC.ktoe.BE.NFM.SEC_ALU.SEC_FINISHING_STEAM.STEAM.LPG</t>
  </si>
  <si>
    <t>FEC.ktoe.BE.NFM.SEC_ALU.SEC_FINISHING_STEAM.STEAM.DIESEL_LIQBIO</t>
  </si>
  <si>
    <t>FEC.ktoe.BE.NFM.SEC_ALU.SEC_FINISHING_STEAM.STEAM.RFO</t>
  </si>
  <si>
    <t>FEC.ktoe.BE.NFM.SEC_ALU.SEC_FINISHING_STEAM.STEAM.OTHER</t>
  </si>
  <si>
    <t>FEC.ktoe.BE.NFM.SEC_ALU.SEC_FINISHING_STEAM.STEAM.NG_BIOGAS</t>
  </si>
  <si>
    <t>FEC.ktoe.BE.NFM.SEC_ALU.SEC_FINISHING_STEAM.STEAM.DERIVED</t>
  </si>
  <si>
    <t>FEC.ktoe.BE.NFM.SEC_ALU.SEC_FINISHING_STEAM.STEAM.BIOMASS_WASTE</t>
  </si>
  <si>
    <t>FEC.ktoe.BE.NFM.SEC_ALU.SEC_FINISHING_STEAM.STEAM.STEAM_DISTR</t>
  </si>
  <si>
    <t>FEC.ktoe.BE.NFM.SEC_ALU.SEC_FINISHING.ELEC.ELEC</t>
  </si>
  <si>
    <t>FEC.ktoe.BE.NFM.OTHER_NFM.TOTAL.TOTAL.TOTAL</t>
  </si>
  <si>
    <t>FEC.ktoe.BE.NFM.OTHER_NFM.LIGHT.GENERIC.ELEC</t>
  </si>
  <si>
    <t>FEC.ktoe.BE.NFM.OTHER_NFM.AIRCOMP.GENERIC.ELEC</t>
  </si>
  <si>
    <t>FEC.ktoe.BE.NFM.OTHER_NFM.MOTOR.GENERIC.ELEC</t>
  </si>
  <si>
    <t>FEC.ktoe.BE.NFM.OTHER_NFM.FANS.GENERIC.ELEC</t>
  </si>
  <si>
    <t>FEC.ktoe.BE.NFM.OTHER_NFM.LOW_ENTH.TOTAL.TOTAL</t>
  </si>
  <si>
    <t>FEC.ktoe.BE.NFM.OTHER_NFM.LOW_ENTH.THERM.DIESEL_LIQBIO</t>
  </si>
  <si>
    <t>FEC.ktoe.BE.NFM.OTHER_NFM.LOW_ENTH.THERM.NG_BIOGAS</t>
  </si>
  <si>
    <t>FEC.ktoe.BE.NFM.OTHER_NFM.LOW_ENTH.THERM.SOLAR_GEO</t>
  </si>
  <si>
    <t>FEC.ktoe.BE.NFM.OTHER_NFM.LOW_ENTH.HP.AMBIENT</t>
  </si>
  <si>
    <t>FEC.ktoe.BE.NFM.OTHER_NFM.LOW_ENTH.THERM.ELEC</t>
  </si>
  <si>
    <t>Other Metals: production</t>
  </si>
  <si>
    <t>FEC.ktoe.BE.NFM.OTHER_NFM.OTH_PRODUCTION.TOTAL.TOTAL</t>
  </si>
  <si>
    <t>Metal production - Thermal</t>
  </si>
  <si>
    <t>FEC.ktoe.BE.NFM.OTHER_NFM.OTH_PRODUCTION.THERM.TOTAL</t>
  </si>
  <si>
    <t>FEC.ktoe.BE.NFM.OTHER_NFM.OTH_PRODUCTION.THERM.SOLIDS</t>
  </si>
  <si>
    <t>FEC.ktoe.BE.NFM.OTHER_NFM.OTH_PRODUCTION.THERM.LPG</t>
  </si>
  <si>
    <t>FEC.ktoe.BE.NFM.OTHER_NFM.OTH_PRODUCTION.THERM.DIESEL_LIQBIO</t>
  </si>
  <si>
    <t>FEC.ktoe.BE.NFM.OTHER_NFM.OTH_PRODUCTION.THERM.RFO</t>
  </si>
  <si>
    <t>FEC.ktoe.BE.NFM.OTHER_NFM.OTH_PRODUCTION.THERM.NG_BIOGAS</t>
  </si>
  <si>
    <t>Metal production - Electric</t>
  </si>
  <si>
    <t>FEC.ktoe.BE.NFM.OTHER_NFM.OTH_PRODUCTION.ELEC.ELEC</t>
  </si>
  <si>
    <t>Metal processing  (metallurgy e.g. cast house, reheating)</t>
  </si>
  <si>
    <t>FEC.ktoe.BE.NFM.OTHER_NFM.OTH_PROCESSING.TOTAL.TOTAL</t>
  </si>
  <si>
    <t>Metal processing - Thermal</t>
  </si>
  <si>
    <t>FEC.ktoe.BE.NFM.OTHER_NFM.OTH_PROCESSING.THERM.TOTAL</t>
  </si>
  <si>
    <t>FEC.ktoe.BE.NFM.OTHER_NFM.OTH_PROCESSING.THERM.LPG</t>
  </si>
  <si>
    <t>FEC.ktoe.BE.NFM.OTHER_NFM.OTH_PROCESSING.THERM.DIESEL_LIQBIO</t>
  </si>
  <si>
    <t>FEC.ktoe.BE.NFM.OTHER_NFM.OTH_PROCESSING.THERM.RFO</t>
  </si>
  <si>
    <t>FEC.ktoe.BE.NFM.OTHER_NFM.OTH_PROCESSING.THERM.NG_BIOGAS</t>
  </si>
  <si>
    <t>Metal processing - Electric</t>
  </si>
  <si>
    <t>FEC.ktoe.BE.NFM.OTHER_NFM.OTH_PROCESSING.ELEC.ELEC</t>
  </si>
  <si>
    <t>Metal finishing</t>
  </si>
  <si>
    <t>Metal finishing - Thermal</t>
  </si>
  <si>
    <t>FEC.ktoe.BE.NFM.OTHER_NFM.OTH_FINISHING.THERM.TOTAL</t>
  </si>
  <si>
    <t>FEC.ktoe.BE.NFM.OTHER_NFM.OTH_FINISHING.THERM.LPG</t>
  </si>
  <si>
    <t>FEC.ktoe.BE.NFM.OTHER_NFM.OTH_FINISHING.THERM.DIESEL_LIQBIO</t>
  </si>
  <si>
    <t>FEC.ktoe.BE.NFM.OTHER_NFM.OTH_FINISHING.THERM.NG_BIOGAS</t>
  </si>
  <si>
    <t>Metal finishing - Steam</t>
  </si>
  <si>
    <t>FEC.ktoe.BE.NFM.OTHER_NFM.OTH_FINISHING_STEAM.TOTAL.TOTAL</t>
  </si>
  <si>
    <t>FEC.ktoe.BE.NFM.OTHER_NFM.OTH_FINISHING_STEAM.STEAM.SOLIDS</t>
  </si>
  <si>
    <t>FEC.ktoe.BE.NFM.OTHER_NFM.OTH_FINISHING_STEAM.STEAM.RFG</t>
  </si>
  <si>
    <t>FEC.ktoe.BE.NFM.OTHER_NFM.OTH_FINISHING_STEAM.STEAM.LPG</t>
  </si>
  <si>
    <t>FEC.ktoe.BE.NFM.OTHER_NFM.OTH_FINISHING_STEAM.STEAM.DIESEL_LIQBIO</t>
  </si>
  <si>
    <t>FEC.ktoe.BE.NFM.OTHER_NFM.OTH_FINISHING_STEAM.STEAM.RFO</t>
  </si>
  <si>
    <t>FEC.ktoe.BE.NFM.OTHER_NFM.OTH_FINISHING_STEAM.STEAM.OTHER</t>
  </si>
  <si>
    <t>FEC.ktoe.BE.NFM.OTHER_NFM.OTH_FINISHING_STEAM.STEAM.NG_BIOGAS</t>
  </si>
  <si>
    <t>FEC.ktoe.BE.NFM.OTHER_NFM.OTH_FINISHING_STEAM.STEAM.DERIVED</t>
  </si>
  <si>
    <t>FEC.ktoe.BE.NFM.OTHER_NFM.OTH_FINISHING_STEAM.STEAM.BIOMASS_WASTE</t>
  </si>
  <si>
    <t>FEC.ktoe.BE.NFM.OTHER_NFM.OTH_FINISHING_STEAM.STEAM.STEAM_DISTR</t>
  </si>
  <si>
    <t>Metal finishing - Electric</t>
  </si>
  <si>
    <t>FEC.ktoe.BE.NFM.OTHER_NFM.OTH_FINISHING.ELEC.ELEC</t>
  </si>
  <si>
    <t>UED.ktoe.BE.NFM.ALUMINA.TOTAL.TOTAL.TOTAL</t>
  </si>
  <si>
    <t>UED.ktoe.BE.NFM.ALUMINA.LIGHT.GENERIC.ELEC</t>
  </si>
  <si>
    <t>UED.ktoe.BE.NFM.ALUMINA.AIRCOMP.GENERIC.ELEC</t>
  </si>
  <si>
    <t>UED.ktoe.BE.NFM.ALUMINA.MOTOR.GENERIC.ELEC</t>
  </si>
  <si>
    <t>UED.ktoe.BE.NFM.ALUMINA.FANS.GENERIC.ELEC</t>
  </si>
  <si>
    <t>UED.ktoe.BE.NFM.ALUMINA.LOW_ENTH.TOTAL.TOTAL</t>
  </si>
  <si>
    <t>UED.ktoe.BE.NFM.ALUMINA.LOW_ENTH.THERM.DIESEL_LIQBIO</t>
  </si>
  <si>
    <t>UED.ktoe.BE.NFM.ALUMINA.LOW_ENTH.THERM.NG_BIOGAS</t>
  </si>
  <si>
    <t>UED.ktoe.BE.NFM.ALUMINA.LOW_ENTH.THERM.SOLAR_GEO</t>
  </si>
  <si>
    <t>UED.ktoe.BE.NFM.ALUMINA.LOW_ENTH.HP.AMBIENT</t>
  </si>
  <si>
    <t>UED.ktoe.BE.NFM.ALUMINA.LOW_ENTH.THERM.ELEC</t>
  </si>
  <si>
    <t>UED.ktoe.BE.NFM.ALUMINA.A_PRODUCTION.TOTAL.TOTAL</t>
  </si>
  <si>
    <t>UED.ktoe.BE.NFM.ALUMINA.A_PRODUCTION.STEAM.SOLIDS</t>
  </si>
  <si>
    <t>UED.ktoe.BE.NFM.ALUMINA.A_PRODUCTION.STEAM.RFG</t>
  </si>
  <si>
    <t>UED.ktoe.BE.NFM.ALUMINA.A_PRODUCTION.STEAM.LPG</t>
  </si>
  <si>
    <t>UED.ktoe.BE.NFM.ALUMINA.A_PRODUCTION.STEAM.DIESEL_LIQBIO</t>
  </si>
  <si>
    <t>UED.ktoe.BE.NFM.ALUMINA.A_PRODUCTION.STEAM.RFO</t>
  </si>
  <si>
    <t>UED.ktoe.BE.NFM.ALUMINA.A_PRODUCTION.STEAM.OTHER</t>
  </si>
  <si>
    <t>UED.ktoe.BE.NFM.ALUMINA.A_PRODUCTION.STEAM.NG_BIOGAS</t>
  </si>
  <si>
    <t>UED.ktoe.BE.NFM.ALUMINA.A_PRODUCTION.STEAM.DERIVED</t>
  </si>
  <si>
    <t>UED.ktoe.BE.NFM.ALUMINA.A_PRODUCTION.STEAM.BIOMASS_WASTE</t>
  </si>
  <si>
    <t>UED.ktoe.BE.NFM.ALUMINA.A_PRODUCTION.STEAM.STEAM_DISTR</t>
  </si>
  <si>
    <t>UED.ktoe.BE.NFM.ALUMINA.A_REFINING.TOTAL.TOTAL</t>
  </si>
  <si>
    <t>UED.ktoe.BE.NFM.ALUMINA.A_REFINING.THERM.LPG</t>
  </si>
  <si>
    <t>UED.ktoe.BE.NFM.ALUMINA.A_REFINING.THERM.DIESEL_LIQBIO</t>
  </si>
  <si>
    <t>UED.ktoe.BE.NFM.ALUMINA.A_REFINING.THERM.RFO</t>
  </si>
  <si>
    <t>UED.ktoe.BE.NFM.ALUMINA.A_REFINING.THERM.NG_BIOGAS</t>
  </si>
  <si>
    <t>UED.ktoe.BE.NFM.ALUMINA.A_REFINING.THERM.ELEC</t>
  </si>
  <si>
    <t>UED.ktoe.BE.NFM.PRIM_ALU.TOTAL.TOTAL.TOTAL</t>
  </si>
  <si>
    <t>UED.ktoe.BE.NFM.PRIM_ALU.LIGHT.GENERIC.ELEC</t>
  </si>
  <si>
    <t>UED.ktoe.BE.NFM.PRIM_ALU.AIRCOMP.GENERIC.ELEC</t>
  </si>
  <si>
    <t>UED.ktoe.BE.NFM.PRIM_ALU.MOTOR.GENERIC.ELEC</t>
  </si>
  <si>
    <t>UED.ktoe.BE.NFM.PRIM_ALU.FANS.GENERIC.ELEC</t>
  </si>
  <si>
    <t>UED.ktoe.BE.NFM.PRIM_ALU.LOW_ENTH.TOTAL.TOTAL</t>
  </si>
  <si>
    <t>UED.ktoe.BE.NFM.PRIM_ALU.LOW_ENTH.THERM.DIESEL_LIQBIO</t>
  </si>
  <si>
    <t>UED.ktoe.BE.NFM.PRIM_ALU.LOW_ENTH.THERM.NG_BIOGAS</t>
  </si>
  <si>
    <t>UED.ktoe.BE.NFM.PRIM_ALU.LOW_ENTH.THERM.SOLAR_GEO</t>
  </si>
  <si>
    <t>UED.ktoe.BE.NFM.PRIM_ALU.LOW_ENTH.HP.AMBIENT</t>
  </si>
  <si>
    <t>UED.ktoe.BE.NFM.PRIM_ALU.LOW_ENTH.THERM.ELEC</t>
  </si>
  <si>
    <t>UED.ktoe.BE.NFM.PRIM_ALU.SMELTING.ELEC.ELEC</t>
  </si>
  <si>
    <t>UED.ktoe.BE.NFM.PRIM_ALU.PROCESSING.TOTAL.TOTAL</t>
  </si>
  <si>
    <t>UED.ktoe.BE.NFM.PRIM_ALU.PROCESSING.THERM.TOTAL</t>
  </si>
  <si>
    <t>UED.ktoe.BE.NFM.PRIM_ALU.PROCESSING.THERM.LPG</t>
  </si>
  <si>
    <t>UED.ktoe.BE.NFM.PRIM_ALU.PROCESSING.THERM.DIESEL_LIQBIO</t>
  </si>
  <si>
    <t>UED.ktoe.BE.NFM.PRIM_ALU.PROCESSING.THERM.RFO</t>
  </si>
  <si>
    <t>UED.ktoe.BE.NFM.PRIM_ALU.PROCESSING.THERM.NG_BIOGAS</t>
  </si>
  <si>
    <t>UED.ktoe.BE.NFM.PRIM_ALU.PROCESSING.ELEC.ELEC</t>
  </si>
  <si>
    <t>UED.ktoe.BE.NFM.PRIM_ALU.FINISHING.THERM.TOTAL</t>
  </si>
  <si>
    <t>UED.ktoe.BE.NFM.PRIM_ALU.FINISHING.THERM.LPG</t>
  </si>
  <si>
    <t>UED.ktoe.BE.NFM.PRIM_ALU.FINISHING.THERM.DIESEL_LIQBIO</t>
  </si>
  <si>
    <t>UED.ktoe.BE.NFM.PRIM_ALU.FINISHING.THERM.NG_BIOGAS</t>
  </si>
  <si>
    <t>UED.ktoe.BE.NFM.PRIM_ALU.FINISHING_STEAM.TOTAL.TOTAL</t>
  </si>
  <si>
    <t>UED.ktoe.BE.NFM.PRIM_ALU.FINISHING_STEAM.STEAM.SOLIDS</t>
  </si>
  <si>
    <t>UED.ktoe.BE.NFM.PRIM_ALU.FINISHING_STEAM.STEAM.RFG</t>
  </si>
  <si>
    <t>UED.ktoe.BE.NFM.PRIM_ALU.FINISHING_STEAM.STEAM.LPG</t>
  </si>
  <si>
    <t>UED.ktoe.BE.NFM.PRIM_ALU.FINISHING_STEAM.STEAM.DIESEL_LIQBIO</t>
  </si>
  <si>
    <t>UED.ktoe.BE.NFM.PRIM_ALU.FINISHING_STEAM.STEAM.RFO</t>
  </si>
  <si>
    <t>UED.ktoe.BE.NFM.PRIM_ALU.FINISHING_STEAM.STEAM.OTHER</t>
  </si>
  <si>
    <t>UED.ktoe.BE.NFM.PRIM_ALU.FINISHING_STEAM.STEAM.NG_BIOGAS</t>
  </si>
  <si>
    <t>UED.ktoe.BE.NFM.PRIM_ALU.FINISHING_STEAM.STEAM.DERIVED</t>
  </si>
  <si>
    <t>UED.ktoe.BE.NFM.PRIM_ALU.FINISHING_STEAM.STEAM.BIOMASS_WASTE</t>
  </si>
  <si>
    <t>UED.ktoe.BE.NFM.PRIM_ALU.FINISHING_STEAM.STEAM.STEAM_DISTR</t>
  </si>
  <si>
    <t>UED.ktoe.BE.NFM.PRIM_ALU.FINISHING.ELEC.ELEC</t>
  </si>
  <si>
    <t>UED.ktoe.BE.NFM.SEC_ALU.TOTAL.TOTAL.TOTAL</t>
  </si>
  <si>
    <t>UED.ktoe.BE.NFM.SEC_ALU.LIGHT.GENERIC.ELEC</t>
  </si>
  <si>
    <t>UED.ktoe.BE.NFM.SEC_ALU.AIRCOMP.GENERIC.ELEC</t>
  </si>
  <si>
    <t>UED.ktoe.BE.NFM.SEC_ALU.MOTOR.GENERIC.ELEC</t>
  </si>
  <si>
    <t>UED.ktoe.BE.NFM.SEC_ALU.FANS.GENERIC.ELEC</t>
  </si>
  <si>
    <t>UED.ktoe.BE.NFM.SEC_ALU.LOW_ENTH.TOTAL.TOTAL</t>
  </si>
  <si>
    <t>UED.ktoe.BE.NFM.SEC_ALU.LOW_ENTH.THERM.DIESEL_LIQBIO</t>
  </si>
  <si>
    <t>UED.ktoe.BE.NFM.SEC_ALU.LOW_ENTH.THERM.NG_BIOGAS</t>
  </si>
  <si>
    <t>UED.ktoe.BE.NFM.SEC_ALU.LOW_ENTH.THERM.SOLAR_GEO</t>
  </si>
  <si>
    <t>UED.ktoe.BE.NFM.SEC_ALU.LOW_ENTH.HP.AMBIENT</t>
  </si>
  <si>
    <t>UED.ktoe.BE.NFM.SEC_ALU.LOW_ENTH.THERM.ELEC</t>
  </si>
  <si>
    <t>UED.ktoe.BE.NFM.SEC_ALU.SEC_REMELTING.TOTAL.TOTAL</t>
  </si>
  <si>
    <t>UED.ktoe.BE.NFM.SEC_ALU.SEC_REMELTING.THERM.TOTAL</t>
  </si>
  <si>
    <t>UED.ktoe.BE.NFM.SEC_ALU.SEC_REMELTING.THERM.LPG</t>
  </si>
  <si>
    <t>UED.ktoe.BE.NFM.SEC_ALU.SEC_REMELTING.THERM.DIESEL_LIQBIO</t>
  </si>
  <si>
    <t>UED.ktoe.BE.NFM.SEC_ALU.SEC_REMELTING.THERM.RFO</t>
  </si>
  <si>
    <t>UED.ktoe.BE.NFM.SEC_ALU.SEC_REMELTING.THERM.NG_BIOGAS</t>
  </si>
  <si>
    <t>UED.ktoe.BE.NFM.SEC_ALU.SEC_REMELTING.ELEC.ELEC</t>
  </si>
  <si>
    <t>UED.ktoe.BE.NFM.SEC_ALU.SEC_PROCESSING.TOTAL.TOTAL</t>
  </si>
  <si>
    <t>UED.ktoe.BE.NFM.SEC_ALU.SEC_PROCESSING.THERM.TOTAL</t>
  </si>
  <si>
    <t>UED.ktoe.BE.NFM.SEC_ALU.SEC_PROCESSING.THERM.LPG</t>
  </si>
  <si>
    <t>UED.ktoe.BE.NFM.SEC_ALU.SEC_PROCESSING.THERM.DIESEL_LIQBIO</t>
  </si>
  <si>
    <t>UED.ktoe.BE.NFM.SEC_ALU.SEC_PROCESSING.THERM.RFO</t>
  </si>
  <si>
    <t>UED.ktoe.BE.NFM.SEC_ALU.SEC_PROCESSING.THERM.NG_BIOGAS</t>
  </si>
  <si>
    <t>UED.ktoe.BE.NFM.SEC_ALU.SEC_PROCESSING.ELEC.ELEC</t>
  </si>
  <si>
    <t>UED.ktoe.BE.NFM.SEC_ALU.SEC_FINISHING.THERM.TOTAL</t>
  </si>
  <si>
    <t>UED.ktoe.BE.NFM.SEC_ALU.SEC_FINISHING.THERM.LPG</t>
  </si>
  <si>
    <t>UED.ktoe.BE.NFM.SEC_ALU.SEC_FINISHING.THERM.DIESEL_LIQBIO</t>
  </si>
  <si>
    <t>UED.ktoe.BE.NFM.SEC_ALU.SEC_FINISHING.THERM.NG_BIOGAS</t>
  </si>
  <si>
    <t>UED.ktoe.BE.NFM.SEC_ALU.SEC_FINISHING_STEAM.TOTAL.TOTAL</t>
  </si>
  <si>
    <t>UED.ktoe.BE.NFM.SEC_ALU.SEC_FINISHING_STEAM.STEAM.SOLIDS</t>
  </si>
  <si>
    <t>UED.ktoe.BE.NFM.SEC_ALU.SEC_FINISHING_STEAM.STEAM.RFG</t>
  </si>
  <si>
    <t>UED.ktoe.BE.NFM.SEC_ALU.SEC_FINISHING_STEAM.STEAM.LPG</t>
  </si>
  <si>
    <t>UED.ktoe.BE.NFM.SEC_ALU.SEC_FINISHING_STEAM.STEAM.DIESEL_LIQBIO</t>
  </si>
  <si>
    <t>UED.ktoe.BE.NFM.SEC_ALU.SEC_FINISHING_STEAM.STEAM.RFO</t>
  </si>
  <si>
    <t>UED.ktoe.BE.NFM.SEC_ALU.SEC_FINISHING_STEAM.STEAM.OTHER</t>
  </si>
  <si>
    <t>UED.ktoe.BE.NFM.SEC_ALU.SEC_FINISHING_STEAM.STEAM.NG_BIOGAS</t>
  </si>
  <si>
    <t>UED.ktoe.BE.NFM.SEC_ALU.SEC_FINISHING_STEAM.STEAM.DERIVED</t>
  </si>
  <si>
    <t>UED.ktoe.BE.NFM.SEC_ALU.SEC_FINISHING_STEAM.STEAM.BIOMASS_WASTE</t>
  </si>
  <si>
    <t>UED.ktoe.BE.NFM.SEC_ALU.SEC_FINISHING_STEAM.STEAM.STEAM_DISTR</t>
  </si>
  <si>
    <t>UED.ktoe.BE.NFM.SEC_ALU.SEC_FINISHING.ELEC.ELEC</t>
  </si>
  <si>
    <t>UED.ktoe.BE.NFM.OTHER_NFM.TOTAL.TOTAL.TOTAL</t>
  </si>
  <si>
    <t>UED.ktoe.BE.NFM.OTHER_NFM.LIGHT.GENERIC.ELEC</t>
  </si>
  <si>
    <t>UED.ktoe.BE.NFM.OTHER_NFM.AIRCOMP.GENERIC.ELEC</t>
  </si>
  <si>
    <t>UED.ktoe.BE.NFM.OTHER_NFM.MOTOR.GENERIC.ELEC</t>
  </si>
  <si>
    <t>UED.ktoe.BE.NFM.OTHER_NFM.FANS.GENERIC.ELEC</t>
  </si>
  <si>
    <t>UED.ktoe.BE.NFM.OTHER_NFM.LOW_ENTH.TOTAL.TOTAL</t>
  </si>
  <si>
    <t>UED.ktoe.BE.NFM.OTHER_NFM.LOW_ENTH.THERM.DIESEL_LIQBIO</t>
  </si>
  <si>
    <t>UED.ktoe.BE.NFM.OTHER_NFM.LOW_ENTH.THERM.NG_BIOGAS</t>
  </si>
  <si>
    <t>UED.ktoe.BE.NFM.OTHER_NFM.LOW_ENTH.THERM.SOLAR_GEO</t>
  </si>
  <si>
    <t>UED.ktoe.BE.NFM.OTHER_NFM.LOW_ENTH.HP.AMBIENT</t>
  </si>
  <si>
    <t>UED.ktoe.BE.NFM.OTHER_NFM.LOW_ENTH.THERM.ELEC</t>
  </si>
  <si>
    <t>UED.ktoe.BE.NFM.OTHER_NFM.OTH_PRODUCTION.TOTAL.TOTAL</t>
  </si>
  <si>
    <t>UED.ktoe.BE.NFM.OTHER_NFM.OTH_PRODUCTION.THERM.TOTAL</t>
  </si>
  <si>
    <t>UED.ktoe.BE.NFM.OTHER_NFM.OTH_PRODUCTION.THERM.SOLIDS</t>
  </si>
  <si>
    <t>UED.ktoe.BE.NFM.OTHER_NFM.OTH_PRODUCTION.THERM.LPG</t>
  </si>
  <si>
    <t>UED.ktoe.BE.NFM.OTHER_NFM.OTH_PRODUCTION.THERM.DIESEL_LIQBIO</t>
  </si>
  <si>
    <t>UED.ktoe.BE.NFM.OTHER_NFM.OTH_PRODUCTION.THERM.RFO</t>
  </si>
  <si>
    <t>UED.ktoe.BE.NFM.OTHER_NFM.OTH_PRODUCTION.THERM.NG_BIOGAS</t>
  </si>
  <si>
    <t>UED.ktoe.BE.NFM.OTHER_NFM.OTH_PRODUCTION.ELEC.ELEC</t>
  </si>
  <si>
    <t>UED.ktoe.BE.NFM.OTHER_NFM.OTH_PROCESSING.TOTAL.TOTAL</t>
  </si>
  <si>
    <t>UED.ktoe.BE.NFM.OTHER_NFM.OTH_PROCESSING.THERM.TOTAL</t>
  </si>
  <si>
    <t>UED.ktoe.BE.NFM.OTHER_NFM.OTH_PROCESSING.THERM.LPG</t>
  </si>
  <si>
    <t>UED.ktoe.BE.NFM.OTHER_NFM.OTH_PROCESSING.THERM.DIESEL_LIQBIO</t>
  </si>
  <si>
    <t>UED.ktoe.BE.NFM.OTHER_NFM.OTH_PROCESSING.THERM.RFO</t>
  </si>
  <si>
    <t>UED.ktoe.BE.NFM.OTHER_NFM.OTH_PROCESSING.THERM.NG_BIOGAS</t>
  </si>
  <si>
    <t>UED.ktoe.BE.NFM.OTHER_NFM.OTH_PROCESSING.ELEC.ELEC</t>
  </si>
  <si>
    <t>UED.ktoe.BE.NFM.OTHER_NFM.OTH_FINISHING.THERM.TOTAL</t>
  </si>
  <si>
    <t>UED.ktoe.BE.NFM.OTHER_NFM.OTH_FINISHING.THERM.LPG</t>
  </si>
  <si>
    <t>UED.ktoe.BE.NFM.OTHER_NFM.OTH_FINISHING.THERM.DIESEL_LIQBIO</t>
  </si>
  <si>
    <t>UED.ktoe.BE.NFM.OTHER_NFM.OTH_FINISHING.THERM.NG_BIOGAS</t>
  </si>
  <si>
    <t>UED.ktoe.BE.NFM.OTHER_NFM.OTH_FINISHING_STEAM.TOTAL.TOTAL</t>
  </si>
  <si>
    <t>UED.ktoe.BE.NFM.OTHER_NFM.OTH_FINISHING_STEAM.STEAM.SOLIDS</t>
  </si>
  <si>
    <t>UED.ktoe.BE.NFM.OTHER_NFM.OTH_FINISHING_STEAM.STEAM.RFG</t>
  </si>
  <si>
    <t>UED.ktoe.BE.NFM.OTHER_NFM.OTH_FINISHING_STEAM.STEAM.LPG</t>
  </si>
  <si>
    <t>UED.ktoe.BE.NFM.OTHER_NFM.OTH_FINISHING_STEAM.STEAM.DIESEL_LIQBIO</t>
  </si>
  <si>
    <t>UED.ktoe.BE.NFM.OTHER_NFM.OTH_FINISHING_STEAM.STEAM.RFO</t>
  </si>
  <si>
    <t>UED.ktoe.BE.NFM.OTHER_NFM.OTH_FINISHING_STEAM.STEAM.OTHER</t>
  </si>
  <si>
    <t>UED.ktoe.BE.NFM.OTHER_NFM.OTH_FINISHING_STEAM.STEAM.NG_BIOGAS</t>
  </si>
  <si>
    <t>UED.ktoe.BE.NFM.OTHER_NFM.OTH_FINISHING_STEAM.STEAM.DERIVED</t>
  </si>
  <si>
    <t>UED.ktoe.BE.NFM.OTHER_NFM.OTH_FINISHING_STEAM.STEAM.BIOMASS_WASTE</t>
  </si>
  <si>
    <t>UED.ktoe.BE.NFM.OTHER_NFM.OTH_FINISHING_STEAM.STEAM.STEAM_DISTR</t>
  </si>
  <si>
    <t>UED.ktoe.BE.NFM.OTHER_NFM.OTH_FINISHING.ELEC.ELEC</t>
  </si>
  <si>
    <t>FUEL_EMI.ktCO2.BE.NFM.ALUMINA.TOTAL.TOTAL.TOTAL</t>
  </si>
  <si>
    <t>FUEL_EMI.ktCO2.BE.NFM.ALUMINA.LIGHT.GENERIC.ELEC</t>
  </si>
  <si>
    <t>FUEL_EMI.ktCO2.BE.NFM.ALUMINA.AIRCOMP.GENERIC.ELEC</t>
  </si>
  <si>
    <t>FUEL_EMI.ktCO2.BE.NFM.ALUMINA.MOTOR.GENERIC.ELEC</t>
  </si>
  <si>
    <t>FUEL_EMI.ktCO2.BE.NFM.ALUMINA.FANS.GENERIC.ELEC</t>
  </si>
  <si>
    <t>FUEL_EMI.ktCO2.BE.NFM.ALUMINA.LOW_ENTH.TOTAL.TOTAL</t>
  </si>
  <si>
    <t>FUEL_EMI.ktCO2.BE.NFM.ALUMINA.LOW_ENTH.THERM.DIESEL_LIQBIO</t>
  </si>
  <si>
    <t>FUEL_EMI.ktCO2.BE.NFM.ALUMINA.LOW_ENTH.THERM.NG_BIOGAS</t>
  </si>
  <si>
    <t>FUEL_EMI.ktCO2.BE.NFM.ALUMINA.LOW_ENTH.THERM.SOLAR_GEO</t>
  </si>
  <si>
    <t>FUEL_EMI.ktCO2.BE.NFM.ALUMINA.LOW_ENTH.HP.AMBIENT</t>
  </si>
  <si>
    <t>FUEL_EMI.ktCO2.BE.NFM.ALUMINA.LOW_ENTH.THERM.ELEC</t>
  </si>
  <si>
    <t>FUEL_EMI.ktCO2.BE.NFM.ALUMINA.A_PRODUCTION.TOTAL.TOTAL</t>
  </si>
  <si>
    <t>FUEL_EMI.ktCO2.BE.NFM.ALUMINA.A_PRODUCTION.STEAM.SOLIDS</t>
  </si>
  <si>
    <t>FUEL_EMI.ktCO2.BE.NFM.ALUMINA.A_PRODUCTION.STEAM.RFG</t>
  </si>
  <si>
    <t>FUEL_EMI.ktCO2.BE.NFM.ALUMINA.A_PRODUCTION.STEAM.LPG</t>
  </si>
  <si>
    <t>FUEL_EMI.ktCO2.BE.NFM.ALUMINA.A_PRODUCTION.STEAM.DIESEL_LIQBIO</t>
  </si>
  <si>
    <t>FUEL_EMI.ktCO2.BE.NFM.ALUMINA.A_PRODUCTION.STEAM.RFO</t>
  </si>
  <si>
    <t>FUEL_EMI.ktCO2.BE.NFM.ALUMINA.A_PRODUCTION.STEAM.OTHER</t>
  </si>
  <si>
    <t>FUEL_EMI.ktCO2.BE.NFM.ALUMINA.A_PRODUCTION.STEAM.NG_BIOGAS</t>
  </si>
  <si>
    <t>FUEL_EMI.ktCO2.BE.NFM.ALUMINA.A_PRODUCTION.STEAM.DERIVED</t>
  </si>
  <si>
    <t>FUEL_EMI.ktCO2.BE.NFM.ALUMINA.A_PRODUCTION.STEAM.BIOMASS_WASTE</t>
  </si>
  <si>
    <t>FUEL_EMI.ktCO2.BE.NFM.ALUMINA.A_PRODUCTION.STEAM.STEAM_DISTR</t>
  </si>
  <si>
    <t>FUEL_EMI.ktCO2.BE.NFM.ALUMINA.A_REFINING.TOTAL.TOTAL</t>
  </si>
  <si>
    <t>FUEL_EMI.ktCO2.BE.NFM.ALUMINA.A_REFINING.THERM.LPG</t>
  </si>
  <si>
    <t>FUEL_EMI.ktCO2.BE.NFM.ALUMINA.A_REFINING.THERM.DIESEL_LIQBIO</t>
  </si>
  <si>
    <t>FUEL_EMI.ktCO2.BE.NFM.ALUMINA.A_REFINING.THERM.RFO</t>
  </si>
  <si>
    <t>FUEL_EMI.ktCO2.BE.NFM.ALUMINA.A_REFINING.THERM.NG_BIOGAS</t>
  </si>
  <si>
    <t>FUEL_EMI.ktCO2.BE.NFM.ALUMINA.A_REFINING.THERM.ELEC</t>
  </si>
  <si>
    <t>FUEL_EMI.ktCO2.BE.NFM.PRIM_ALU.LIGHT.GENERIC.ELEC</t>
  </si>
  <si>
    <t>FUEL_EMI.ktCO2.BE.NFM.PRIM_ALU.AIRCOMP.GENERIC.ELEC</t>
  </si>
  <si>
    <t>FUEL_EMI.ktCO2.BE.NFM.PRIM_ALU.MOTOR.GENERIC.ELEC</t>
  </si>
  <si>
    <t>FUEL_EMI.ktCO2.BE.NFM.PRIM_ALU.FANS.GENERIC.ELEC</t>
  </si>
  <si>
    <t>FUEL_EMI.ktCO2.BE.NFM.PRIM_ALU.LOW_ENTH.TOTAL.TOTAL</t>
  </si>
  <si>
    <t>FUEL_EMI.ktCO2.BE.NFM.PRIM_ALU.LOW_ENTH.THERM.DIESEL_LIQBIO</t>
  </si>
  <si>
    <t>FUEL_EMI.ktCO2.BE.NFM.PRIM_ALU.LOW_ENTH.THERM.NG_BIOGAS</t>
  </si>
  <si>
    <t>FUEL_EMI.ktCO2.BE.NFM.PRIM_ALU.LOW_ENTH.THERM.SOLAR_GEO</t>
  </si>
  <si>
    <t>FUEL_EMI.ktCO2.BE.NFM.PRIM_ALU.LOW_ENTH.HP.AMBIENT</t>
  </si>
  <si>
    <t>FUEL_EMI.ktCO2.BE.NFM.PRIM_ALU.LOW_ENTH.THERM.ELEC</t>
  </si>
  <si>
    <t>FUEL_EMI.ktCO2.BE.NFM.PRIM_ALU.SMELTING.ELEC.ELEC</t>
  </si>
  <si>
    <t>FUEL_EMI.ktCO2.BE.NFM.PRIM_ALU.PROCESSING.TOTAL.TOTAL</t>
  </si>
  <si>
    <t>FUEL_EMI.ktCO2.BE.NFM.PRIM_ALU.PROCESSING.THERM.TOTAL</t>
  </si>
  <si>
    <t>FUEL_EMI.ktCO2.BE.NFM.PRIM_ALU.PROCESSING.THERM.LPG</t>
  </si>
  <si>
    <t>FUEL_EMI.ktCO2.BE.NFM.PRIM_ALU.PROCESSING.THERM.DIESEL_LIQBIO</t>
  </si>
  <si>
    <t>FUEL_EMI.ktCO2.BE.NFM.PRIM_ALU.PROCESSING.THERM.RFO</t>
  </si>
  <si>
    <t>FUEL_EMI.ktCO2.BE.NFM.PRIM_ALU.PROCESSING.THERM.NG_BIOGAS</t>
  </si>
  <si>
    <t>FUEL_EMI.ktCO2.BE.NFM.PRIM_ALU.PROCESSING.ELEC.ELEC</t>
  </si>
  <si>
    <t>FUEL_EMI.ktCO2.BE.NFM.PRIM_ALU.FINISHING.THERM.TOTAL</t>
  </si>
  <si>
    <t>FUEL_EMI.ktCO2.BE.NFM.PRIM_ALU.FINISHING.THERM.LPG</t>
  </si>
  <si>
    <t>FUEL_EMI.ktCO2.BE.NFM.PRIM_ALU.FINISHING.THERM.DIESEL_LIQBIO</t>
  </si>
  <si>
    <t>FUEL_EMI.ktCO2.BE.NFM.PRIM_ALU.FINISHING.THERM.NG_BIOGAS</t>
  </si>
  <si>
    <t>FUEL_EMI.ktCO2.BE.NFM.PRIM_ALU.FINISHING_STEAM.TOTAL.TOTAL</t>
  </si>
  <si>
    <t>FUEL_EMI.ktCO2.BE.NFM.PRIM_ALU.FINISHING_STEAM.STEAM.SOLIDS</t>
  </si>
  <si>
    <t>FUEL_EMI.ktCO2.BE.NFM.PRIM_ALU.FINISHING_STEAM.STEAM.RFG</t>
  </si>
  <si>
    <t>FUEL_EMI.ktCO2.BE.NFM.PRIM_ALU.FINISHING_STEAM.STEAM.LPG</t>
  </si>
  <si>
    <t>FUEL_EMI.ktCO2.BE.NFM.PRIM_ALU.FINISHING_STEAM.STEAM.DIESEL_LIQBIO</t>
  </si>
  <si>
    <t>FUEL_EMI.ktCO2.BE.NFM.PRIM_ALU.FINISHING_STEAM.STEAM.RFO</t>
  </si>
  <si>
    <t>FUEL_EMI.ktCO2.BE.NFM.PRIM_ALU.FINISHING_STEAM.STEAM.OTHER</t>
  </si>
  <si>
    <t>FUEL_EMI.ktCO2.BE.NFM.PRIM_ALU.FINISHING_STEAM.STEAM.NG_BIOGAS</t>
  </si>
  <si>
    <t>FUEL_EMI.ktCO2.BE.NFM.PRIM_ALU.FINISHING_STEAM.STEAM.DERIVED</t>
  </si>
  <si>
    <t>FUEL_EMI.ktCO2.BE.NFM.PRIM_ALU.FINISHING_STEAM.STEAM.BIOMASS_WASTE</t>
  </si>
  <si>
    <t>FUEL_EMI.ktCO2.BE.NFM.PRIM_ALU.FINISHING_STEAM.STEAM.STEAM_DISTR</t>
  </si>
  <si>
    <t>FUEL_EMI.ktCO2.BE.NFM.PRIM_ALU.FINISHING.ELEC.ELEC</t>
  </si>
  <si>
    <t>PROCESS_EMI.ktCO2.BE.NFM.PRIM_ALU</t>
  </si>
  <si>
    <t>FUEL_EMI.ktCO2.BE.NFM.SEC_ALU.TOTAL.TOTAL.TOTAL</t>
  </si>
  <si>
    <t>FUEL_EMI.ktCO2.BE.NFM.SEC_ALU.LIGHT.GENERIC.ELEC</t>
  </si>
  <si>
    <t>FUEL_EMI.ktCO2.BE.NFM.SEC_ALU.AIRCOMP.GENERIC.ELEC</t>
  </si>
  <si>
    <t>FUEL_EMI.ktCO2.BE.NFM.SEC_ALU.MOTOR.GENERIC.ELEC</t>
  </si>
  <si>
    <t>FUEL_EMI.ktCO2.BE.NFM.SEC_ALU.FANS.GENERIC.ELEC</t>
  </si>
  <si>
    <t>FUEL_EMI.ktCO2.BE.NFM.SEC_ALU.LOW_ENTH.TOTAL.TOTAL</t>
  </si>
  <si>
    <t>FUEL_EMI.ktCO2.BE.NFM.SEC_ALU.LOW_ENTH.THERM.DIESEL_LIQBIO</t>
  </si>
  <si>
    <t>FUEL_EMI.ktCO2.BE.NFM.SEC_ALU.LOW_ENTH.THERM.NG_BIOGAS</t>
  </si>
  <si>
    <t>FUEL_EMI.ktCO2.BE.NFM.SEC_ALU.LOW_ENTH.THERM.SOLAR_GEO</t>
  </si>
  <si>
    <t>FUEL_EMI.ktCO2.BE.NFM.SEC_ALU.LOW_ENTH.HP.AMBIENT</t>
  </si>
  <si>
    <t>FUEL_EMI.ktCO2.BE.NFM.SEC_ALU.LOW_ENTH.THERM.ELEC</t>
  </si>
  <si>
    <t>FUEL_EMI.ktCO2.BE.NFM.SEC_ALU.SEC_REMELTING.TOTAL.TOTAL</t>
  </si>
  <si>
    <t>FUEL_EMI.ktCO2.BE.NFM.SEC_ALU.SEC_REMELTING.THERM.TOTAL</t>
  </si>
  <si>
    <t>FUEL_EMI.ktCO2.BE.NFM.SEC_ALU.SEC_REMELTING.THERM.LPG</t>
  </si>
  <si>
    <t>FUEL_EMI.ktCO2.BE.NFM.SEC_ALU.SEC_REMELTING.THERM.DIESEL_LIQBIO</t>
  </si>
  <si>
    <t>FUEL_EMI.ktCO2.BE.NFM.SEC_ALU.SEC_REMELTING.THERM.RFO</t>
  </si>
  <si>
    <t>FUEL_EMI.ktCO2.BE.NFM.SEC_ALU.SEC_REMELTING.THERM.NG_BIOGAS</t>
  </si>
  <si>
    <t>FUEL_EMI.ktCO2.BE.NFM.SEC_ALU.SEC_REMELTING.ELEC.ELEC</t>
  </si>
  <si>
    <t>FUEL_EMI.ktCO2.BE.NFM.SEC_ALU.SEC_PROCESSING.TOTAL.TOTAL</t>
  </si>
  <si>
    <t>FUEL_EMI.ktCO2.BE.NFM.SEC_ALU.SEC_PROCESSING.THERM.TOTAL</t>
  </si>
  <si>
    <t>FUEL_EMI.ktCO2.BE.NFM.SEC_ALU.SEC_PROCESSING.THERM.LPG</t>
  </si>
  <si>
    <t>FUEL_EMI.ktCO2.BE.NFM.SEC_ALU.SEC_PROCESSING.THERM.DIESEL_LIQBIO</t>
  </si>
  <si>
    <t>FUEL_EMI.ktCO2.BE.NFM.SEC_ALU.SEC_PROCESSING.THERM.RFO</t>
  </si>
  <si>
    <t>FUEL_EMI.ktCO2.BE.NFM.SEC_ALU.SEC_PROCESSING.THERM.NG_BIOGAS</t>
  </si>
  <si>
    <t>FUEL_EMI.ktCO2.BE.NFM.SEC_ALU.SEC_PROCESSING.ELEC.ELEC</t>
  </si>
  <si>
    <t>FUEL_EMI.ktCO2.BE.NFM.SEC_ALU.SEC_FINISHING.THERM.TOTAL</t>
  </si>
  <si>
    <t>FUEL_EMI.ktCO2.BE.NFM.SEC_ALU.SEC_FINISHING.THERM.LPG</t>
  </si>
  <si>
    <t>FUEL_EMI.ktCO2.BE.NFM.SEC_ALU.SEC_FINISHING.THERM.DIESEL_LIQBIO</t>
  </si>
  <si>
    <t>FUEL_EMI.ktCO2.BE.NFM.SEC_ALU.SEC_FINISHING.THERM.NG_BIOGAS</t>
  </si>
  <si>
    <t>FUEL_EMI.ktCO2.BE.NFM.SEC_ALU.SEC_FINISHING_STEAM.TOTAL.TOTAL</t>
  </si>
  <si>
    <t>FUEL_EMI.ktCO2.BE.NFM.SEC_ALU.SEC_FINISHING_STEAM.STEAM.SOLIDS</t>
  </si>
  <si>
    <t>FUEL_EMI.ktCO2.BE.NFM.SEC_ALU.SEC_FINISHING_STEAM.STEAM.RFG</t>
  </si>
  <si>
    <t>FUEL_EMI.ktCO2.BE.NFM.SEC_ALU.SEC_FINISHING_STEAM.STEAM.LPG</t>
  </si>
  <si>
    <t>FUEL_EMI.ktCO2.BE.NFM.SEC_ALU.SEC_FINISHING_STEAM.STEAM.DIESEL_LIQBIO</t>
  </si>
  <si>
    <t>FUEL_EMI.ktCO2.BE.NFM.SEC_ALU.SEC_FINISHING_STEAM.STEAM.RFO</t>
  </si>
  <si>
    <t>FUEL_EMI.ktCO2.BE.NFM.SEC_ALU.SEC_FINISHING_STEAM.STEAM.OTHER</t>
  </si>
  <si>
    <t>FUEL_EMI.ktCO2.BE.NFM.SEC_ALU.SEC_FINISHING_STEAM.STEAM.NG_BIOGAS</t>
  </si>
  <si>
    <t>FUEL_EMI.ktCO2.BE.NFM.SEC_ALU.SEC_FINISHING_STEAM.STEAM.DERIVED</t>
  </si>
  <si>
    <t>FUEL_EMI.ktCO2.BE.NFM.SEC_ALU.SEC_FINISHING_STEAM.STEAM.BIOMASS_WASTE</t>
  </si>
  <si>
    <t>FUEL_EMI.ktCO2.BE.NFM.SEC_ALU.SEC_FINISHING_STEAM.STEAM.STEAM_DISTR</t>
  </si>
  <si>
    <t>FUEL_EMI.ktCO2.BE.NFM.SEC_ALU.SEC_FINISHING.ELEC.ELEC</t>
  </si>
  <si>
    <t>FUEL_EMI.ktCO2.BE.NFM.OTHER_NFM.LIGHT.GENERIC.ELEC</t>
  </si>
  <si>
    <t>FUEL_EMI.ktCO2.BE.NFM.OTHER_NFM.AIRCOMP.GENERIC.ELEC</t>
  </si>
  <si>
    <t>FUEL_EMI.ktCO2.BE.NFM.OTHER_NFM.MOTOR.GENERIC.ELEC</t>
  </si>
  <si>
    <t>FUEL_EMI.ktCO2.BE.NFM.OTHER_NFM.FANS.GENERIC.ELEC</t>
  </si>
  <si>
    <t>FUEL_EMI.ktCO2.BE.NFM.OTHER_NFM.LOW_ENTH.TOTAL.TOTAL</t>
  </si>
  <si>
    <t>FUEL_EMI.ktCO2.BE.NFM.OTHER_NFM.LOW_ENTH.THERM.DIESEL_LIQBIO</t>
  </si>
  <si>
    <t>FUEL_EMI.ktCO2.BE.NFM.OTHER_NFM.LOW_ENTH.THERM.NG_BIOGAS</t>
  </si>
  <si>
    <t>FUEL_EMI.ktCO2.BE.NFM.OTHER_NFM.LOW_ENTH.THERM.SOLAR_GEO</t>
  </si>
  <si>
    <t>FUEL_EMI.ktCO2.BE.NFM.OTHER_NFM.LOW_ENTH.HP.AMBIENT</t>
  </si>
  <si>
    <t>FUEL_EMI.ktCO2.BE.NFM.OTHER_NFM.LOW_ENTH.THERM.ELEC</t>
  </si>
  <si>
    <t>FUEL_EMI.ktCO2.BE.NFM.OTHER_NFM.OTH_PRODUCTION.TOTAL.TOTAL</t>
  </si>
  <si>
    <t>FUEL_EMI.ktCO2.BE.NFM.OTHER_NFM.OTH_PRODUCTION.THERM.TOTAL</t>
  </si>
  <si>
    <t>FUEL_EMI.ktCO2.BE.NFM.OTHER_NFM.OTH_PRODUCTION.THERM.SOLIDS</t>
  </si>
  <si>
    <t>FUEL_EMI.ktCO2.BE.NFM.OTHER_NFM.OTH_PRODUCTION.THERM.LPG</t>
  </si>
  <si>
    <t>FUEL_EMI.ktCO2.BE.NFM.OTHER_NFM.OTH_PRODUCTION.THERM.DIESEL_LIQBIO</t>
  </si>
  <si>
    <t>FUEL_EMI.ktCO2.BE.NFM.OTHER_NFM.OTH_PRODUCTION.THERM.RFO</t>
  </si>
  <si>
    <t>FUEL_EMI.ktCO2.BE.NFM.OTHER_NFM.OTH_PRODUCTION.THERM.NG_BIOGAS</t>
  </si>
  <si>
    <t>FUEL_EMI.ktCO2.BE.NFM.OTHER_NFM.OTH_PRODUCTION.ELEC.ELEC</t>
  </si>
  <si>
    <t>FUEL_EMI.ktCO2.BE.NFM.OTHER_NFM.OTH_PROCESSING.TOTAL.TOTAL</t>
  </si>
  <si>
    <t>FUEL_EMI.ktCO2.BE.NFM.OTHER_NFM.OTH_PROCESSING.THERM.TOTAL</t>
  </si>
  <si>
    <t>FUEL_EMI.ktCO2.BE.NFM.OTHER_NFM.OTH_PROCESSING.THERM.LPG</t>
  </si>
  <si>
    <t>FUEL_EMI.ktCO2.BE.NFM.OTHER_NFM.OTH_PROCESSING.THERM.DIESEL_LIQBIO</t>
  </si>
  <si>
    <t>FUEL_EMI.ktCO2.BE.NFM.OTHER_NFM.OTH_PROCESSING.THERM.RFO</t>
  </si>
  <si>
    <t>FUEL_EMI.ktCO2.BE.NFM.OTHER_NFM.OTH_PROCESSING.THERM.NG_BIOGAS</t>
  </si>
  <si>
    <t>FUEL_EMI.ktCO2.BE.NFM.OTHER_NFM.OTH_PROCESSING.ELEC.ELEC</t>
  </si>
  <si>
    <t>FUEL_EMI.ktCO2.BE.NFM.OTHER_NFM.OTH_FINISHING.THERM.TOTAL</t>
  </si>
  <si>
    <t>FUEL_EMI.ktCO2.BE.NFM.OTHER_NFM.OTH_FINISHING.THERM.LPG</t>
  </si>
  <si>
    <t>FUEL_EMI.ktCO2.BE.NFM.OTHER_NFM.OTH_FINISHING.THERM.DIESEL_LIQBIO</t>
  </si>
  <si>
    <t>FUEL_EMI.ktCO2.BE.NFM.OTHER_NFM.OTH_FINISHING.THERM.NG_BIOGAS</t>
  </si>
  <si>
    <t>FUEL_EMI.ktCO2.BE.NFM.OTHER_NFM.OTH_FINISHING_STEAM.TOTAL.TOTAL</t>
  </si>
  <si>
    <t>FUEL_EMI.ktCO2.BE.NFM.OTHER_NFM.OTH_FINISHING_STEAM.STEAM.SOLIDS</t>
  </si>
  <si>
    <t>FUEL_EMI.ktCO2.BE.NFM.OTHER_NFM.OTH_FINISHING_STEAM.STEAM.RFG</t>
  </si>
  <si>
    <t>FUEL_EMI.ktCO2.BE.NFM.OTHER_NFM.OTH_FINISHING_STEAM.STEAM.LPG</t>
  </si>
  <si>
    <t>FUEL_EMI.ktCO2.BE.NFM.OTHER_NFM.OTH_FINISHING_STEAM.STEAM.DIESEL_LIQBIO</t>
  </si>
  <si>
    <t>FUEL_EMI.ktCO2.BE.NFM.OTHER_NFM.OTH_FINISHING_STEAM.STEAM.RFO</t>
  </si>
  <si>
    <t>FUEL_EMI.ktCO2.BE.NFM.OTHER_NFM.OTH_FINISHING_STEAM.STEAM.OTHER</t>
  </si>
  <si>
    <t>FUEL_EMI.ktCO2.BE.NFM.OTHER_NFM.OTH_FINISHING_STEAM.STEAM.NG_BIOGAS</t>
  </si>
  <si>
    <t>FUEL_EMI.ktCO2.BE.NFM.OTHER_NFM.OTH_FINISHING_STEAM.STEAM.DERIVED</t>
  </si>
  <si>
    <t>FUEL_EMI.ktCO2.BE.NFM.OTHER_NFM.OTH_FINISHING_STEAM.STEAM.BIOMASS_WASTE</t>
  </si>
  <si>
    <t>FUEL_EMI.ktCO2.BE.NFM.OTHER_NFM.OTH_FINISHING_STEAM.STEAM.STEAM_DISTR</t>
  </si>
  <si>
    <t>FUEL_EMI.ktCO2.BE.NFM.OTHER_NFM.OTH_FINISHING.ELEC.ELEC</t>
  </si>
  <si>
    <t>PROCESS_EMI.ktCO2.BE.NFM.OTHER_NFM</t>
  </si>
  <si>
    <t>Aluminium - primary production (without process emissions)</t>
  </si>
  <si>
    <t>Other non-ferrous metals (without process emissions)</t>
  </si>
  <si>
    <t>Basic and other chemicals</t>
  </si>
  <si>
    <t>VA.Meuro2015.BE.CHI.BASIC_CHEM</t>
  </si>
  <si>
    <t>VA.Meuro2015.BE.CHI.OTHER_CHEM</t>
  </si>
  <si>
    <t>VA.Meuro2015.BE.CHI.PHARM</t>
  </si>
  <si>
    <t>Basic chemicals (kt ethylene eq.)</t>
  </si>
  <si>
    <t>OUTPUT.kt.BE.CHI.BASIC_CHEM</t>
  </si>
  <si>
    <t>Other chemicals (kt ethylene eq.)</t>
  </si>
  <si>
    <t>OUTPUT.kt.BE.CHI.OTHER_CHEM</t>
  </si>
  <si>
    <t>Pharmaceutical products etc. (kt ethylene eq.)</t>
  </si>
  <si>
    <t>OUTPUT.kt.BE.CHI.PHARM</t>
  </si>
  <si>
    <t>CAP.kt.BE.CHI.BASIC_CHEM</t>
  </si>
  <si>
    <t>CAP.kt.BE.CHI.OTHER_CHEM</t>
  </si>
  <si>
    <t>CAP.kt.BE.CHI.PHARM</t>
  </si>
  <si>
    <t>NEWCAP.kt.BE.CHI.BASIC_CHEM</t>
  </si>
  <si>
    <t>NEWCAP.kt.BE.CHI.OTHER_CHEM</t>
  </si>
  <si>
    <t>NEWCAP.kt.BE.CHI.PHARM</t>
  </si>
  <si>
    <t>FEC.ktoe.BE.CHI.TOTAL.TOTAL.TOTAL.TOTAL</t>
  </si>
  <si>
    <t>FEC.ktoe.BE.CHI.TOTAL.TOTAL.TOTAL.SOLIDS</t>
  </si>
  <si>
    <t>FEC.ktoe.BE.CHI.TOTAL.TOTAL.TOTAL.RFG</t>
  </si>
  <si>
    <t>FEC.ktoe.BE.CHI.TOTAL.TOTAL.TOTAL.LPG</t>
  </si>
  <si>
    <t>FEC.ktoe.BE.CHI.TOTAL.TOTAL.TOTAL.DIESEL</t>
  </si>
  <si>
    <t>FEC.ktoe.BE.CHI.TOTAL.TOTAL.TOTAL.RFO</t>
  </si>
  <si>
    <t>FEC.ktoe.BE.CHI.TOTAL.TOTAL.TOTAL.OTHER</t>
  </si>
  <si>
    <t>FEC.ktoe.BE.CHI.TOTAL.TOTAL.TOTAL.NG</t>
  </si>
  <si>
    <t>FEC.ktoe.BE.CHI.TOTAL.TOTAL.TOTAL.DERIVED</t>
  </si>
  <si>
    <t>FEC.ktoe.BE.CHI.TOTAL.TOTAL.TOTAL.BIOMASS_WASTE</t>
  </si>
  <si>
    <t>FEC.ktoe.BE.CHI.TOTAL.TOTAL.TOTAL.BIOGAS</t>
  </si>
  <si>
    <t>FEC.ktoe.BE.CHI.TOTAL.TOTAL.TOTAL.LIQBIO</t>
  </si>
  <si>
    <t>FEC.ktoe.BE.CHI.TOTAL.TOTAL.TOTAL.SOLAR</t>
  </si>
  <si>
    <t>FEC.ktoe.BE.CHI.TOTAL.TOTAL.TOTAL.GEO</t>
  </si>
  <si>
    <t>FEC.ktoe.BE.CHI.TOTAL.TOTAL.TOTAL.AMBIENT</t>
  </si>
  <si>
    <t>FEC.ktoe.BE.CHI.TOTAL.TOTAL.TOTAL.STEAM_DISTR</t>
  </si>
  <si>
    <t>FEC.ktoe.BE.CHI.TOTAL.TOTAL.TOTAL.ELEC</t>
  </si>
  <si>
    <t>Non-energy use in the Chemical industry (ktoe)</t>
  </si>
  <si>
    <t>NONENERGY.ktoe.BE.CHI.TOTAL.TOTAL.TOTAL.TOTAL</t>
  </si>
  <si>
    <t>NONENERGY.ktoe.BE.CHI.TOTAL.TOTAL.TOTAL.SOLIDS</t>
  </si>
  <si>
    <t>NONENERGY.ktoe.BE.CHI.TOTAL.TOTAL.TOTAL.RFG</t>
  </si>
  <si>
    <t>NONENERGY.ktoe.BE.CHI.TOTAL.TOTAL.TOTAL.LPG</t>
  </si>
  <si>
    <t>NONENERGY.ktoe.BE.CHI.TOTAL.TOTAL.TOTAL.DIESEL</t>
  </si>
  <si>
    <t>NONENERGY.ktoe.BE.CHI.TOTAL.TOTAL.TOTAL.RFO</t>
  </si>
  <si>
    <t>NONENERGY.ktoe.BE.CHI.TOTAL.TOTAL.TOTAL.OTHER</t>
  </si>
  <si>
    <t>NONENERGY.ktoe.BE.CHI.TOTAL.TOTAL.TOTAL.NAPHTHA</t>
  </si>
  <si>
    <t>NONENERGY.ktoe.BE.CHI.TOTAL.TOTAL.TOTAL.NG_BIOGAS</t>
  </si>
  <si>
    <t>NONENERGY.ktoe.BE.CHI.TOTAL.TOTAL.TOTAL.DERIVED</t>
  </si>
  <si>
    <t>NONENERGY.ktoe.BE.CHI.TOTAL.TOTAL.TOTAL.BIOMASS_WASTE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</si>
  <si>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</si>
  <si>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</si>
  <si>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</si>
  <si>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</si>
  <si>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</si>
  <si>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FEC.ktoe.BE.CHI.BASIC_CHEM.LIGHT.GENERIC.ELEC</t>
  </si>
  <si>
    <t>FEC.ktoe.BE.CHI.BASIC_CHEM.AIRCOMP.GENERIC.ELEC</t>
  </si>
  <si>
    <t>FEC.ktoe.BE.CHI.BASIC_CHEM.MOTOR.GENERIC.ELEC</t>
  </si>
  <si>
    <t>FEC.ktoe.BE.CHI.BASIC_CHEM.FANS.GENERIC.ELEC</t>
  </si>
  <si>
    <t>FEC.ktoe.BE.CHI.BASIC_CHEM.LOW_ENTH.TOTAL.TOTAL</t>
  </si>
  <si>
    <t>FEC.ktoe.BE.CHI.BASIC_CHEM.LOW_ENTH.THERM.DIESEL_LIQBIO</t>
  </si>
  <si>
    <t>FEC.ktoe.BE.CHI.BASIC_CHEM.LOW_ENTH.THERM.NG_BIOGAS</t>
  </si>
  <si>
    <t>FEC.ktoe.BE.CHI.BASIC_CHEM.LOW_ENTH.THERM.SOLAR_GEO</t>
  </si>
  <si>
    <t>FEC.ktoe.BE.CHI.BASIC_CHEM.LOW_ENTH.HP.AMBIENT</t>
  </si>
  <si>
    <t>FEC.ktoe.BE.CHI.BASIC_CHEM.LOW_ENTH.THERM.ELEC</t>
  </si>
  <si>
    <t>Chemicals: Feedstock (energy used as raw material)</t>
  </si>
  <si>
    <t>Chemicals: Steam processing</t>
  </si>
  <si>
    <t>FEC.ktoe.BE.CHI.BASIC_CHEM.PROCESSING.TOTAL.TOTAL</t>
  </si>
  <si>
    <t>FEC.ktoe.BE.CHI.BASIC_CHEM.PROCESSING.STEAM.SOLIDS</t>
  </si>
  <si>
    <t>FEC.ktoe.BE.CHI.BASIC_CHEM.PROCESSING.STEAM.RFG</t>
  </si>
  <si>
    <t>FEC.ktoe.BE.CHI.BASIC_CHEM.PROCESSING.STEAM.LPG</t>
  </si>
  <si>
    <t>FEC.ktoe.BE.CHI.BASIC_CHEM.PROCESSING.STEAM.DIESEL_LIQBIO</t>
  </si>
  <si>
    <t>FEC.ktoe.BE.CHI.BASIC_CHEM.PROCESSING.STEAM.RFO</t>
  </si>
  <si>
    <t>FEC.ktoe.BE.CHI.BASIC_CHEM.PROCESSING.STEAM.OTHER</t>
  </si>
  <si>
    <t>FEC.ktoe.BE.CHI.BASIC_CHEM.PROCESSING.STEAM.NG_BIOGAS</t>
  </si>
  <si>
    <t>FEC.ktoe.BE.CHI.BASIC_CHEM.PROCESSING.STEAM.DERIVED</t>
  </si>
  <si>
    <t>FEC.ktoe.BE.CHI.BASIC_CHEM.PROCESSING.STEAM.BIOMASS_WASTE</t>
  </si>
  <si>
    <t>FEC.ktoe.BE.CHI.BASIC_CHEM.PROCESSING.STEAM.STEAM_DISTR</t>
  </si>
  <si>
    <t>Chemicals: Furnaces</t>
  </si>
  <si>
    <t>FEC.ktoe.BE.CHI.BASIC_CHEM.PROC_HEAT.TOTAL.TOTAL</t>
  </si>
  <si>
    <t>Chemicals: Furnaces - Thermal</t>
  </si>
  <si>
    <t>FEC.ktoe.BE.CHI.BASIC_CHEM.PROC_HEAT.THERM.TOTAL</t>
  </si>
  <si>
    <t>FEC.ktoe.BE.CHI.BASIC_CHEM.PROC_HEAT.THERM.SOLIDS</t>
  </si>
  <si>
    <t>FEC.ktoe.BE.CHI.BASIC_CHEM.PROC_HEAT.THERM.LPG</t>
  </si>
  <si>
    <t>FEC.ktoe.BE.CHI.BASIC_CHEM.PROC_HEAT.THERM.DIESEL_LIQBIO</t>
  </si>
  <si>
    <t>FEC.ktoe.BE.CHI.BASIC_CHEM.PROC_HEAT.THERM.RFO</t>
  </si>
  <si>
    <t>FEC.ktoe.BE.CHI.BASIC_CHEM.PROC_HEAT.THERM.NG_BIOGAS</t>
  </si>
  <si>
    <t>Chemicals: Furnaces - Electric</t>
  </si>
  <si>
    <t>FEC.ktoe.BE.CHI.BASIC_CHEM.PROC_HEAT.ELEC.ELEC</t>
  </si>
  <si>
    <t>Chemicals: Process cooling</t>
  </si>
  <si>
    <t>Chemicals: Process cooling - Natural gas and biogas</t>
  </si>
  <si>
    <t>FEC.ktoe.BE.CHI.BASIC_CHEM.PROC_COOL.THERM.NG_BIOGAS</t>
  </si>
  <si>
    <t>Chemicals: Process cooling - Steam</t>
  </si>
  <si>
    <t>FEC.ktoe.BE.CHI.BASIC_CHEM.PROC_COOL_STEAM.TOTAL.TOTAL</t>
  </si>
  <si>
    <t>FEC.ktoe.BE.CHI.BASIC_CHEM.PROC_COOL_STEAM.STEAM.SOLIDS</t>
  </si>
  <si>
    <t>FEC.ktoe.BE.CHI.BASIC_CHEM.PROC_COOL_STEAM.STEAM.RFG</t>
  </si>
  <si>
    <t>FEC.ktoe.BE.CHI.BASIC_CHEM.PROC_COOL_STEAM.STEAM.LPG</t>
  </si>
  <si>
    <t>FEC.ktoe.BE.CHI.BASIC_CHEM.PROC_COOL_STEAM.STEAM.DIESEL_LIQBIO</t>
  </si>
  <si>
    <t>FEC.ktoe.BE.CHI.BASIC_CHEM.PROC_COOL_STEAM.STEAM.RFO</t>
  </si>
  <si>
    <t>FEC.ktoe.BE.CHI.BASIC_CHEM.PROC_COOL_STEAM.STEAM.OTHER</t>
  </si>
  <si>
    <t>FEC.ktoe.BE.CHI.BASIC_CHEM.PROC_COOL_STEAM.STEAM.NG_BIOGAS</t>
  </si>
  <si>
    <t>FEC.ktoe.BE.CHI.BASIC_CHEM.PROC_COOL_STEAM.STEAM.DERIVED</t>
  </si>
  <si>
    <t>FEC.ktoe.BE.CHI.BASIC_CHEM.PROC_COOL_STEAM.STEAM.BIOMASS_WASTE</t>
  </si>
  <si>
    <t>FEC.ktoe.BE.CHI.BASIC_CHEM.PROC_COOL_STEAM.STEAM.STEAM_DISTR</t>
  </si>
  <si>
    <t>Chemicals: Process cooling - Electric</t>
  </si>
  <si>
    <t>FEC.ktoe.BE.CHI.BASIC_CHEM.PROC_COOL.ELEC.ELEC</t>
  </si>
  <si>
    <t>Chemicals: Generic electric process</t>
  </si>
  <si>
    <t>FEC.ktoe.BE.CHI.BASIC_CHEM.GENERIC.MECH.ELEC</t>
  </si>
  <si>
    <t>FEC.ktoe.BE.CHI.OTHER_CHEM.TOTAL.TOTAL.TOTAL</t>
  </si>
  <si>
    <t>FEC.ktoe.BE.CHI.OTHER_CHEM.LIGHT.GENERIC.ELEC</t>
  </si>
  <si>
    <t>FEC.ktoe.BE.CHI.OTHER_CHEM.AIRCOMP.GENERIC.ELEC</t>
  </si>
  <si>
    <t>FEC.ktoe.BE.CHI.OTHER_CHEM.MOTOR.GENERIC.ELEC</t>
  </si>
  <si>
    <t>FEC.ktoe.BE.CHI.OTHER_CHEM.FANS.GENERIC.ELEC</t>
  </si>
  <si>
    <t>FEC.ktoe.BE.CHI.OTHER_CHEM.LOW_ENTH.TOTAL.TOTAL</t>
  </si>
  <si>
    <t>FEC.ktoe.BE.CHI.OTHER_CHEM.LOW_ENTH.THERM.DIESEL_LIQBIO</t>
  </si>
  <si>
    <t>FEC.ktoe.BE.CHI.OTHER_CHEM.LOW_ENTH.THERM.NG_BIOGAS</t>
  </si>
  <si>
    <t>FEC.ktoe.BE.CHI.OTHER_CHEM.LOW_ENTH.THERM.SOLAR_GEO</t>
  </si>
  <si>
    <t>FEC.ktoe.BE.CHI.OTHER_CHEM.LOW_ENTH.HP.AMBIENT</t>
  </si>
  <si>
    <t>FEC.ktoe.BE.CHI.OTHER_CHEM.LOW_ENTH.THERM.ELEC</t>
  </si>
  <si>
    <t>Chemicals: High-enthalpy heat processing</t>
  </si>
  <si>
    <t>High-enthalpy heat processing - Steam</t>
  </si>
  <si>
    <t>FEC.ktoe.BE.CHI.OTHER_CHEM.PROCESSING_STEAM.TOTAL.TOTAL</t>
  </si>
  <si>
    <t>FEC.ktoe.BE.CHI.OTHER_CHEM.PROCESSING_STEAM.STEAM.SOLIDS</t>
  </si>
  <si>
    <t>FEC.ktoe.BE.CHI.OTHER_CHEM.PROCESSING_STEAM.STEAM.RFG</t>
  </si>
  <si>
    <t>FEC.ktoe.BE.CHI.OTHER_CHEM.PROCESSING_STEAM.STEAM.LPG</t>
  </si>
  <si>
    <t>FEC.ktoe.BE.CHI.OTHER_CHEM.PROCESSING_STEAM.STEAM.DIESEL_LIQBIO</t>
  </si>
  <si>
    <t>FEC.ktoe.BE.CHI.OTHER_CHEM.PROCESSING_STEAM.STEAM.RFO</t>
  </si>
  <si>
    <t>FEC.ktoe.BE.CHI.OTHER_CHEM.PROCESSING_STEAM.STEAM.OTHER</t>
  </si>
  <si>
    <t>FEC.ktoe.BE.CHI.OTHER_CHEM.PROCESSING_STEAM.STEAM.NG_BIOGAS</t>
  </si>
  <si>
    <t>FEC.ktoe.BE.CHI.OTHER_CHEM.PROCESSING_STEAM.STEAM.DERIVED</t>
  </si>
  <si>
    <t>FEC.ktoe.BE.CHI.OTHER_CHEM.PROCESSING_STEAM.STEAM.BIOMASS_WASTE</t>
  </si>
  <si>
    <t>FEC.ktoe.BE.CHI.OTHER_CHEM.PROCESSING_STEAM.STEAM.STEAM_DISTR</t>
  </si>
  <si>
    <t>High-enthalpy heat processing - Electric (microwave)</t>
  </si>
  <si>
    <t>FEC.ktoe.BE.CHI.OTHER_CHEM.PROCESSING.MICROW.ELEC</t>
  </si>
  <si>
    <t>FEC.ktoe.BE.CHI.OTHER_CHEM.PROC_HEAT.TOTAL.TOTAL</t>
  </si>
  <si>
    <t>FEC.ktoe.BE.CHI.OTHER_CHEM.PROC_HEAT.THERM.TOTAL</t>
  </si>
  <si>
    <t>FEC.ktoe.BE.CHI.OTHER_CHEM.PROC_HEAT.THERM.SOLIDS</t>
  </si>
  <si>
    <t>FEC.ktoe.BE.CHI.OTHER_CHEM.PROC_HEAT.THERM.LPG</t>
  </si>
  <si>
    <t>FEC.ktoe.BE.CHI.OTHER_CHEM.PROC_HEAT.THERM.DIESEL_LIQBIO</t>
  </si>
  <si>
    <t>FEC.ktoe.BE.CHI.OTHER_CHEM.PROC_HEAT.THERM.RFO</t>
  </si>
  <si>
    <t>FEC.ktoe.BE.CHI.OTHER_CHEM.PROC_HEAT.THERM.NG_BIOGAS</t>
  </si>
  <si>
    <t>FEC.ktoe.BE.CHI.OTHER_CHEM.PROC_HEAT.ELEC.ELEC</t>
  </si>
  <si>
    <t>FEC.ktoe.BE.CHI.OTHER_CHEM.PROC_COOL.THERM.NG_BIOGAS</t>
  </si>
  <si>
    <t>FEC.ktoe.BE.CHI.OTHER_CHEM.PROC_COOL_STEAM.TOTAL.TOTAL</t>
  </si>
  <si>
    <t>FEC.ktoe.BE.CHI.OTHER_CHEM.PROC_COOL_STEAM.STEAM.SOLIDS</t>
  </si>
  <si>
    <t>FEC.ktoe.BE.CHI.OTHER_CHEM.PROC_COOL_STEAM.STEAM.RFG</t>
  </si>
  <si>
    <t>FEC.ktoe.BE.CHI.OTHER_CHEM.PROC_COOL_STEAM.STEAM.LPG</t>
  </si>
  <si>
    <t>FEC.ktoe.BE.CHI.OTHER_CHEM.PROC_COOL_STEAM.STEAM.DIESEL_LIQBIO</t>
  </si>
  <si>
    <t>FEC.ktoe.BE.CHI.OTHER_CHEM.PROC_COOL_STEAM.STEAM.RFO</t>
  </si>
  <si>
    <t>FEC.ktoe.BE.CHI.OTHER_CHEM.PROC_COOL_STEAM.STEAM.OTHER</t>
  </si>
  <si>
    <t>FEC.ktoe.BE.CHI.OTHER_CHEM.PROC_COOL_STEAM.STEAM.NG_BIOGAS</t>
  </si>
  <si>
    <t>FEC.ktoe.BE.CHI.OTHER_CHEM.PROC_COOL_STEAM.STEAM.DERIVED</t>
  </si>
  <si>
    <t>FEC.ktoe.BE.CHI.OTHER_CHEM.PROC_COOL_STEAM.STEAM.BIOMASS_WASTE</t>
  </si>
  <si>
    <t>FEC.ktoe.BE.CHI.OTHER_CHEM.PROC_COOL_STEAM.STEAM.STEAM_DISTR</t>
  </si>
  <si>
    <t>FEC.ktoe.BE.CHI.OTHER_CHEM.PROC_COOL.ELEC.ELEC</t>
  </si>
  <si>
    <t>FEC.ktoe.BE.CHI.OTHER_CHEM.GENERIC.MECH.ELEC</t>
  </si>
  <si>
    <t>FEC.ktoe.BE.CHI.PHARM.TOTAL.TOTAL.TOTAL</t>
  </si>
  <si>
    <t>FEC.ktoe.BE.CHI.PHARM.LIGHT.GENERIC.ELEC</t>
  </si>
  <si>
    <t>FEC.ktoe.BE.CHI.PHARM.AIRCOMP.GENERIC.ELEC</t>
  </si>
  <si>
    <t>FEC.ktoe.BE.CHI.PHARM.MOTOR.GENERIC.ELEC</t>
  </si>
  <si>
    <t>FEC.ktoe.BE.CHI.PHARM.FANS.GENERIC.ELEC</t>
  </si>
  <si>
    <t>FEC.ktoe.BE.CHI.PHARM.LOW_ENTH.TOTAL.TOTAL</t>
  </si>
  <si>
    <t>FEC.ktoe.BE.CHI.PHARM.LOW_ENTH.THERM.DIESEL_LIQBIO</t>
  </si>
  <si>
    <t>FEC.ktoe.BE.CHI.PHARM.LOW_ENTH.THERM.NG_BIOGAS</t>
  </si>
  <si>
    <t>FEC.ktoe.BE.CHI.PHARM.LOW_ENTH.THERM.SOLAR_GEO</t>
  </si>
  <si>
    <t>FEC.ktoe.BE.CHI.PHARM.LOW_ENTH.HP.AMBIENT</t>
  </si>
  <si>
    <t>FEC.ktoe.BE.CHI.PHARM.LOW_ENTH.THERM.ELEC</t>
  </si>
  <si>
    <t>FEC.ktoe.BE.CHI.PHARM.PROCESSING_STEAM.TOTAL.TOTAL</t>
  </si>
  <si>
    <t>FEC.ktoe.BE.CHI.PHARM.PROCESSING_STEAM.STEAM.SOLIDS</t>
  </si>
  <si>
    <t>FEC.ktoe.BE.CHI.PHARM.PROCESSING_STEAM.STEAM.RFG</t>
  </si>
  <si>
    <t>FEC.ktoe.BE.CHI.PHARM.PROCESSING_STEAM.STEAM.LPG</t>
  </si>
  <si>
    <t>FEC.ktoe.BE.CHI.PHARM.PROCESSING_STEAM.STEAM.DIESEL_LIQBIO</t>
  </si>
  <si>
    <t>FEC.ktoe.BE.CHI.PHARM.PROCESSING_STEAM.STEAM.RFO</t>
  </si>
  <si>
    <t>FEC.ktoe.BE.CHI.PHARM.PROCESSING_STEAM.STEAM.OTHER</t>
  </si>
  <si>
    <t>FEC.ktoe.BE.CHI.PHARM.PROCESSING_STEAM.STEAM.NG_BIOGAS</t>
  </si>
  <si>
    <t>FEC.ktoe.BE.CHI.PHARM.PROCESSING_STEAM.STEAM.DERIVED</t>
  </si>
  <si>
    <t>FEC.ktoe.BE.CHI.PHARM.PROCESSING_STEAM.STEAM.BIOMASS_WASTE</t>
  </si>
  <si>
    <t>FEC.ktoe.BE.CHI.PHARM.PROCESSING_STEAM.STEAM.STEAM_DISTR</t>
  </si>
  <si>
    <t>FEC.ktoe.BE.CHI.PHARM.PROCESSING.MICROW.ELEC</t>
  </si>
  <si>
    <t>FEC.ktoe.BE.CHI.PHARM.PROC_HEAT.TOTAL.TOTAL</t>
  </si>
  <si>
    <t>FEC.ktoe.BE.CHI.PHARM.PROC_HEAT.THERM.TOTAL</t>
  </si>
  <si>
    <t>FEC.ktoe.BE.CHI.PHARM.PROC_HEAT.THERM.SOLIDS</t>
  </si>
  <si>
    <t>FEC.ktoe.BE.CHI.PHARM.PROC_HEAT.THERM.LPG</t>
  </si>
  <si>
    <t>FEC.ktoe.BE.CHI.PHARM.PROC_HEAT.THERM.DIESEL_LIQBIO</t>
  </si>
  <si>
    <t>FEC.ktoe.BE.CHI.PHARM.PROC_HEAT.THERM.RFO</t>
  </si>
  <si>
    <t>FEC.ktoe.BE.CHI.PHARM.PROC_HEAT.THERM.NG_BIOGAS</t>
  </si>
  <si>
    <t>FEC.ktoe.BE.CHI.PHARM.PROC_HEAT.ELEC.ELEC</t>
  </si>
  <si>
    <t>FEC.ktoe.BE.CHI.PHARM.PROC_COOL.THERM.NG_BIOGAS</t>
  </si>
  <si>
    <t>FEC.ktoe.BE.CHI.PHARM.PROC_COOL_STEAM.TOTAL.TOTAL</t>
  </si>
  <si>
    <t>FEC.ktoe.BE.CHI.PHARM.PROC_COOL_STEAM.STEAM.SOLIDS</t>
  </si>
  <si>
    <t>FEC.ktoe.BE.CHI.PHARM.PROC_COOL_STEAM.STEAM.RFG</t>
  </si>
  <si>
    <t>FEC.ktoe.BE.CHI.PHARM.PROC_COOL_STEAM.STEAM.LPG</t>
  </si>
  <si>
    <t>FEC.ktoe.BE.CHI.PHARM.PROC_COOL_STEAM.STEAM.DIESEL_LIQBIO</t>
  </si>
  <si>
    <t>FEC.ktoe.BE.CHI.PHARM.PROC_COOL_STEAM.STEAM.RFO</t>
  </si>
  <si>
    <t>FEC.ktoe.BE.CHI.PHARM.PROC_COOL_STEAM.STEAM.OTHER</t>
  </si>
  <si>
    <t>FEC.ktoe.BE.CHI.PHARM.PROC_COOL_STEAM.STEAM.NG_BIOGAS</t>
  </si>
  <si>
    <t>FEC.ktoe.BE.CHI.PHARM.PROC_COOL_STEAM.STEAM.DERIVED</t>
  </si>
  <si>
    <t>FEC.ktoe.BE.CHI.PHARM.PROC_COOL_STEAM.STEAM.BIOMASS_WASTE</t>
  </si>
  <si>
    <t>FEC.ktoe.BE.CHI.PHARM.PROC_COOL_STEAM.STEAM.STEAM_DISTR</t>
  </si>
  <si>
    <t>FEC.ktoe.BE.CHI.PHARM.PROC_COOL.ELEC.ELEC</t>
  </si>
  <si>
    <t>FEC.ktoe.BE.CHI.PHARM.GENERIC.MECH.ELEC</t>
  </si>
  <si>
    <t>Chemicals: Process cooling - Natural gas</t>
  </si>
  <si>
    <t>UED.ktoe.BE.CHI.BASIC_CHEM.LIGHT.GENERIC.ELEC</t>
  </si>
  <si>
    <t>UED.ktoe.BE.CHI.BASIC_CHEM.AIRCOMP.GENERIC.ELEC</t>
  </si>
  <si>
    <t>UED.ktoe.BE.CHI.BASIC_CHEM.MOTOR.GENERIC.ELEC</t>
  </si>
  <si>
    <t>UED.ktoe.BE.CHI.BASIC_CHEM.FANS.GENERIC.ELEC</t>
  </si>
  <si>
    <t>UED.ktoe.BE.CHI.BASIC_CHEM.LOW_ENTH.TOTAL.TOTAL</t>
  </si>
  <si>
    <t>UED.ktoe.BE.CHI.BASIC_CHEM.LOW_ENTH.THERM.DIESEL_LIQBIO</t>
  </si>
  <si>
    <t>UED.ktoe.BE.CHI.BASIC_CHEM.LOW_ENTH.THERM.NG_BIOGAS</t>
  </si>
  <si>
    <t>UED.ktoe.BE.CHI.BASIC_CHEM.LOW_ENTH.THERM.SOLAR_GEO</t>
  </si>
  <si>
    <t>UED.ktoe.BE.CHI.BASIC_CHEM.LOW_ENTH.HP.AMBIENT</t>
  </si>
  <si>
    <t>UED.ktoe.BE.CHI.BASIC_CHEM.LOW_ENTH.THERM.ELEC</t>
  </si>
  <si>
    <t>UED.ktoe.BE.CHI.BASIC_CHEM.PROCESSING.TOTAL.TOTAL</t>
  </si>
  <si>
    <t>UED.ktoe.BE.CHI.BASIC_CHEM.PROCESSING.STEAM.SOLIDS</t>
  </si>
  <si>
    <t>UED.ktoe.BE.CHI.BASIC_CHEM.PROCESSING.STEAM.RFG</t>
  </si>
  <si>
    <t>UED.ktoe.BE.CHI.BASIC_CHEM.PROCESSING.STEAM.LPG</t>
  </si>
  <si>
    <t>UED.ktoe.BE.CHI.BASIC_CHEM.PROCESSING.STEAM.DIESEL_LIQBIO</t>
  </si>
  <si>
    <t>UED.ktoe.BE.CHI.BASIC_CHEM.PROCESSING.STEAM.RFO</t>
  </si>
  <si>
    <t>UED.ktoe.BE.CHI.BASIC_CHEM.PROCESSING.STEAM.OTHER</t>
  </si>
  <si>
    <t>UED.ktoe.BE.CHI.BASIC_CHEM.PROCESSING.STEAM.NG_BIOGAS</t>
  </si>
  <si>
    <t>UED.ktoe.BE.CHI.BASIC_CHEM.PROCESSING.STEAM.DERIVED</t>
  </si>
  <si>
    <t>UED.ktoe.BE.CHI.BASIC_CHEM.PROCESSING.STEAM.BIOMASS_WASTE</t>
  </si>
  <si>
    <t>UED.ktoe.BE.CHI.BASIC_CHEM.PROCESSING.STEAM.STEAM_DISTR</t>
  </si>
  <si>
    <t>UED.ktoe.BE.CHI.BASIC_CHEM.PROC_HEAT.TOTAL.TOTAL</t>
  </si>
  <si>
    <t>UED.ktoe.BE.CHI.BASIC_CHEM.PROC_HEAT.THERM.TOTAL</t>
  </si>
  <si>
    <t>UED.ktoe.BE.CHI.BASIC_CHEM.PROC_HEAT.THERM.SOLIDS</t>
  </si>
  <si>
    <t>UED.ktoe.BE.CHI.BASIC_CHEM.PROC_HEAT.THERM.LPG</t>
  </si>
  <si>
    <t>UED.ktoe.BE.CHI.BASIC_CHEM.PROC_HEAT.THERM.DIESEL_LIQBIO</t>
  </si>
  <si>
    <t>UED.ktoe.BE.CHI.BASIC_CHEM.PROC_HEAT.THERM.RFO</t>
  </si>
  <si>
    <t>UED.ktoe.BE.CHI.BASIC_CHEM.PROC_HEAT.THERM.NG_BIOGAS</t>
  </si>
  <si>
    <t>UED.ktoe.BE.CHI.BASIC_CHEM.PROC_HEAT.ELEC.ELEC</t>
  </si>
  <si>
    <t>UED.ktoe.BE.CHI.BASIC_CHEM.PROC_COOL.THERM.NG_BIOGAS</t>
  </si>
  <si>
    <t>UED.ktoe.BE.CHI.BASIC_CHEM.PROC_COOL_STEAM.TOTAL.TOTAL</t>
  </si>
  <si>
    <t>UED.ktoe.BE.CHI.BASIC_CHEM.PROC_COOL_STEAM.STEAM.SOLIDS</t>
  </si>
  <si>
    <t>UED.ktoe.BE.CHI.BASIC_CHEM.PROC_COOL_STEAM.STEAM.RFG</t>
  </si>
  <si>
    <t>UED.ktoe.BE.CHI.BASIC_CHEM.PROC_COOL_STEAM.STEAM.LPG</t>
  </si>
  <si>
    <t>UED.ktoe.BE.CHI.BASIC_CHEM.PROC_COOL_STEAM.STEAM.DIESEL_LIQBIO</t>
  </si>
  <si>
    <t>UED.ktoe.BE.CHI.BASIC_CHEM.PROC_COOL_STEAM.STEAM.RFO</t>
  </si>
  <si>
    <t>UED.ktoe.BE.CHI.BASIC_CHEM.PROC_COOL_STEAM.STEAM.OTHER</t>
  </si>
  <si>
    <t>UED.ktoe.BE.CHI.BASIC_CHEM.PROC_COOL_STEAM.STEAM.NG_BIOGAS</t>
  </si>
  <si>
    <t>UED.ktoe.BE.CHI.BASIC_CHEM.PROC_COOL_STEAM.STEAM.DERIVED</t>
  </si>
  <si>
    <t>UED.ktoe.BE.CHI.BASIC_CHEM.PROC_COOL_STEAM.STEAM.BIOMASS_WASTE</t>
  </si>
  <si>
    <t>UED.ktoe.BE.CHI.BASIC_CHEM.PROC_COOL_STEAM.STEAM.STEAM_DISTR</t>
  </si>
  <si>
    <t>UED.ktoe.BE.CHI.BASIC_CHEM.PROC_COOL.ELEC.ELEC</t>
  </si>
  <si>
    <t>UED.ktoe.BE.CHI.BASIC_CHEM.GENERIC.MECH.ELEC</t>
  </si>
  <si>
    <t>UED.ktoe.BE.CHI.OTHER_CHEM.TOTAL.TOTAL.TOTAL</t>
  </si>
  <si>
    <t>UED.ktoe.BE.CHI.OTHER_CHEM.LIGHT.GENERIC.ELEC</t>
  </si>
  <si>
    <t>UED.ktoe.BE.CHI.OTHER_CHEM.AIRCOMP.GENERIC.ELEC</t>
  </si>
  <si>
    <t>UED.ktoe.BE.CHI.OTHER_CHEM.MOTOR.GENERIC.ELEC</t>
  </si>
  <si>
    <t>UED.ktoe.BE.CHI.OTHER_CHEM.FANS.GENERIC.ELEC</t>
  </si>
  <si>
    <t>UED.ktoe.BE.CHI.OTHER_CHEM.LOW_ENTH.TOTAL.TOTAL</t>
  </si>
  <si>
    <t>UED.ktoe.BE.CHI.OTHER_CHEM.LOW_ENTH.THERM.DIESEL_LIQBIO</t>
  </si>
  <si>
    <t>UED.ktoe.BE.CHI.OTHER_CHEM.LOW_ENTH.THERM.NG_BIOGAS</t>
  </si>
  <si>
    <t>UED.ktoe.BE.CHI.OTHER_CHEM.LOW_ENTH.THERM.SOLAR_GEO</t>
  </si>
  <si>
    <t>UED.ktoe.BE.CHI.OTHER_CHEM.LOW_ENTH.HP.AMBIENT</t>
  </si>
  <si>
    <t>UED.ktoe.BE.CHI.OTHER_CHEM.LOW_ENTH.THERM.ELEC</t>
  </si>
  <si>
    <t>UED.ktoe.BE.CHI.OTHER_CHEM.PROCESSING_STEAM.TOTAL.TOTAL</t>
  </si>
  <si>
    <t>UED.ktoe.BE.CHI.OTHER_CHEM.PROCESSING_STEAM.STEAM.SOLIDS</t>
  </si>
  <si>
    <t>UED.ktoe.BE.CHI.OTHER_CHEM.PROCESSING_STEAM.STEAM.RFG</t>
  </si>
  <si>
    <t>UED.ktoe.BE.CHI.OTHER_CHEM.PROCESSING_STEAM.STEAM.LPG</t>
  </si>
  <si>
    <t>UED.ktoe.BE.CHI.OTHER_CHEM.PROCESSING_STEAM.STEAM.DIESEL_LIQBIO</t>
  </si>
  <si>
    <t>UED.ktoe.BE.CHI.OTHER_CHEM.PROCESSING_STEAM.STEAM.RFO</t>
  </si>
  <si>
    <t>UED.ktoe.BE.CHI.OTHER_CHEM.PROCESSING_STEAM.STEAM.OTHER</t>
  </si>
  <si>
    <t>UED.ktoe.BE.CHI.OTHER_CHEM.PROCESSING_STEAM.STEAM.NG_BIOGAS</t>
  </si>
  <si>
    <t>UED.ktoe.BE.CHI.OTHER_CHEM.PROCESSING_STEAM.STEAM.DERIVED</t>
  </si>
  <si>
    <t>UED.ktoe.BE.CHI.OTHER_CHEM.PROCESSING_STEAM.STEAM.BIOMASS_WASTE</t>
  </si>
  <si>
    <t>UED.ktoe.BE.CHI.OTHER_CHEM.PROCESSING_STEAM.STEAM.STEAM_DISTR</t>
  </si>
  <si>
    <t>UED.ktoe.BE.CHI.OTHER_CHEM.PROCESSING.MICROW.ELEC</t>
  </si>
  <si>
    <t>UED.ktoe.BE.CHI.OTHER_CHEM.PROC_HEAT.TOTAL.TOTAL</t>
  </si>
  <si>
    <t>UED.ktoe.BE.CHI.OTHER_CHEM.PROC_HEAT.THERM.TOTAL</t>
  </si>
  <si>
    <t>UED.ktoe.BE.CHI.OTHER_CHEM.PROC_HEAT.THERM.SOLIDS</t>
  </si>
  <si>
    <t>UED.ktoe.BE.CHI.OTHER_CHEM.PROC_HEAT.THERM.LPG</t>
  </si>
  <si>
    <t>UED.ktoe.BE.CHI.OTHER_CHEM.PROC_HEAT.THERM.DIESEL_LIQBIO</t>
  </si>
  <si>
    <t>UED.ktoe.BE.CHI.OTHER_CHEM.PROC_HEAT.THERM.RFO</t>
  </si>
  <si>
    <t>UED.ktoe.BE.CHI.OTHER_CHEM.PROC_HEAT.THERM.NG_BIOGAS</t>
  </si>
  <si>
    <t>UED.ktoe.BE.CHI.OTHER_CHEM.PROC_HEAT.ELEC.ELEC</t>
  </si>
  <si>
    <t>UED.ktoe.BE.CHI.OTHER_CHEM.PROC_COOL.THERM.NG_BIOGAS</t>
  </si>
  <si>
    <t>UED.ktoe.BE.CHI.OTHER_CHEM.PROC_COOL_STEAM.TOTAL.TOTAL</t>
  </si>
  <si>
    <t>UED.ktoe.BE.CHI.OTHER_CHEM.PROC_COOL_STEAM.STEAM.SOLIDS</t>
  </si>
  <si>
    <t>UED.ktoe.BE.CHI.OTHER_CHEM.PROC_COOL_STEAM.STEAM.RFG</t>
  </si>
  <si>
    <t>UED.ktoe.BE.CHI.OTHER_CHEM.PROC_COOL_STEAM.STEAM.LPG</t>
  </si>
  <si>
    <t>UED.ktoe.BE.CHI.OTHER_CHEM.PROC_COOL_STEAM.STEAM.DIESEL_LIQBIO</t>
  </si>
  <si>
    <t>UED.ktoe.BE.CHI.OTHER_CHEM.PROC_COOL_STEAM.STEAM.RFO</t>
  </si>
  <si>
    <t>UED.ktoe.BE.CHI.OTHER_CHEM.PROC_COOL_STEAM.STEAM.OTHER</t>
  </si>
  <si>
    <t>UED.ktoe.BE.CHI.OTHER_CHEM.PROC_COOL_STEAM.STEAM.NG_BIOGAS</t>
  </si>
  <si>
    <t>UED.ktoe.BE.CHI.OTHER_CHEM.PROC_COOL_STEAM.STEAM.DERIVED</t>
  </si>
  <si>
    <t>UED.ktoe.BE.CHI.OTHER_CHEM.PROC_COOL_STEAM.STEAM.BIOMASS_WASTE</t>
  </si>
  <si>
    <t>UED.ktoe.BE.CHI.OTHER_CHEM.PROC_COOL_STEAM.STEAM.STEAM_DISTR</t>
  </si>
  <si>
    <t>UED.ktoe.BE.CHI.OTHER_CHEM.PROC_COOL.ELEC.ELEC</t>
  </si>
  <si>
    <t>UED.ktoe.BE.CHI.OTHER_CHEM.GENERIC.MECH.ELEC</t>
  </si>
  <si>
    <t>UED.ktoe.BE.CHI.PHARM.TOTAL.TOTAL.TOTAL</t>
  </si>
  <si>
    <t>UED.ktoe.BE.CHI.PHARM.LIGHT.GENERIC.ELEC</t>
  </si>
  <si>
    <t>UED.ktoe.BE.CHI.PHARM.AIRCOMP.GENERIC.ELEC</t>
  </si>
  <si>
    <t>UED.ktoe.BE.CHI.PHARM.MOTOR.GENERIC.ELEC</t>
  </si>
  <si>
    <t>UED.ktoe.BE.CHI.PHARM.FANS.GENERIC.ELEC</t>
  </si>
  <si>
    <t>UED.ktoe.BE.CHI.PHARM.LOW_ENTH.TOTAL.TOTAL</t>
  </si>
  <si>
    <t>UED.ktoe.BE.CHI.PHARM.LOW_ENTH.THERM.DIESEL_LIQBIO</t>
  </si>
  <si>
    <t>UED.ktoe.BE.CHI.PHARM.LOW_ENTH.THERM.NG_BIOGAS</t>
  </si>
  <si>
    <t>UED.ktoe.BE.CHI.PHARM.LOW_ENTH.THERM.SOLAR_GEO</t>
  </si>
  <si>
    <t>UED.ktoe.BE.CHI.PHARM.LOW_ENTH.HP.AMBIENT</t>
  </si>
  <si>
    <t>UED.ktoe.BE.CHI.PHARM.LOW_ENTH.THERM.ELEC</t>
  </si>
  <si>
    <t>UED.ktoe.BE.CHI.PHARM.PROCESSING_STEAM.TOTAL.TOTAL</t>
  </si>
  <si>
    <t>UED.ktoe.BE.CHI.PHARM.PROCESSING_STEAM.STEAM.SOLIDS</t>
  </si>
  <si>
    <t>UED.ktoe.BE.CHI.PHARM.PROCESSING_STEAM.STEAM.RFG</t>
  </si>
  <si>
    <t>UED.ktoe.BE.CHI.PHARM.PROCESSING_STEAM.STEAM.LPG</t>
  </si>
  <si>
    <t>UED.ktoe.BE.CHI.PHARM.PROCESSING_STEAM.STEAM.DIESEL_LIQBIO</t>
  </si>
  <si>
    <t>UED.ktoe.BE.CHI.PHARM.PROCESSING_STEAM.STEAM.RFO</t>
  </si>
  <si>
    <t>UED.ktoe.BE.CHI.PHARM.PROCESSING_STEAM.STEAM.OTHER</t>
  </si>
  <si>
    <t>UED.ktoe.BE.CHI.PHARM.PROCESSING_STEAM.STEAM.NG_BIOGAS</t>
  </si>
  <si>
    <t>UED.ktoe.BE.CHI.PHARM.PROCESSING_STEAM.STEAM.DERIVED</t>
  </si>
  <si>
    <t>UED.ktoe.BE.CHI.PHARM.PROCESSING_STEAM.STEAM.BIOMASS_WASTE</t>
  </si>
  <si>
    <t>UED.ktoe.BE.CHI.PHARM.PROCESSING_STEAM.STEAM.STEAM_DISTR</t>
  </si>
  <si>
    <t>UED.ktoe.BE.CHI.PHARM.PROCESSING.MICROW.ELEC</t>
  </si>
  <si>
    <t>UED.ktoe.BE.CHI.PHARM.PROC_HEAT.TOTAL.TOTAL</t>
  </si>
  <si>
    <t>UED.ktoe.BE.CHI.PHARM.PROC_HEAT.THERM.TOTAL</t>
  </si>
  <si>
    <t>UED.ktoe.BE.CHI.PHARM.PROC_HEAT.THERM.SOLIDS</t>
  </si>
  <si>
    <t>UED.ktoe.BE.CHI.PHARM.PROC_HEAT.THERM.LPG</t>
  </si>
  <si>
    <t>UED.ktoe.BE.CHI.PHARM.PROC_HEAT.THERM.DIESEL_LIQBIO</t>
  </si>
  <si>
    <t>UED.ktoe.BE.CHI.PHARM.PROC_HEAT.THERM.RFO</t>
  </si>
  <si>
    <t>UED.ktoe.BE.CHI.PHARM.PROC_HEAT.THERM.NG_BIOGAS</t>
  </si>
  <si>
    <t>UED.ktoe.BE.CHI.PHARM.PROC_HEAT.ELEC.ELEC</t>
  </si>
  <si>
    <t>UED.ktoe.BE.CHI.PHARM.PROC_COOL.THERM.NG_BIOGAS</t>
  </si>
  <si>
    <t>UED.ktoe.BE.CHI.PHARM.PROC_COOL_STEAM.TOTAL.TOTAL</t>
  </si>
  <si>
    <t>UED.ktoe.BE.CHI.PHARM.PROC_COOL_STEAM.STEAM.SOLIDS</t>
  </si>
  <si>
    <t>UED.ktoe.BE.CHI.PHARM.PROC_COOL_STEAM.STEAM.RFG</t>
  </si>
  <si>
    <t>UED.ktoe.BE.CHI.PHARM.PROC_COOL_STEAM.STEAM.LPG</t>
  </si>
  <si>
    <t>UED.ktoe.BE.CHI.PHARM.PROC_COOL_STEAM.STEAM.DIESEL_LIQBIO</t>
  </si>
  <si>
    <t>UED.ktoe.BE.CHI.PHARM.PROC_COOL_STEAM.STEAM.RFO</t>
  </si>
  <si>
    <t>UED.ktoe.BE.CHI.PHARM.PROC_COOL_STEAM.STEAM.OTHER</t>
  </si>
  <si>
    <t>UED.ktoe.BE.CHI.PHARM.PROC_COOL_STEAM.STEAM.NG_BIOGAS</t>
  </si>
  <si>
    <t>UED.ktoe.BE.CHI.PHARM.PROC_COOL_STEAM.STEAM.DERIVED</t>
  </si>
  <si>
    <t>UED.ktoe.BE.CHI.PHARM.PROC_COOL_STEAM.STEAM.BIOMASS_WASTE</t>
  </si>
  <si>
    <t>UED.ktoe.BE.CHI.PHARM.PROC_COOL_STEAM.STEAM.STEAM_DISTR</t>
  </si>
  <si>
    <t>UED.ktoe.BE.CHI.PHARM.PROC_COOL.ELEC.ELEC</t>
  </si>
  <si>
    <t>UED.ktoe.BE.CHI.PHARM.GENERIC.MECH.ELEC</t>
  </si>
  <si>
    <t>Basic chemicals (energy consumption)</t>
  </si>
  <si>
    <t>FUEL_EMI.ktCO2.BE.CHI.BASIC_CHEM.LIGHT.GENERIC.ELEC</t>
  </si>
  <si>
    <t>FUEL_EMI.ktCO2.BE.CHI.BASIC_CHEM.AIRCOMP.GENERIC.ELEC</t>
  </si>
  <si>
    <t>FUEL_EMI.ktCO2.BE.CHI.BASIC_CHEM.MOTOR.GENERIC.ELEC</t>
  </si>
  <si>
    <t>FUEL_EMI.ktCO2.BE.CHI.BASIC_CHEM.FANS.GENERIC.ELEC</t>
  </si>
  <si>
    <t>FUEL_EMI.ktCO2.BE.CHI.BASIC_CHEM.LOW_ENTH.TOTAL.TOTAL</t>
  </si>
  <si>
    <t>FUEL_EMI.ktCO2.BE.CHI.BASIC_CHEM.LOW_ENTH.THERM.DIESEL_LIQBIO</t>
  </si>
  <si>
    <t>FUEL_EMI.ktCO2.BE.CHI.BASIC_CHEM.LOW_ENTH.THERM.NG_BIOGAS</t>
  </si>
  <si>
    <t>FUEL_EMI.ktCO2.BE.CHI.BASIC_CHEM.LOW_ENTH.THERM.SOLAR_GEO</t>
  </si>
  <si>
    <t>FUEL_EMI.ktCO2.BE.CHI.BASIC_CHEM.LOW_ENTH.HP.AMBIENT</t>
  </si>
  <si>
    <t>FUEL_EMI.ktCO2.BE.CHI.BASIC_CHEM.LOW_ENTH.THERM.ELEC</t>
  </si>
  <si>
    <t>FUEL_EMI.ktCO2.BE.CHI.BASIC_CHEM.PROCESSING.TOTAL.TOTAL</t>
  </si>
  <si>
    <t>FUEL_EMI.ktCO2.BE.CHI.BASIC_CHEM.PROCESSING.STEAM.SOLIDS</t>
  </si>
  <si>
    <t>FUEL_EMI.ktCO2.BE.CHI.BASIC_CHEM.PROCESSING.STEAM.RFG</t>
  </si>
  <si>
    <t>FUEL_EMI.ktCO2.BE.CHI.BASIC_CHEM.PROCESSING.STEAM.LPG</t>
  </si>
  <si>
    <t>FUEL_EMI.ktCO2.BE.CHI.BASIC_CHEM.PROCESSING.STEAM.DIESEL_LIQBIO</t>
  </si>
  <si>
    <t>FUEL_EMI.ktCO2.BE.CHI.BASIC_CHEM.PROCESSING.STEAM.RFO</t>
  </si>
  <si>
    <t>FUEL_EMI.ktCO2.BE.CHI.BASIC_CHEM.PROCESSING.STEAM.OTHER</t>
  </si>
  <si>
    <t>FUEL_EMI.ktCO2.BE.CHI.BASIC_CHEM.PROCESSING.STEAM.NG_BIOGAS</t>
  </si>
  <si>
    <t>FUEL_EMI.ktCO2.BE.CHI.BASIC_CHEM.PROCESSING.STEAM.DERIVED</t>
  </si>
  <si>
    <t>FUEL_EMI.ktCO2.BE.CHI.BASIC_CHEM.PROCESSING.STEAM.BIOMASS_WASTE</t>
  </si>
  <si>
    <t>FUEL_EMI.ktCO2.BE.CHI.BASIC_CHEM.PROCESSING.STEAM.STEAM_DISTR</t>
  </si>
  <si>
    <t>FUEL_EMI.ktCO2.BE.CHI.BASIC_CHEM.PROC_HEAT.TOTAL.TOTAL</t>
  </si>
  <si>
    <t>FUEL_EMI.ktCO2.BE.CHI.BASIC_CHEM.PROC_HEAT.THERM.TOTAL</t>
  </si>
  <si>
    <t>FUEL_EMI.ktCO2.BE.CHI.BASIC_CHEM.PROC_HEAT.THERM.SOLIDS</t>
  </si>
  <si>
    <t>FUEL_EMI.ktCO2.BE.CHI.BASIC_CHEM.PROC_HEAT.THERM.LPG</t>
  </si>
  <si>
    <t>FUEL_EMI.ktCO2.BE.CHI.BASIC_CHEM.PROC_HEAT.THERM.DIESEL_LIQBIO</t>
  </si>
  <si>
    <t>FUEL_EMI.ktCO2.BE.CHI.BASIC_CHEM.PROC_HEAT.THERM.RFO</t>
  </si>
  <si>
    <t>FUEL_EMI.ktCO2.BE.CHI.BASIC_CHEM.PROC_HEAT.THERM.NG_BIOGAS</t>
  </si>
  <si>
    <t>FUEL_EMI.ktCO2.BE.CHI.BASIC_CHEM.PROC_HEAT.ELEC.ELEC</t>
  </si>
  <si>
    <t>FUEL_EMI.ktCO2.BE.CHI.BASIC_CHEM.PROC_COOL.THERM.NG_BIOGAS</t>
  </si>
  <si>
    <t>FUEL_EMI.ktCO2.BE.CHI.BASIC_CHEM.PROC_COOL_STEAM.TOTAL.TOTAL</t>
  </si>
  <si>
    <t>FUEL_EMI.ktCO2.BE.CHI.BASIC_CHEM.PROC_COOL_STEAM.STEAM.SOLIDS</t>
  </si>
  <si>
    <t>FUEL_EMI.ktCO2.BE.CHI.BASIC_CHEM.PROC_COOL_STEAM.STEAM.RFG</t>
  </si>
  <si>
    <t>FUEL_EMI.ktCO2.BE.CHI.BASIC_CHEM.PROC_COOL_STEAM.STEAM.LPG</t>
  </si>
  <si>
    <t>FUEL_EMI.ktCO2.BE.CHI.BASIC_CHEM.PROC_COOL_STEAM.STEAM.DIESEL_LIQBIO</t>
  </si>
  <si>
    <t>FUEL_EMI.ktCO2.BE.CHI.BASIC_CHEM.PROC_COOL_STEAM.STEAM.RFO</t>
  </si>
  <si>
    <t>FUEL_EMI.ktCO2.BE.CHI.BASIC_CHEM.PROC_COOL_STEAM.STEAM.OTHER</t>
  </si>
  <si>
    <t>FUEL_EMI.ktCO2.BE.CHI.BASIC_CHEM.PROC_COOL_STEAM.STEAM.NG_BIOGAS</t>
  </si>
  <si>
    <t>FUEL_EMI.ktCO2.BE.CHI.BASIC_CHEM.PROC_COOL_STEAM.STEAM.DERIVED</t>
  </si>
  <si>
    <t>FUEL_EMI.ktCO2.BE.CHI.BASIC_CHEM.PROC_COOL_STEAM.STEAM.BIOMASS_WASTE</t>
  </si>
  <si>
    <t>FUEL_EMI.ktCO2.BE.CHI.BASIC_CHEM.PROC_COOL_STEAM.STEAM.STEAM_DISTR</t>
  </si>
  <si>
    <t>FUEL_EMI.ktCO2.BE.CHI.BASIC_CHEM.PROC_COOL.ELEC.ELEC</t>
  </si>
  <si>
    <t>FUEL_EMI.ktCO2.BE.CHI.BASIC_CHEM.GENERIC.MECH.ELEC</t>
  </si>
  <si>
    <t>PROCESS_EMI.ktCO2.BE.CHI.BASIC_CHEM</t>
  </si>
  <si>
    <t>FUEL_EMI.ktCO2.BE.CHI.OTHER_CHEM.LIGHT.GENERIC.ELEC</t>
  </si>
  <si>
    <t>FUEL_EMI.ktCO2.BE.CHI.OTHER_CHEM.AIRCOMP.GENERIC.ELEC</t>
  </si>
  <si>
    <t>FUEL_EMI.ktCO2.BE.CHI.OTHER_CHEM.MOTOR.GENERIC.ELEC</t>
  </si>
  <si>
    <t>FUEL_EMI.ktCO2.BE.CHI.OTHER_CHEM.FANS.GENERIC.ELEC</t>
  </si>
  <si>
    <t>FUEL_EMI.ktCO2.BE.CHI.OTHER_CHEM.LOW_ENTH.TOTAL.TOTAL</t>
  </si>
  <si>
    <t>FUEL_EMI.ktCO2.BE.CHI.OTHER_CHEM.LOW_ENTH.THERM.DIESEL_LIQBIO</t>
  </si>
  <si>
    <t>FUEL_EMI.ktCO2.BE.CHI.OTHER_CHEM.LOW_ENTH.THERM.NG_BIOGAS</t>
  </si>
  <si>
    <t>FUEL_EMI.ktCO2.BE.CHI.OTHER_CHEM.LOW_ENTH.THERM.SOLAR_GEO</t>
  </si>
  <si>
    <t>FUEL_EMI.ktCO2.BE.CHI.OTHER_CHEM.LOW_ENTH.HP.AMBIENT</t>
  </si>
  <si>
    <t>FUEL_EMI.ktCO2.BE.CHI.OTHER_CHEM.LOW_ENTH.THERM.ELEC</t>
  </si>
  <si>
    <t>FUEL_EMI.ktCO2.BE.CHI.OTHER_CHEM.PROCESSING_STEAM.TOTAL.TOTAL</t>
  </si>
  <si>
    <t>FUEL_EMI.ktCO2.BE.CHI.OTHER_CHEM.PROCESSING_STEAM.STEAM.SOLIDS</t>
  </si>
  <si>
    <t>FUEL_EMI.ktCO2.BE.CHI.OTHER_CHEM.PROCESSING_STEAM.STEAM.RFG</t>
  </si>
  <si>
    <t>FUEL_EMI.ktCO2.BE.CHI.OTHER_CHEM.PROCESSING_STEAM.STEAM.LPG</t>
  </si>
  <si>
    <t>FUEL_EMI.ktCO2.BE.CHI.OTHER_CHEM.PROCESSING_STEAM.STEAM.DIESEL_LIQBIO</t>
  </si>
  <si>
    <t>FUEL_EMI.ktCO2.BE.CHI.OTHER_CHEM.PROCESSING_STEAM.STEAM.RFO</t>
  </si>
  <si>
    <t>FUEL_EMI.ktCO2.BE.CHI.OTHER_CHEM.PROCESSING_STEAM.STEAM.OTHER</t>
  </si>
  <si>
    <t>FUEL_EMI.ktCO2.BE.CHI.OTHER_CHEM.PROCESSING_STEAM.STEAM.NG_BIOGAS</t>
  </si>
  <si>
    <t>FUEL_EMI.ktCO2.BE.CHI.OTHER_CHEM.PROCESSING_STEAM.STEAM.DERIVED</t>
  </si>
  <si>
    <t>FUEL_EMI.ktCO2.BE.CHI.OTHER_CHEM.PROCESSING_STEAM.STEAM.BIOMASS_WASTE</t>
  </si>
  <si>
    <t>FUEL_EMI.ktCO2.BE.CHI.OTHER_CHEM.PROCESSING_STEAM.STEAM.STEAM_DISTR</t>
  </si>
  <si>
    <t>FUEL_EMI.ktCO2.BE.CHI.OTHER_CHEM.PROCESSING.MICROW.ELEC</t>
  </si>
  <si>
    <t>FUEL_EMI.ktCO2.BE.CHI.OTHER_CHEM.PROC_HEAT.TOTAL.TOTAL</t>
  </si>
  <si>
    <t>FUEL_EMI.ktCO2.BE.CHI.OTHER_CHEM.PROC_HEAT.THERM.TOTAL</t>
  </si>
  <si>
    <t>FUEL_EMI.ktCO2.BE.CHI.OTHER_CHEM.PROC_HEAT.THERM.SOLIDS</t>
  </si>
  <si>
    <t>FUEL_EMI.ktCO2.BE.CHI.OTHER_CHEM.PROC_HEAT.THERM.LPG</t>
  </si>
  <si>
    <t>FUEL_EMI.ktCO2.BE.CHI.OTHER_CHEM.PROC_HEAT.THERM.DIESEL_LIQBIO</t>
  </si>
  <si>
    <t>FUEL_EMI.ktCO2.BE.CHI.OTHER_CHEM.PROC_HEAT.THERM.RFO</t>
  </si>
  <si>
    <t>FUEL_EMI.ktCO2.BE.CHI.OTHER_CHEM.PROC_HEAT.THERM.NG_BIOGAS</t>
  </si>
  <si>
    <t>FUEL_EMI.ktCO2.BE.CHI.OTHER_CHEM.PROC_HEAT.ELEC.ELEC</t>
  </si>
  <si>
    <t>FUEL_EMI.ktCO2.BE.CHI.OTHER_CHEM.PROC_COOL.THERM.NG_BIOGAS</t>
  </si>
  <si>
    <t>FUEL_EMI.ktCO2.BE.CHI.OTHER_CHEM.PROC_COOL_STEAM.TOTAL.TOTAL</t>
  </si>
  <si>
    <t>FUEL_EMI.ktCO2.BE.CHI.OTHER_CHEM.PROC_COOL_STEAM.STEAM.SOLIDS</t>
  </si>
  <si>
    <t>FUEL_EMI.ktCO2.BE.CHI.OTHER_CHEM.PROC_COOL_STEAM.STEAM.RFG</t>
  </si>
  <si>
    <t>FUEL_EMI.ktCO2.BE.CHI.OTHER_CHEM.PROC_COOL_STEAM.STEAM.LPG</t>
  </si>
  <si>
    <t>FUEL_EMI.ktCO2.BE.CHI.OTHER_CHEM.PROC_COOL_STEAM.STEAM.DIESEL_LIQBIO</t>
  </si>
  <si>
    <t>FUEL_EMI.ktCO2.BE.CHI.OTHER_CHEM.PROC_COOL_STEAM.STEAM.RFO</t>
  </si>
  <si>
    <t>FUEL_EMI.ktCO2.BE.CHI.OTHER_CHEM.PROC_COOL_STEAM.STEAM.OTHER</t>
  </si>
  <si>
    <t>FUEL_EMI.ktCO2.BE.CHI.OTHER_CHEM.PROC_COOL_STEAM.STEAM.NG_BIOGAS</t>
  </si>
  <si>
    <t>FUEL_EMI.ktCO2.BE.CHI.OTHER_CHEM.PROC_COOL_STEAM.STEAM.DERIVED</t>
  </si>
  <si>
    <t>FUEL_EMI.ktCO2.BE.CHI.OTHER_CHEM.PROC_COOL_STEAM.STEAM.BIOMASS_WASTE</t>
  </si>
  <si>
    <t>FUEL_EMI.ktCO2.BE.CHI.OTHER_CHEM.PROC_COOL_STEAM.STEAM.STEAM_DISTR</t>
  </si>
  <si>
    <t>FUEL_EMI.ktCO2.BE.CHI.OTHER_CHEM.PROC_COOL.ELEC.ELEC</t>
  </si>
  <si>
    <t>FUEL_EMI.ktCO2.BE.CHI.OTHER_CHEM.GENERIC.MECH.ELEC</t>
  </si>
  <si>
    <t>PROCESS_EMI.ktCO2.BE.CHI.OTHER_CHEM</t>
  </si>
  <si>
    <t>FUEL_EMI.ktCO2.BE.CHI.PHARM.TOTAL.TOTAL.TOTAL</t>
  </si>
  <si>
    <t>FUEL_EMI.ktCO2.BE.CHI.PHARM.LIGHT.GENERIC.ELEC</t>
  </si>
  <si>
    <t>FUEL_EMI.ktCO2.BE.CHI.PHARM.AIRCOMP.GENERIC.ELEC</t>
  </si>
  <si>
    <t>FUEL_EMI.ktCO2.BE.CHI.PHARM.MOTOR.GENERIC.ELEC</t>
  </si>
  <si>
    <t>FUEL_EMI.ktCO2.BE.CHI.PHARM.FANS.GENERIC.ELEC</t>
  </si>
  <si>
    <t>FUEL_EMI.ktCO2.BE.CHI.PHARM.LOW_ENTH.TOTAL.TOTAL</t>
  </si>
  <si>
    <t>FUEL_EMI.ktCO2.BE.CHI.PHARM.LOW_ENTH.THERM.DIESEL_LIQBIO</t>
  </si>
  <si>
    <t>FUEL_EMI.ktCO2.BE.CHI.PHARM.LOW_ENTH.THERM.NG_BIOGAS</t>
  </si>
  <si>
    <t>FUEL_EMI.ktCO2.BE.CHI.PHARM.LOW_ENTH.THERM.SOLAR_GEO</t>
  </si>
  <si>
    <t>FUEL_EMI.ktCO2.BE.CHI.PHARM.LOW_ENTH.HP.AMBIENT</t>
  </si>
  <si>
    <t>FUEL_EMI.ktCO2.BE.CHI.PHARM.LOW_ENTH.THERM.ELEC</t>
  </si>
  <si>
    <t>FUEL_EMI.ktCO2.BE.CHI.PHARM.PROCESSING_STEAM.TOTAL.TOTAL</t>
  </si>
  <si>
    <t>FUEL_EMI.ktCO2.BE.CHI.PHARM.PROCESSING_STEAM.STEAM.SOLIDS</t>
  </si>
  <si>
    <t>FUEL_EMI.ktCO2.BE.CHI.PHARM.PROCESSING_STEAM.STEAM.RFG</t>
  </si>
  <si>
    <t>FUEL_EMI.ktCO2.BE.CHI.PHARM.PROCESSING_STEAM.STEAM.LPG</t>
  </si>
  <si>
    <t>FUEL_EMI.ktCO2.BE.CHI.PHARM.PROCESSING_STEAM.STEAM.DIESEL_LIQBIO</t>
  </si>
  <si>
    <t>FUEL_EMI.ktCO2.BE.CHI.PHARM.PROCESSING_STEAM.STEAM.RFO</t>
  </si>
  <si>
    <t>FUEL_EMI.ktCO2.BE.CHI.PHARM.PROCESSING_STEAM.STEAM.OTHER</t>
  </si>
  <si>
    <t>FUEL_EMI.ktCO2.BE.CHI.PHARM.PROCESSING_STEAM.STEAM.NG_BIOGAS</t>
  </si>
  <si>
    <t>FUEL_EMI.ktCO2.BE.CHI.PHARM.PROCESSING_STEAM.STEAM.DERIVED</t>
  </si>
  <si>
    <t>FUEL_EMI.ktCO2.BE.CHI.PHARM.PROCESSING_STEAM.STEAM.BIOMASS_WASTE</t>
  </si>
  <si>
    <t>FUEL_EMI.ktCO2.BE.CHI.PHARM.PROCESSING_STEAM.STEAM.STEAM_DISTR</t>
  </si>
  <si>
    <t>FUEL_EMI.ktCO2.BE.CHI.PHARM.PROCESSING.MICROW.ELEC</t>
  </si>
  <si>
    <t>FUEL_EMI.ktCO2.BE.CHI.PHARM.PROC_HEAT.TOTAL.TOTAL</t>
  </si>
  <si>
    <t>FUEL_EMI.ktCO2.BE.CHI.PHARM.PROC_HEAT.THERM.TOTAL</t>
  </si>
  <si>
    <t>FUEL_EMI.ktCO2.BE.CHI.PHARM.PROC_HEAT.THERM.SOLIDS</t>
  </si>
  <si>
    <t>FUEL_EMI.ktCO2.BE.CHI.PHARM.PROC_HEAT.THERM.LPG</t>
  </si>
  <si>
    <t>FUEL_EMI.ktCO2.BE.CHI.PHARM.PROC_HEAT.THERM.DIESEL_LIQBIO</t>
  </si>
  <si>
    <t>FUEL_EMI.ktCO2.BE.CHI.PHARM.PROC_HEAT.THERM.RFO</t>
  </si>
  <si>
    <t>FUEL_EMI.ktCO2.BE.CHI.PHARM.PROC_HEAT.THERM.NG_BIOGAS</t>
  </si>
  <si>
    <t>FUEL_EMI.ktCO2.BE.CHI.PHARM.PROC_HEAT.ELEC.ELEC</t>
  </si>
  <si>
    <t>FUEL_EMI.ktCO2.BE.CHI.PHARM.PROC_COOL.THERM.NG_BIOGAS</t>
  </si>
  <si>
    <t>FUEL_EMI.ktCO2.BE.CHI.PHARM.PROC_COOL_STEAM.TOTAL.TOTAL</t>
  </si>
  <si>
    <t>FUEL_EMI.ktCO2.BE.CHI.PHARM.PROC_COOL_STEAM.STEAM.SOLIDS</t>
  </si>
  <si>
    <t>FUEL_EMI.ktCO2.BE.CHI.PHARM.PROC_COOL_STEAM.STEAM.RFG</t>
  </si>
  <si>
    <t>FUEL_EMI.ktCO2.BE.CHI.PHARM.PROC_COOL_STEAM.STEAM.LPG</t>
  </si>
  <si>
    <t>FUEL_EMI.ktCO2.BE.CHI.PHARM.PROC_COOL_STEAM.STEAM.DIESEL_LIQBIO</t>
  </si>
  <si>
    <t>FUEL_EMI.ktCO2.BE.CHI.PHARM.PROC_COOL_STEAM.STEAM.RFO</t>
  </si>
  <si>
    <t>FUEL_EMI.ktCO2.BE.CHI.PHARM.PROC_COOL_STEAM.STEAM.OTHER</t>
  </si>
  <si>
    <t>FUEL_EMI.ktCO2.BE.CHI.PHARM.PROC_COOL_STEAM.STEAM.NG_BIOGAS</t>
  </si>
  <si>
    <t>FUEL_EMI.ktCO2.BE.CHI.PHARM.PROC_COOL_STEAM.STEAM.DERIVED</t>
  </si>
  <si>
    <t>FUEL_EMI.ktCO2.BE.CHI.PHARM.PROC_COOL_STEAM.STEAM.BIOMASS_WASTE</t>
  </si>
  <si>
    <t>FUEL_EMI.ktCO2.BE.CHI.PHARM.PROC_COOL_STEAM.STEAM.STEAM_DISTR</t>
  </si>
  <si>
    <t>FUEL_EMI.ktCO2.BE.CHI.PHARM.PROC_COOL.ELEC.ELEC</t>
  </si>
  <si>
    <t>FUEL_EMI.ktCO2.BE.CHI.PHARM.GENERIC.MECH.ELEC</t>
  </si>
  <si>
    <t>Basic chemicals (over energy consumption, without process emissions)</t>
  </si>
  <si>
    <t>Other chemicals (without process emissions)</t>
  </si>
  <si>
    <t>VA.Meuro2015.BE.NMM.CEM</t>
  </si>
  <si>
    <t>VA.Meuro2015.BE.NMM.CER</t>
  </si>
  <si>
    <t>VA.Meuro2015.BE.NMM.GLASS</t>
  </si>
  <si>
    <t>Cement (kt)</t>
  </si>
  <si>
    <t>OUTPUT.kt.BE.NMM.CEM</t>
  </si>
  <si>
    <t>Ceramics &amp; other NMM (kt bricks eq.)</t>
  </si>
  <si>
    <t>OUTPUT.kt.BE.NMM.CER</t>
  </si>
  <si>
    <t>Glass production  (kt)</t>
  </si>
  <si>
    <t>OUTPUT.kt.BE.NMM.GLASS</t>
  </si>
  <si>
    <t>CAP.kt.BE.NMM.CEM</t>
  </si>
  <si>
    <t>CAP.kt.BE.NMM.CER</t>
  </si>
  <si>
    <t>CAP.kt.BE.NMM.GLASS</t>
  </si>
  <si>
    <t>NEWCAP.kt.BE.NMM.CEM</t>
  </si>
  <si>
    <t>NEWCAP.kt.BE.NMM.CER</t>
  </si>
  <si>
    <t>NEWCAP.kt.BE.NMM.GLASS</t>
  </si>
  <si>
    <t>FEC.ktoe.BE.NMM.TOTAL.TOTAL.TOTAL.TOTAL</t>
  </si>
  <si>
    <t>FEC.ktoe.BE.NMM.TOTAL.TOTAL.TOTAL.SOLIDS</t>
  </si>
  <si>
    <t>FEC.ktoe.BE.NMM.TOTAL.TOTAL.TOTAL.RFG</t>
  </si>
  <si>
    <t>FEC.ktoe.BE.NMM.TOTAL.TOTAL.TOTAL.LPG</t>
  </si>
  <si>
    <t>FEC.ktoe.BE.NMM.TOTAL.TOTAL.TOTAL.DIESEL</t>
  </si>
  <si>
    <t>FEC.ktoe.BE.NMM.TOTAL.TOTAL.TOTAL.RFO</t>
  </si>
  <si>
    <t>FEC.ktoe.BE.NMM.TOTAL.TOTAL.TOTAL.OTHER</t>
  </si>
  <si>
    <t>FEC.ktoe.BE.NMM.TOTAL.TOTAL.TOTAL.NG</t>
  </si>
  <si>
    <t>FEC.ktoe.BE.NMM.TOTAL.TOTAL.TOTAL.DERIVED</t>
  </si>
  <si>
    <t>FEC.ktoe.BE.NMM.TOTAL.TOTAL.TOTAL.BIOMASS_WASTE</t>
  </si>
  <si>
    <t>FEC.ktoe.BE.NMM.TOTAL.TOTAL.TOTAL.BIOGAS</t>
  </si>
  <si>
    <t>FEC.ktoe.BE.NMM.TOTAL.TOTAL.TOTAL.LIQBIO</t>
  </si>
  <si>
    <t>FEC.ktoe.BE.NMM.TOTAL.TOTAL.TOTAL.SOLAR</t>
  </si>
  <si>
    <t>FEC.ktoe.BE.NMM.TOTAL.TOTAL.TOTAL.GEO</t>
  </si>
  <si>
    <t>FEC.ktoe.BE.NMM.TOTAL.TOTAL.TOTAL.AMBIENT</t>
  </si>
  <si>
    <t>FEC.ktoe.BE.NMM.TOTAL.TOTAL.TOTAL.STEAM_DISTR</t>
  </si>
  <si>
    <t>FEC.ktoe.BE.NMM.TOTAL.TOTAL.TOTAL.ELEC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</si>
  <si>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</si>
  <si>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</si>
  <si>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</si>
  <si>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FEC.ktoe.BE.NMM.CEM.TOTAL.TOTAL.TOTAL</t>
  </si>
  <si>
    <t>FEC.ktoe.BE.NMM.CEM.LIGHT.GENERIC.ELEC</t>
  </si>
  <si>
    <t>FEC.ktoe.BE.NMM.CEM.AIRCOMP.GENERIC.ELEC</t>
  </si>
  <si>
    <t>FEC.ktoe.BE.NMM.CEM.MOTOR.GENERIC.ELEC</t>
  </si>
  <si>
    <t>FEC.ktoe.BE.NMM.CEM.FANS.GENERIC.ELEC</t>
  </si>
  <si>
    <t>FEC.ktoe.BE.NMM.CEM.LOW_ENTH.TOTAL.TOTAL</t>
  </si>
  <si>
    <t>FEC.ktoe.BE.NMM.CEM.LOW_ENTH.THERM.DIESEL_LIQBIO</t>
  </si>
  <si>
    <t>FEC.ktoe.BE.NMM.CEM.LOW_ENTH.THERM.NG_BIOGAS</t>
  </si>
  <si>
    <t>FEC.ktoe.BE.NMM.CEM.LOW_ENTH.THERM.SOLAR_GEO</t>
  </si>
  <si>
    <t>FEC.ktoe.BE.NMM.CEM.LOW_ENTH.HP.AMBIENT</t>
  </si>
  <si>
    <t>FEC.ktoe.BE.NMM.CEM.LOW_ENTH.THERM.ELEC</t>
  </si>
  <si>
    <t>Cement: Grinding, milling of raw material</t>
  </si>
  <si>
    <t>FEC.ktoe.BE.NMM.CEM.GRINDING_RAW.MECH.ELEC</t>
  </si>
  <si>
    <t>Cement: Pre-heating and pre-calcination</t>
  </si>
  <si>
    <t>FEC.ktoe.BE.NMM.CEM.PREHEAT.TOTAL.TOTAL</t>
  </si>
  <si>
    <t>FEC.ktoe.BE.NMM.CEM.PREHEAT.THERM.SOLIDS</t>
  </si>
  <si>
    <t>FEC.ktoe.BE.NMM.CEM.PREHEAT.THERM.LPG</t>
  </si>
  <si>
    <t>FEC.ktoe.BE.NMM.CEM.PREHEAT.THERM.DIESEL_LIQBIO</t>
  </si>
  <si>
    <t>FEC.ktoe.BE.NMM.CEM.PREHEAT.THERM.RFO</t>
  </si>
  <si>
    <t>FEC.ktoe.BE.NMM.CEM.PREHEAT.THERM.OTHER</t>
  </si>
  <si>
    <t>FEC.ktoe.BE.NMM.CEM.PREHEAT.THERM.NG_BIOGAS</t>
  </si>
  <si>
    <t>FEC.ktoe.BE.NMM.CEM.PREHEAT.THERM.BIOMASS_WASTE</t>
  </si>
  <si>
    <t>Cement: Clinker production (kilns)</t>
  </si>
  <si>
    <t>FEC.ktoe.BE.NMM.CEM.KILN.TOTAL.TOTAL</t>
  </si>
  <si>
    <t>FEC.ktoe.BE.NMM.CEM.KILN.THERM.SOLIDS</t>
  </si>
  <si>
    <t>FEC.ktoe.BE.NMM.CEM.KILN.THERM.LPG</t>
  </si>
  <si>
    <t>FEC.ktoe.BE.NMM.CEM.KILN.THERM.DIESEL_LIQBIO</t>
  </si>
  <si>
    <t>FEC.ktoe.BE.NMM.CEM.KILN.THERM.RFO</t>
  </si>
  <si>
    <t>FEC.ktoe.BE.NMM.CEM.KILN.THERM.OTHER</t>
  </si>
  <si>
    <t>FEC.ktoe.BE.NMM.CEM.KILN.THERM.NG_BIOGAS</t>
  </si>
  <si>
    <t>FEC.ktoe.BE.NMM.CEM.KILN.THERM.BIOMASS_WASTE</t>
  </si>
  <si>
    <t>Cement: Grinding, packaging and precasting</t>
  </si>
  <si>
    <t>Cement: Grinding, packaging and precasting (electricity)</t>
  </si>
  <si>
    <t>FEC.ktoe.BE.NMM.CEM.PRECAST.MECH.ELEC</t>
  </si>
  <si>
    <t>Cement: Precasting - Steam</t>
  </si>
  <si>
    <t>FEC.ktoe.BE.NMM.CEM.PRECAST_STEAM.TOTAL.TOTAL</t>
  </si>
  <si>
    <t>FEC.ktoe.BE.NMM.CEM.PRECAST_STEAM.STEAM.SOLIDS</t>
  </si>
  <si>
    <t>FEC.ktoe.BE.NMM.CEM.PRECAST_STEAM.STEAM.RFG</t>
  </si>
  <si>
    <t>FEC.ktoe.BE.NMM.CEM.PRECAST_STEAM.STEAM.LPG</t>
  </si>
  <si>
    <t>FEC.ktoe.BE.NMM.CEM.PRECAST_STEAM.STEAM.DIESEL_LIQBIO</t>
  </si>
  <si>
    <t>FEC.ktoe.BE.NMM.CEM.PRECAST_STEAM.STEAM.RFO</t>
  </si>
  <si>
    <t>FEC.ktoe.BE.NMM.CEM.PRECAST_STEAM.STEAM.OTHER</t>
  </si>
  <si>
    <t>FEC.ktoe.BE.NMM.CEM.PRECAST_STEAM.STEAM.NG_BIOGAS</t>
  </si>
  <si>
    <t>FEC.ktoe.BE.NMM.CEM.PRECAST_STEAM.STEAM.DERIVED</t>
  </si>
  <si>
    <t>FEC.ktoe.BE.NMM.CEM.PRECAST_STEAM.STEAM.BIOMASS_WASTE</t>
  </si>
  <si>
    <t>FEC.ktoe.BE.NMM.CEM.PRECAST_STEAM.STEAM.STEAM_DISTR</t>
  </si>
  <si>
    <t>FEC.ktoe.BE.NMM.CER.TOTAL.TOTAL.TOTAL</t>
  </si>
  <si>
    <t>FEC.ktoe.BE.NMM.CER.LIGHT.GENERIC.ELEC</t>
  </si>
  <si>
    <t>FEC.ktoe.BE.NMM.CER.AIRCOMP.GENERIC.ELEC</t>
  </si>
  <si>
    <t>FEC.ktoe.BE.NMM.CER.MOTOR.GENERIC.ELEC</t>
  </si>
  <si>
    <t>FEC.ktoe.BE.NMM.CER.FANS.GENERIC.ELEC</t>
  </si>
  <si>
    <t>FEC.ktoe.BE.NMM.CER.LOW_ENTH.TOTAL.TOTAL</t>
  </si>
  <si>
    <t>FEC.ktoe.BE.NMM.CER.LOW_ENTH.THERM.DIESEL_LIQBIO</t>
  </si>
  <si>
    <t>FEC.ktoe.BE.NMM.CER.LOW_ENTH.THERM.NG_BIOGAS</t>
  </si>
  <si>
    <t>FEC.ktoe.BE.NMM.CER.LOW_ENTH.THERM.SOLAR_GEO</t>
  </si>
  <si>
    <t>FEC.ktoe.BE.NMM.CER.LOW_ENTH.HP.AMBIENT</t>
  </si>
  <si>
    <t>FEC.ktoe.BE.NMM.CER.LOW_ENTH.THERM.ELEC</t>
  </si>
  <si>
    <t>Ceramics: Mixing of raw material</t>
  </si>
  <si>
    <t>FEC.ktoe.BE.NMM.CER.MIXING.MECH.ELEC</t>
  </si>
  <si>
    <t>Ceramics: Drying and sintering of raw material</t>
  </si>
  <si>
    <t>Ceramics: Thermal drying and sintering</t>
  </si>
  <si>
    <t>FEC.ktoe.BE.NMM.CER.DRYING.TOTAL.TOTAL</t>
  </si>
  <si>
    <t>FEC.ktoe.BE.NMM.CER.DRYING.THERM.SOLIDS</t>
  </si>
  <si>
    <t>FEC.ktoe.BE.NMM.CER.DRYING.THERM.LPG</t>
  </si>
  <si>
    <t>FEC.ktoe.BE.NMM.CER.DRYING.THERM.DIESEL_LIQBIO</t>
  </si>
  <si>
    <t>FEC.ktoe.BE.NMM.CER.DRYING.THERM.RFO</t>
  </si>
  <si>
    <t>FEC.ktoe.BE.NMM.CER.DRYING.THERM.NG_BIOGAS</t>
  </si>
  <si>
    <t>Ceramics: Steam drying and sintering</t>
  </si>
  <si>
    <t>FEC.ktoe.BE.NMM.CER.DRYING_STEAM.TOTAL.TOTAL</t>
  </si>
  <si>
    <t>FEC.ktoe.BE.NMM.CER.DRYING_STEAM.STEAM.SOLIDS</t>
  </si>
  <si>
    <t>FEC.ktoe.BE.NMM.CER.DRYING_STEAM.STEAM.RFG</t>
  </si>
  <si>
    <t>FEC.ktoe.BE.NMM.CER.DRYING_STEAM.STEAM.LPG</t>
  </si>
  <si>
    <t>FEC.ktoe.BE.NMM.CER.DRYING_STEAM.STEAM.DIESEL_LIQBIO</t>
  </si>
  <si>
    <t>FEC.ktoe.BE.NMM.CER.DRYING_STEAM.STEAM.RFO</t>
  </si>
  <si>
    <t>FEC.ktoe.BE.NMM.CER.DRYING_STEAM.STEAM.OTHER</t>
  </si>
  <si>
    <t>FEC.ktoe.BE.NMM.CER.DRYING_STEAM.STEAM.NG_BIOGAS</t>
  </si>
  <si>
    <t>FEC.ktoe.BE.NMM.CER.DRYING_STEAM.STEAM.DERIVED</t>
  </si>
  <si>
    <t>FEC.ktoe.BE.NMM.CER.DRYING_STEAM.STEAM.BIOMASS_WASTE</t>
  </si>
  <si>
    <t>FEC.ktoe.BE.NMM.CER.DRYING_STEAM.STEAM.STEAM_DISTR</t>
  </si>
  <si>
    <t>Ceramics: Microwave drying and sintering</t>
  </si>
  <si>
    <t>FEC.ktoe.BE.NMM.CER.DRYING_MICROW.MICROW.ELEC</t>
  </si>
  <si>
    <t>Ceramics: Primary production process</t>
  </si>
  <si>
    <t>Ceramics: Thermal kiln</t>
  </si>
  <si>
    <t>FEC.ktoe.BE.NMM.CER.KILN_THERM.TOTAL.TOTAL</t>
  </si>
  <si>
    <t>FEC.ktoe.BE.NMM.CER.KILN_THERM.THERM.SOLIDS</t>
  </si>
  <si>
    <t>FEC.ktoe.BE.NMM.CER.KILN_THERM.THERM.LPG</t>
  </si>
  <si>
    <t>FEC.ktoe.BE.NMM.CER.KILN_THERM.THERM.DIESEL_LIQBIO</t>
  </si>
  <si>
    <t>FEC.ktoe.BE.NMM.CER.KILN_THERM.THERM.RFO</t>
  </si>
  <si>
    <t>FEC.ktoe.BE.NMM.CER.KILN_THERM.THERM.OTHER</t>
  </si>
  <si>
    <t>FEC.ktoe.BE.NMM.CER.KILN_THERM.THERM.NG_BIOGAS</t>
  </si>
  <si>
    <t>FEC.ktoe.BE.NMM.CER.KILN_THERM.THERM.BIOMASS_WASTE</t>
  </si>
  <si>
    <t>Ceramics: Electric kiln</t>
  </si>
  <si>
    <t>FEC.ktoe.BE.NMM.CER.KILN_ELEC.ELEC.ELEC</t>
  </si>
  <si>
    <t>Ceramics: Product finishing</t>
  </si>
  <si>
    <t>Ceramics: Thermal furnace</t>
  </si>
  <si>
    <t>FEC.ktoe.BE.NMM.CER.FINISHING.TOTAL.TOTAL</t>
  </si>
  <si>
    <t>FEC.ktoe.BE.NMM.CER.FINISHING.THERM.SOLIDS</t>
  </si>
  <si>
    <t>FEC.ktoe.BE.NMM.CER.FINISHING.THERM.LPG</t>
  </si>
  <si>
    <t>FEC.ktoe.BE.NMM.CER.FINISHING.THERM.DIESEL_LIQBIO</t>
  </si>
  <si>
    <t>FEC.ktoe.BE.NMM.CER.FINISHING.THERM.RFO</t>
  </si>
  <si>
    <t>FEC.ktoe.BE.NMM.CER.FINISHING.THERM.NG_BIOGAS</t>
  </si>
  <si>
    <t>Ceramics: Electric furnace</t>
  </si>
  <si>
    <t>FEC.ktoe.BE.NMM.CER.FINISHING_ELEC.ELEC.ELEC</t>
  </si>
  <si>
    <t>FEC.ktoe.BE.NMM.GLASS.TOTAL.TOTAL.TOTAL</t>
  </si>
  <si>
    <t>FEC.ktoe.BE.NMM.GLASS.LIGHT.GENERIC.ELEC</t>
  </si>
  <si>
    <t>FEC.ktoe.BE.NMM.GLASS.AIRCOMP.GENERIC.ELEC</t>
  </si>
  <si>
    <t>FEC.ktoe.BE.NMM.GLASS.MOTOR.GENERIC.ELEC</t>
  </si>
  <si>
    <t>FEC.ktoe.BE.NMM.GLASS.FANS.GENERIC.ELEC</t>
  </si>
  <si>
    <t>FEC.ktoe.BE.NMM.GLASS.LOW_ENTH.TOTAL.TOTAL</t>
  </si>
  <si>
    <t>FEC.ktoe.BE.NMM.GLASS.LOW_ENTH.THERM.DIESEL_LIQBIO</t>
  </si>
  <si>
    <t>FEC.ktoe.BE.NMM.GLASS.LOW_ENTH.THERM.NG_BIOGAS</t>
  </si>
  <si>
    <t>FEC.ktoe.BE.NMM.GLASS.LOW_ENTH.THERM.SOLAR_GEO</t>
  </si>
  <si>
    <t>FEC.ktoe.BE.NMM.GLASS.LOW_ENTH.HP.AMBIENT</t>
  </si>
  <si>
    <t>FEC.ktoe.BE.NMM.GLASS.LOW_ENTH.THERM.ELEC</t>
  </si>
  <si>
    <t>Glass: Melting tank</t>
  </si>
  <si>
    <t>Glass: Thermal melting tank</t>
  </si>
  <si>
    <t>FEC.ktoe.BE.NMM.GLASS.MELTING.TOTAL.TOTAL</t>
  </si>
  <si>
    <t>FEC.ktoe.BE.NMM.GLASS.MELTING.THERM.SOLIDS</t>
  </si>
  <si>
    <t>FEC.ktoe.BE.NMM.GLASS.MELTING.THERM.LPG</t>
  </si>
  <si>
    <t>FEC.ktoe.BE.NMM.GLASS.MELTING.THERM.DIESEL_LIQBIO</t>
  </si>
  <si>
    <t>FEC.ktoe.BE.NMM.GLASS.MELTING.THERM.RFO</t>
  </si>
  <si>
    <t>FEC.ktoe.BE.NMM.GLASS.MELTING.THERM.NG_BIOGAS</t>
  </si>
  <si>
    <t>Glass: Electric melting tank</t>
  </si>
  <si>
    <t>FEC.ktoe.BE.NMM.GLASS.MELTING_ELEC.ELEC.ELEC</t>
  </si>
  <si>
    <t>Glass: Forming</t>
  </si>
  <si>
    <t>FEC.ktoe.BE.NMM.GLASS.FORMING.ELEC.ELEC</t>
  </si>
  <si>
    <t>Glass: Annealing</t>
  </si>
  <si>
    <t>Glass: Annealing - thermal</t>
  </si>
  <si>
    <t>FEC.ktoe.BE.NMM.GLASS.ANNEALING.TOTAL.TOTAL</t>
  </si>
  <si>
    <t>FEC.ktoe.BE.NMM.GLASS.ANNEALING.THERM.SOLIDS</t>
  </si>
  <si>
    <t>FEC.ktoe.BE.NMM.GLASS.ANNEALING.THERM.LPG</t>
  </si>
  <si>
    <t>FEC.ktoe.BE.NMM.GLASS.ANNEALING.THERM.DIESEL_LIQBIO</t>
  </si>
  <si>
    <t>FEC.ktoe.BE.NMM.GLASS.ANNEALING.THERM.RFO</t>
  </si>
  <si>
    <t>FEC.ktoe.BE.NMM.GLASS.ANNEALING.THERM.NG_BIOGAS</t>
  </si>
  <si>
    <t>Glass: Annealing - electric</t>
  </si>
  <si>
    <t>FEC.ktoe.BE.NMM.GLASS.ANNEALING_ELEC.ELEC.ELEC</t>
  </si>
  <si>
    <t>Glass: Finishing processes</t>
  </si>
  <si>
    <t>FEC.ktoe.BE.NMM.GLASS.FINISHING.ELEC.ELEC</t>
  </si>
  <si>
    <t>Cement: Grinding, packaging - electric</t>
  </si>
  <si>
    <t>Cement: Precasting - steam</t>
  </si>
  <si>
    <t>UED.ktoe.BE.NMM.CEM.TOTAL.TOTAL.TOTAL</t>
  </si>
  <si>
    <t>UED.ktoe.BE.NMM.CEM.LIGHT.GENERIC.ELEC</t>
  </si>
  <si>
    <t>UED.ktoe.BE.NMM.CEM.AIRCOMP.GENERIC.ELEC</t>
  </si>
  <si>
    <t>UED.ktoe.BE.NMM.CEM.MOTOR.GENERIC.ELEC</t>
  </si>
  <si>
    <t>UED.ktoe.BE.NMM.CEM.FANS.GENERIC.ELEC</t>
  </si>
  <si>
    <t>UED.ktoe.BE.NMM.CEM.LOW_ENTH.TOTAL.TOTAL</t>
  </si>
  <si>
    <t>UED.ktoe.BE.NMM.CEM.LOW_ENTH.THERM.DIESEL_LIQBIO</t>
  </si>
  <si>
    <t>UED.ktoe.BE.NMM.CEM.LOW_ENTH.THERM.NG_BIOGAS</t>
  </si>
  <si>
    <t>UED.ktoe.BE.NMM.CEM.LOW_ENTH.THERM.SOLAR_GEO</t>
  </si>
  <si>
    <t>UED.ktoe.BE.NMM.CEM.LOW_ENTH.HP.AMBIENT</t>
  </si>
  <si>
    <t>UED.ktoe.BE.NMM.CEM.LOW_ENTH.THERM.ELEC</t>
  </si>
  <si>
    <t>UED.ktoe.BE.NMM.CEM.GRINDING_RAW.MECH.ELEC</t>
  </si>
  <si>
    <t>UED.ktoe.BE.NMM.CEM.PREHEAT.TOTAL.TOTAL</t>
  </si>
  <si>
    <t>UED.ktoe.BE.NMM.CEM.PREHEAT.THERM.SOLIDS</t>
  </si>
  <si>
    <t>UED.ktoe.BE.NMM.CEM.PREHEAT.THERM.LPG</t>
  </si>
  <si>
    <t>UED.ktoe.BE.NMM.CEM.PREHEAT.THERM.DIESEL_LIQBIO</t>
  </si>
  <si>
    <t>UED.ktoe.BE.NMM.CEM.PREHEAT.THERM.RFO</t>
  </si>
  <si>
    <t>UED.ktoe.BE.NMM.CEM.PREHEAT.THERM.OTHER</t>
  </si>
  <si>
    <t>UED.ktoe.BE.NMM.CEM.PREHEAT.THERM.NG_BIOGAS</t>
  </si>
  <si>
    <t>UED.ktoe.BE.NMM.CEM.PREHEAT.THERM.BIOMASS_WASTE</t>
  </si>
  <si>
    <t>UED.ktoe.BE.NMM.CEM.KILN.TOTAL.TOTAL</t>
  </si>
  <si>
    <t>UED.ktoe.BE.NMM.CEM.KILN.THERM.SOLIDS</t>
  </si>
  <si>
    <t>UED.ktoe.BE.NMM.CEM.KILN.THERM.LPG</t>
  </si>
  <si>
    <t>UED.ktoe.BE.NMM.CEM.KILN.THERM.DIESEL_LIQBIO</t>
  </si>
  <si>
    <t>UED.ktoe.BE.NMM.CEM.KILN.THERM.RFO</t>
  </si>
  <si>
    <t>UED.ktoe.BE.NMM.CEM.KILN.THERM.OTHER</t>
  </si>
  <si>
    <t>UED.ktoe.BE.NMM.CEM.KILN.THERM.NG_BIOGAS</t>
  </si>
  <si>
    <t>UED.ktoe.BE.NMM.CEM.KILN.THERM.BIOMASS_WASTE</t>
  </si>
  <si>
    <t>UED.ktoe.BE.NMM.CEM.PRECAST.MECH.ELEC</t>
  </si>
  <si>
    <t>UED.ktoe.BE.NMM.CEM.PRECAST_STEAM.TOTAL.TOTAL</t>
  </si>
  <si>
    <t>UED.ktoe.BE.NMM.CEM.PRECAST_STEAM.STEAM.SOLIDS</t>
  </si>
  <si>
    <t>UED.ktoe.BE.NMM.CEM.PRECAST_STEAM.STEAM.RFG</t>
  </si>
  <si>
    <t>UED.ktoe.BE.NMM.CEM.PRECAST_STEAM.STEAM.LPG</t>
  </si>
  <si>
    <t>UED.ktoe.BE.NMM.CEM.PRECAST_STEAM.STEAM.DIESEL_LIQBIO</t>
  </si>
  <si>
    <t>UED.ktoe.BE.NMM.CEM.PRECAST_STEAM.STEAM.RFO</t>
  </si>
  <si>
    <t>UED.ktoe.BE.NMM.CEM.PRECAST_STEAM.STEAM.OTHER</t>
  </si>
  <si>
    <t>UED.ktoe.BE.NMM.CEM.PRECAST_STEAM.STEAM.NG_BIOGAS</t>
  </si>
  <si>
    <t>UED.ktoe.BE.NMM.CEM.PRECAST_STEAM.STEAM.DERIVED</t>
  </si>
  <si>
    <t>UED.ktoe.BE.NMM.CEM.PRECAST_STEAM.STEAM.BIOMASS_WASTE</t>
  </si>
  <si>
    <t>UED.ktoe.BE.NMM.CEM.PRECAST_STEAM.STEAM.STEAM_DISTR</t>
  </si>
  <si>
    <t>UED.ktoe.BE.NMM.CER.TOTAL.TOTAL.TOTAL</t>
  </si>
  <si>
    <t>UED.ktoe.BE.NMM.CER.LIGHT.GENERIC.ELEC</t>
  </si>
  <si>
    <t>UED.ktoe.BE.NMM.CER.AIRCOMP.GENERIC.ELEC</t>
  </si>
  <si>
    <t>UED.ktoe.BE.NMM.CER.MOTOR.GENERIC.ELEC</t>
  </si>
  <si>
    <t>UED.ktoe.BE.NMM.CER.FANS.GENERIC.ELEC</t>
  </si>
  <si>
    <t>UED.ktoe.BE.NMM.CER.LOW_ENTH.TOTAL.TOTAL</t>
  </si>
  <si>
    <t>UED.ktoe.BE.NMM.CER.LOW_ENTH.THERM.DIESEL_LIQBIO</t>
  </si>
  <si>
    <t>UED.ktoe.BE.NMM.CER.LOW_ENTH.THERM.NG_BIOGAS</t>
  </si>
  <si>
    <t>UED.ktoe.BE.NMM.CER.LOW_ENTH.THERM.SOLAR_GEO</t>
  </si>
  <si>
    <t>UED.ktoe.BE.NMM.CER.LOW_ENTH.HP.AMBIENT</t>
  </si>
  <si>
    <t>UED.ktoe.BE.NMM.CER.LOW_ENTH.THERM.ELEC</t>
  </si>
  <si>
    <t>UED.ktoe.BE.NMM.CER.MIXING.MECH.ELEC</t>
  </si>
  <si>
    <t>UED.ktoe.BE.NMM.CER.DRYING.TOTAL.TOTAL</t>
  </si>
  <si>
    <t>UED.ktoe.BE.NMM.CER.DRYING.THERM.SOLIDS</t>
  </si>
  <si>
    <t>UED.ktoe.BE.NMM.CER.DRYING.THERM.LPG</t>
  </si>
  <si>
    <t>UED.ktoe.BE.NMM.CER.DRYING.THERM.DIESEL_LIQBIO</t>
  </si>
  <si>
    <t>UED.ktoe.BE.NMM.CER.DRYING.THERM.RFO</t>
  </si>
  <si>
    <t>UED.ktoe.BE.NMM.CER.DRYING.THERM.NG_BIOGAS</t>
  </si>
  <si>
    <t>UED.ktoe.BE.NMM.CER.DRYING_STEAM.TOTAL.TOTAL</t>
  </si>
  <si>
    <t>UED.ktoe.BE.NMM.CER.DRYING_STEAM.STEAM.SOLIDS</t>
  </si>
  <si>
    <t>UED.ktoe.BE.NMM.CER.DRYING_STEAM.STEAM.RFG</t>
  </si>
  <si>
    <t>UED.ktoe.BE.NMM.CER.DRYING_STEAM.STEAM.LPG</t>
  </si>
  <si>
    <t>UED.ktoe.BE.NMM.CER.DRYING_STEAM.STEAM.DIESEL_LIQBIO</t>
  </si>
  <si>
    <t>UED.ktoe.BE.NMM.CER.DRYING_STEAM.STEAM.RFO</t>
  </si>
  <si>
    <t>UED.ktoe.BE.NMM.CER.DRYING_STEAM.STEAM.OTHER</t>
  </si>
  <si>
    <t>UED.ktoe.BE.NMM.CER.DRYING_STEAM.STEAM.NG_BIOGAS</t>
  </si>
  <si>
    <t>UED.ktoe.BE.NMM.CER.DRYING_STEAM.STEAM.DERIVED</t>
  </si>
  <si>
    <t>UED.ktoe.BE.NMM.CER.DRYING_STEAM.STEAM.BIOMASS_WASTE</t>
  </si>
  <si>
    <t>UED.ktoe.BE.NMM.CER.DRYING_STEAM.STEAM.STEAM_DISTR</t>
  </si>
  <si>
    <t>UED.ktoe.BE.NMM.CER.DRYING_MICROW.MICROW.ELEC</t>
  </si>
  <si>
    <t>UED.ktoe.BE.NMM.CER.KILN_THERM.TOTAL.TOTAL</t>
  </si>
  <si>
    <t>UED.ktoe.BE.NMM.CER.KILN_THERM.THERM.SOLIDS</t>
  </si>
  <si>
    <t>UED.ktoe.BE.NMM.CER.KILN_THERM.THERM.LPG</t>
  </si>
  <si>
    <t>UED.ktoe.BE.NMM.CER.KILN_THERM.THERM.DIESEL_LIQBIO</t>
  </si>
  <si>
    <t>UED.ktoe.BE.NMM.CER.KILN_THERM.THERM.RFO</t>
  </si>
  <si>
    <t>UED.ktoe.BE.NMM.CER.KILN_THERM.THERM.OTHER</t>
  </si>
  <si>
    <t>UED.ktoe.BE.NMM.CER.KILN_THERM.THERM.NG_BIOGAS</t>
  </si>
  <si>
    <t>UED.ktoe.BE.NMM.CER.KILN_THERM.THERM.BIOMASS_WASTE</t>
  </si>
  <si>
    <t>UED.ktoe.BE.NMM.CER.KILN_ELEC.ELEC.ELEC</t>
  </si>
  <si>
    <t>UED.ktoe.BE.NMM.CER.FINISHING.TOTAL.TOTAL</t>
  </si>
  <si>
    <t>UED.ktoe.BE.NMM.CER.FINISHING.THERM.SOLIDS</t>
  </si>
  <si>
    <t>UED.ktoe.BE.NMM.CER.FINISHING.THERM.LPG</t>
  </si>
  <si>
    <t>UED.ktoe.BE.NMM.CER.FINISHING.THERM.DIESEL_LIQBIO</t>
  </si>
  <si>
    <t>UED.ktoe.BE.NMM.CER.FINISHING.THERM.RFO</t>
  </si>
  <si>
    <t>UED.ktoe.BE.NMM.CER.FINISHING.THERM.NG_BIOGAS</t>
  </si>
  <si>
    <t>UED.ktoe.BE.NMM.CER.FINISHING_ELEC.ELEC.ELEC</t>
  </si>
  <si>
    <t>UED.ktoe.BE.NMM.GLASS.TOTAL.TOTAL.TOTAL</t>
  </si>
  <si>
    <t>UED.ktoe.BE.NMM.GLASS.LIGHT.GENERIC.ELEC</t>
  </si>
  <si>
    <t>UED.ktoe.BE.NMM.GLASS.AIRCOMP.GENERIC.ELEC</t>
  </si>
  <si>
    <t>UED.ktoe.BE.NMM.GLASS.MOTOR.GENERIC.ELEC</t>
  </si>
  <si>
    <t>UED.ktoe.BE.NMM.GLASS.FANS.GENERIC.ELEC</t>
  </si>
  <si>
    <t>UED.ktoe.BE.NMM.GLASS.LOW_ENTH.TOTAL.TOTAL</t>
  </si>
  <si>
    <t>UED.ktoe.BE.NMM.GLASS.LOW_ENTH.THERM.DIESEL_LIQBIO</t>
  </si>
  <si>
    <t>UED.ktoe.BE.NMM.GLASS.LOW_ENTH.THERM.NG_BIOGAS</t>
  </si>
  <si>
    <t>UED.ktoe.BE.NMM.GLASS.LOW_ENTH.THERM.SOLAR_GEO</t>
  </si>
  <si>
    <t>UED.ktoe.BE.NMM.GLASS.LOW_ENTH.HP.AMBIENT</t>
  </si>
  <si>
    <t>UED.ktoe.BE.NMM.GLASS.LOW_ENTH.THERM.ELEC</t>
  </si>
  <si>
    <t>UED.ktoe.BE.NMM.GLASS.MELTING.TOTAL.TOTAL</t>
  </si>
  <si>
    <t>UED.ktoe.BE.NMM.GLASS.MELTING.THERM.SOLIDS</t>
  </si>
  <si>
    <t>UED.ktoe.BE.NMM.GLASS.MELTING.THERM.LPG</t>
  </si>
  <si>
    <t>UED.ktoe.BE.NMM.GLASS.MELTING.THERM.DIESEL_LIQBIO</t>
  </si>
  <si>
    <t>UED.ktoe.BE.NMM.GLASS.MELTING.THERM.RFO</t>
  </si>
  <si>
    <t>UED.ktoe.BE.NMM.GLASS.MELTING.THERM.NG_BIOGAS</t>
  </si>
  <si>
    <t>UED.ktoe.BE.NMM.GLASS.MELTING_ELEC.ELEC.ELEC</t>
  </si>
  <si>
    <t>UED.ktoe.BE.NMM.GLASS.FORMING.ELEC.ELEC</t>
  </si>
  <si>
    <t>UED.ktoe.BE.NMM.GLASS.ANNEALING.TOTAL.TOTAL</t>
  </si>
  <si>
    <t>UED.ktoe.BE.NMM.GLASS.ANNEALING.THERM.SOLIDS</t>
  </si>
  <si>
    <t>UED.ktoe.BE.NMM.GLASS.ANNEALING.THERM.LPG</t>
  </si>
  <si>
    <t>UED.ktoe.BE.NMM.GLASS.ANNEALING.THERM.DIESEL_LIQBIO</t>
  </si>
  <si>
    <t>UED.ktoe.BE.NMM.GLASS.ANNEALING.THERM.RFO</t>
  </si>
  <si>
    <t>UED.ktoe.BE.NMM.GLASS.ANNEALING.THERM.NG_BIOGAS</t>
  </si>
  <si>
    <t>UED.ktoe.BE.NMM.GLASS.ANNEALING_ELEC.ELEC.ELEC</t>
  </si>
  <si>
    <t>UED.ktoe.BE.NMM.GLASS.FINISHING.ELEC.ELEC</t>
  </si>
  <si>
    <t>FUEL_EMI.ktCO2.BE.NMM.CEM.LIGHT.GENERIC.ELEC</t>
  </si>
  <si>
    <t>FUEL_EMI.ktCO2.BE.NMM.CEM.AIRCOMP.GENERIC.ELEC</t>
  </si>
  <si>
    <t>FUEL_EMI.ktCO2.BE.NMM.CEM.MOTOR.GENERIC.ELEC</t>
  </si>
  <si>
    <t>FUEL_EMI.ktCO2.BE.NMM.CEM.FANS.GENERIC.ELEC</t>
  </si>
  <si>
    <t>FUEL_EMI.ktCO2.BE.NMM.CEM.LOW_ENTH.TOTAL.TOTAL</t>
  </si>
  <si>
    <t>FUEL_EMI.ktCO2.BE.NMM.CEM.LOW_ENTH.THERM.DIESEL_LIQBIO</t>
  </si>
  <si>
    <t>FUEL_EMI.ktCO2.BE.NMM.CEM.LOW_ENTH.THERM.NG_BIOGAS</t>
  </si>
  <si>
    <t>FUEL_EMI.ktCO2.BE.NMM.CEM.LOW_ENTH.THERM.SOLAR_GEO</t>
  </si>
  <si>
    <t>FUEL_EMI.ktCO2.BE.NMM.CEM.LOW_ENTH.HP.AMBIENT</t>
  </si>
  <si>
    <t>FUEL_EMI.ktCO2.BE.NMM.CEM.LOW_ENTH.THERM.ELEC</t>
  </si>
  <si>
    <t>FUEL_EMI.ktCO2.BE.NMM.CEM.GRINDING_RAW.MECH.ELEC</t>
  </si>
  <si>
    <t>FUEL_EMI.ktCO2.BE.NMM.CEM.PREHEAT.TOTAL.TOTAL</t>
  </si>
  <si>
    <t>FUEL_EMI.ktCO2.BE.NMM.CEM.PREHEAT.THERM.SOLIDS</t>
  </si>
  <si>
    <t>FUEL_EMI.ktCO2.BE.NMM.CEM.PREHEAT.THERM.LPG</t>
  </si>
  <si>
    <t>FUEL_EMI.ktCO2.BE.NMM.CEM.PREHEAT.THERM.DIESEL_LIQBIO</t>
  </si>
  <si>
    <t>FUEL_EMI.ktCO2.BE.NMM.CEM.PREHEAT.THERM.RFO</t>
  </si>
  <si>
    <t>FUEL_EMI.ktCO2.BE.NMM.CEM.PREHEAT.THERM.OTHER</t>
  </si>
  <si>
    <t>FUEL_EMI.ktCO2.BE.NMM.CEM.PREHEAT.THERM.NG_BIOGAS</t>
  </si>
  <si>
    <t>FUEL_EMI.ktCO2.BE.NMM.CEM.PREHEAT.THERM.BIOMASS_WASTE</t>
  </si>
  <si>
    <t>FUEL_EMI.ktCO2.BE.NMM.CEM.KILN.TOTAL.TOTAL</t>
  </si>
  <si>
    <t>FUEL_EMI.ktCO2.BE.NMM.CEM.KILN.THERM.SOLIDS</t>
  </si>
  <si>
    <t>FUEL_EMI.ktCO2.BE.NMM.CEM.KILN.THERM.LPG</t>
  </si>
  <si>
    <t>FUEL_EMI.ktCO2.BE.NMM.CEM.KILN.THERM.DIESEL_LIQBIO</t>
  </si>
  <si>
    <t>FUEL_EMI.ktCO2.BE.NMM.CEM.KILN.THERM.RFO</t>
  </si>
  <si>
    <t>FUEL_EMI.ktCO2.BE.NMM.CEM.KILN.THERM.OTHER</t>
  </si>
  <si>
    <t>FUEL_EMI.ktCO2.BE.NMM.CEM.KILN.THERM.NG_BIOGAS</t>
  </si>
  <si>
    <t>FUEL_EMI.ktCO2.BE.NMM.CEM.KILN.THERM.BIOMASS_WASTE</t>
  </si>
  <si>
    <t>FUEL_EMI.ktCO2.BE.NMM.CEM.PRECAST.MECH.ELEC</t>
  </si>
  <si>
    <t>FUEL_EMI.ktCO2.BE.NMM.CEM.PRECAST_STEAM.TOTAL.TOTAL</t>
  </si>
  <si>
    <t>FUEL_EMI.ktCO2.BE.NMM.CEM.PRECAST_STEAM.STEAM.SOLIDS</t>
  </si>
  <si>
    <t>FUEL_EMI.ktCO2.BE.NMM.CEM.PRECAST_STEAM.STEAM.RFG</t>
  </si>
  <si>
    <t>FUEL_EMI.ktCO2.BE.NMM.CEM.PRECAST_STEAM.STEAM.LPG</t>
  </si>
  <si>
    <t>FUEL_EMI.ktCO2.BE.NMM.CEM.PRECAST_STEAM.STEAM.DIESEL_LIQBIO</t>
  </si>
  <si>
    <t>FUEL_EMI.ktCO2.BE.NMM.CEM.PRECAST_STEAM.STEAM.RFO</t>
  </si>
  <si>
    <t>FUEL_EMI.ktCO2.BE.NMM.CEM.PRECAST_STEAM.STEAM.OTHER</t>
  </si>
  <si>
    <t>FUEL_EMI.ktCO2.BE.NMM.CEM.PRECAST_STEAM.STEAM.NG_BIOGAS</t>
  </si>
  <si>
    <t>FUEL_EMI.ktCO2.BE.NMM.CEM.PRECAST_STEAM.STEAM.DERIVED</t>
  </si>
  <si>
    <t>FUEL_EMI.ktCO2.BE.NMM.CEM.PRECAST_STEAM.STEAM.BIOMASS_WASTE</t>
  </si>
  <si>
    <t>FUEL_EMI.ktCO2.BE.NMM.CEM.PRECAST_STEAM.STEAM.STEAM_DISTR</t>
  </si>
  <si>
    <t>PROCESS_EMI.ktCO2.BE.NMM.CEM</t>
  </si>
  <si>
    <t>FUEL_EMI.ktCO2.BE.NMM.CER.LIGHT.GENERIC.ELEC</t>
  </si>
  <si>
    <t>FUEL_EMI.ktCO2.BE.NMM.CER.AIRCOMP.GENERIC.ELEC</t>
  </si>
  <si>
    <t>FUEL_EMI.ktCO2.BE.NMM.CER.MOTOR.GENERIC.ELEC</t>
  </si>
  <si>
    <t>FUEL_EMI.ktCO2.BE.NMM.CER.FANS.GENERIC.ELEC</t>
  </si>
  <si>
    <t>FUEL_EMI.ktCO2.BE.NMM.CER.LOW_ENTH.TOTAL.TOTAL</t>
  </si>
  <si>
    <t>FUEL_EMI.ktCO2.BE.NMM.CER.LOW_ENTH.THERM.DIESEL_LIQBIO</t>
  </si>
  <si>
    <t>FUEL_EMI.ktCO2.BE.NMM.CER.LOW_ENTH.THERM.NG_BIOGAS</t>
  </si>
  <si>
    <t>FUEL_EMI.ktCO2.BE.NMM.CER.LOW_ENTH.THERM.SOLAR_GEO</t>
  </si>
  <si>
    <t>FUEL_EMI.ktCO2.BE.NMM.CER.LOW_ENTH.HP.AMBIENT</t>
  </si>
  <si>
    <t>FUEL_EMI.ktCO2.BE.NMM.CER.LOW_ENTH.THERM.ELEC</t>
  </si>
  <si>
    <t>FUEL_EMI.ktCO2.BE.NMM.CER.MIXING.MECH.ELEC</t>
  </si>
  <si>
    <t>FUEL_EMI.ktCO2.BE.NMM.CER.DRYING.TOTAL.TOTAL</t>
  </si>
  <si>
    <t>FUEL_EMI.ktCO2.BE.NMM.CER.DRYING.THERM.SOLIDS</t>
  </si>
  <si>
    <t>FUEL_EMI.ktCO2.BE.NMM.CER.DRYING.THERM.LPG</t>
  </si>
  <si>
    <t>FUEL_EMI.ktCO2.BE.NMM.CER.DRYING.THERM.DIESEL_LIQBIO</t>
  </si>
  <si>
    <t>FUEL_EMI.ktCO2.BE.NMM.CER.DRYING.THERM.RFO</t>
  </si>
  <si>
    <t>FUEL_EMI.ktCO2.BE.NMM.CER.DRYING.THERM.NG_BIOGAS</t>
  </si>
  <si>
    <t>FUEL_EMI.ktCO2.BE.NMM.CER.DRYING_STEAM.TOTAL.TOTAL</t>
  </si>
  <si>
    <t>FUEL_EMI.ktCO2.BE.NMM.CER.DRYING_STEAM.STEAM.SOLIDS</t>
  </si>
  <si>
    <t>FUEL_EMI.ktCO2.BE.NMM.CER.DRYING_STEAM.STEAM.RFG</t>
  </si>
  <si>
    <t>FUEL_EMI.ktCO2.BE.NMM.CER.DRYING_STEAM.STEAM.LPG</t>
  </si>
  <si>
    <t>FUEL_EMI.ktCO2.BE.NMM.CER.DRYING_STEAM.STEAM.DIESEL_LIQBIO</t>
  </si>
  <si>
    <t>FUEL_EMI.ktCO2.BE.NMM.CER.DRYING_STEAM.STEAM.RFO</t>
  </si>
  <si>
    <t>FUEL_EMI.ktCO2.BE.NMM.CER.DRYING_STEAM.STEAM.OTHER</t>
  </si>
  <si>
    <t>FUEL_EMI.ktCO2.BE.NMM.CER.DRYING_STEAM.STEAM.NG_BIOGAS</t>
  </si>
  <si>
    <t>FUEL_EMI.ktCO2.BE.NMM.CER.DRYING_STEAM.STEAM.DERIVED</t>
  </si>
  <si>
    <t>FUEL_EMI.ktCO2.BE.NMM.CER.DRYING_STEAM.STEAM.BIOMASS_WASTE</t>
  </si>
  <si>
    <t>FUEL_EMI.ktCO2.BE.NMM.CER.DRYING_STEAM.STEAM.STEAM_DISTR</t>
  </si>
  <si>
    <t>FUEL_EMI.ktCO2.BE.NMM.CER.DRYING_MICROW.MICROW.ELEC</t>
  </si>
  <si>
    <t>FUEL_EMI.ktCO2.BE.NMM.CER.KILN_THERM.TOTAL.TOTAL</t>
  </si>
  <si>
    <t>FUEL_EMI.ktCO2.BE.NMM.CER.KILN_THERM.THERM.SOLIDS</t>
  </si>
  <si>
    <t>FUEL_EMI.ktCO2.BE.NMM.CER.KILN_THERM.THERM.LPG</t>
  </si>
  <si>
    <t>FUEL_EMI.ktCO2.BE.NMM.CER.KILN_THERM.THERM.DIESEL_LIQBIO</t>
  </si>
  <si>
    <t>FUEL_EMI.ktCO2.BE.NMM.CER.KILN_THERM.THERM.RFO</t>
  </si>
  <si>
    <t>FUEL_EMI.ktCO2.BE.NMM.CER.KILN_THERM.THERM.OTHER</t>
  </si>
  <si>
    <t>FUEL_EMI.ktCO2.BE.NMM.CER.KILN_THERM.THERM.NG_BIOGAS</t>
  </si>
  <si>
    <t>FUEL_EMI.ktCO2.BE.NMM.CER.KILN_THERM.THERM.BIOMASS_WASTE</t>
  </si>
  <si>
    <t>FUEL_EMI.ktCO2.BE.NMM.CER.KILN_ELEC.ELEC.ELEC</t>
  </si>
  <si>
    <t>FUEL_EMI.ktCO2.BE.NMM.CER.FINISHING.TOTAL.TOTAL</t>
  </si>
  <si>
    <t>FUEL_EMI.ktCO2.BE.NMM.CER.FINISHING.THERM.SOLIDS</t>
  </si>
  <si>
    <t>FUEL_EMI.ktCO2.BE.NMM.CER.FINISHING.THERM.LPG</t>
  </si>
  <si>
    <t>FUEL_EMI.ktCO2.BE.NMM.CER.FINISHING.THERM.DIESEL_LIQBIO</t>
  </si>
  <si>
    <t>FUEL_EMI.ktCO2.BE.NMM.CER.FINISHING.THERM.RFO</t>
  </si>
  <si>
    <t>FUEL_EMI.ktCO2.BE.NMM.CER.FINISHING.THERM.NG_BIOGAS</t>
  </si>
  <si>
    <t>FUEL_EMI.ktCO2.BE.NMM.CER.FINISHING_ELEC.ELEC.ELEC</t>
  </si>
  <si>
    <t>PROCESS_EMI.ktCO2.BE.NMM.CER</t>
  </si>
  <si>
    <t>FUEL_EMI.ktCO2.BE.NMM.GLASS.LIGHT.GENERIC.ELEC</t>
  </si>
  <si>
    <t>FUEL_EMI.ktCO2.BE.NMM.GLASS.AIRCOMP.GENERIC.ELEC</t>
  </si>
  <si>
    <t>FUEL_EMI.ktCO2.BE.NMM.GLASS.MOTOR.GENERIC.ELEC</t>
  </si>
  <si>
    <t>FUEL_EMI.ktCO2.BE.NMM.GLASS.FANS.GENERIC.ELEC</t>
  </si>
  <si>
    <t>FUEL_EMI.ktCO2.BE.NMM.GLASS.LOW_ENTH.TOTAL.TOTAL</t>
  </si>
  <si>
    <t>FUEL_EMI.ktCO2.BE.NMM.GLASS.LOW_ENTH.THERM.DIESEL_LIQBIO</t>
  </si>
  <si>
    <t>FUEL_EMI.ktCO2.BE.NMM.GLASS.LOW_ENTH.THERM.NG_BIOGAS</t>
  </si>
  <si>
    <t>FUEL_EMI.ktCO2.BE.NMM.GLASS.LOW_ENTH.THERM.SOLAR_GEO</t>
  </si>
  <si>
    <t>FUEL_EMI.ktCO2.BE.NMM.GLASS.LOW_ENTH.HP.AMBIENT</t>
  </si>
  <si>
    <t>FUEL_EMI.ktCO2.BE.NMM.GLASS.LOW_ENTH.THERM.ELEC</t>
  </si>
  <si>
    <t>FUEL_EMI.ktCO2.BE.NMM.GLASS.MELTING.TOTAL.TOTAL</t>
  </si>
  <si>
    <t>FUEL_EMI.ktCO2.BE.NMM.GLASS.MELTING.THERM.SOLIDS</t>
  </si>
  <si>
    <t>FUEL_EMI.ktCO2.BE.NMM.GLASS.MELTING.THERM.LPG</t>
  </si>
  <si>
    <t>FUEL_EMI.ktCO2.BE.NMM.GLASS.MELTING.THERM.DIESEL_LIQBIO</t>
  </si>
  <si>
    <t>FUEL_EMI.ktCO2.BE.NMM.GLASS.MELTING.THERM.RFO</t>
  </si>
  <si>
    <t>FUEL_EMI.ktCO2.BE.NMM.GLASS.MELTING.THERM.NG_BIOGAS</t>
  </si>
  <si>
    <t>FUEL_EMI.ktCO2.BE.NMM.GLASS.MELTING_ELEC.ELEC.ELEC</t>
  </si>
  <si>
    <t>FUEL_EMI.ktCO2.BE.NMM.GLASS.FORMING.ELEC.ELEC</t>
  </si>
  <si>
    <t>FUEL_EMI.ktCO2.BE.NMM.GLASS.ANNEALING.TOTAL.TOTAL</t>
  </si>
  <si>
    <t>FUEL_EMI.ktCO2.BE.NMM.GLASS.ANNEALING.THERM.SOLIDS</t>
  </si>
  <si>
    <t>FUEL_EMI.ktCO2.BE.NMM.GLASS.ANNEALING.THERM.LPG</t>
  </si>
  <si>
    <t>FUEL_EMI.ktCO2.BE.NMM.GLASS.ANNEALING.THERM.DIESEL_LIQBIO</t>
  </si>
  <si>
    <t>FUEL_EMI.ktCO2.BE.NMM.GLASS.ANNEALING.THERM.RFO</t>
  </si>
  <si>
    <t>FUEL_EMI.ktCO2.BE.NMM.GLASS.ANNEALING.THERM.NG_BIOGAS</t>
  </si>
  <si>
    <t>FUEL_EMI.ktCO2.BE.NMM.GLASS.ANNEALING_ELEC.ELEC.ELEC</t>
  </si>
  <si>
    <t>FUEL_EMI.ktCO2.BE.NMM.GLASS.FINISHING.ELEC.ELEC</t>
  </si>
  <si>
    <t>PROCESS_EMI.ktCO2.BE.NMM.GLASS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</si>
  <si>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</si>
  <si>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</si>
  <si>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</si>
  <si>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</si>
  <si>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</si>
  <si>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VA.Meuro2015.BE.PPA.PULP</t>
  </si>
  <si>
    <t>VA.Meuro2015.BE.PPA.PAPER</t>
  </si>
  <si>
    <t>VA.Meuro2015.BE.PPA.PRINT</t>
  </si>
  <si>
    <t>Pulp production (kt)</t>
  </si>
  <si>
    <t>OUTPUT.kt.BE.PPA.PULP</t>
  </si>
  <si>
    <t>Paper production  (kt)</t>
  </si>
  <si>
    <t>OUTPUT.kt.BE.PPA.PAPER</t>
  </si>
  <si>
    <t>Printing and media reproduction (kt paper eq.)</t>
  </si>
  <si>
    <t>OUTPUT.kt.BE.PPA.PRINT</t>
  </si>
  <si>
    <t>CAP.kt.BE.PPA.PULP</t>
  </si>
  <si>
    <t>CAP.kt.BE.PPA.PAPER</t>
  </si>
  <si>
    <t>CAP.kt.BE.PPA.PRINT</t>
  </si>
  <si>
    <t>NEWCAP.kt.BE.PPA.PULP</t>
  </si>
  <si>
    <t>NEWCAP.kt.BE.PPA.PAPER</t>
  </si>
  <si>
    <t>NEWCAP.kt.BE.PPA.PRINT</t>
  </si>
  <si>
    <t>FEC.ktoe.BE.PPA.TOTAL.TOTAL.TOTAL.TOTAL</t>
  </si>
  <si>
    <t>FEC.ktoe.BE.PPA.TOTAL.TOTAL.TOTAL.SOLIDS</t>
  </si>
  <si>
    <t>FEC.ktoe.BE.PPA.TOTAL.TOTAL.TOTAL.RFG</t>
  </si>
  <si>
    <t>FEC.ktoe.BE.PPA.TOTAL.TOTAL.TOTAL.LPG</t>
  </si>
  <si>
    <t>FEC.ktoe.BE.PPA.TOTAL.TOTAL.TOTAL.DIESEL</t>
  </si>
  <si>
    <t>FEC.ktoe.BE.PPA.TOTAL.TOTAL.TOTAL.RFO</t>
  </si>
  <si>
    <t>FEC.ktoe.BE.PPA.TOTAL.TOTAL.TOTAL.OTHER</t>
  </si>
  <si>
    <t>FEC.ktoe.BE.PPA.TOTAL.TOTAL.TOTAL.NG</t>
  </si>
  <si>
    <t>FEC.ktoe.BE.PPA.TOTAL.TOTAL.TOTAL.DERIVED</t>
  </si>
  <si>
    <t>FEC.ktoe.BE.PPA.TOTAL.TOTAL.TOTAL.BIOMASS_WASTE</t>
  </si>
  <si>
    <t>FEC.ktoe.BE.PPA.TOTAL.TOTAL.TOTAL.BIOGAS</t>
  </si>
  <si>
    <t>FEC.ktoe.BE.PPA.TOTAL.TOTAL.TOTAL.LIQBIO</t>
  </si>
  <si>
    <t>FEC.ktoe.BE.PPA.TOTAL.TOTAL.TOTAL.SOLAR</t>
  </si>
  <si>
    <t>FEC.ktoe.BE.PPA.TOTAL.TOTAL.TOTAL.GEO</t>
  </si>
  <si>
    <t>FEC.ktoe.BE.PPA.TOTAL.TOTAL.TOTAL.AMBIENT</t>
  </si>
  <si>
    <t>FEC.ktoe.BE.PPA.TOTAL.TOTAL.TOTAL.STEAM_DISTR</t>
  </si>
  <si>
    <t>FEC.ktoe.BE.PPA.TOTAL.TOTAL.TOTAL.ELEC</t>
  </si>
  <si>
    <t>FEC.ktoe.BE.PPA.PULP.TOTAL.TOTAL.TOTAL</t>
  </si>
  <si>
    <t>FEC.ktoe.BE.PPA.PULP.LIGHT.GENERIC.ELEC</t>
  </si>
  <si>
    <t>FEC.ktoe.BE.PPA.PULP.AIRCOMP.GENERIC.ELEC</t>
  </si>
  <si>
    <t>FEC.ktoe.BE.PPA.PULP.MOTOR.GENERIC.ELEC</t>
  </si>
  <si>
    <t>FEC.ktoe.BE.PPA.PULP.FANS.GENERIC.ELEC</t>
  </si>
  <si>
    <t>FEC.ktoe.BE.PPA.PULP.LOW_ENTH.TOTAL.TOTAL</t>
  </si>
  <si>
    <t>FEC.ktoe.BE.PPA.PULP.LOW_ENTH.THERM.DIESEL_LIQBIO</t>
  </si>
  <si>
    <t>FEC.ktoe.BE.PPA.PULP.LOW_ENTH.THERM.NG_BIOGAS</t>
  </si>
  <si>
    <t>FEC.ktoe.BE.PPA.PULP.LOW_ENTH.THERM.SOLAR_GEO</t>
  </si>
  <si>
    <t>FEC.ktoe.BE.PPA.PULP.LOW_ENTH.HP.AMBIENT</t>
  </si>
  <si>
    <t>FEC.ktoe.BE.PPA.PULP.LOW_ENTH.THERM.ELEC</t>
  </si>
  <si>
    <t>Pulp: Wood preparation, grinding</t>
  </si>
  <si>
    <t>FEC.ktoe.BE.PPA.PULP.PREPARATION.MECH.ELEC</t>
  </si>
  <si>
    <t>Pulp: Pulping</t>
  </si>
  <si>
    <t>Pulp: Pulping thermal</t>
  </si>
  <si>
    <t>FEC.ktoe.BE.PPA.PULP.PULPING.TOTAL.TOTAL</t>
  </si>
  <si>
    <t>FEC.ktoe.BE.PPA.PULP.PULPING.STEAM.SOLIDS</t>
  </si>
  <si>
    <t>FEC.ktoe.BE.PPA.PULP.PULPING.STEAM.RFG</t>
  </si>
  <si>
    <t>FEC.ktoe.BE.PPA.PULP.PULPING.STEAM.LPG</t>
  </si>
  <si>
    <t>FEC.ktoe.BE.PPA.PULP.PULPING.STEAM.DIESEL_LIQBIO</t>
  </si>
  <si>
    <t>FEC.ktoe.BE.PPA.PULP.PULPING.STEAM.RFO</t>
  </si>
  <si>
    <t>FEC.ktoe.BE.PPA.PULP.PULPING.STEAM.OTHER</t>
  </si>
  <si>
    <t>FEC.ktoe.BE.PPA.PULP.PULPING.STEAM.NG_BIOGAS</t>
  </si>
  <si>
    <t>FEC.ktoe.BE.PPA.PULP.PULPING.STEAM.DERIVED</t>
  </si>
  <si>
    <t>FEC.ktoe.BE.PPA.PULP.PULPING.STEAM.BIOMASS_WASTE</t>
  </si>
  <si>
    <t>FEC.ktoe.BE.PPA.PULP.PULPING.STEAM.STEAM_DISTR</t>
  </si>
  <si>
    <t>Pulp: Pulping electric</t>
  </si>
  <si>
    <t>FEC.ktoe.BE.PPA.PULP.PULPING_MECH.MECH.ELEC</t>
  </si>
  <si>
    <t>Pulp: Cleaning</t>
  </si>
  <si>
    <t>FEC.ktoe.BE.PPA.PULP.BLEACHING.THERM.ELEC</t>
  </si>
  <si>
    <t>FEC.ktoe.BE.PPA.PAPER.TOTAL.TOTAL.TOTAL</t>
  </si>
  <si>
    <t>FEC.ktoe.BE.PPA.PAPER.LIGHT.GENERIC.ELEC</t>
  </si>
  <si>
    <t>FEC.ktoe.BE.PPA.PAPER.AIRCOMP.GENERIC.ELEC</t>
  </si>
  <si>
    <t>FEC.ktoe.BE.PPA.PAPER.MOTOR.GENERIC.ELEC</t>
  </si>
  <si>
    <t>FEC.ktoe.BE.PPA.PAPER.FANS.GENERIC.ELEC</t>
  </si>
  <si>
    <t>FEC.ktoe.BE.PPA.PAPER.LOW_ENTH.TOTAL.TOTAL</t>
  </si>
  <si>
    <t>FEC.ktoe.BE.PPA.PAPER.LOW_ENTH.THERM.DIESEL_LIQBIO</t>
  </si>
  <si>
    <t>FEC.ktoe.BE.PPA.PAPER.LOW_ENTH.THERM.NG_BIOGAS</t>
  </si>
  <si>
    <t>FEC.ktoe.BE.PPA.PAPER.LOW_ENTH.THERM.SOLAR_GEO</t>
  </si>
  <si>
    <t>FEC.ktoe.BE.PPA.PAPER.LOW_ENTH.HP.AMBIENT</t>
  </si>
  <si>
    <t>FEC.ktoe.BE.PPA.PAPER.LOW_ENTH.THERM.ELEC</t>
  </si>
  <si>
    <t>Paper: Stock preparation</t>
  </si>
  <si>
    <t>Paper: Stock preparation - Thermal</t>
  </si>
  <si>
    <t>FEC.ktoe.BE.PPA.PAPER.PREPARATION.TOTAL.TOTAL</t>
  </si>
  <si>
    <t>FEC.ktoe.BE.PPA.PAPER.PREPARATION.THERM.SOLIDS</t>
  </si>
  <si>
    <t>FEC.ktoe.BE.PPA.PAPER.PREPARATION.THERM.RFG</t>
  </si>
  <si>
    <t>FEC.ktoe.BE.PPA.PAPER.PREPARATION.THERM.LPG</t>
  </si>
  <si>
    <t>FEC.ktoe.BE.PPA.PAPER.PREPARATION.THERM.DIESEL_LIQBIO</t>
  </si>
  <si>
    <t>FEC.ktoe.BE.PPA.PAPER.PREPARATION.THERM.RFO</t>
  </si>
  <si>
    <t>FEC.ktoe.BE.PPA.PAPER.PREPARATION.THERM.OTHER</t>
  </si>
  <si>
    <t>FEC.ktoe.BE.PPA.PAPER.PREPARATION.THERM.NG_BIOGAS</t>
  </si>
  <si>
    <t>FEC.ktoe.BE.PPA.PAPER.PREPARATION.THERM.DERIVED</t>
  </si>
  <si>
    <t>FEC.ktoe.BE.PPA.PAPER.PREPARATION.THERM.BIOMASS_WASTE</t>
  </si>
  <si>
    <t>FEC.ktoe.BE.PPA.PAPER.PREPARATION.THERM.STEAM_DISTR</t>
  </si>
  <si>
    <t>Paper: Stock preparation - Mechanical</t>
  </si>
  <si>
    <t>FEC.ktoe.BE.PPA.PAPER.PREPARATION_ELEC.MECH.ELEC</t>
  </si>
  <si>
    <t>Paper: Paper machine</t>
  </si>
  <si>
    <t>Paper: Paper machine - Steam use</t>
  </si>
  <si>
    <t>FEC.ktoe.BE.PPA.PAPER.PAPER_MACHINE.TOTAL.TOTAL</t>
  </si>
  <si>
    <t>FEC.ktoe.BE.PPA.PAPER.PAPER_MACHINE.STEAM.SOLIDS</t>
  </si>
  <si>
    <t>FEC.ktoe.BE.PPA.PAPER.PAPER_MACHINE.STEAM.RFG</t>
  </si>
  <si>
    <t>FEC.ktoe.BE.PPA.PAPER.PAPER_MACHINE.STEAM.LPG</t>
  </si>
  <si>
    <t>FEC.ktoe.BE.PPA.PAPER.PAPER_MACHINE.STEAM.DIESEL_LIQBIO</t>
  </si>
  <si>
    <t>FEC.ktoe.BE.PPA.PAPER.PAPER_MACHINE.STEAM.RFO</t>
  </si>
  <si>
    <t>FEC.ktoe.BE.PPA.PAPER.PAPER_MACHINE.STEAM.OTHER</t>
  </si>
  <si>
    <t>FEC.ktoe.BE.PPA.PAPER.PAPER_MACHINE.STEAM.NG_BIOGAS</t>
  </si>
  <si>
    <t>FEC.ktoe.BE.PPA.PAPER.PAPER_MACHINE.STEAM.DERIVED</t>
  </si>
  <si>
    <t>FEC.ktoe.BE.PPA.PAPER.PAPER_MACHINE.STEAM.BIOMASS_WASTE</t>
  </si>
  <si>
    <t>FEC.ktoe.BE.PPA.PAPER.PAPER_MACHINE.STEAM.STEAM_DISTR</t>
  </si>
  <si>
    <t>Paper: Paper machine - Electricity</t>
  </si>
  <si>
    <t>FEC.ktoe.BE.PPA.PAPER.PAPER_MACHINE_ELEC.ELEC.ELEC</t>
  </si>
  <si>
    <t>Paper: Product finishing</t>
  </si>
  <si>
    <t>Paper: Product finishing - Steam use</t>
  </si>
  <si>
    <t>FEC.ktoe.BE.PPA.PAPER.FINISHING.TOTAL.TOTAL</t>
  </si>
  <si>
    <t>FEC.ktoe.BE.PPA.PAPER.FINISHING.STEAM.SOLIDS</t>
  </si>
  <si>
    <t>FEC.ktoe.BE.PPA.PAPER.FINISHING.STEAM.RFG</t>
  </si>
  <si>
    <t>FEC.ktoe.BE.PPA.PAPER.FINISHING.STEAM.LPG</t>
  </si>
  <si>
    <t>FEC.ktoe.BE.PPA.PAPER.FINISHING.STEAM.DIESEL_LIQBIO</t>
  </si>
  <si>
    <t>FEC.ktoe.BE.PPA.PAPER.FINISHING.STEAM.RFO</t>
  </si>
  <si>
    <t>FEC.ktoe.BE.PPA.PAPER.FINISHING.STEAM.OTHER</t>
  </si>
  <si>
    <t>FEC.ktoe.BE.PPA.PAPER.FINISHING.STEAM.NG_BIOGAS</t>
  </si>
  <si>
    <t>FEC.ktoe.BE.PPA.PAPER.FINISHING.STEAM.DERIVED</t>
  </si>
  <si>
    <t>FEC.ktoe.BE.PPA.PAPER.FINISHING.STEAM.BIOMASS_WASTE</t>
  </si>
  <si>
    <t>FEC.ktoe.BE.PPA.PAPER.FINISHING.STEAM.STEAM_DISTR</t>
  </si>
  <si>
    <t>Paper: Product finishing - Electricity</t>
  </si>
  <si>
    <t>FEC.ktoe.BE.PPA.PAPER.FINISHING_ELEC.ELEC.ELEC</t>
  </si>
  <si>
    <t>FEC.ktoe.BE.PPA.PRINT.TOTAL.TOTAL.TOTAL</t>
  </si>
  <si>
    <t>FEC.ktoe.BE.PPA.PRINT.LIGHT.GENERIC.ELEC</t>
  </si>
  <si>
    <t>FEC.ktoe.BE.PPA.PRINT.AIRCOMP.GENERIC.ELEC</t>
  </si>
  <si>
    <t>FEC.ktoe.BE.PPA.PRINT.MOTOR.GENERIC.ELEC</t>
  </si>
  <si>
    <t>FEC.ktoe.BE.PPA.PRINT.FANS.GENERIC.ELEC</t>
  </si>
  <si>
    <t>FEC.ktoe.BE.PPA.PRINT.LOW_ENTH.TOTAL.TOTAL</t>
  </si>
  <si>
    <t>FEC.ktoe.BE.PPA.PRINT.LOW_ENTH.THERM.DIESEL_LIQBIO</t>
  </si>
  <si>
    <t>FEC.ktoe.BE.PPA.PRINT.LOW_ENTH.THERM.NG_BIOGAS</t>
  </si>
  <si>
    <t>FEC.ktoe.BE.PPA.PRINT.LOW_ENTH.THERM.SOLAR_GEO</t>
  </si>
  <si>
    <t>FEC.ktoe.BE.PPA.PRINT.LOW_ENTH.HP.AMBIENT</t>
  </si>
  <si>
    <t>FEC.ktoe.BE.PPA.PRINT.LOW_ENTH.THERM.ELEC</t>
  </si>
  <si>
    <t>Printing and publishing</t>
  </si>
  <si>
    <t>FEC.ktoe.BE.PPA.PRINT.PRINTING.MECH.ELEC</t>
  </si>
  <si>
    <t>UED.ktoe.BE.PPA.PULP.TOTAL.TOTAL.TOTAL</t>
  </si>
  <si>
    <t>UED.ktoe.BE.PPA.PULP.LIGHT.GENERIC.ELEC</t>
  </si>
  <si>
    <t>UED.ktoe.BE.PPA.PULP.AIRCOMP.GENERIC.ELEC</t>
  </si>
  <si>
    <t>UED.ktoe.BE.PPA.PULP.MOTOR.GENERIC.ELEC</t>
  </si>
  <si>
    <t>UED.ktoe.BE.PPA.PULP.FANS.GENERIC.ELEC</t>
  </si>
  <si>
    <t>UED.ktoe.BE.PPA.PULP.LOW_ENTH.TOTAL.TOTAL</t>
  </si>
  <si>
    <t>UED.ktoe.BE.PPA.PULP.LOW_ENTH.THERM.DIESEL_LIQBIO</t>
  </si>
  <si>
    <t>UED.ktoe.BE.PPA.PULP.LOW_ENTH.THERM.NG_BIOGAS</t>
  </si>
  <si>
    <t>UED.ktoe.BE.PPA.PULP.LOW_ENTH.THERM.SOLAR_GEO</t>
  </si>
  <si>
    <t>UED.ktoe.BE.PPA.PULP.LOW_ENTH.HP.AMBIENT</t>
  </si>
  <si>
    <t>UED.ktoe.BE.PPA.PULP.LOW_ENTH.THERM.ELEC</t>
  </si>
  <si>
    <t>UED.ktoe.BE.PPA.PULP.PREPARATION.MECH.ELEC</t>
  </si>
  <si>
    <t>UED.ktoe.BE.PPA.PULP.PULPING.TOTAL.TOTAL</t>
  </si>
  <si>
    <t>UED.ktoe.BE.PPA.PULP.PULPING.STEAM.SOLIDS</t>
  </si>
  <si>
    <t>UED.ktoe.BE.PPA.PULP.PULPING.STEAM.RFG</t>
  </si>
  <si>
    <t>UED.ktoe.BE.PPA.PULP.PULPING.STEAM.LPG</t>
  </si>
  <si>
    <t>UED.ktoe.BE.PPA.PULP.PULPING.STEAM.DIESEL_LIQBIO</t>
  </si>
  <si>
    <t>UED.ktoe.BE.PPA.PULP.PULPING.STEAM.RFO</t>
  </si>
  <si>
    <t>UED.ktoe.BE.PPA.PULP.PULPING.STEAM.OTHER</t>
  </si>
  <si>
    <t>UED.ktoe.BE.PPA.PULP.PULPING.STEAM.NG_BIOGAS</t>
  </si>
  <si>
    <t>UED.ktoe.BE.PPA.PULP.PULPING.STEAM.DERIVED</t>
  </si>
  <si>
    <t>UED.ktoe.BE.PPA.PULP.PULPING.STEAM.BIOMASS_WASTE</t>
  </si>
  <si>
    <t>UED.ktoe.BE.PPA.PULP.PULPING.STEAM.STEAM_DISTR</t>
  </si>
  <si>
    <t>UED.ktoe.BE.PPA.PULP.PULPING_MECH.MECH.ELEC</t>
  </si>
  <si>
    <t>UED.ktoe.BE.PPA.PULP.BLEACHING.THERM.ELEC</t>
  </si>
  <si>
    <t>UED.ktoe.BE.PPA.PAPER.TOTAL.TOTAL.TOTAL</t>
  </si>
  <si>
    <t>UED.ktoe.BE.PPA.PAPER.LIGHT.GENERIC.ELEC</t>
  </si>
  <si>
    <t>UED.ktoe.BE.PPA.PAPER.AIRCOMP.GENERIC.ELEC</t>
  </si>
  <si>
    <t>UED.ktoe.BE.PPA.PAPER.MOTOR.GENERIC.ELEC</t>
  </si>
  <si>
    <t>UED.ktoe.BE.PPA.PAPER.FANS.GENERIC.ELEC</t>
  </si>
  <si>
    <t>UED.ktoe.BE.PPA.PAPER.LOW_ENTH.TOTAL.TOTAL</t>
  </si>
  <si>
    <t>UED.ktoe.BE.PPA.PAPER.LOW_ENTH.THERM.DIESEL_LIQBIO</t>
  </si>
  <si>
    <t>UED.ktoe.BE.PPA.PAPER.LOW_ENTH.THERM.NG_BIOGAS</t>
  </si>
  <si>
    <t>UED.ktoe.BE.PPA.PAPER.LOW_ENTH.THERM.SOLAR_GEO</t>
  </si>
  <si>
    <t>UED.ktoe.BE.PPA.PAPER.LOW_ENTH.HP.AMBIENT</t>
  </si>
  <si>
    <t>UED.ktoe.BE.PPA.PAPER.LOW_ENTH.THERM.ELEC</t>
  </si>
  <si>
    <t>UED.ktoe.BE.PPA.PAPER.PREPARATION.TOTAL.TOTAL</t>
  </si>
  <si>
    <t>UED.ktoe.BE.PPA.PAPER.PREPARATION.THERM.SOLIDS</t>
  </si>
  <si>
    <t>UED.ktoe.BE.PPA.PAPER.PREPARATION.THERM.RFG</t>
  </si>
  <si>
    <t>UED.ktoe.BE.PPA.PAPER.PREPARATION.THERM.LPG</t>
  </si>
  <si>
    <t>UED.ktoe.BE.PPA.PAPER.PREPARATION.THERM.DIESEL_LIQBIO</t>
  </si>
  <si>
    <t>UED.ktoe.BE.PPA.PAPER.PREPARATION.THERM.RFO</t>
  </si>
  <si>
    <t>UED.ktoe.BE.PPA.PAPER.PREPARATION.THERM.OTHER</t>
  </si>
  <si>
    <t>UED.ktoe.BE.PPA.PAPER.PREPARATION.THERM.NG_BIOGAS</t>
  </si>
  <si>
    <t>UED.ktoe.BE.PPA.PAPER.PREPARATION.THERM.DERIVED</t>
  </si>
  <si>
    <t>UED.ktoe.BE.PPA.PAPER.PREPARATION.THERM.BIOMASS_WASTE</t>
  </si>
  <si>
    <t>UED.ktoe.BE.PPA.PAPER.PREPARATION.THERM.STEAM_DISTR</t>
  </si>
  <si>
    <t>UED.ktoe.BE.PPA.PAPER.PREPARATION_ELEC.MECH.ELEC</t>
  </si>
  <si>
    <t>UED.ktoe.BE.PPA.PAPER.PAPER_MACHINE.TOTAL.TOTAL</t>
  </si>
  <si>
    <t>UED.ktoe.BE.PPA.PAPER.PAPER_MACHINE.STEAM.SOLIDS</t>
  </si>
  <si>
    <t>UED.ktoe.BE.PPA.PAPER.PAPER_MACHINE.STEAM.RFG</t>
  </si>
  <si>
    <t>UED.ktoe.BE.PPA.PAPER.PAPER_MACHINE.STEAM.LPG</t>
  </si>
  <si>
    <t>UED.ktoe.BE.PPA.PAPER.PAPER_MACHINE.STEAM.DIESEL_LIQBIO</t>
  </si>
  <si>
    <t>UED.ktoe.BE.PPA.PAPER.PAPER_MACHINE.STEAM.RFO</t>
  </si>
  <si>
    <t>UED.ktoe.BE.PPA.PAPER.PAPER_MACHINE.STEAM.OTHER</t>
  </si>
  <si>
    <t>UED.ktoe.BE.PPA.PAPER.PAPER_MACHINE.STEAM.NG_BIOGAS</t>
  </si>
  <si>
    <t>UED.ktoe.BE.PPA.PAPER.PAPER_MACHINE.STEAM.DERIVED</t>
  </si>
  <si>
    <t>UED.ktoe.BE.PPA.PAPER.PAPER_MACHINE.STEAM.BIOMASS_WASTE</t>
  </si>
  <si>
    <t>UED.ktoe.BE.PPA.PAPER.PAPER_MACHINE.STEAM.STEAM_DISTR</t>
  </si>
  <si>
    <t>UED.ktoe.BE.PPA.PAPER.PAPER_MACHINE_ELEC.ELEC.ELEC</t>
  </si>
  <si>
    <t>UED.ktoe.BE.PPA.PAPER.FINISHING.TOTAL.TOTAL</t>
  </si>
  <si>
    <t>UED.ktoe.BE.PPA.PAPER.FINISHING.STEAM.SOLIDS</t>
  </si>
  <si>
    <t>UED.ktoe.BE.PPA.PAPER.FINISHING.STEAM.RFG</t>
  </si>
  <si>
    <t>UED.ktoe.BE.PPA.PAPER.FINISHING.STEAM.LPG</t>
  </si>
  <si>
    <t>UED.ktoe.BE.PPA.PAPER.FINISHING.STEAM.DIESEL_LIQBIO</t>
  </si>
  <si>
    <t>UED.ktoe.BE.PPA.PAPER.FINISHING.STEAM.RFO</t>
  </si>
  <si>
    <t>UED.ktoe.BE.PPA.PAPER.FINISHING.STEAM.OTHER</t>
  </si>
  <si>
    <t>UED.ktoe.BE.PPA.PAPER.FINISHING.STEAM.NG_BIOGAS</t>
  </si>
  <si>
    <t>UED.ktoe.BE.PPA.PAPER.FINISHING.STEAM.DERIVED</t>
  </si>
  <si>
    <t>UED.ktoe.BE.PPA.PAPER.FINISHING.STEAM.BIOMASS_WASTE</t>
  </si>
  <si>
    <t>UED.ktoe.BE.PPA.PAPER.FINISHING.STEAM.STEAM_DISTR</t>
  </si>
  <si>
    <t>UED.ktoe.BE.PPA.PAPER.FINISHING_ELEC.ELEC.ELEC</t>
  </si>
  <si>
    <t>UED.ktoe.BE.PPA.PRINT.TOTAL.TOTAL.TOTAL</t>
  </si>
  <si>
    <t>UED.ktoe.BE.PPA.PRINT.LIGHT.GENERIC.ELEC</t>
  </si>
  <si>
    <t>UED.ktoe.BE.PPA.PRINT.AIRCOMP.GENERIC.ELEC</t>
  </si>
  <si>
    <t>UED.ktoe.BE.PPA.PRINT.MOTOR.GENERIC.ELEC</t>
  </si>
  <si>
    <t>UED.ktoe.BE.PPA.PRINT.FANS.GENERIC.ELEC</t>
  </si>
  <si>
    <t>UED.ktoe.BE.PPA.PRINT.LOW_ENTH.TOTAL.TOTAL</t>
  </si>
  <si>
    <t>UED.ktoe.BE.PPA.PRINT.LOW_ENTH.THERM.DIESEL_LIQBIO</t>
  </si>
  <si>
    <t>UED.ktoe.BE.PPA.PRINT.LOW_ENTH.THERM.NG_BIOGAS</t>
  </si>
  <si>
    <t>UED.ktoe.BE.PPA.PRINT.LOW_ENTH.THERM.SOLAR_GEO</t>
  </si>
  <si>
    <t>UED.ktoe.BE.PPA.PRINT.LOW_ENTH.HP.AMBIENT</t>
  </si>
  <si>
    <t>UED.ktoe.BE.PPA.PRINT.LOW_ENTH.THERM.ELEC</t>
  </si>
  <si>
    <t>UED.ktoe.BE.PPA.PRINT.PRINTING.MECH.ELEC</t>
  </si>
  <si>
    <t>FUEL_EMI.ktCO2.BE.PPA.PULP.TOTAL.TOTAL.TOTAL</t>
  </si>
  <si>
    <t>FUEL_EMI.ktCO2.BE.PPA.PULP.LIGHT.GENERIC.ELEC</t>
  </si>
  <si>
    <t>FUEL_EMI.ktCO2.BE.PPA.PULP.AIRCOMP.GENERIC.ELEC</t>
  </si>
  <si>
    <t>FUEL_EMI.ktCO2.BE.PPA.PULP.MOTOR.GENERIC.ELEC</t>
  </si>
  <si>
    <t>FUEL_EMI.ktCO2.BE.PPA.PULP.FANS.GENERIC.ELEC</t>
  </si>
  <si>
    <t>FUEL_EMI.ktCO2.BE.PPA.PULP.LOW_ENTH.TOTAL.TOTAL</t>
  </si>
  <si>
    <t>FUEL_EMI.ktCO2.BE.PPA.PULP.LOW_ENTH.THERM.DIESEL_LIQBIO</t>
  </si>
  <si>
    <t>FUEL_EMI.ktCO2.BE.PPA.PULP.LOW_ENTH.THERM.NG_BIOGAS</t>
  </si>
  <si>
    <t>FUEL_EMI.ktCO2.BE.PPA.PULP.LOW_ENTH.THERM.SOLAR_GEO</t>
  </si>
  <si>
    <t>FUEL_EMI.ktCO2.BE.PPA.PULP.LOW_ENTH.HP.AMBIENT</t>
  </si>
  <si>
    <t>FUEL_EMI.ktCO2.BE.PPA.PULP.LOW_ENTH.THERM.ELEC</t>
  </si>
  <si>
    <t>FUEL_EMI.ktCO2.BE.PPA.PULP.PREPARATION.MECH.ELEC</t>
  </si>
  <si>
    <t>FUEL_EMI.ktCO2.BE.PPA.PULP.PULPING.TOTAL.TOTAL</t>
  </si>
  <si>
    <t>FUEL_EMI.ktCO2.BE.PPA.PULP.PULPING.STEAM.SOLIDS</t>
  </si>
  <si>
    <t>FUEL_EMI.ktCO2.BE.PPA.PULP.PULPING.STEAM.RFG</t>
  </si>
  <si>
    <t>FUEL_EMI.ktCO2.BE.PPA.PULP.PULPING.STEAM.LPG</t>
  </si>
  <si>
    <t>FUEL_EMI.ktCO2.BE.PPA.PULP.PULPING.STEAM.DIESEL_LIQBIO</t>
  </si>
  <si>
    <t>FUEL_EMI.ktCO2.BE.PPA.PULP.PULPING.STEAM.RFO</t>
  </si>
  <si>
    <t>FUEL_EMI.ktCO2.BE.PPA.PULP.PULPING.STEAM.OTHER</t>
  </si>
  <si>
    <t>FUEL_EMI.ktCO2.BE.PPA.PULP.PULPING.STEAM.NG_BIOGAS</t>
  </si>
  <si>
    <t>FUEL_EMI.ktCO2.BE.PPA.PULP.PULPING.STEAM.DERIVED</t>
  </si>
  <si>
    <t>FUEL_EMI.ktCO2.BE.PPA.PULP.PULPING.STEAM.BIOMASS_WASTE</t>
  </si>
  <si>
    <t>FUEL_EMI.ktCO2.BE.PPA.PULP.PULPING.STEAM.STEAM_DISTR</t>
  </si>
  <si>
    <t>FUEL_EMI.ktCO2.BE.PPA.PULP.PULPING_MECH.MECH.ELEC</t>
  </si>
  <si>
    <t>FUEL_EMI.ktCO2.BE.PPA.PULP.BLEACHING.THERM.ELEC</t>
  </si>
  <si>
    <t>FUEL_EMI.ktCO2.BE.PPA.PAPER.TOTAL.TOTAL.TOTAL</t>
  </si>
  <si>
    <t>FUEL_EMI.ktCO2.BE.PPA.PAPER.LIGHT.GENERIC.ELEC</t>
  </si>
  <si>
    <t>FUEL_EMI.ktCO2.BE.PPA.PAPER.AIRCOMP.GENERIC.ELEC</t>
  </si>
  <si>
    <t>FUEL_EMI.ktCO2.BE.PPA.PAPER.MOTOR.GENERIC.ELEC</t>
  </si>
  <si>
    <t>FUEL_EMI.ktCO2.BE.PPA.PAPER.FANS.GENERIC.ELEC</t>
  </si>
  <si>
    <t>FUEL_EMI.ktCO2.BE.PPA.PAPER.LOW_ENTH.TOTAL.TOTAL</t>
  </si>
  <si>
    <t>FUEL_EMI.ktCO2.BE.PPA.PAPER.LOW_ENTH.THERM.DIESEL_LIQBIO</t>
  </si>
  <si>
    <t>FUEL_EMI.ktCO2.BE.PPA.PAPER.LOW_ENTH.THERM.NG_BIOGAS</t>
  </si>
  <si>
    <t>FUEL_EMI.ktCO2.BE.PPA.PAPER.LOW_ENTH.THERM.SOLAR_GEO</t>
  </si>
  <si>
    <t>FUEL_EMI.ktCO2.BE.PPA.PAPER.LOW_ENTH.HP.AMBIENT</t>
  </si>
  <si>
    <t>FUEL_EMI.ktCO2.BE.PPA.PAPER.LOW_ENTH.THERM.ELEC</t>
  </si>
  <si>
    <t>FUEL_EMI.ktCO2.BE.PPA.PAPER.PREPARATION.TOTAL.TOTAL</t>
  </si>
  <si>
    <t>FUEL_EMI.ktCO2.BE.PPA.PAPER.PREPARATION.THERM.SOLIDS</t>
  </si>
  <si>
    <t>FUEL_EMI.ktCO2.BE.PPA.PAPER.PREPARATION.THERM.RFG</t>
  </si>
  <si>
    <t>FUEL_EMI.ktCO2.BE.PPA.PAPER.PREPARATION.THERM.LPG</t>
  </si>
  <si>
    <t>FUEL_EMI.ktCO2.BE.PPA.PAPER.PREPARATION.THERM.DIESEL_LIQBIO</t>
  </si>
  <si>
    <t>FUEL_EMI.ktCO2.BE.PPA.PAPER.PREPARATION.THERM.RFO</t>
  </si>
  <si>
    <t>FUEL_EMI.ktCO2.BE.PPA.PAPER.PREPARATION.THERM.OTHER</t>
  </si>
  <si>
    <t>FUEL_EMI.ktCO2.BE.PPA.PAPER.PREPARATION.THERM.NG_BIOGAS</t>
  </si>
  <si>
    <t>FUEL_EMI.ktCO2.BE.PPA.PAPER.PREPARATION.THERM.DERIVED</t>
  </si>
  <si>
    <t>FUEL_EMI.ktCO2.BE.PPA.PAPER.PREPARATION.THERM.BIOMASS_WASTE</t>
  </si>
  <si>
    <t>FUEL_EMI.ktCO2.BE.PPA.PAPER.PREPARATION.THERM.STEAM_DISTR</t>
  </si>
  <si>
    <t>FUEL_EMI.ktCO2.BE.PPA.PAPER.PREPARATION_ELEC.MECH.ELEC</t>
  </si>
  <si>
    <t>FUEL_EMI.ktCO2.BE.PPA.PAPER.PAPER_MACHINE.TOTAL.TOTAL</t>
  </si>
  <si>
    <t>FUEL_EMI.ktCO2.BE.PPA.PAPER.PAPER_MACHINE.STEAM.SOLIDS</t>
  </si>
  <si>
    <t>FUEL_EMI.ktCO2.BE.PPA.PAPER.PAPER_MACHINE.STEAM.RFG</t>
  </si>
  <si>
    <t>FUEL_EMI.ktCO2.BE.PPA.PAPER.PAPER_MACHINE.STEAM.LPG</t>
  </si>
  <si>
    <t>FUEL_EMI.ktCO2.BE.PPA.PAPER.PAPER_MACHINE.STEAM.DIESEL_LIQBIO</t>
  </si>
  <si>
    <t>FUEL_EMI.ktCO2.BE.PPA.PAPER.PAPER_MACHINE.STEAM.RFO</t>
  </si>
  <si>
    <t>FUEL_EMI.ktCO2.BE.PPA.PAPER.PAPER_MACHINE.STEAM.OTHER</t>
  </si>
  <si>
    <t>FUEL_EMI.ktCO2.BE.PPA.PAPER.PAPER_MACHINE.STEAM.NG_BIOGAS</t>
  </si>
  <si>
    <t>FUEL_EMI.ktCO2.BE.PPA.PAPER.PAPER_MACHINE.STEAM.DERIVED</t>
  </si>
  <si>
    <t>FUEL_EMI.ktCO2.BE.PPA.PAPER.PAPER_MACHINE.STEAM.BIOMASS_WASTE</t>
  </si>
  <si>
    <t>FUEL_EMI.ktCO2.BE.PPA.PAPER.PAPER_MACHINE.STEAM.STEAM_DISTR</t>
  </si>
  <si>
    <t>FUEL_EMI.ktCO2.BE.PPA.PAPER.PAPER_MACHINE_ELEC.ELEC.ELEC</t>
  </si>
  <si>
    <t>FUEL_EMI.ktCO2.BE.PPA.PAPER.FINISHING.TOTAL.TOTAL</t>
  </si>
  <si>
    <t>FUEL_EMI.ktCO2.BE.PPA.PAPER.FINISHING.STEAM.SOLIDS</t>
  </si>
  <si>
    <t>FUEL_EMI.ktCO2.BE.PPA.PAPER.FINISHING.STEAM.RFG</t>
  </si>
  <si>
    <t>FUEL_EMI.ktCO2.BE.PPA.PAPER.FINISHING.STEAM.LPG</t>
  </si>
  <si>
    <t>FUEL_EMI.ktCO2.BE.PPA.PAPER.FINISHING.STEAM.DIESEL_LIQBIO</t>
  </si>
  <si>
    <t>FUEL_EMI.ktCO2.BE.PPA.PAPER.FINISHING.STEAM.RFO</t>
  </si>
  <si>
    <t>FUEL_EMI.ktCO2.BE.PPA.PAPER.FINISHING.STEAM.OTHER</t>
  </si>
  <si>
    <t>FUEL_EMI.ktCO2.BE.PPA.PAPER.FINISHING.STEAM.NG_BIOGAS</t>
  </si>
  <si>
    <t>FUEL_EMI.ktCO2.BE.PPA.PAPER.FINISHING.STEAM.DERIVED</t>
  </si>
  <si>
    <t>FUEL_EMI.ktCO2.BE.PPA.PAPER.FINISHING.STEAM.BIOMASS_WASTE</t>
  </si>
  <si>
    <t>FUEL_EMI.ktCO2.BE.PPA.PAPER.FINISHING.STEAM.STEAM_DISTR</t>
  </si>
  <si>
    <t>FUEL_EMI.ktCO2.BE.PPA.PAPER.FINISHING_ELEC.ELEC.ELEC</t>
  </si>
  <si>
    <t>FUEL_EMI.ktCO2.BE.PPA.PRINT.TOTAL.TOTAL.TOTAL</t>
  </si>
  <si>
    <t>FUEL_EMI.ktCO2.BE.PPA.PRINT.LIGHT.GENERIC.ELEC</t>
  </si>
  <si>
    <t>FUEL_EMI.ktCO2.BE.PPA.PRINT.AIRCOMP.GENERIC.ELEC</t>
  </si>
  <si>
    <t>FUEL_EMI.ktCO2.BE.PPA.PRINT.MOTOR.GENERIC.ELEC</t>
  </si>
  <si>
    <t>FUEL_EMI.ktCO2.BE.PPA.PRINT.FANS.GENERIC.ELEC</t>
  </si>
  <si>
    <t>FUEL_EMI.ktCO2.BE.PPA.PRINT.LOW_ENTH.TOTAL.TOTAL</t>
  </si>
  <si>
    <t>FUEL_EMI.ktCO2.BE.PPA.PRINT.LOW_ENTH.THERM.DIESEL_LIQBIO</t>
  </si>
  <si>
    <t>FUEL_EMI.ktCO2.BE.PPA.PRINT.LOW_ENTH.THERM.NG_BIOGAS</t>
  </si>
  <si>
    <t>FUEL_EMI.ktCO2.BE.PPA.PRINT.LOW_ENTH.THERM.SOLAR_GEO</t>
  </si>
  <si>
    <t>FUEL_EMI.ktCO2.BE.PPA.PRINT.LOW_ENTH.HP.AMBIENT</t>
  </si>
  <si>
    <t>FUEL_EMI.ktCO2.BE.PPA.PRINT.LOW_ENTH.THERM.ELEC</t>
  </si>
  <si>
    <t>FUEL_EMI.ktCO2.BE.PPA.PRINT.PRINTING.MECH.ELEC</t>
  </si>
  <si>
    <t>VA.Meuro2015.BE.FBT.FBT</t>
  </si>
  <si>
    <t>Physical output (index)</t>
  </si>
  <si>
    <t>OUTPUT.index.BE.FBT.FBT</t>
  </si>
  <si>
    <t>Installed capacity (production index)</t>
  </si>
  <si>
    <t>CAP.index.BE.FBT.FBT</t>
  </si>
  <si>
    <t>Capacity investment (production index)</t>
  </si>
  <si>
    <t>NEWCAP.index.BE.FBT.FBT</t>
  </si>
  <si>
    <t>Decommissioned capacity (production index)</t>
  </si>
  <si>
    <t>Idle capacity (production index)</t>
  </si>
  <si>
    <t>FEC.ktoe.BE.FBT.FBT.TOTAL.TOTAL.TOTAL</t>
  </si>
  <si>
    <t>FEC.ktoe.BE.FBT.FBT.TOTAL.TOTAL.SOLIDS</t>
  </si>
  <si>
    <t>FEC.ktoe.BE.FBT.FBT.TOTAL.TOTAL.RFG</t>
  </si>
  <si>
    <t>FEC.ktoe.BE.FBT.FBT.TOTAL.TOTAL.LPG</t>
  </si>
  <si>
    <t>FEC.ktoe.BE.FBT.FBT.TOTAL.TOTAL.DIESEL</t>
  </si>
  <si>
    <t>FEC.ktoe.BE.FBT.FBT.TOTAL.TOTAL.RFO</t>
  </si>
  <si>
    <t>FEC.ktoe.BE.FBT.FBT.TOTAL.TOTAL.OTHER</t>
  </si>
  <si>
    <t>FEC.ktoe.BE.FBT.FBT.TOTAL.TOTAL.NG</t>
  </si>
  <si>
    <t>FEC.ktoe.BE.FBT.FBT.TOTAL.TOTAL.DERIVED</t>
  </si>
  <si>
    <t>FEC.ktoe.BE.FBT.FBT.TOTAL.TOTAL.BIOMASS_WASTE</t>
  </si>
  <si>
    <t>FEC.ktoe.BE.FBT.FBT.TOTAL.TOTAL.BIOGAS</t>
  </si>
  <si>
    <t>FEC.ktoe.BE.FBT.FBT.TOTAL.TOTAL.LIQBIO</t>
  </si>
  <si>
    <t>FEC.ktoe.BE.FBT.FBT.TOTAL.TOTAL.SOLAR</t>
  </si>
  <si>
    <t>FEC.ktoe.BE.FBT.FBT.TOTAL.TOTAL.GEO</t>
  </si>
  <si>
    <t>FEC.ktoe.BE.FBT.FBT.TOTAL.TOTAL.AMBIENT</t>
  </si>
  <si>
    <t>FEC.ktoe.BE.FBT.FBT.TOTAL.TOTAL.STEAM_DISTR</t>
  </si>
  <si>
    <t>FEC.ktoe.BE.FBT.FBT.TOTAL.TOTAL.ELEC</t>
  </si>
  <si>
    <t>Energy intensity (toe / physical output index)</t>
  </si>
  <si>
    <t>Useful energy demand intensity (toe useful / physical output index)</t>
  </si>
  <si>
    <t>FEC.ktoe.BE.FBT.FBT.LIGHT.GENERIC.ELEC</t>
  </si>
  <si>
    <t>FEC.ktoe.BE.FBT.FBT.AIRCOMP.GENERIC.ELEC</t>
  </si>
  <si>
    <t>FEC.ktoe.BE.FBT.FBT.MOTOR.GENERIC.ELEC</t>
  </si>
  <si>
    <t>FEC.ktoe.BE.FBT.FBT.FANS.GENERIC.ELEC</t>
  </si>
  <si>
    <t>FEC.ktoe.BE.FBT.FBT.LOW_ENTH.TOTAL.TOTAL</t>
  </si>
  <si>
    <t>FEC.ktoe.BE.FBT.FBT.LOW_ENTH.THERM.DIESEL_LIQBIO</t>
  </si>
  <si>
    <t>FEC.ktoe.BE.FBT.FBT.LOW_ENTH.THERM.NG_BIOGAS</t>
  </si>
  <si>
    <t>FEC.ktoe.BE.FBT.FBT.LOW_ENTH.THERM.SOLAR_GEO</t>
  </si>
  <si>
    <t>FEC.ktoe.BE.FBT.FBT.LOW_ENTH.HP.AMBIENT</t>
  </si>
  <si>
    <t>FEC.ktoe.BE.FBT.FBT.LOW_ENTH.THERM.ELEC</t>
  </si>
  <si>
    <t>Food: Oven (direct heat)</t>
  </si>
  <si>
    <t>Food: Direct Heat - Thermal</t>
  </si>
  <si>
    <t>FEC.ktoe.BE.FBT.FBT.OVEN.THERM.TOTAL</t>
  </si>
  <si>
    <t>FEC.ktoe.BE.FBT.FBT.OVEN.THERM.SOLIDS</t>
  </si>
  <si>
    <t>FEC.ktoe.BE.FBT.FBT.OVEN.THERM.LPG</t>
  </si>
  <si>
    <t>FEC.ktoe.BE.FBT.FBT.OVEN.THERM.DIESEL_LIQBIO</t>
  </si>
  <si>
    <t>FEC.ktoe.BE.FBT.FBT.OVEN.THERM.RFO</t>
  </si>
  <si>
    <t>FEC.ktoe.BE.FBT.FBT.OVEN.THERM.NG_BIOGAS</t>
  </si>
  <si>
    <t>Food: Direct Heat - Electric</t>
  </si>
  <si>
    <t>FEC.ktoe.BE.FBT.FBT.OVEN.ELEC.ELEC</t>
  </si>
  <si>
    <t>Food: Direct Heat - Microwave</t>
  </si>
  <si>
    <t>FEC.ktoe.BE.FBT.FBT.OVEN_MICROW.MICROW.ELEC</t>
  </si>
  <si>
    <t>Food: Specific process heat</t>
  </si>
  <si>
    <t>Food: Process Heat - Thermal</t>
  </si>
  <si>
    <t>FEC.ktoe.BE.FBT.FBT.PROC_HEAT.THERM.TOTAL</t>
  </si>
  <si>
    <t>FEC.ktoe.BE.FBT.FBT.PROC_HEAT.THERM.SOLIDS</t>
  </si>
  <si>
    <t>FEC.ktoe.BE.FBT.FBT.PROC_HEAT.THERM.LPG</t>
  </si>
  <si>
    <t>FEC.ktoe.BE.FBT.FBT.PROC_HEAT.THERM.DIESEL_LIQBIO</t>
  </si>
  <si>
    <t>FEC.ktoe.BE.FBT.FBT.PROC_HEAT.THERM.RFO</t>
  </si>
  <si>
    <t>FEC.ktoe.BE.FBT.FBT.PROC_HEAT.THERM.NG_BIOGAS</t>
  </si>
  <si>
    <t>Food: Process Heat - Electric</t>
  </si>
  <si>
    <t>FEC.ktoe.BE.FBT.FBT.PROC_HEAT.ELEC.ELEC</t>
  </si>
  <si>
    <t>Food: Process Heat - Microwave</t>
  </si>
  <si>
    <t>FEC.ktoe.BE.FBT.FBT.PROC_HEAT_MICROW.MICROW.ELEC</t>
  </si>
  <si>
    <t>Food: Steam processing</t>
  </si>
  <si>
    <t>FEC.ktoe.BE.FBT.FBT.PROCESSING.TOTAL.TOTAL</t>
  </si>
  <si>
    <t>FEC.ktoe.BE.FBT.FBT.PROCESSING.STEAM.SOLIDS</t>
  </si>
  <si>
    <t>FEC.ktoe.BE.FBT.FBT.PROCESSING.STEAM.RFG</t>
  </si>
  <si>
    <t>FEC.ktoe.BE.FBT.FBT.PROCESSING.STEAM.LPG</t>
  </si>
  <si>
    <t>FEC.ktoe.BE.FBT.FBT.PROCESSING.STEAM.DIESEL_LIQBIO</t>
  </si>
  <si>
    <t>FEC.ktoe.BE.FBT.FBT.PROCESSING.STEAM.RFO</t>
  </si>
  <si>
    <t>FEC.ktoe.BE.FBT.FBT.PROCESSING.STEAM.OTHER</t>
  </si>
  <si>
    <t>FEC.ktoe.BE.FBT.FBT.PROCESSING.STEAM.NG_BIOGAS</t>
  </si>
  <si>
    <t>FEC.ktoe.BE.FBT.FBT.PROCESSING.STEAM.DERIVED</t>
  </si>
  <si>
    <t>FEC.ktoe.BE.FBT.FBT.PROCESSING.STEAM.BIOMASS_WASTE</t>
  </si>
  <si>
    <t>FEC.ktoe.BE.FBT.FBT.PROCESSING.STEAM.STEAM_DISTR</t>
  </si>
  <si>
    <t>Food: Drying</t>
  </si>
  <si>
    <t>Food: Thermal drying</t>
  </si>
  <si>
    <t>FEC.ktoe.BE.FBT.FBT.DRYING.TOTAL.TOTAL</t>
  </si>
  <si>
    <t>FEC.ktoe.BE.FBT.FBT.DRYING.THERM.SOLIDS</t>
  </si>
  <si>
    <t>FEC.ktoe.BE.FBT.FBT.DRYING.THERM.LPG</t>
  </si>
  <si>
    <t>FEC.ktoe.BE.FBT.FBT.DRYING.THERM.DIESEL_LIQBIO</t>
  </si>
  <si>
    <t>FEC.ktoe.BE.FBT.FBT.DRYING.THERM.RFO</t>
  </si>
  <si>
    <t>FEC.ktoe.BE.FBT.FBT.DRYING.THERM.NG_BIOGAS</t>
  </si>
  <si>
    <t>Food: Steam drying</t>
  </si>
  <si>
    <t>FEC.ktoe.BE.FBT.FBT.DRYING_STEAM.TOTAL.TOTAL</t>
  </si>
  <si>
    <t>FEC.ktoe.BE.FBT.FBT.DRYING_STEAM.STEAM.SOLIDS</t>
  </si>
  <si>
    <t>FEC.ktoe.BE.FBT.FBT.DRYING_STEAM.STEAM.RFG</t>
  </si>
  <si>
    <t>FEC.ktoe.BE.FBT.FBT.DRYING_STEAM.STEAM.LPG</t>
  </si>
  <si>
    <t>FEC.ktoe.BE.FBT.FBT.DRYING_STEAM.STEAM.DIESEL_LIQBIO</t>
  </si>
  <si>
    <t>FEC.ktoe.BE.FBT.FBT.DRYING_STEAM.STEAM.RFO</t>
  </si>
  <si>
    <t>FEC.ktoe.BE.FBT.FBT.DRYING_STEAM.STEAM.OTHER</t>
  </si>
  <si>
    <t>FEC.ktoe.BE.FBT.FBT.DRYING_STEAM.STEAM.NG_BIOGAS</t>
  </si>
  <si>
    <t>FEC.ktoe.BE.FBT.FBT.DRYING_STEAM.STEAM.DERIVED</t>
  </si>
  <si>
    <t>FEC.ktoe.BE.FBT.FBT.DRYING_STEAM.STEAM.BIOMASS_WASTE</t>
  </si>
  <si>
    <t>FEC.ktoe.BE.FBT.FBT.DRYING_STEAM.STEAM.STEAM_DISTR</t>
  </si>
  <si>
    <t>Food: Electric drying</t>
  </si>
  <si>
    <t>FEC.ktoe.BE.FBT.FBT.DRYING_ELEC.ELEC.ELEC</t>
  </si>
  <si>
    <t>Food: Freeze drying</t>
  </si>
  <si>
    <t>FEC.ktoe.BE.FBT.FBT.DRYING_FREEZE.FREEZE_DRY.ELEC</t>
  </si>
  <si>
    <t>Food: Microwave drying</t>
  </si>
  <si>
    <t>FEC.ktoe.BE.FBT.FBT.DRYING_MICROW.MICROW.ELEC</t>
  </si>
  <si>
    <t>Food: Process cooling and refrigeration</t>
  </si>
  <si>
    <t>Food: Thermal cooling</t>
  </si>
  <si>
    <t>FEC.ktoe.BE.FBT.FBT.PROC_COOL_THERM.THERM.NG_BIOGAS</t>
  </si>
  <si>
    <t>Food: Steam cooling</t>
  </si>
  <si>
    <t>FEC.ktoe.BE.FBT.FBT.PROC_COOL.TOTAL.TOTAL</t>
  </si>
  <si>
    <t>FEC.ktoe.BE.FBT.FBT.PROC_COOL.STEAM.SOLIDS</t>
  </si>
  <si>
    <t>FEC.ktoe.BE.FBT.FBT.PROC_COOL.STEAM.RFG</t>
  </si>
  <si>
    <t>FEC.ktoe.BE.FBT.FBT.PROC_COOL.STEAM.LPG</t>
  </si>
  <si>
    <t>FEC.ktoe.BE.FBT.FBT.PROC_COOL.STEAM.DIESEL_LIQBIO</t>
  </si>
  <si>
    <t>FEC.ktoe.BE.FBT.FBT.PROC_COOL.STEAM.RFO</t>
  </si>
  <si>
    <t>FEC.ktoe.BE.FBT.FBT.PROC_COOL.STEAM.OTHER</t>
  </si>
  <si>
    <t>FEC.ktoe.BE.FBT.FBT.PROC_COOL.STEAM.NG_BIOGAS</t>
  </si>
  <si>
    <t>FEC.ktoe.BE.FBT.FBT.PROC_COOL.STEAM.DERIVED</t>
  </si>
  <si>
    <t>FEC.ktoe.BE.FBT.FBT.PROC_COOL.STEAM.BIOMASS_WASTE</t>
  </si>
  <si>
    <t>FEC.ktoe.BE.FBT.FBT.PROC_COOL.STEAM.STEAM_DISTR</t>
  </si>
  <si>
    <t>Food: Electric cooling</t>
  </si>
  <si>
    <t>FEC.ktoe.BE.FBT.FBT.PROC_COOL_ELEC.ELEC.ELEC</t>
  </si>
  <si>
    <t>Food: Electric machinery</t>
  </si>
  <si>
    <t>FEC.ktoe.BE.FBT.FBT.GENERIC.MECH.ELEC</t>
  </si>
  <si>
    <t>UED.ktoe.BE.FBT.FBT.TOTAL.TOTAL.TOTAL</t>
  </si>
  <si>
    <t>UED.ktoe.BE.FBT.FBT.LIGHT.GENERIC.ELEC</t>
  </si>
  <si>
    <t>UED.ktoe.BE.FBT.FBT.AIRCOMP.GENERIC.ELEC</t>
  </si>
  <si>
    <t>UED.ktoe.BE.FBT.FBT.MOTOR.GENERIC.ELEC</t>
  </si>
  <si>
    <t>UED.ktoe.BE.FBT.FBT.FANS.GENERIC.ELEC</t>
  </si>
  <si>
    <t>UED.ktoe.BE.FBT.FBT.LOW_ENTH.TOTAL.TOTAL</t>
  </si>
  <si>
    <t>UED.ktoe.BE.FBT.FBT.LOW_ENTH.THERM.DIESEL_LIQBIO</t>
  </si>
  <si>
    <t>UED.ktoe.BE.FBT.FBT.LOW_ENTH.THERM.NG_BIOGAS</t>
  </si>
  <si>
    <t>UED.ktoe.BE.FBT.FBT.LOW_ENTH.THERM.SOLAR_GEO</t>
  </si>
  <si>
    <t>UED.ktoe.BE.FBT.FBT.LOW_ENTH.HP.AMBIENT</t>
  </si>
  <si>
    <t>UED.ktoe.BE.FBT.FBT.LOW_ENTH.THERM.ELEC</t>
  </si>
  <si>
    <t>UED.ktoe.BE.FBT.FBT.OVEN.THERM.TOTAL</t>
  </si>
  <si>
    <t>UED.ktoe.BE.FBT.FBT.OVEN.THERM.SOLIDS</t>
  </si>
  <si>
    <t>UED.ktoe.BE.FBT.FBT.OVEN.THERM.LPG</t>
  </si>
  <si>
    <t>UED.ktoe.BE.FBT.FBT.OVEN.THERM.DIESEL_LIQBIO</t>
  </si>
  <si>
    <t>UED.ktoe.BE.FBT.FBT.OVEN.THERM.RFO</t>
  </si>
  <si>
    <t>UED.ktoe.BE.FBT.FBT.OVEN.THERM.NG_BIOGAS</t>
  </si>
  <si>
    <t>UED.ktoe.BE.FBT.FBT.OVEN.ELEC.ELEC</t>
  </si>
  <si>
    <t>UED.ktoe.BE.FBT.FBT.OVEN_MICROW.MICROW.ELEC</t>
  </si>
  <si>
    <t>UED.ktoe.BE.FBT.FBT.PROC_HEAT.THERM.TOTAL</t>
  </si>
  <si>
    <t>UED.ktoe.BE.FBT.FBT.PROC_HEAT.THERM.SOLIDS</t>
  </si>
  <si>
    <t>UED.ktoe.BE.FBT.FBT.PROC_HEAT.THERM.LPG</t>
  </si>
  <si>
    <t>UED.ktoe.BE.FBT.FBT.PROC_HEAT.THERM.DIESEL_LIQBIO</t>
  </si>
  <si>
    <t>UED.ktoe.BE.FBT.FBT.PROC_HEAT.THERM.RFO</t>
  </si>
  <si>
    <t>UED.ktoe.BE.FBT.FBT.PROC_HEAT.THERM.NG_BIOGAS</t>
  </si>
  <si>
    <t>UED.ktoe.BE.FBT.FBT.PROC_HEAT.ELEC.ELEC</t>
  </si>
  <si>
    <t>UED.ktoe.BE.FBT.FBT.PROC_HEAT_MICROW.MICROW.ELEC</t>
  </si>
  <si>
    <t>UED.ktoe.BE.FBT.FBT.PROCESSING.TOTAL.TOTAL</t>
  </si>
  <si>
    <t>UED.ktoe.BE.FBT.FBT.PROCESSING.STEAM.SOLIDS</t>
  </si>
  <si>
    <t>UED.ktoe.BE.FBT.FBT.PROCESSING.STEAM.RFG</t>
  </si>
  <si>
    <t>UED.ktoe.BE.FBT.FBT.PROCESSING.STEAM.LPG</t>
  </si>
  <si>
    <t>UED.ktoe.BE.FBT.FBT.PROCESSING.STEAM.DIESEL_LIQBIO</t>
  </si>
  <si>
    <t>UED.ktoe.BE.FBT.FBT.PROCESSING.STEAM.RFO</t>
  </si>
  <si>
    <t>UED.ktoe.BE.FBT.FBT.PROCESSING.STEAM.OTHER</t>
  </si>
  <si>
    <t>UED.ktoe.BE.FBT.FBT.PROCESSING.STEAM.NG_BIOGAS</t>
  </si>
  <si>
    <t>UED.ktoe.BE.FBT.FBT.PROCESSING.STEAM.DERIVED</t>
  </si>
  <si>
    <t>UED.ktoe.BE.FBT.FBT.PROCESSING.STEAM.BIOMASS_WASTE</t>
  </si>
  <si>
    <t>UED.ktoe.BE.FBT.FBT.PROCESSING.STEAM.STEAM_DISTR</t>
  </si>
  <si>
    <t>UED.ktoe.BE.FBT.FBT.DRYING.TOTAL.TOTAL</t>
  </si>
  <si>
    <t>UED.ktoe.BE.FBT.FBT.DRYING.THERM.SOLIDS</t>
  </si>
  <si>
    <t>UED.ktoe.BE.FBT.FBT.DRYING.THERM.LPG</t>
  </si>
  <si>
    <t>UED.ktoe.BE.FBT.FBT.DRYING.THERM.DIESEL_LIQBIO</t>
  </si>
  <si>
    <t>UED.ktoe.BE.FBT.FBT.DRYING.THERM.RFO</t>
  </si>
  <si>
    <t>UED.ktoe.BE.FBT.FBT.DRYING.THERM.NG_BIOGAS</t>
  </si>
  <si>
    <t>UED.ktoe.BE.FBT.FBT.DRYING_STEAM.TOTAL.TOTAL</t>
  </si>
  <si>
    <t>UED.ktoe.BE.FBT.FBT.DRYING_STEAM.STEAM.SOLIDS</t>
  </si>
  <si>
    <t>UED.ktoe.BE.FBT.FBT.DRYING_STEAM.STEAM.RFG</t>
  </si>
  <si>
    <t>UED.ktoe.BE.FBT.FBT.DRYING_STEAM.STEAM.LPG</t>
  </si>
  <si>
    <t>UED.ktoe.BE.FBT.FBT.DRYING_STEAM.STEAM.DIESEL_LIQBIO</t>
  </si>
  <si>
    <t>UED.ktoe.BE.FBT.FBT.DRYING_STEAM.STEAM.RFO</t>
  </si>
  <si>
    <t>UED.ktoe.BE.FBT.FBT.DRYING_STEAM.STEAM.OTHER</t>
  </si>
  <si>
    <t>UED.ktoe.BE.FBT.FBT.DRYING_STEAM.STEAM.NG_BIOGAS</t>
  </si>
  <si>
    <t>UED.ktoe.BE.FBT.FBT.DRYING_STEAM.STEAM.DERIVED</t>
  </si>
  <si>
    <t>UED.ktoe.BE.FBT.FBT.DRYING_STEAM.STEAM.BIOMASS_WASTE</t>
  </si>
  <si>
    <t>UED.ktoe.BE.FBT.FBT.DRYING_STEAM.STEAM.STEAM_DISTR</t>
  </si>
  <si>
    <t>UED.ktoe.BE.FBT.FBT.DRYING_ELEC.ELEC.ELEC</t>
  </si>
  <si>
    <t>UED.ktoe.BE.FBT.FBT.DRYING_FREEZE.FREEZE_DRY.ELEC</t>
  </si>
  <si>
    <t>UED.ktoe.BE.FBT.FBT.DRYING_MICROW.MICROW.ELEC</t>
  </si>
  <si>
    <t>UED.ktoe.BE.FBT.FBT.PROC_COOL_THERM.THERM.NG_BIOGAS</t>
  </si>
  <si>
    <t>UED.ktoe.BE.FBT.FBT.PROC_COOL.TOTAL.TOTAL</t>
  </si>
  <si>
    <t>UED.ktoe.BE.FBT.FBT.PROC_COOL.STEAM.SOLIDS</t>
  </si>
  <si>
    <t>UED.ktoe.BE.FBT.FBT.PROC_COOL.STEAM.RFG</t>
  </si>
  <si>
    <t>UED.ktoe.BE.FBT.FBT.PROC_COOL.STEAM.LPG</t>
  </si>
  <si>
    <t>UED.ktoe.BE.FBT.FBT.PROC_COOL.STEAM.DIESEL_LIQBIO</t>
  </si>
  <si>
    <t>UED.ktoe.BE.FBT.FBT.PROC_COOL.STEAM.RFO</t>
  </si>
  <si>
    <t>UED.ktoe.BE.FBT.FBT.PROC_COOL.STEAM.OTHER</t>
  </si>
  <si>
    <t>UED.ktoe.BE.FBT.FBT.PROC_COOL.STEAM.NG_BIOGAS</t>
  </si>
  <si>
    <t>UED.ktoe.BE.FBT.FBT.PROC_COOL.STEAM.DERIVED</t>
  </si>
  <si>
    <t>UED.ktoe.BE.FBT.FBT.PROC_COOL.STEAM.BIOMASS_WASTE</t>
  </si>
  <si>
    <t>UED.ktoe.BE.FBT.FBT.PROC_COOL.STEAM.STEAM_DISTR</t>
  </si>
  <si>
    <t>UED.ktoe.BE.FBT.FBT.PROC_COOL_ELEC.ELEC.ELEC</t>
  </si>
  <si>
    <t>UED.ktoe.BE.FBT.FBT.GENERIC.MECH.ELEC</t>
  </si>
  <si>
    <t>FUEL_EMI.ktCO2.BE.FBT.FBT.TOTAL.TOTAL.TOTAL</t>
  </si>
  <si>
    <t>FUEL_EMI.ktCO2.BE.FBT.FBT.LIGHT.GENERIC.ELEC</t>
  </si>
  <si>
    <t>FUEL_EMI.ktCO2.BE.FBT.FBT.AIRCOMP.GENERIC.ELEC</t>
  </si>
  <si>
    <t>FUEL_EMI.ktCO2.BE.FBT.FBT.MOTOR.GENERIC.ELEC</t>
  </si>
  <si>
    <t>FUEL_EMI.ktCO2.BE.FBT.FBT.FANS.GENERIC.ELEC</t>
  </si>
  <si>
    <t>FUEL_EMI.ktCO2.BE.FBT.FBT.LOW_ENTH.TOTAL.TOTAL</t>
  </si>
  <si>
    <t>FUEL_EMI.ktCO2.BE.FBT.FBT.LOW_ENTH.THERM.DIESEL_LIQBIO</t>
  </si>
  <si>
    <t>FUEL_EMI.ktCO2.BE.FBT.FBT.LOW_ENTH.THERM.NG_BIOGAS</t>
  </si>
  <si>
    <t>FUEL_EMI.ktCO2.BE.FBT.FBT.LOW_ENTH.THERM.SOLAR_GEO</t>
  </si>
  <si>
    <t>FUEL_EMI.ktCO2.BE.FBT.FBT.LOW_ENTH.HP.AMBIENT</t>
  </si>
  <si>
    <t>FUEL_EMI.ktCO2.BE.FBT.FBT.LOW_ENTH.THERM.ELEC</t>
  </si>
  <si>
    <t>FUEL_EMI.ktCO2.BE.FBT.FBT.OVEN.THERM.TOTAL</t>
  </si>
  <si>
    <t>FUEL_EMI.ktCO2.BE.FBT.FBT.OVEN.THERM.SOLIDS</t>
  </si>
  <si>
    <t>FUEL_EMI.ktCO2.BE.FBT.FBT.OVEN.THERM.LPG</t>
  </si>
  <si>
    <t>FUEL_EMI.ktCO2.BE.FBT.FBT.OVEN.THERM.DIESEL_LIQBIO</t>
  </si>
  <si>
    <t>FUEL_EMI.ktCO2.BE.FBT.FBT.OVEN.THERM.RFO</t>
  </si>
  <si>
    <t>FUEL_EMI.ktCO2.BE.FBT.FBT.OVEN.THERM.NG_BIOGAS</t>
  </si>
  <si>
    <t>FUEL_EMI.ktCO2.BE.FBT.FBT.OVEN.ELEC.ELEC</t>
  </si>
  <si>
    <t>FUEL_EMI.ktCO2.BE.FBT.FBT.OVEN_MICROW.MICROW.ELEC</t>
  </si>
  <si>
    <t>FUEL_EMI.ktCO2.BE.FBT.FBT.PROC_HEAT.THERM.TOTAL</t>
  </si>
  <si>
    <t>FUEL_EMI.ktCO2.BE.FBT.FBT.PROC_HEAT.THERM.SOLIDS</t>
  </si>
  <si>
    <t>FUEL_EMI.ktCO2.BE.FBT.FBT.PROC_HEAT.THERM.LPG</t>
  </si>
  <si>
    <t>FUEL_EMI.ktCO2.BE.FBT.FBT.PROC_HEAT.THERM.DIESEL_LIQBIO</t>
  </si>
  <si>
    <t>FUEL_EMI.ktCO2.BE.FBT.FBT.PROC_HEAT.THERM.RFO</t>
  </si>
  <si>
    <t>FUEL_EMI.ktCO2.BE.FBT.FBT.PROC_HEAT.THERM.NG_BIOGAS</t>
  </si>
  <si>
    <t>FUEL_EMI.ktCO2.BE.FBT.FBT.PROC_HEAT.ELEC.ELEC</t>
  </si>
  <si>
    <t>FUEL_EMI.ktCO2.BE.FBT.FBT.PROC_HEAT_MICROW.MICROW.ELEC</t>
  </si>
  <si>
    <t>FUEL_EMI.ktCO2.BE.FBT.FBT.PROCESSING.TOTAL.TOTAL</t>
  </si>
  <si>
    <t>FUEL_EMI.ktCO2.BE.FBT.FBT.PROCESSING.STEAM.SOLIDS</t>
  </si>
  <si>
    <t>FUEL_EMI.ktCO2.BE.FBT.FBT.PROCESSING.STEAM.RFG</t>
  </si>
  <si>
    <t>FUEL_EMI.ktCO2.BE.FBT.FBT.PROCESSING.STEAM.LPG</t>
  </si>
  <si>
    <t>FUEL_EMI.ktCO2.BE.FBT.FBT.PROCESSING.STEAM.DIESEL_LIQBIO</t>
  </si>
  <si>
    <t>FUEL_EMI.ktCO2.BE.FBT.FBT.PROCESSING.STEAM.RFO</t>
  </si>
  <si>
    <t>FUEL_EMI.ktCO2.BE.FBT.FBT.PROCESSING.STEAM.OTHER</t>
  </si>
  <si>
    <t>FUEL_EMI.ktCO2.BE.FBT.FBT.PROCESSING.STEAM.NG_BIOGAS</t>
  </si>
  <si>
    <t>FUEL_EMI.ktCO2.BE.FBT.FBT.PROCESSING.STEAM.DERIVED</t>
  </si>
  <si>
    <t>FUEL_EMI.ktCO2.BE.FBT.FBT.PROCESSING.STEAM.BIOMASS_WASTE</t>
  </si>
  <si>
    <t>FUEL_EMI.ktCO2.BE.FBT.FBT.PROCESSING.STEAM.STEAM_DISTR</t>
  </si>
  <si>
    <t>FUEL_EMI.ktCO2.BE.FBT.FBT.DRYING.TOTAL.TOTAL</t>
  </si>
  <si>
    <t>FUEL_EMI.ktCO2.BE.FBT.FBT.DRYING.THERM.SOLIDS</t>
  </si>
  <si>
    <t>FUEL_EMI.ktCO2.BE.FBT.FBT.DRYING.THERM.LPG</t>
  </si>
  <si>
    <t>FUEL_EMI.ktCO2.BE.FBT.FBT.DRYING.THERM.DIESEL_LIQBIO</t>
  </si>
  <si>
    <t>FUEL_EMI.ktCO2.BE.FBT.FBT.DRYING.THERM.RFO</t>
  </si>
  <si>
    <t>FUEL_EMI.ktCO2.BE.FBT.FBT.DRYING.THERM.NG_BIOGAS</t>
  </si>
  <si>
    <t>FUEL_EMI.ktCO2.BE.FBT.FBT.DRYING_STEAM.TOTAL.TOTAL</t>
  </si>
  <si>
    <t>FUEL_EMI.ktCO2.BE.FBT.FBT.DRYING_STEAM.STEAM.SOLIDS</t>
  </si>
  <si>
    <t>FUEL_EMI.ktCO2.BE.FBT.FBT.DRYING_STEAM.STEAM.RFG</t>
  </si>
  <si>
    <t>FUEL_EMI.ktCO2.BE.FBT.FBT.DRYING_STEAM.STEAM.LPG</t>
  </si>
  <si>
    <t>FUEL_EMI.ktCO2.BE.FBT.FBT.DRYING_STEAM.STEAM.DIESEL_LIQBIO</t>
  </si>
  <si>
    <t>FUEL_EMI.ktCO2.BE.FBT.FBT.DRYING_STEAM.STEAM.RFO</t>
  </si>
  <si>
    <t>FUEL_EMI.ktCO2.BE.FBT.FBT.DRYING_STEAM.STEAM.OTHER</t>
  </si>
  <si>
    <t>FUEL_EMI.ktCO2.BE.FBT.FBT.DRYING_STEAM.STEAM.NG_BIOGAS</t>
  </si>
  <si>
    <t>FUEL_EMI.ktCO2.BE.FBT.FBT.DRYING_STEAM.STEAM.DERIVED</t>
  </si>
  <si>
    <t>FUEL_EMI.ktCO2.BE.FBT.FBT.DRYING_STEAM.STEAM.BIOMASS_WASTE</t>
  </si>
  <si>
    <t>FUEL_EMI.ktCO2.BE.FBT.FBT.DRYING_STEAM.STEAM.STEAM_DISTR</t>
  </si>
  <si>
    <t>FUEL_EMI.ktCO2.BE.FBT.FBT.DRYING_ELEC.ELEC.ELEC</t>
  </si>
  <si>
    <t>FUEL_EMI.ktCO2.BE.FBT.FBT.DRYING_FREEZE.FREEZE_DRY.ELEC</t>
  </si>
  <si>
    <t>FUEL_EMI.ktCO2.BE.FBT.FBT.DRYING_MICROW.MICROW.ELEC</t>
  </si>
  <si>
    <t>FUEL_EMI.ktCO2.BE.FBT.FBT.PROC_COOL_THERM.THERM.NG_BIOGAS</t>
  </si>
  <si>
    <t>FUEL_EMI.ktCO2.BE.FBT.FBT.PROC_COOL.TOTAL.TOTAL</t>
  </si>
  <si>
    <t>FUEL_EMI.ktCO2.BE.FBT.FBT.PROC_COOL.STEAM.SOLIDS</t>
  </si>
  <si>
    <t>FUEL_EMI.ktCO2.BE.FBT.FBT.PROC_COOL.STEAM.RFG</t>
  </si>
  <si>
    <t>FUEL_EMI.ktCO2.BE.FBT.FBT.PROC_COOL.STEAM.LPG</t>
  </si>
  <si>
    <t>FUEL_EMI.ktCO2.BE.FBT.FBT.PROC_COOL.STEAM.DIESEL_LIQBIO</t>
  </si>
  <si>
    <t>FUEL_EMI.ktCO2.BE.FBT.FBT.PROC_COOL.STEAM.RFO</t>
  </si>
  <si>
    <t>FUEL_EMI.ktCO2.BE.FBT.FBT.PROC_COOL.STEAM.OTHER</t>
  </si>
  <si>
    <t>FUEL_EMI.ktCO2.BE.FBT.FBT.PROC_COOL.STEAM.NG_BIOGAS</t>
  </si>
  <si>
    <t>FUEL_EMI.ktCO2.BE.FBT.FBT.PROC_COOL.STEAM.DERIVED</t>
  </si>
  <si>
    <t>FUEL_EMI.ktCO2.BE.FBT.FBT.PROC_COOL.STEAM.BIOMASS_WASTE</t>
  </si>
  <si>
    <t>FUEL_EMI.ktCO2.BE.FBT.FBT.PROC_COOL.STEAM.STEAM_DISTR</t>
  </si>
  <si>
    <t>FUEL_EMI.ktCO2.BE.FBT.FBT.PROC_COOL_ELEC.ELEC.ELEC</t>
  </si>
  <si>
    <t>FUEL_EMI.ktCO2.BE.FBT.FBT.GENERIC.MECH.ELEC</t>
  </si>
  <si>
    <t>VA.Meuro2015.BE.TRE.TRE</t>
  </si>
  <si>
    <t>OUTPUT.index.BE.TRE.TRE</t>
  </si>
  <si>
    <t>CAP.index.BE.TRE.TRE</t>
  </si>
  <si>
    <t>NEWCAP.index.BE.TRE.TRE</t>
  </si>
  <si>
    <t>FEC.ktoe.BE.TRE.TRE.TOTAL.TOTAL.TOTAL</t>
  </si>
  <si>
    <t>FEC.ktoe.BE.TRE.TRE.TOTAL.TOTAL.SOLIDS</t>
  </si>
  <si>
    <t>FEC.ktoe.BE.TRE.TRE.TOTAL.TOTAL.RFG</t>
  </si>
  <si>
    <t>FEC.ktoe.BE.TRE.TRE.TOTAL.TOTAL.LPG</t>
  </si>
  <si>
    <t>FEC.ktoe.BE.TRE.TRE.TOTAL.TOTAL.DIESEL</t>
  </si>
  <si>
    <t>FEC.ktoe.BE.TRE.TRE.TOTAL.TOTAL.RFO</t>
  </si>
  <si>
    <t>FEC.ktoe.BE.TRE.TRE.TOTAL.TOTAL.OTHER</t>
  </si>
  <si>
    <t>FEC.ktoe.BE.TRE.TRE.TOTAL.TOTAL.NG</t>
  </si>
  <si>
    <t>FEC.ktoe.BE.TRE.TRE.TOTAL.TOTAL.DERIVED</t>
  </si>
  <si>
    <t>FEC.ktoe.BE.TRE.TRE.TOTAL.TOTAL.BIOMASS_WASTE</t>
  </si>
  <si>
    <t>FEC.ktoe.BE.TRE.TRE.TOTAL.TOTAL.BIOGAS</t>
  </si>
  <si>
    <t>FEC.ktoe.BE.TRE.TRE.TOTAL.TOTAL.LIQBIO</t>
  </si>
  <si>
    <t>FEC.ktoe.BE.TRE.TRE.TOTAL.TOTAL.SOLAR</t>
  </si>
  <si>
    <t>FEC.ktoe.BE.TRE.TRE.TOTAL.TOTAL.GEO</t>
  </si>
  <si>
    <t>FEC.ktoe.BE.TRE.TRE.TOTAL.TOTAL.AMBIENT</t>
  </si>
  <si>
    <t>FEC.ktoe.BE.TRE.TRE.TOTAL.TOTAL.STEAM_DISTR</t>
  </si>
  <si>
    <t>FEC.ktoe.BE.TRE.TRE.TOTAL.TOTAL.ELEC</t>
  </si>
  <si>
    <t>FEC.ktoe.BE.TRE.TRE.LIGHT.GENERIC.ELEC</t>
  </si>
  <si>
    <t>FEC.ktoe.BE.TRE.TRE.AIRCOMP.GENERIC.ELEC</t>
  </si>
  <si>
    <t>FEC.ktoe.BE.TRE.TRE.MOTOR.GENERIC.ELEC</t>
  </si>
  <si>
    <t>FEC.ktoe.BE.TRE.TRE.FANS.GENERIC.ELEC</t>
  </si>
  <si>
    <t>FEC.ktoe.BE.TRE.TRE.LOW_ENTH.TOTAL.TOTAL</t>
  </si>
  <si>
    <t>FEC.ktoe.BE.TRE.TRE.LOW_ENTH.THERM.DIESEL_LIQBIO</t>
  </si>
  <si>
    <t>FEC.ktoe.BE.TRE.TRE.LOW_ENTH.THERM.NG_BIOGAS</t>
  </si>
  <si>
    <t>FEC.ktoe.BE.TRE.TRE.LOW_ENTH.THERM.SOLAR_GEO</t>
  </si>
  <si>
    <t>FEC.ktoe.BE.TRE.TRE.LOW_ENTH.HP.AMBIENT</t>
  </si>
  <si>
    <t>FEC.ktoe.BE.TRE.TRE.LOW_ENTH.THERM.ELEC</t>
  </si>
  <si>
    <t>Trans. Eq.: Foundries</t>
  </si>
  <si>
    <t>Trans. Eq.: Thermal Foundries</t>
  </si>
  <si>
    <t>FEC.ktoe.BE.TRE.TRE.FOUNDRY.THERM.TOTAL</t>
  </si>
  <si>
    <t>FEC.ktoe.BE.TRE.TRE.FOUNDRY.THERM.SOLIDS</t>
  </si>
  <si>
    <t>FEC.ktoe.BE.TRE.TRE.FOUNDRY.THERM.LPG</t>
  </si>
  <si>
    <t>FEC.ktoe.BE.TRE.TRE.FOUNDRY.THERM.DIESEL_LIQBIO</t>
  </si>
  <si>
    <t>FEC.ktoe.BE.TRE.TRE.FOUNDRY.THERM.RFO</t>
  </si>
  <si>
    <t>FEC.ktoe.BE.TRE.TRE.FOUNDRY.THERM.NG_BIOGAS</t>
  </si>
  <si>
    <t>Trans. Eq.: Electric Foundries</t>
  </si>
  <si>
    <t>FEC.ktoe.BE.TRE.TRE.FOUNDRY.ELEC.ELEC</t>
  </si>
  <si>
    <t>Trans. Eq.: Connection techniques</t>
  </si>
  <si>
    <t>Trans. Eq.: Thermal connection</t>
  </si>
  <si>
    <t>FEC.ktoe.BE.TRE.TRE.CONNECTION_THERM.THERM.NG_BIOGAS</t>
  </si>
  <si>
    <t>Trans. Eq.: Electric connection</t>
  </si>
  <si>
    <t>FEC.ktoe.BE.TRE.TRE.CONNECTION_ELEC.ELEC.ELEC</t>
  </si>
  <si>
    <t>Trans. Eq.: Heat treatment</t>
  </si>
  <si>
    <t>Trans. Eq.: Heat treatment - Thermal</t>
  </si>
  <si>
    <t>FEC.ktoe.BE.TRE.TRE.HEAT_TREAT.THERM.TOTAL</t>
  </si>
  <si>
    <t>FEC.ktoe.BE.TRE.TRE.HEAT_TREAT.THERM.SOLIDS</t>
  </si>
  <si>
    <t>FEC.ktoe.BE.TRE.TRE.HEAT_TREAT.THERM.LPG</t>
  </si>
  <si>
    <t>FEC.ktoe.BE.TRE.TRE.HEAT_TREAT.THERM.DIESEL_LIQBIO</t>
  </si>
  <si>
    <t>FEC.ktoe.BE.TRE.TRE.HEAT_TREAT.THERM.RFO</t>
  </si>
  <si>
    <t>FEC.ktoe.BE.TRE.TRE.HEAT_TREAT.THERM.NG_BIOGAS</t>
  </si>
  <si>
    <t>Trans. Eq.: Heat treatment - Electric</t>
  </si>
  <si>
    <t>FEC.ktoe.BE.TRE.TRE.HEAT_TREAT.ELEC.ELEC</t>
  </si>
  <si>
    <t>Trans. Eq.: Steam processing</t>
  </si>
  <si>
    <t>FEC.ktoe.BE.TRE.TRE.PROCESSING.TOTAL.TOTAL</t>
  </si>
  <si>
    <t>FEC.ktoe.BE.TRE.TRE.PROCESSING.STEAM.SOLIDS</t>
  </si>
  <si>
    <t>FEC.ktoe.BE.TRE.TRE.PROCESSING.STEAM.RFG</t>
  </si>
  <si>
    <t>FEC.ktoe.BE.TRE.TRE.PROCESSING.STEAM.LPG</t>
  </si>
  <si>
    <t>FEC.ktoe.BE.TRE.TRE.PROCESSING.STEAM.DIESEL_LIQBIO</t>
  </si>
  <si>
    <t>FEC.ktoe.BE.TRE.TRE.PROCESSING.STEAM.RFO</t>
  </si>
  <si>
    <t>FEC.ktoe.BE.TRE.TRE.PROCESSING.STEAM.OTHER</t>
  </si>
  <si>
    <t>FEC.ktoe.BE.TRE.TRE.PROCESSING.STEAM.NG_BIOGAS</t>
  </si>
  <si>
    <t>FEC.ktoe.BE.TRE.TRE.PROCESSING.STEAM.DERIVED</t>
  </si>
  <si>
    <t>FEC.ktoe.BE.TRE.TRE.PROCESSING.STEAM.BIOMASS_WASTE</t>
  </si>
  <si>
    <t>FEC.ktoe.BE.TRE.TRE.PROCESSING.STEAM.STEAM_DISTR</t>
  </si>
  <si>
    <t>Trans. Eq.: General machinery</t>
  </si>
  <si>
    <t>FEC.ktoe.BE.TRE.TRE.GENERIC.MECH.ELEC</t>
  </si>
  <si>
    <t>Trans. Eq.: Product finishing</t>
  </si>
  <si>
    <t>FEC.ktoe.BE.TRE.TRE.FINISHING.THERM.ELEC</t>
  </si>
  <si>
    <t>UED.ktoe.BE.TRE.TRE.TOTAL.TOTAL.TOTAL</t>
  </si>
  <si>
    <t>UED.ktoe.BE.TRE.TRE.LIGHT.GENERIC.ELEC</t>
  </si>
  <si>
    <t>UED.ktoe.BE.TRE.TRE.AIRCOMP.GENERIC.ELEC</t>
  </si>
  <si>
    <t>UED.ktoe.BE.TRE.TRE.MOTOR.GENERIC.ELEC</t>
  </si>
  <si>
    <t>UED.ktoe.BE.TRE.TRE.FANS.GENERIC.ELEC</t>
  </si>
  <si>
    <t>UED.ktoe.BE.TRE.TRE.LOW_ENTH.TOTAL.TOTAL</t>
  </si>
  <si>
    <t>UED.ktoe.BE.TRE.TRE.LOW_ENTH.THERM.DIESEL_LIQBIO</t>
  </si>
  <si>
    <t>UED.ktoe.BE.TRE.TRE.LOW_ENTH.THERM.NG_BIOGAS</t>
  </si>
  <si>
    <t>UED.ktoe.BE.TRE.TRE.LOW_ENTH.THERM.SOLAR_GEO</t>
  </si>
  <si>
    <t>UED.ktoe.BE.TRE.TRE.LOW_ENTH.HP.AMBIENT</t>
  </si>
  <si>
    <t>UED.ktoe.BE.TRE.TRE.LOW_ENTH.THERM.ELEC</t>
  </si>
  <si>
    <t>UED.ktoe.BE.TRE.TRE.FOUNDRY.THERM.TOTAL</t>
  </si>
  <si>
    <t>UED.ktoe.BE.TRE.TRE.FOUNDRY.THERM.SOLIDS</t>
  </si>
  <si>
    <t>UED.ktoe.BE.TRE.TRE.FOUNDRY.THERM.LPG</t>
  </si>
  <si>
    <t>UED.ktoe.BE.TRE.TRE.FOUNDRY.THERM.DIESEL_LIQBIO</t>
  </si>
  <si>
    <t>UED.ktoe.BE.TRE.TRE.FOUNDRY.THERM.RFO</t>
  </si>
  <si>
    <t>UED.ktoe.BE.TRE.TRE.FOUNDRY.THERM.NG_BIOGAS</t>
  </si>
  <si>
    <t>UED.ktoe.BE.TRE.TRE.FOUNDRY.ELEC.ELEC</t>
  </si>
  <si>
    <t>UED.ktoe.BE.TRE.TRE.CONNECTION_THERM.THERM.NG_BIOGAS</t>
  </si>
  <si>
    <t>UED.ktoe.BE.TRE.TRE.CONNECTION_ELEC.ELEC.ELEC</t>
  </si>
  <si>
    <t>UED.ktoe.BE.TRE.TRE.HEAT_TREAT.THERM.TOTAL</t>
  </si>
  <si>
    <t>UED.ktoe.BE.TRE.TRE.HEAT_TREAT.THERM.SOLIDS</t>
  </si>
  <si>
    <t>UED.ktoe.BE.TRE.TRE.HEAT_TREAT.THERM.LPG</t>
  </si>
  <si>
    <t>UED.ktoe.BE.TRE.TRE.HEAT_TREAT.THERM.DIESEL_LIQBIO</t>
  </si>
  <si>
    <t>UED.ktoe.BE.TRE.TRE.HEAT_TREAT.THERM.RFO</t>
  </si>
  <si>
    <t>UED.ktoe.BE.TRE.TRE.HEAT_TREAT.THERM.NG_BIOGAS</t>
  </si>
  <si>
    <t>UED.ktoe.BE.TRE.TRE.HEAT_TREAT.ELEC.ELEC</t>
  </si>
  <si>
    <t>UED.ktoe.BE.TRE.TRE.PROCESSING.TOTAL.TOTAL</t>
  </si>
  <si>
    <t>UED.ktoe.BE.TRE.TRE.PROCESSING.STEAM.SOLIDS</t>
  </si>
  <si>
    <t>UED.ktoe.BE.TRE.TRE.PROCESSING.STEAM.RFG</t>
  </si>
  <si>
    <t>UED.ktoe.BE.TRE.TRE.PROCESSING.STEAM.LPG</t>
  </si>
  <si>
    <t>UED.ktoe.BE.TRE.TRE.PROCESSING.STEAM.DIESEL_LIQBIO</t>
  </si>
  <si>
    <t>UED.ktoe.BE.TRE.TRE.PROCESSING.STEAM.RFO</t>
  </si>
  <si>
    <t>UED.ktoe.BE.TRE.TRE.PROCESSING.STEAM.OTHER</t>
  </si>
  <si>
    <t>UED.ktoe.BE.TRE.TRE.PROCESSING.STEAM.NG_BIOGAS</t>
  </si>
  <si>
    <t>UED.ktoe.BE.TRE.TRE.PROCESSING.STEAM.DERIVED</t>
  </si>
  <si>
    <t>UED.ktoe.BE.TRE.TRE.PROCESSING.STEAM.BIOMASS_WASTE</t>
  </si>
  <si>
    <t>UED.ktoe.BE.TRE.TRE.PROCESSING.STEAM.STEAM_DISTR</t>
  </si>
  <si>
    <t>UED.ktoe.BE.TRE.TRE.GENERIC.MECH.ELEC</t>
  </si>
  <si>
    <t>UED.ktoe.BE.TRE.TRE.FINISHING.THERM.ELEC</t>
  </si>
  <si>
    <t>FUEL_EMI.ktCO2.BE.TRE.TRE.TOTAL.TOTAL.TOTAL</t>
  </si>
  <si>
    <t>FUEL_EMI.ktCO2.BE.TRE.TRE.LIGHT.GENERIC.ELEC</t>
  </si>
  <si>
    <t>FUEL_EMI.ktCO2.BE.TRE.TRE.AIRCOMP.GENERIC.ELEC</t>
  </si>
  <si>
    <t>FUEL_EMI.ktCO2.BE.TRE.TRE.MOTOR.GENERIC.ELEC</t>
  </si>
  <si>
    <t>FUEL_EMI.ktCO2.BE.TRE.TRE.FANS.GENERIC.ELEC</t>
  </si>
  <si>
    <t>FUEL_EMI.ktCO2.BE.TRE.TRE.LOW_ENTH.TOTAL.TOTAL</t>
  </si>
  <si>
    <t>FUEL_EMI.ktCO2.BE.TRE.TRE.LOW_ENTH.THERM.DIESEL_LIQBIO</t>
  </si>
  <si>
    <t>FUEL_EMI.ktCO2.BE.TRE.TRE.LOW_ENTH.THERM.NG_BIOGAS</t>
  </si>
  <si>
    <t>FUEL_EMI.ktCO2.BE.TRE.TRE.LOW_ENTH.THERM.SOLAR_GEO</t>
  </si>
  <si>
    <t>FUEL_EMI.ktCO2.BE.TRE.TRE.LOW_ENTH.HP.AMBIENT</t>
  </si>
  <si>
    <t>FUEL_EMI.ktCO2.BE.TRE.TRE.LOW_ENTH.THERM.ELEC</t>
  </si>
  <si>
    <t>FUEL_EMI.ktCO2.BE.TRE.TRE.FOUNDRY.THERM.TOTAL</t>
  </si>
  <si>
    <t>FUEL_EMI.ktCO2.BE.TRE.TRE.FOUNDRY.THERM.SOLIDS</t>
  </si>
  <si>
    <t>FUEL_EMI.ktCO2.BE.TRE.TRE.FOUNDRY.THERM.LPG</t>
  </si>
  <si>
    <t>FUEL_EMI.ktCO2.BE.TRE.TRE.FOUNDRY.THERM.DIESEL_LIQBIO</t>
  </si>
  <si>
    <t>FUEL_EMI.ktCO2.BE.TRE.TRE.FOUNDRY.THERM.RFO</t>
  </si>
  <si>
    <t>FUEL_EMI.ktCO2.BE.TRE.TRE.FOUNDRY.THERM.NG_BIOGAS</t>
  </si>
  <si>
    <t>FUEL_EMI.ktCO2.BE.TRE.TRE.FOUNDRY.ELEC.ELEC</t>
  </si>
  <si>
    <t>FUEL_EMI.ktCO2.BE.TRE.TRE.CONNECTION_THERM.THERM.NG_BIOGAS</t>
  </si>
  <si>
    <t>FUEL_EMI.ktCO2.BE.TRE.TRE.CONNECTION_ELEC.ELEC.ELEC</t>
  </si>
  <si>
    <t>FUEL_EMI.ktCO2.BE.TRE.TRE.HEAT_TREAT.THERM.TOTAL</t>
  </si>
  <si>
    <t>FUEL_EMI.ktCO2.BE.TRE.TRE.HEAT_TREAT.THERM.SOLIDS</t>
  </si>
  <si>
    <t>FUEL_EMI.ktCO2.BE.TRE.TRE.HEAT_TREAT.THERM.LPG</t>
  </si>
  <si>
    <t>FUEL_EMI.ktCO2.BE.TRE.TRE.HEAT_TREAT.THERM.DIESEL_LIQBIO</t>
  </si>
  <si>
    <t>FUEL_EMI.ktCO2.BE.TRE.TRE.HEAT_TREAT.THERM.RFO</t>
  </si>
  <si>
    <t>FUEL_EMI.ktCO2.BE.TRE.TRE.HEAT_TREAT.THERM.NG_BIOGAS</t>
  </si>
  <si>
    <t>FUEL_EMI.ktCO2.BE.TRE.TRE.HEAT_TREAT.ELEC.ELEC</t>
  </si>
  <si>
    <t>FUEL_EMI.ktCO2.BE.TRE.TRE.PROCESSING.TOTAL.TOTAL</t>
  </si>
  <si>
    <t>FUEL_EMI.ktCO2.BE.TRE.TRE.PROCESSING.STEAM.SOLIDS</t>
  </si>
  <si>
    <t>FUEL_EMI.ktCO2.BE.TRE.TRE.PROCESSING.STEAM.RFG</t>
  </si>
  <si>
    <t>FUEL_EMI.ktCO2.BE.TRE.TRE.PROCESSING.STEAM.LPG</t>
  </si>
  <si>
    <t>FUEL_EMI.ktCO2.BE.TRE.TRE.PROCESSING.STEAM.DIESEL_LIQBIO</t>
  </si>
  <si>
    <t>FUEL_EMI.ktCO2.BE.TRE.TRE.PROCESSING.STEAM.RFO</t>
  </si>
  <si>
    <t>FUEL_EMI.ktCO2.BE.TRE.TRE.PROCESSING.STEAM.OTHER</t>
  </si>
  <si>
    <t>FUEL_EMI.ktCO2.BE.TRE.TRE.PROCESSING.STEAM.NG_BIOGAS</t>
  </si>
  <si>
    <t>FUEL_EMI.ktCO2.BE.TRE.TRE.PROCESSING.STEAM.DERIVED</t>
  </si>
  <si>
    <t>FUEL_EMI.ktCO2.BE.TRE.TRE.PROCESSING.STEAM.BIOMASS_WASTE</t>
  </si>
  <si>
    <t>FUEL_EMI.ktCO2.BE.TRE.TRE.PROCESSING.STEAM.STEAM_DISTR</t>
  </si>
  <si>
    <t>FUEL_EMI.ktCO2.BE.TRE.TRE.GENERIC.MECH.ELEC</t>
  </si>
  <si>
    <t>FUEL_EMI.ktCO2.BE.TRE.TRE.FINISHING.THERM.ELEC</t>
  </si>
  <si>
    <t>VA.Meuro2015.BE.MAE.MAE</t>
  </si>
  <si>
    <t>OUTPUT.index.BE.MAE.MAE</t>
  </si>
  <si>
    <t>CAP.index.BE.MAE.MAE</t>
  </si>
  <si>
    <t>NEWCAP.index.BE.MAE.MAE</t>
  </si>
  <si>
    <t>FEC.ktoe.BE.MAE.MAE.TOTAL.TOTAL.TOTAL</t>
  </si>
  <si>
    <t>FEC.ktoe.BE.MAE.MAE.TOTAL.TOTAL.SOLIDS</t>
  </si>
  <si>
    <t>FEC.ktoe.BE.MAE.MAE.TOTAL.TOTAL.RFG</t>
  </si>
  <si>
    <t>FEC.ktoe.BE.MAE.MAE.TOTAL.TOTAL.LPG</t>
  </si>
  <si>
    <t>FEC.ktoe.BE.MAE.MAE.TOTAL.TOTAL.DIESEL</t>
  </si>
  <si>
    <t>FEC.ktoe.BE.MAE.MAE.TOTAL.TOTAL.RFO</t>
  </si>
  <si>
    <t>FEC.ktoe.BE.MAE.MAE.TOTAL.TOTAL.OTHER</t>
  </si>
  <si>
    <t>FEC.ktoe.BE.MAE.MAE.TOTAL.TOTAL.NG</t>
  </si>
  <si>
    <t>FEC.ktoe.BE.MAE.MAE.TOTAL.TOTAL.DERIVED</t>
  </si>
  <si>
    <t>FEC.ktoe.BE.MAE.MAE.TOTAL.TOTAL.BIOMASS_WASTE</t>
  </si>
  <si>
    <t>FEC.ktoe.BE.MAE.MAE.TOTAL.TOTAL.BIOGAS</t>
  </si>
  <si>
    <t>FEC.ktoe.BE.MAE.MAE.TOTAL.TOTAL.LIQBIO</t>
  </si>
  <si>
    <t>FEC.ktoe.BE.MAE.MAE.TOTAL.TOTAL.SOLAR</t>
  </si>
  <si>
    <t>FEC.ktoe.BE.MAE.MAE.TOTAL.TOTAL.GEO</t>
  </si>
  <si>
    <t>FEC.ktoe.BE.MAE.MAE.TOTAL.TOTAL.AMBIENT</t>
  </si>
  <si>
    <t>FEC.ktoe.BE.MAE.MAE.TOTAL.TOTAL.STEAM_DISTR</t>
  </si>
  <si>
    <t>FEC.ktoe.BE.MAE.MAE.TOTAL.TOTAL.ELEC</t>
  </si>
  <si>
    <t>FEC.ktoe.BE.MAE.MAE.LIGHT.GENERIC.ELEC</t>
  </si>
  <si>
    <t>FEC.ktoe.BE.MAE.MAE.AIRCOMP.GENERIC.ELEC</t>
  </si>
  <si>
    <t>FEC.ktoe.BE.MAE.MAE.MOTOR.GENERIC.ELEC</t>
  </si>
  <si>
    <t>FEC.ktoe.BE.MAE.MAE.FANS.GENERIC.ELEC</t>
  </si>
  <si>
    <t>FEC.ktoe.BE.MAE.MAE.LOW_ENTH.TOTAL.TOTAL</t>
  </si>
  <si>
    <t>FEC.ktoe.BE.MAE.MAE.LOW_ENTH.THERM.DIESEL_LIQBIO</t>
  </si>
  <si>
    <t>FEC.ktoe.BE.MAE.MAE.LOW_ENTH.THERM.NG_BIOGAS</t>
  </si>
  <si>
    <t>FEC.ktoe.BE.MAE.MAE.LOW_ENTH.THERM.SOLAR_GEO</t>
  </si>
  <si>
    <t>FEC.ktoe.BE.MAE.MAE.LOW_ENTH.HP.AMBIENT</t>
  </si>
  <si>
    <t>FEC.ktoe.BE.MAE.MAE.LOW_ENTH.THERM.ELEC</t>
  </si>
  <si>
    <t>Mach. Eq.: Foundries</t>
  </si>
  <si>
    <t>Mach. Eq.: Thermal Foundries</t>
  </si>
  <si>
    <t>FEC.ktoe.BE.MAE.MAE.FOUNDRY.THERM.TOTAL</t>
  </si>
  <si>
    <t>FEC.ktoe.BE.MAE.MAE.FOUNDRY.THERM.SOLIDS</t>
  </si>
  <si>
    <t>FEC.ktoe.BE.MAE.MAE.FOUNDRY.THERM.LPG</t>
  </si>
  <si>
    <t>FEC.ktoe.BE.MAE.MAE.FOUNDRY.THERM.DIESEL_LIQBIO</t>
  </si>
  <si>
    <t>FEC.ktoe.BE.MAE.MAE.FOUNDRY.THERM.RFO</t>
  </si>
  <si>
    <t>FEC.ktoe.BE.MAE.MAE.FOUNDRY.THERM.NG_BIOGAS</t>
  </si>
  <si>
    <t>Mach. Eq.: Electric Foundries</t>
  </si>
  <si>
    <t>FEC.ktoe.BE.MAE.MAE.FOUNDRY.ELEC.ELEC</t>
  </si>
  <si>
    <t>Mach. Eq.: Connection techniques</t>
  </si>
  <si>
    <t>Mach. Eq.: Thermal connection</t>
  </si>
  <si>
    <t>FEC.ktoe.BE.MAE.MAE.CONNECTION_THERM.THERM.NG_BIOGAS</t>
  </si>
  <si>
    <t>Mach. Eq.: Electric connection</t>
  </si>
  <si>
    <t>FEC.ktoe.BE.MAE.MAE.CONNECTION_ELEC.ELEC.ELEC</t>
  </si>
  <si>
    <t>Mach. Eq.: Heat treatment</t>
  </si>
  <si>
    <t>Mach. Eq.: Heat treatment - Thermal</t>
  </si>
  <si>
    <t>FEC.ktoe.BE.MAE.MAE.HEAT_TREAT.THERM.TOTAL</t>
  </si>
  <si>
    <t>FEC.ktoe.BE.MAE.MAE.HEAT_TREAT.THERM.SOLIDS</t>
  </si>
  <si>
    <t>FEC.ktoe.BE.MAE.MAE.HEAT_TREAT.THERM.LPG</t>
  </si>
  <si>
    <t>FEC.ktoe.BE.MAE.MAE.HEAT_TREAT.THERM.DIESEL_LIQBIO</t>
  </si>
  <si>
    <t>FEC.ktoe.BE.MAE.MAE.HEAT_TREAT.THERM.RFO</t>
  </si>
  <si>
    <t>FEC.ktoe.BE.MAE.MAE.HEAT_TREAT.THERM.NG_BIOGAS</t>
  </si>
  <si>
    <t>Mach. Eq.: Heat treatment - Electric</t>
  </si>
  <si>
    <t>FEC.ktoe.BE.MAE.MAE.HEAT_TREAT.ELEC.ELEC</t>
  </si>
  <si>
    <t>Mach. Eq.: Steam processing</t>
  </si>
  <si>
    <t>FEC.ktoe.BE.MAE.MAE.PROCESSING.TOTAL.TOTAL</t>
  </si>
  <si>
    <t>FEC.ktoe.BE.MAE.MAE.PROCESSING.STEAM.SOLIDS</t>
  </si>
  <si>
    <t>FEC.ktoe.BE.MAE.MAE.PROCESSING.STEAM.RFG</t>
  </si>
  <si>
    <t>FEC.ktoe.BE.MAE.MAE.PROCESSING.STEAM.LPG</t>
  </si>
  <si>
    <t>FEC.ktoe.BE.MAE.MAE.PROCESSING.STEAM.DIESEL_LIQBIO</t>
  </si>
  <si>
    <t>FEC.ktoe.BE.MAE.MAE.PROCESSING.STEAM.RFO</t>
  </si>
  <si>
    <t>FEC.ktoe.BE.MAE.MAE.PROCESSING.STEAM.OTHER</t>
  </si>
  <si>
    <t>FEC.ktoe.BE.MAE.MAE.PROCESSING.STEAM.NG_BIOGAS</t>
  </si>
  <si>
    <t>FEC.ktoe.BE.MAE.MAE.PROCESSING.STEAM.DERIVED</t>
  </si>
  <si>
    <t>FEC.ktoe.BE.MAE.MAE.PROCESSING.STEAM.BIOMASS_WASTE</t>
  </si>
  <si>
    <t>FEC.ktoe.BE.MAE.MAE.PROCESSING.STEAM.STEAM_DISTR</t>
  </si>
  <si>
    <t>Mach. Eq.: General machinery</t>
  </si>
  <si>
    <t>FEC.ktoe.BE.MAE.MAE.GENERIC.MECH.ELEC</t>
  </si>
  <si>
    <t>Mach. Eq.: Product finishing</t>
  </si>
  <si>
    <t>FEC.ktoe.BE.MAE.MAE.FINISHING.THERM.ELEC</t>
  </si>
  <si>
    <t>UED.ktoe.BE.MAE.MAE.TOTAL.TOTAL.TOTAL</t>
  </si>
  <si>
    <t>UED.ktoe.BE.MAE.MAE.LIGHT.GENERIC.ELEC</t>
  </si>
  <si>
    <t>UED.ktoe.BE.MAE.MAE.AIRCOMP.GENERIC.ELEC</t>
  </si>
  <si>
    <t>UED.ktoe.BE.MAE.MAE.MOTOR.GENERIC.ELEC</t>
  </si>
  <si>
    <t>UED.ktoe.BE.MAE.MAE.FANS.GENERIC.ELEC</t>
  </si>
  <si>
    <t>UED.ktoe.BE.MAE.MAE.LOW_ENTH.TOTAL.TOTAL</t>
  </si>
  <si>
    <t>UED.ktoe.BE.MAE.MAE.LOW_ENTH.THERM.DIESEL_LIQBIO</t>
  </si>
  <si>
    <t>UED.ktoe.BE.MAE.MAE.LOW_ENTH.THERM.NG_BIOGAS</t>
  </si>
  <si>
    <t>UED.ktoe.BE.MAE.MAE.LOW_ENTH.THERM.SOLAR_GEO</t>
  </si>
  <si>
    <t>UED.ktoe.BE.MAE.MAE.LOW_ENTH.HP.AMBIENT</t>
  </si>
  <si>
    <t>UED.ktoe.BE.MAE.MAE.LOW_ENTH.THERM.ELEC</t>
  </si>
  <si>
    <t>UED.ktoe.BE.MAE.MAE.FOUNDRY.THERM.TOTAL</t>
  </si>
  <si>
    <t>UED.ktoe.BE.MAE.MAE.FOUNDRY.THERM.SOLIDS</t>
  </si>
  <si>
    <t>UED.ktoe.BE.MAE.MAE.FOUNDRY.THERM.LPG</t>
  </si>
  <si>
    <t>UED.ktoe.BE.MAE.MAE.FOUNDRY.THERM.DIESEL_LIQBIO</t>
  </si>
  <si>
    <t>UED.ktoe.BE.MAE.MAE.FOUNDRY.THERM.RFO</t>
  </si>
  <si>
    <t>UED.ktoe.BE.MAE.MAE.FOUNDRY.THERM.NG_BIOGAS</t>
  </si>
  <si>
    <t>UED.ktoe.BE.MAE.MAE.FOUNDRY.ELEC.ELEC</t>
  </si>
  <si>
    <t>UED.ktoe.BE.MAE.MAE.CONNECTION_THERM.THERM.NG_BIOGAS</t>
  </si>
  <si>
    <t>UED.ktoe.BE.MAE.MAE.CONNECTION_ELEC.ELEC.ELEC</t>
  </si>
  <si>
    <t>UED.ktoe.BE.MAE.MAE.HEAT_TREAT.THERM.TOTAL</t>
  </si>
  <si>
    <t>UED.ktoe.BE.MAE.MAE.HEAT_TREAT.THERM.SOLIDS</t>
  </si>
  <si>
    <t>UED.ktoe.BE.MAE.MAE.HEAT_TREAT.THERM.LPG</t>
  </si>
  <si>
    <t>UED.ktoe.BE.MAE.MAE.HEAT_TREAT.THERM.DIESEL_LIQBIO</t>
  </si>
  <si>
    <t>UED.ktoe.BE.MAE.MAE.HEAT_TREAT.THERM.RFO</t>
  </si>
  <si>
    <t>UED.ktoe.BE.MAE.MAE.HEAT_TREAT.THERM.NG_BIOGAS</t>
  </si>
  <si>
    <t>UED.ktoe.BE.MAE.MAE.HEAT_TREAT.ELEC.ELEC</t>
  </si>
  <si>
    <t>UED.ktoe.BE.MAE.MAE.PROCESSING.TOTAL.TOTAL</t>
  </si>
  <si>
    <t>UED.ktoe.BE.MAE.MAE.PROCESSING.STEAM.SOLIDS</t>
  </si>
  <si>
    <t>UED.ktoe.BE.MAE.MAE.PROCESSING.STEAM.RFG</t>
  </si>
  <si>
    <t>UED.ktoe.BE.MAE.MAE.PROCESSING.STEAM.LPG</t>
  </si>
  <si>
    <t>UED.ktoe.BE.MAE.MAE.PROCESSING.STEAM.DIESEL_LIQBIO</t>
  </si>
  <si>
    <t>UED.ktoe.BE.MAE.MAE.PROCESSING.STEAM.RFO</t>
  </si>
  <si>
    <t>UED.ktoe.BE.MAE.MAE.PROCESSING.STEAM.OTHER</t>
  </si>
  <si>
    <t>UED.ktoe.BE.MAE.MAE.PROCESSING.STEAM.NG_BIOGAS</t>
  </si>
  <si>
    <t>UED.ktoe.BE.MAE.MAE.PROCESSING.STEAM.DERIVED</t>
  </si>
  <si>
    <t>UED.ktoe.BE.MAE.MAE.PROCESSING.STEAM.BIOMASS_WASTE</t>
  </si>
  <si>
    <t>UED.ktoe.BE.MAE.MAE.PROCESSING.STEAM.STEAM_DISTR</t>
  </si>
  <si>
    <t>UED.ktoe.BE.MAE.MAE.GENERIC.MECH.ELEC</t>
  </si>
  <si>
    <t>UED.ktoe.BE.MAE.MAE.FINISHING.THERM.ELEC</t>
  </si>
  <si>
    <t>FUEL_EMI.ktCO2.BE.MAE.MAE.TOTAL.TOTAL.TOTAL</t>
  </si>
  <si>
    <t>FUEL_EMI.ktCO2.BE.MAE.MAE.LIGHT.GENERIC.ELEC</t>
  </si>
  <si>
    <t>FUEL_EMI.ktCO2.BE.MAE.MAE.AIRCOMP.GENERIC.ELEC</t>
  </si>
  <si>
    <t>FUEL_EMI.ktCO2.BE.MAE.MAE.MOTOR.GENERIC.ELEC</t>
  </si>
  <si>
    <t>FUEL_EMI.ktCO2.BE.MAE.MAE.FANS.GENERIC.ELEC</t>
  </si>
  <si>
    <t>FUEL_EMI.ktCO2.BE.MAE.MAE.LOW_ENTH.TOTAL.TOTAL</t>
  </si>
  <si>
    <t>FUEL_EMI.ktCO2.BE.MAE.MAE.LOW_ENTH.THERM.DIESEL_LIQBIO</t>
  </si>
  <si>
    <t>FUEL_EMI.ktCO2.BE.MAE.MAE.LOW_ENTH.THERM.NG_BIOGAS</t>
  </si>
  <si>
    <t>FUEL_EMI.ktCO2.BE.MAE.MAE.LOW_ENTH.THERM.SOLAR_GEO</t>
  </si>
  <si>
    <t>FUEL_EMI.ktCO2.BE.MAE.MAE.LOW_ENTH.HP.AMBIENT</t>
  </si>
  <si>
    <t>FUEL_EMI.ktCO2.BE.MAE.MAE.LOW_ENTH.THERM.ELEC</t>
  </si>
  <si>
    <t>FUEL_EMI.ktCO2.BE.MAE.MAE.FOUNDRY.THERM.TOTAL</t>
  </si>
  <si>
    <t>FUEL_EMI.ktCO2.BE.MAE.MAE.FOUNDRY.THERM.SOLIDS</t>
  </si>
  <si>
    <t>FUEL_EMI.ktCO2.BE.MAE.MAE.FOUNDRY.THERM.LPG</t>
  </si>
  <si>
    <t>FUEL_EMI.ktCO2.BE.MAE.MAE.FOUNDRY.THERM.DIESEL_LIQBIO</t>
  </si>
  <si>
    <t>FUEL_EMI.ktCO2.BE.MAE.MAE.FOUNDRY.THERM.RFO</t>
  </si>
  <si>
    <t>FUEL_EMI.ktCO2.BE.MAE.MAE.FOUNDRY.THERM.NG_BIOGAS</t>
  </si>
  <si>
    <t>FUEL_EMI.ktCO2.BE.MAE.MAE.FOUNDRY.ELEC.ELEC</t>
  </si>
  <si>
    <t>FUEL_EMI.ktCO2.BE.MAE.MAE.CONNECTION_THERM.THERM.NG_BIOGAS</t>
  </si>
  <si>
    <t>FUEL_EMI.ktCO2.BE.MAE.MAE.CONNECTION_ELEC.ELEC.ELEC</t>
  </si>
  <si>
    <t>FUEL_EMI.ktCO2.BE.MAE.MAE.HEAT_TREAT.THERM.TOTAL</t>
  </si>
  <si>
    <t>FUEL_EMI.ktCO2.BE.MAE.MAE.HEAT_TREAT.THERM.SOLIDS</t>
  </si>
  <si>
    <t>FUEL_EMI.ktCO2.BE.MAE.MAE.HEAT_TREAT.THERM.LPG</t>
  </si>
  <si>
    <t>FUEL_EMI.ktCO2.BE.MAE.MAE.HEAT_TREAT.THERM.DIESEL_LIQBIO</t>
  </si>
  <si>
    <t>FUEL_EMI.ktCO2.BE.MAE.MAE.HEAT_TREAT.THERM.RFO</t>
  </si>
  <si>
    <t>FUEL_EMI.ktCO2.BE.MAE.MAE.HEAT_TREAT.THERM.NG_BIOGAS</t>
  </si>
  <si>
    <t>FUEL_EMI.ktCO2.BE.MAE.MAE.HEAT_TREAT.ELEC.ELEC</t>
  </si>
  <si>
    <t>FUEL_EMI.ktCO2.BE.MAE.MAE.PROCESSING.TOTAL.TOTAL</t>
  </si>
  <si>
    <t>FUEL_EMI.ktCO2.BE.MAE.MAE.PROCESSING.STEAM.SOLIDS</t>
  </si>
  <si>
    <t>FUEL_EMI.ktCO2.BE.MAE.MAE.PROCESSING.STEAM.RFG</t>
  </si>
  <si>
    <t>FUEL_EMI.ktCO2.BE.MAE.MAE.PROCESSING.STEAM.LPG</t>
  </si>
  <si>
    <t>FUEL_EMI.ktCO2.BE.MAE.MAE.PROCESSING.STEAM.DIESEL_LIQBIO</t>
  </si>
  <si>
    <t>FUEL_EMI.ktCO2.BE.MAE.MAE.PROCESSING.STEAM.RFO</t>
  </si>
  <si>
    <t>FUEL_EMI.ktCO2.BE.MAE.MAE.PROCESSING.STEAM.OTHER</t>
  </si>
  <si>
    <t>FUEL_EMI.ktCO2.BE.MAE.MAE.PROCESSING.STEAM.NG_BIOGAS</t>
  </si>
  <si>
    <t>FUEL_EMI.ktCO2.BE.MAE.MAE.PROCESSING.STEAM.DERIVED</t>
  </si>
  <si>
    <t>FUEL_EMI.ktCO2.BE.MAE.MAE.PROCESSING.STEAM.BIOMASS_WASTE</t>
  </si>
  <si>
    <t>FUEL_EMI.ktCO2.BE.MAE.MAE.PROCESSING.STEAM.STEAM_DISTR</t>
  </si>
  <si>
    <t>FUEL_EMI.ktCO2.BE.MAE.MAE.GENERIC.MECH.ELEC</t>
  </si>
  <si>
    <t>FUEL_EMI.ktCO2.BE.MAE.MAE.FINISHING.THERM.ELEC</t>
  </si>
  <si>
    <t>VA.Meuro2015.BE.TEL.TEL</t>
  </si>
  <si>
    <t>OUTPUT.index.BE.TEL.TEL</t>
  </si>
  <si>
    <t>CAP.index.BE.TEL.TEL</t>
  </si>
  <si>
    <t>NEWCAP.index.BE.TEL.TEL</t>
  </si>
  <si>
    <t>FEC.ktoe.BE.TEL.TEL.TOTAL.TOTAL.TOTAL</t>
  </si>
  <si>
    <t>FEC.ktoe.BE.TEL.TEL.TOTAL.TOTAL.SOLIDS</t>
  </si>
  <si>
    <t>FEC.ktoe.BE.TEL.TEL.TOTAL.TOTAL.RFG</t>
  </si>
  <si>
    <t>FEC.ktoe.BE.TEL.TEL.TOTAL.TOTAL.LPG</t>
  </si>
  <si>
    <t>FEC.ktoe.BE.TEL.TEL.TOTAL.TOTAL.DIESEL</t>
  </si>
  <si>
    <t>FEC.ktoe.BE.TEL.TEL.TOTAL.TOTAL.RFO</t>
  </si>
  <si>
    <t>FEC.ktoe.BE.TEL.TEL.TOTAL.TOTAL.OTHER</t>
  </si>
  <si>
    <t>FEC.ktoe.BE.TEL.TEL.TOTAL.TOTAL.NG</t>
  </si>
  <si>
    <t>FEC.ktoe.BE.TEL.TEL.TOTAL.TOTAL.DERIVED</t>
  </si>
  <si>
    <t>FEC.ktoe.BE.TEL.TEL.TOTAL.TOTAL.BIOMASS_WASTE</t>
  </si>
  <si>
    <t>FEC.ktoe.BE.TEL.TEL.TOTAL.TOTAL.BIOGAS</t>
  </si>
  <si>
    <t>FEC.ktoe.BE.TEL.TEL.TOTAL.TOTAL.LIQBIO</t>
  </si>
  <si>
    <t>FEC.ktoe.BE.TEL.TEL.TOTAL.TOTAL.SOLAR</t>
  </si>
  <si>
    <t>FEC.ktoe.BE.TEL.TEL.TOTAL.TOTAL.GEO</t>
  </si>
  <si>
    <t>FEC.ktoe.BE.TEL.TEL.TOTAL.TOTAL.AMBIENT</t>
  </si>
  <si>
    <t>FEC.ktoe.BE.TEL.TEL.TOTAL.TOTAL.STEAM_DISTR</t>
  </si>
  <si>
    <t>FEC.ktoe.BE.TEL.TEL.TOTAL.TOTAL.ELEC</t>
  </si>
  <si>
    <t>FEC.ktoe.BE.TEL.TEL.LIGHT.GENERIC.ELEC</t>
  </si>
  <si>
    <t>FEC.ktoe.BE.TEL.TEL.AIRCOMP.GENERIC.ELEC</t>
  </si>
  <si>
    <t>FEC.ktoe.BE.TEL.TEL.MOTOR.GENERIC.ELEC</t>
  </si>
  <si>
    <t>FEC.ktoe.BE.TEL.TEL.FANS.GENERIC.ELEC</t>
  </si>
  <si>
    <t>FEC.ktoe.BE.TEL.TEL.LOW_ENTH.TOTAL.TOTAL</t>
  </si>
  <si>
    <t>FEC.ktoe.BE.TEL.TEL.LOW_ENTH.THERM.DIESEL_LIQBIO</t>
  </si>
  <si>
    <t>FEC.ktoe.BE.TEL.TEL.LOW_ENTH.THERM.NG_BIOGAS</t>
  </si>
  <si>
    <t>FEC.ktoe.BE.TEL.TEL.LOW_ENTH.THERM.SOLAR_GEO</t>
  </si>
  <si>
    <t>FEC.ktoe.BE.TEL.TEL.LOW_ENTH.HP.AMBIENT</t>
  </si>
  <si>
    <t>FEC.ktoe.BE.TEL.TEL.LOW_ENTH.THERM.ELEC</t>
  </si>
  <si>
    <t>Textiles: Pretreatment with steam</t>
  </si>
  <si>
    <t>FEC.ktoe.BE.TEL.TEL.PRETREAT.TOTAL.TOTAL</t>
  </si>
  <si>
    <t>FEC.ktoe.BE.TEL.TEL.PRETREAT.STEAM.SOLIDS</t>
  </si>
  <si>
    <t>FEC.ktoe.BE.TEL.TEL.PRETREAT.STEAM.RFG</t>
  </si>
  <si>
    <t>FEC.ktoe.BE.TEL.TEL.PRETREAT.STEAM.LPG</t>
  </si>
  <si>
    <t>FEC.ktoe.BE.TEL.TEL.PRETREAT.STEAM.DIESEL_LIQBIO</t>
  </si>
  <si>
    <t>FEC.ktoe.BE.TEL.TEL.PRETREAT.STEAM.RFO</t>
  </si>
  <si>
    <t>FEC.ktoe.BE.TEL.TEL.PRETREAT.STEAM.OTHER</t>
  </si>
  <si>
    <t>FEC.ktoe.BE.TEL.TEL.PRETREAT.STEAM.NG_BIOGAS</t>
  </si>
  <si>
    <t>FEC.ktoe.BE.TEL.TEL.PRETREAT.STEAM.DERIVED</t>
  </si>
  <si>
    <t>FEC.ktoe.BE.TEL.TEL.PRETREAT.STEAM.BIOMASS_WASTE</t>
  </si>
  <si>
    <t>FEC.ktoe.BE.TEL.TEL.PRETREAT.STEAM.STEAM_DISTR</t>
  </si>
  <si>
    <t>Textiles: Wet processing with steam</t>
  </si>
  <si>
    <t>FEC.ktoe.BE.TEL.TEL.PROCESSING.TOTAL.TOTAL</t>
  </si>
  <si>
    <t>FEC.ktoe.BE.TEL.TEL.PROCESSING.STEAM.SOLIDS</t>
  </si>
  <si>
    <t>FEC.ktoe.BE.TEL.TEL.PROCESSING.STEAM.RFG</t>
  </si>
  <si>
    <t>FEC.ktoe.BE.TEL.TEL.PROCESSING.STEAM.LPG</t>
  </si>
  <si>
    <t>FEC.ktoe.BE.TEL.TEL.PROCESSING.STEAM.DIESEL_LIQBIO</t>
  </si>
  <si>
    <t>FEC.ktoe.BE.TEL.TEL.PROCESSING.STEAM.RFO</t>
  </si>
  <si>
    <t>FEC.ktoe.BE.TEL.TEL.PROCESSING.STEAM.OTHER</t>
  </si>
  <si>
    <t>FEC.ktoe.BE.TEL.TEL.PROCESSING.STEAM.NG_BIOGAS</t>
  </si>
  <si>
    <t>FEC.ktoe.BE.TEL.TEL.PROCESSING.STEAM.DERIVED</t>
  </si>
  <si>
    <t>FEC.ktoe.BE.TEL.TEL.PROCESSING.STEAM.BIOMASS_WASTE</t>
  </si>
  <si>
    <t>FEC.ktoe.BE.TEL.TEL.PROCESSING.STEAM.STEAM_DISTR</t>
  </si>
  <si>
    <t>Textiles: Electric general machinery</t>
  </si>
  <si>
    <t>FEC.ktoe.BE.TEL.TEL.GENERIC.MECH.ELEC</t>
  </si>
  <si>
    <t>Textiles: Drying</t>
  </si>
  <si>
    <t>Textiles: Thermal drying</t>
  </si>
  <si>
    <t>FEC.ktoe.BE.TEL.TEL.DRYING.TOTAL.TOTAL</t>
  </si>
  <si>
    <t>FEC.ktoe.BE.TEL.TEL.DRYING.THERM.SOLIDS</t>
  </si>
  <si>
    <t>FEC.ktoe.BE.TEL.TEL.DRYING.THERM.LPG</t>
  </si>
  <si>
    <t>FEC.ktoe.BE.TEL.TEL.DRYING.THERM.DIESEL_LIQBIO</t>
  </si>
  <si>
    <t>FEC.ktoe.BE.TEL.TEL.DRYING.THERM.RFO</t>
  </si>
  <si>
    <t>FEC.ktoe.BE.TEL.TEL.DRYING.THERM.NG_BIOGAS</t>
  </si>
  <si>
    <t>Textiles: Steam drying</t>
  </si>
  <si>
    <t>FEC.ktoe.BE.TEL.TEL.DRYING_STEAM.TOTAL.TOTAL</t>
  </si>
  <si>
    <t>FEC.ktoe.BE.TEL.TEL.DRYING_STEAM.STEAM.SOLIDS</t>
  </si>
  <si>
    <t>FEC.ktoe.BE.TEL.TEL.DRYING_STEAM.STEAM.RFG</t>
  </si>
  <si>
    <t>FEC.ktoe.BE.TEL.TEL.DRYING_STEAM.STEAM.LPG</t>
  </si>
  <si>
    <t>FEC.ktoe.BE.TEL.TEL.DRYING_STEAM.STEAM.DIESEL_LIQBIO</t>
  </si>
  <si>
    <t>FEC.ktoe.BE.TEL.TEL.DRYING_STEAM.STEAM.RFO</t>
  </si>
  <si>
    <t>FEC.ktoe.BE.TEL.TEL.DRYING_STEAM.STEAM.OTHER</t>
  </si>
  <si>
    <t>FEC.ktoe.BE.TEL.TEL.DRYING_STEAM.STEAM.NG_BIOGAS</t>
  </si>
  <si>
    <t>FEC.ktoe.BE.TEL.TEL.DRYING_STEAM.STEAM.DERIVED</t>
  </si>
  <si>
    <t>FEC.ktoe.BE.TEL.TEL.DRYING_STEAM.STEAM.BIOMASS_WASTE</t>
  </si>
  <si>
    <t>FEC.ktoe.BE.TEL.TEL.DRYING_STEAM.STEAM.STEAM_DISTR</t>
  </si>
  <si>
    <t>Textiles: Electric drying</t>
  </si>
  <si>
    <t>FEC.ktoe.BE.TEL.TEL.DRYING_ELEC.ELEC.ELEC</t>
  </si>
  <si>
    <t>Textiles: Microwave drying</t>
  </si>
  <si>
    <t>FEC.ktoe.BE.TEL.TEL.DRYING_MICROW.MICROW.ELEC</t>
  </si>
  <si>
    <t>Textiles: Finishing Electric</t>
  </si>
  <si>
    <t>FEC.ktoe.BE.TEL.TEL.FINISHING.THERM.ELEC</t>
  </si>
  <si>
    <t>UED.ktoe.BE.TEL.TEL.TOTAL.TOTAL.TOTAL</t>
  </si>
  <si>
    <t>UED.ktoe.BE.TEL.TEL.LIGHT.GENERIC.ELEC</t>
  </si>
  <si>
    <t>UED.ktoe.BE.TEL.TEL.AIRCOMP.GENERIC.ELEC</t>
  </si>
  <si>
    <t>UED.ktoe.BE.TEL.TEL.MOTOR.GENERIC.ELEC</t>
  </si>
  <si>
    <t>UED.ktoe.BE.TEL.TEL.FANS.GENERIC.ELEC</t>
  </si>
  <si>
    <t>UED.ktoe.BE.TEL.TEL.LOW_ENTH.TOTAL.TOTAL</t>
  </si>
  <si>
    <t>UED.ktoe.BE.TEL.TEL.LOW_ENTH.THERM.DIESEL_LIQBIO</t>
  </si>
  <si>
    <t>UED.ktoe.BE.TEL.TEL.LOW_ENTH.THERM.NG_BIOGAS</t>
  </si>
  <si>
    <t>UED.ktoe.BE.TEL.TEL.LOW_ENTH.THERM.SOLAR_GEO</t>
  </si>
  <si>
    <t>UED.ktoe.BE.TEL.TEL.LOW_ENTH.HP.AMBIENT</t>
  </si>
  <si>
    <t>UED.ktoe.BE.TEL.TEL.LOW_ENTH.THERM.ELEC</t>
  </si>
  <si>
    <t>UED.ktoe.BE.TEL.TEL.PRETREAT.TOTAL.TOTAL</t>
  </si>
  <si>
    <t>UED.ktoe.BE.TEL.TEL.PRETREAT.STEAM.SOLIDS</t>
  </si>
  <si>
    <t>UED.ktoe.BE.TEL.TEL.PRETREAT.STEAM.RFG</t>
  </si>
  <si>
    <t>UED.ktoe.BE.TEL.TEL.PRETREAT.STEAM.LPG</t>
  </si>
  <si>
    <t>UED.ktoe.BE.TEL.TEL.PRETREAT.STEAM.DIESEL_LIQBIO</t>
  </si>
  <si>
    <t>UED.ktoe.BE.TEL.TEL.PRETREAT.STEAM.RFO</t>
  </si>
  <si>
    <t>UED.ktoe.BE.TEL.TEL.PRETREAT.STEAM.OTHER</t>
  </si>
  <si>
    <t>UED.ktoe.BE.TEL.TEL.PRETREAT.STEAM.NG_BIOGAS</t>
  </si>
  <si>
    <t>UED.ktoe.BE.TEL.TEL.PRETREAT.STEAM.DERIVED</t>
  </si>
  <si>
    <t>UED.ktoe.BE.TEL.TEL.PRETREAT.STEAM.BIOMASS_WASTE</t>
  </si>
  <si>
    <t>UED.ktoe.BE.TEL.TEL.PRETREAT.STEAM.STEAM_DISTR</t>
  </si>
  <si>
    <t>UED.ktoe.BE.TEL.TEL.PROCESSING.TOTAL.TOTAL</t>
  </si>
  <si>
    <t>UED.ktoe.BE.TEL.TEL.PROCESSING.STEAM.SOLIDS</t>
  </si>
  <si>
    <t>UED.ktoe.BE.TEL.TEL.PROCESSING.STEAM.RFG</t>
  </si>
  <si>
    <t>UED.ktoe.BE.TEL.TEL.PROCESSING.STEAM.LPG</t>
  </si>
  <si>
    <t>UED.ktoe.BE.TEL.TEL.PROCESSING.STEAM.DIESEL_LIQBIO</t>
  </si>
  <si>
    <t>UED.ktoe.BE.TEL.TEL.PROCESSING.STEAM.RFO</t>
  </si>
  <si>
    <t>UED.ktoe.BE.TEL.TEL.PROCESSING.STEAM.OTHER</t>
  </si>
  <si>
    <t>UED.ktoe.BE.TEL.TEL.PROCESSING.STEAM.NG_BIOGAS</t>
  </si>
  <si>
    <t>UED.ktoe.BE.TEL.TEL.PROCESSING.STEAM.DERIVED</t>
  </si>
  <si>
    <t>UED.ktoe.BE.TEL.TEL.PROCESSING.STEAM.BIOMASS_WASTE</t>
  </si>
  <si>
    <t>UED.ktoe.BE.TEL.TEL.PROCESSING.STEAM.STEAM_DISTR</t>
  </si>
  <si>
    <t>UED.ktoe.BE.TEL.TEL.GENERIC.MECH.ELEC</t>
  </si>
  <si>
    <t>UED.ktoe.BE.TEL.TEL.DRYING.TOTAL.TOTAL</t>
  </si>
  <si>
    <t>UED.ktoe.BE.TEL.TEL.DRYING.THERM.SOLIDS</t>
  </si>
  <si>
    <t>UED.ktoe.BE.TEL.TEL.DRYING.THERM.LPG</t>
  </si>
  <si>
    <t>UED.ktoe.BE.TEL.TEL.DRYING.THERM.DIESEL_LIQBIO</t>
  </si>
  <si>
    <t>UED.ktoe.BE.TEL.TEL.DRYING.THERM.RFO</t>
  </si>
  <si>
    <t>UED.ktoe.BE.TEL.TEL.DRYING.THERM.NG_BIOGAS</t>
  </si>
  <si>
    <t>UED.ktoe.BE.TEL.TEL.DRYING_STEAM.TOTAL.TOTAL</t>
  </si>
  <si>
    <t>UED.ktoe.BE.TEL.TEL.DRYING_STEAM.STEAM.SOLIDS</t>
  </si>
  <si>
    <t>UED.ktoe.BE.TEL.TEL.DRYING_STEAM.STEAM.RFG</t>
  </si>
  <si>
    <t>UED.ktoe.BE.TEL.TEL.DRYING_STEAM.STEAM.LPG</t>
  </si>
  <si>
    <t>UED.ktoe.BE.TEL.TEL.DRYING_STEAM.STEAM.DIESEL_LIQBIO</t>
  </si>
  <si>
    <t>UED.ktoe.BE.TEL.TEL.DRYING_STEAM.STEAM.RFO</t>
  </si>
  <si>
    <t>UED.ktoe.BE.TEL.TEL.DRYING_STEAM.STEAM.OTHER</t>
  </si>
  <si>
    <t>UED.ktoe.BE.TEL.TEL.DRYING_STEAM.STEAM.NG_BIOGAS</t>
  </si>
  <si>
    <t>UED.ktoe.BE.TEL.TEL.DRYING_STEAM.STEAM.DERIVED</t>
  </si>
  <si>
    <t>UED.ktoe.BE.TEL.TEL.DRYING_STEAM.STEAM.BIOMASS_WASTE</t>
  </si>
  <si>
    <t>UED.ktoe.BE.TEL.TEL.DRYING_STEAM.STEAM.STEAM_DISTR</t>
  </si>
  <si>
    <t>UED.ktoe.BE.TEL.TEL.DRYING_ELEC.ELEC.ELEC</t>
  </si>
  <si>
    <t>UED.ktoe.BE.TEL.TEL.DRYING_MICROW.MICROW.ELEC</t>
  </si>
  <si>
    <t>UED.ktoe.BE.TEL.TEL.FINISHING.THERM.ELEC</t>
  </si>
  <si>
    <t>FUEL_EMI.ktCO2.BE.TEL.TEL.TOTAL.TOTAL.TOTAL</t>
  </si>
  <si>
    <t>FUEL_EMI.ktCO2.BE.TEL.TEL.LIGHT.GENERIC.ELEC</t>
  </si>
  <si>
    <t>FUEL_EMI.ktCO2.BE.TEL.TEL.AIRCOMP.GENERIC.ELEC</t>
  </si>
  <si>
    <t>FUEL_EMI.ktCO2.BE.TEL.TEL.MOTOR.GENERIC.ELEC</t>
  </si>
  <si>
    <t>FUEL_EMI.ktCO2.BE.TEL.TEL.FANS.GENERIC.ELEC</t>
  </si>
  <si>
    <t>FUEL_EMI.ktCO2.BE.TEL.TEL.LOW_ENTH.TOTAL.TOTAL</t>
  </si>
  <si>
    <t>FUEL_EMI.ktCO2.BE.TEL.TEL.LOW_ENTH.THERM.DIESEL_LIQBIO</t>
  </si>
  <si>
    <t>FUEL_EMI.ktCO2.BE.TEL.TEL.LOW_ENTH.THERM.NG_BIOGAS</t>
  </si>
  <si>
    <t>FUEL_EMI.ktCO2.BE.TEL.TEL.LOW_ENTH.THERM.SOLAR_GEO</t>
  </si>
  <si>
    <t>FUEL_EMI.ktCO2.BE.TEL.TEL.LOW_ENTH.HP.AMBIENT</t>
  </si>
  <si>
    <t>FUEL_EMI.ktCO2.BE.TEL.TEL.LOW_ENTH.THERM.ELEC</t>
  </si>
  <si>
    <t>FUEL_EMI.ktCO2.BE.TEL.TEL.PRETREAT.TOTAL.TOTAL</t>
  </si>
  <si>
    <t>FUEL_EMI.ktCO2.BE.TEL.TEL.PRETREAT.STEAM.SOLIDS</t>
  </si>
  <si>
    <t>FUEL_EMI.ktCO2.BE.TEL.TEL.PRETREAT.STEAM.RFG</t>
  </si>
  <si>
    <t>FUEL_EMI.ktCO2.BE.TEL.TEL.PRETREAT.STEAM.LPG</t>
  </si>
  <si>
    <t>FUEL_EMI.ktCO2.BE.TEL.TEL.PRETREAT.STEAM.DIESEL_LIQBIO</t>
  </si>
  <si>
    <t>FUEL_EMI.ktCO2.BE.TEL.TEL.PRETREAT.STEAM.RFO</t>
  </si>
  <si>
    <t>FUEL_EMI.ktCO2.BE.TEL.TEL.PRETREAT.STEAM.OTHER</t>
  </si>
  <si>
    <t>FUEL_EMI.ktCO2.BE.TEL.TEL.PRETREAT.STEAM.NG_BIOGAS</t>
  </si>
  <si>
    <t>FUEL_EMI.ktCO2.BE.TEL.TEL.PRETREAT.STEAM.DERIVED</t>
  </si>
  <si>
    <t>FUEL_EMI.ktCO2.BE.TEL.TEL.PRETREAT.STEAM.BIOMASS_WASTE</t>
  </si>
  <si>
    <t>FUEL_EMI.ktCO2.BE.TEL.TEL.PRETREAT.STEAM.STEAM_DISTR</t>
  </si>
  <si>
    <t>FUEL_EMI.ktCO2.BE.TEL.TEL.PROCESSING.TOTAL.TOTAL</t>
  </si>
  <si>
    <t>FUEL_EMI.ktCO2.BE.TEL.TEL.PROCESSING.STEAM.SOLIDS</t>
  </si>
  <si>
    <t>FUEL_EMI.ktCO2.BE.TEL.TEL.PROCESSING.STEAM.RFG</t>
  </si>
  <si>
    <t>FUEL_EMI.ktCO2.BE.TEL.TEL.PROCESSING.STEAM.LPG</t>
  </si>
  <si>
    <t>FUEL_EMI.ktCO2.BE.TEL.TEL.PROCESSING.STEAM.DIESEL_LIQBIO</t>
  </si>
  <si>
    <t>FUEL_EMI.ktCO2.BE.TEL.TEL.PROCESSING.STEAM.RFO</t>
  </si>
  <si>
    <t>FUEL_EMI.ktCO2.BE.TEL.TEL.PROCESSING.STEAM.OTHER</t>
  </si>
  <si>
    <t>FUEL_EMI.ktCO2.BE.TEL.TEL.PROCESSING.STEAM.NG_BIOGAS</t>
  </si>
  <si>
    <t>FUEL_EMI.ktCO2.BE.TEL.TEL.PROCESSING.STEAM.DERIVED</t>
  </si>
  <si>
    <t>FUEL_EMI.ktCO2.BE.TEL.TEL.PROCESSING.STEAM.BIOMASS_WASTE</t>
  </si>
  <si>
    <t>FUEL_EMI.ktCO2.BE.TEL.TEL.PROCESSING.STEAM.STEAM_DISTR</t>
  </si>
  <si>
    <t>FUEL_EMI.ktCO2.BE.TEL.TEL.GENERIC.MECH.ELEC</t>
  </si>
  <si>
    <t>FUEL_EMI.ktCO2.BE.TEL.TEL.DRYING.TOTAL.TOTAL</t>
  </si>
  <si>
    <t>FUEL_EMI.ktCO2.BE.TEL.TEL.DRYING.THERM.SOLIDS</t>
  </si>
  <si>
    <t>FUEL_EMI.ktCO2.BE.TEL.TEL.DRYING.THERM.LPG</t>
  </si>
  <si>
    <t>FUEL_EMI.ktCO2.BE.TEL.TEL.DRYING.THERM.DIESEL_LIQBIO</t>
  </si>
  <si>
    <t>FUEL_EMI.ktCO2.BE.TEL.TEL.DRYING.THERM.RFO</t>
  </si>
  <si>
    <t>FUEL_EMI.ktCO2.BE.TEL.TEL.DRYING.THERM.NG_BIOGAS</t>
  </si>
  <si>
    <t>FUEL_EMI.ktCO2.BE.TEL.TEL.DRYING_STEAM.TOTAL.TOTAL</t>
  </si>
  <si>
    <t>FUEL_EMI.ktCO2.BE.TEL.TEL.DRYING_STEAM.STEAM.SOLIDS</t>
  </si>
  <si>
    <t>FUEL_EMI.ktCO2.BE.TEL.TEL.DRYING_STEAM.STEAM.RFG</t>
  </si>
  <si>
    <t>FUEL_EMI.ktCO2.BE.TEL.TEL.DRYING_STEAM.STEAM.LPG</t>
  </si>
  <si>
    <t>FUEL_EMI.ktCO2.BE.TEL.TEL.DRYING_STEAM.STEAM.DIESEL_LIQBIO</t>
  </si>
  <si>
    <t>FUEL_EMI.ktCO2.BE.TEL.TEL.DRYING_STEAM.STEAM.RFO</t>
  </si>
  <si>
    <t>FUEL_EMI.ktCO2.BE.TEL.TEL.DRYING_STEAM.STEAM.OTHER</t>
  </si>
  <si>
    <t>FUEL_EMI.ktCO2.BE.TEL.TEL.DRYING_STEAM.STEAM.NG_BIOGAS</t>
  </si>
  <si>
    <t>FUEL_EMI.ktCO2.BE.TEL.TEL.DRYING_STEAM.STEAM.DERIVED</t>
  </si>
  <si>
    <t>FUEL_EMI.ktCO2.BE.TEL.TEL.DRYING_STEAM.STEAM.BIOMASS_WASTE</t>
  </si>
  <si>
    <t>FUEL_EMI.ktCO2.BE.TEL.TEL.DRYING_STEAM.STEAM.STEAM_DISTR</t>
  </si>
  <si>
    <t>FUEL_EMI.ktCO2.BE.TEL.TEL.DRYING_ELEC.ELEC.ELEC</t>
  </si>
  <si>
    <t>FUEL_EMI.ktCO2.BE.TEL.TEL.DRYING_MICROW.MICROW.ELEC</t>
  </si>
  <si>
    <t>FUEL_EMI.ktCO2.BE.TEL.TEL.FINISHING.THERM.ELEC</t>
  </si>
  <si>
    <t>VA.Meuro2015.BE.WWP.WWP</t>
  </si>
  <si>
    <t>OUTPUT.index.BE.WWP.WWP</t>
  </si>
  <si>
    <t>CAP.index.BE.WWP.WWP</t>
  </si>
  <si>
    <t>NEWCAP.index.BE.WWP.WWP</t>
  </si>
  <si>
    <t>FEC.ktoe.BE.WWP.WWP.TOTAL.TOTAL.TOTAL</t>
  </si>
  <si>
    <t>FEC.ktoe.BE.WWP.WWP.TOTAL.TOTAL.SOLIDS</t>
  </si>
  <si>
    <t>FEC.ktoe.BE.WWP.WWP.TOTAL.TOTAL.RFG</t>
  </si>
  <si>
    <t>FEC.ktoe.BE.WWP.WWP.TOTAL.TOTAL.LPG</t>
  </si>
  <si>
    <t>FEC.ktoe.BE.WWP.WWP.TOTAL.TOTAL.DIESEL</t>
  </si>
  <si>
    <t>FEC.ktoe.BE.WWP.WWP.TOTAL.TOTAL.RFO</t>
  </si>
  <si>
    <t>FEC.ktoe.BE.WWP.WWP.TOTAL.TOTAL.OTHER</t>
  </si>
  <si>
    <t>FEC.ktoe.BE.WWP.WWP.TOTAL.TOTAL.NG</t>
  </si>
  <si>
    <t>FEC.ktoe.BE.WWP.WWP.TOTAL.TOTAL.DERIVED</t>
  </si>
  <si>
    <t>FEC.ktoe.BE.WWP.WWP.TOTAL.TOTAL.BIOMASS_WASTE</t>
  </si>
  <si>
    <t>FEC.ktoe.BE.WWP.WWP.TOTAL.TOTAL.BIOGAS</t>
  </si>
  <si>
    <t>FEC.ktoe.BE.WWP.WWP.TOTAL.TOTAL.LIQBIO</t>
  </si>
  <si>
    <t>FEC.ktoe.BE.WWP.WWP.TOTAL.TOTAL.SOLAR</t>
  </si>
  <si>
    <t>FEC.ktoe.BE.WWP.WWP.TOTAL.TOTAL.GEO</t>
  </si>
  <si>
    <t>FEC.ktoe.BE.WWP.WWP.TOTAL.TOTAL.AMBIENT</t>
  </si>
  <si>
    <t>FEC.ktoe.BE.WWP.WWP.TOTAL.TOTAL.STEAM_DISTR</t>
  </si>
  <si>
    <t>FEC.ktoe.BE.WWP.WWP.TOTAL.TOTAL.ELEC</t>
  </si>
  <si>
    <t>FEC.ktoe.BE.WWP.WWP.LIGHT.GENERIC.ELEC</t>
  </si>
  <si>
    <t>FEC.ktoe.BE.WWP.WWP.AIRCOMP.GENERIC.ELEC</t>
  </si>
  <si>
    <t>FEC.ktoe.BE.WWP.WWP.MOTOR.GENERIC.ELEC</t>
  </si>
  <si>
    <t>FEC.ktoe.BE.WWP.WWP.FANS.GENERIC.ELEC</t>
  </si>
  <si>
    <t>FEC.ktoe.BE.WWP.WWP.LOW_ENTH.TOTAL.TOTAL</t>
  </si>
  <si>
    <t>FEC.ktoe.BE.WWP.WWP.LOW_ENTH.THERM.DIESEL_LIQBIO</t>
  </si>
  <si>
    <t>FEC.ktoe.BE.WWP.WWP.LOW_ENTH.THERM.NG_BIOGAS</t>
  </si>
  <si>
    <t>FEC.ktoe.BE.WWP.WWP.LOW_ENTH.THERM.SOLAR_GEO</t>
  </si>
  <si>
    <t>FEC.ktoe.BE.WWP.WWP.LOW_ENTH.HP.AMBIENT</t>
  </si>
  <si>
    <t>FEC.ktoe.BE.WWP.WWP.LOW_ENTH.THERM.ELEC</t>
  </si>
  <si>
    <t>Wood: Specific processes with steam</t>
  </si>
  <si>
    <t>FEC.ktoe.BE.WWP.WWP.PROCESSING.TOTAL.TOTAL</t>
  </si>
  <si>
    <t>FEC.ktoe.BE.WWP.WWP.PROCESSING.STEAM.SOLIDS</t>
  </si>
  <si>
    <t>FEC.ktoe.BE.WWP.WWP.PROCESSING.STEAM.RFG</t>
  </si>
  <si>
    <t>FEC.ktoe.BE.WWP.WWP.PROCESSING.STEAM.LPG</t>
  </si>
  <si>
    <t>FEC.ktoe.BE.WWP.WWP.PROCESSING.STEAM.DIESEL_LIQBIO</t>
  </si>
  <si>
    <t>FEC.ktoe.BE.WWP.WWP.PROCESSING.STEAM.RFO</t>
  </si>
  <si>
    <t>FEC.ktoe.BE.WWP.WWP.PROCESSING.STEAM.OTHER</t>
  </si>
  <si>
    <t>FEC.ktoe.BE.WWP.WWP.PROCESSING.STEAM.NG_BIOGAS</t>
  </si>
  <si>
    <t>FEC.ktoe.BE.WWP.WWP.PROCESSING.STEAM.DERIVED</t>
  </si>
  <si>
    <t>FEC.ktoe.BE.WWP.WWP.PROCESSING.STEAM.BIOMASS_WASTE</t>
  </si>
  <si>
    <t>FEC.ktoe.BE.WWP.WWP.PROCESSING.STEAM.STEAM_DISTR</t>
  </si>
  <si>
    <t>Wood: Electric mechanical processes</t>
  </si>
  <si>
    <t>FEC.ktoe.BE.WWP.WWP.GENERIC.MECH.ELEC</t>
  </si>
  <si>
    <t>Wood: Drying</t>
  </si>
  <si>
    <t>Wood: Thermal drying</t>
  </si>
  <si>
    <t>FEC.ktoe.BE.WWP.WWP.DRYING.TOTAL.TOTAL</t>
  </si>
  <si>
    <t>FEC.ktoe.BE.WWP.WWP.DRYING.THERM.SOLIDS</t>
  </si>
  <si>
    <t>FEC.ktoe.BE.WWP.WWP.DRYING.THERM.LPG</t>
  </si>
  <si>
    <t>FEC.ktoe.BE.WWP.WWP.DRYING.THERM.DIESEL_LIQBIO</t>
  </si>
  <si>
    <t>FEC.ktoe.BE.WWP.WWP.DRYING.THERM.RFO</t>
  </si>
  <si>
    <t>FEC.ktoe.BE.WWP.WWP.DRYING.THERM.NG_BIOGAS</t>
  </si>
  <si>
    <t>Wood: Steam drying</t>
  </si>
  <si>
    <t>FEC.ktoe.BE.WWP.WWP.DRYING_STEAM.TOTAL.TOTAL</t>
  </si>
  <si>
    <t>FEC.ktoe.BE.WWP.WWP.DRYING_STEAM.STEAM.SOLIDS</t>
  </si>
  <si>
    <t>FEC.ktoe.BE.WWP.WWP.DRYING_STEAM.STEAM.RFG</t>
  </si>
  <si>
    <t>FEC.ktoe.BE.WWP.WWP.DRYING_STEAM.STEAM.LPG</t>
  </si>
  <si>
    <t>FEC.ktoe.BE.WWP.WWP.DRYING_STEAM.STEAM.DIESEL_LIQBIO</t>
  </si>
  <si>
    <t>FEC.ktoe.BE.WWP.WWP.DRYING_STEAM.STEAM.RFO</t>
  </si>
  <si>
    <t>FEC.ktoe.BE.WWP.WWP.DRYING_STEAM.STEAM.OTHER</t>
  </si>
  <si>
    <t>FEC.ktoe.BE.WWP.WWP.DRYING_STEAM.STEAM.NG_BIOGAS</t>
  </si>
  <si>
    <t>FEC.ktoe.BE.WWP.WWP.DRYING_STEAM.STEAM.DERIVED</t>
  </si>
  <si>
    <t>FEC.ktoe.BE.WWP.WWP.DRYING_STEAM.STEAM.BIOMASS_WASTE</t>
  </si>
  <si>
    <t>FEC.ktoe.BE.WWP.WWP.DRYING_STEAM.STEAM.STEAM_DISTR</t>
  </si>
  <si>
    <t>Wood: Electric drying</t>
  </si>
  <si>
    <t>FEC.ktoe.BE.WWP.WWP.DRYING_ELEC.ELEC.ELEC</t>
  </si>
  <si>
    <t>Wood: Microwave drying</t>
  </si>
  <si>
    <t>FEC.ktoe.BE.WWP.WWP.DRYING_MICROW.MICROW.ELEC</t>
  </si>
  <si>
    <t>Wood: Finishing Electric</t>
  </si>
  <si>
    <t>FEC.ktoe.BE.WWP.WWP.FINISHING.ELEC.ELEC</t>
  </si>
  <si>
    <t>UED.ktoe.BE.WWP.WWP.TOTAL.TOTAL.TOTAL</t>
  </si>
  <si>
    <t>UED.ktoe.BE.WWP.WWP.LIGHT.GENERIC.ELEC</t>
  </si>
  <si>
    <t>UED.ktoe.BE.WWP.WWP.AIRCOMP.GENERIC.ELEC</t>
  </si>
  <si>
    <t>UED.ktoe.BE.WWP.WWP.MOTOR.GENERIC.ELEC</t>
  </si>
  <si>
    <t>UED.ktoe.BE.WWP.WWP.FANS.GENERIC.ELEC</t>
  </si>
  <si>
    <t>UED.ktoe.BE.WWP.WWP.LOW_ENTH.TOTAL.TOTAL</t>
  </si>
  <si>
    <t>UED.ktoe.BE.WWP.WWP.LOW_ENTH.THERM.DIESEL_LIQBIO</t>
  </si>
  <si>
    <t>UED.ktoe.BE.WWP.WWP.LOW_ENTH.THERM.NG_BIOGAS</t>
  </si>
  <si>
    <t>UED.ktoe.BE.WWP.WWP.LOW_ENTH.THERM.SOLAR_GEO</t>
  </si>
  <si>
    <t>UED.ktoe.BE.WWP.WWP.LOW_ENTH.HP.AMBIENT</t>
  </si>
  <si>
    <t>UED.ktoe.BE.WWP.WWP.LOW_ENTH.THERM.ELEC</t>
  </si>
  <si>
    <t>UED.ktoe.BE.WWP.WWP.PROCESSING.TOTAL.TOTAL</t>
  </si>
  <si>
    <t>UED.ktoe.BE.WWP.WWP.PROCESSING.STEAM.SOLIDS</t>
  </si>
  <si>
    <t>UED.ktoe.BE.WWP.WWP.PROCESSING.STEAM.RFG</t>
  </si>
  <si>
    <t>UED.ktoe.BE.WWP.WWP.PROCESSING.STEAM.LPG</t>
  </si>
  <si>
    <t>UED.ktoe.BE.WWP.WWP.PROCESSING.STEAM.DIESEL_LIQBIO</t>
  </si>
  <si>
    <t>UED.ktoe.BE.WWP.WWP.PROCESSING.STEAM.RFO</t>
  </si>
  <si>
    <t>UED.ktoe.BE.WWP.WWP.PROCESSING.STEAM.OTHER</t>
  </si>
  <si>
    <t>UED.ktoe.BE.WWP.WWP.PROCESSING.STEAM.NG_BIOGAS</t>
  </si>
  <si>
    <t>UED.ktoe.BE.WWP.WWP.PROCESSING.STEAM.DERIVED</t>
  </si>
  <si>
    <t>UED.ktoe.BE.WWP.WWP.PROCESSING.STEAM.BIOMASS_WASTE</t>
  </si>
  <si>
    <t>UED.ktoe.BE.WWP.WWP.PROCESSING.STEAM.STEAM_DISTR</t>
  </si>
  <si>
    <t>UED.ktoe.BE.WWP.WWP.GENERIC.MECH.ELEC</t>
  </si>
  <si>
    <t>UED.ktoe.BE.WWP.WWP.DRYING.TOTAL.TOTAL</t>
  </si>
  <si>
    <t>UED.ktoe.BE.WWP.WWP.DRYING.THERM.SOLIDS</t>
  </si>
  <si>
    <t>UED.ktoe.BE.WWP.WWP.DRYING.THERM.LPG</t>
  </si>
  <si>
    <t>UED.ktoe.BE.WWP.WWP.DRYING.THERM.DIESEL_LIQBIO</t>
  </si>
  <si>
    <t>UED.ktoe.BE.WWP.WWP.DRYING.THERM.RFO</t>
  </si>
  <si>
    <t>UED.ktoe.BE.WWP.WWP.DRYING.THERM.NG_BIOGAS</t>
  </si>
  <si>
    <t>UED.ktoe.BE.WWP.WWP.DRYING_STEAM.TOTAL.TOTAL</t>
  </si>
  <si>
    <t>UED.ktoe.BE.WWP.WWP.DRYING_STEAM.STEAM.SOLIDS</t>
  </si>
  <si>
    <t>UED.ktoe.BE.WWP.WWP.DRYING_STEAM.STEAM.RFG</t>
  </si>
  <si>
    <t>UED.ktoe.BE.WWP.WWP.DRYING_STEAM.STEAM.LPG</t>
  </si>
  <si>
    <t>UED.ktoe.BE.WWP.WWP.DRYING_STEAM.STEAM.DIESEL_LIQBIO</t>
  </si>
  <si>
    <t>UED.ktoe.BE.WWP.WWP.DRYING_STEAM.STEAM.RFO</t>
  </si>
  <si>
    <t>UED.ktoe.BE.WWP.WWP.DRYING_STEAM.STEAM.OTHER</t>
  </si>
  <si>
    <t>UED.ktoe.BE.WWP.WWP.DRYING_STEAM.STEAM.NG_BIOGAS</t>
  </si>
  <si>
    <t>UED.ktoe.BE.WWP.WWP.DRYING_STEAM.STEAM.DERIVED</t>
  </si>
  <si>
    <t>UED.ktoe.BE.WWP.WWP.DRYING_STEAM.STEAM.BIOMASS_WASTE</t>
  </si>
  <si>
    <t>UED.ktoe.BE.WWP.WWP.DRYING_STEAM.STEAM.STEAM_DISTR</t>
  </si>
  <si>
    <t>UED.ktoe.BE.WWP.WWP.DRYING_ELEC.ELEC.ELEC</t>
  </si>
  <si>
    <t>UED.ktoe.BE.WWP.WWP.DRYING_MICROW.MICROW.ELEC</t>
  </si>
  <si>
    <t>UED.ktoe.BE.WWP.WWP.FINISHING.ELEC.ELEC</t>
  </si>
  <si>
    <t>FUEL_EMI.ktCO2.BE.WWP.WWP.TOTAL.TOTAL.TOTAL</t>
  </si>
  <si>
    <t>FUEL_EMI.ktCO2.BE.WWP.WWP.LIGHT.GENERIC.ELEC</t>
  </si>
  <si>
    <t>FUEL_EMI.ktCO2.BE.WWP.WWP.AIRCOMP.GENERIC.ELEC</t>
  </si>
  <si>
    <t>FUEL_EMI.ktCO2.BE.WWP.WWP.MOTOR.GENERIC.ELEC</t>
  </si>
  <si>
    <t>FUEL_EMI.ktCO2.BE.WWP.WWP.FANS.GENERIC.ELEC</t>
  </si>
  <si>
    <t>FUEL_EMI.ktCO2.BE.WWP.WWP.LOW_ENTH.TOTAL.TOTAL</t>
  </si>
  <si>
    <t>FUEL_EMI.ktCO2.BE.WWP.WWP.LOW_ENTH.THERM.DIESEL_LIQBIO</t>
  </si>
  <si>
    <t>FUEL_EMI.ktCO2.BE.WWP.WWP.LOW_ENTH.THERM.NG_BIOGAS</t>
  </si>
  <si>
    <t>FUEL_EMI.ktCO2.BE.WWP.WWP.LOW_ENTH.THERM.SOLAR_GEO</t>
  </si>
  <si>
    <t>FUEL_EMI.ktCO2.BE.WWP.WWP.LOW_ENTH.HP.AMBIENT</t>
  </si>
  <si>
    <t>FUEL_EMI.ktCO2.BE.WWP.WWP.LOW_ENTH.THERM.ELEC</t>
  </si>
  <si>
    <t>FUEL_EMI.ktCO2.BE.WWP.WWP.PROCESSING.TOTAL.TOTAL</t>
  </si>
  <si>
    <t>FUEL_EMI.ktCO2.BE.WWP.WWP.PROCESSING.STEAM.SOLIDS</t>
  </si>
  <si>
    <t>FUEL_EMI.ktCO2.BE.WWP.WWP.PROCESSING.STEAM.RFG</t>
  </si>
  <si>
    <t>FUEL_EMI.ktCO2.BE.WWP.WWP.PROCESSING.STEAM.LPG</t>
  </si>
  <si>
    <t>FUEL_EMI.ktCO2.BE.WWP.WWP.PROCESSING.STEAM.DIESEL_LIQBIO</t>
  </si>
  <si>
    <t>FUEL_EMI.ktCO2.BE.WWP.WWP.PROCESSING.STEAM.RFO</t>
  </si>
  <si>
    <t>FUEL_EMI.ktCO2.BE.WWP.WWP.PROCESSING.STEAM.OTHER</t>
  </si>
  <si>
    <t>FUEL_EMI.ktCO2.BE.WWP.WWP.PROCESSING.STEAM.NG_BIOGAS</t>
  </si>
  <si>
    <t>FUEL_EMI.ktCO2.BE.WWP.WWP.PROCESSING.STEAM.DERIVED</t>
  </si>
  <si>
    <t>FUEL_EMI.ktCO2.BE.WWP.WWP.PROCESSING.STEAM.BIOMASS_WASTE</t>
  </si>
  <si>
    <t>FUEL_EMI.ktCO2.BE.WWP.WWP.PROCESSING.STEAM.STEAM_DISTR</t>
  </si>
  <si>
    <t>FUEL_EMI.ktCO2.BE.WWP.WWP.GENERIC.MECH.ELEC</t>
  </si>
  <si>
    <t>FUEL_EMI.ktCO2.BE.WWP.WWP.DRYING.TOTAL.TOTAL</t>
  </si>
  <si>
    <t>FUEL_EMI.ktCO2.BE.WWP.WWP.DRYING.THERM.SOLIDS</t>
  </si>
  <si>
    <t>FUEL_EMI.ktCO2.BE.WWP.WWP.DRYING.THERM.LPG</t>
  </si>
  <si>
    <t>FUEL_EMI.ktCO2.BE.WWP.WWP.DRYING.THERM.DIESEL_LIQBIO</t>
  </si>
  <si>
    <t>FUEL_EMI.ktCO2.BE.WWP.WWP.DRYING.THERM.RFO</t>
  </si>
  <si>
    <t>FUEL_EMI.ktCO2.BE.WWP.WWP.DRYING.THERM.NG_BIOGAS</t>
  </si>
  <si>
    <t>FUEL_EMI.ktCO2.BE.WWP.WWP.DRYING_STEAM.TOTAL.TOTAL</t>
  </si>
  <si>
    <t>FUEL_EMI.ktCO2.BE.WWP.WWP.DRYING_STEAM.STEAM.SOLIDS</t>
  </si>
  <si>
    <t>FUEL_EMI.ktCO2.BE.WWP.WWP.DRYING_STEAM.STEAM.RFG</t>
  </si>
  <si>
    <t>FUEL_EMI.ktCO2.BE.WWP.WWP.DRYING_STEAM.STEAM.LPG</t>
  </si>
  <si>
    <t>FUEL_EMI.ktCO2.BE.WWP.WWP.DRYING_STEAM.STEAM.DIESEL_LIQBIO</t>
  </si>
  <si>
    <t>FUEL_EMI.ktCO2.BE.WWP.WWP.DRYING_STEAM.STEAM.RFO</t>
  </si>
  <si>
    <t>FUEL_EMI.ktCO2.BE.WWP.WWP.DRYING_STEAM.STEAM.OTHER</t>
  </si>
  <si>
    <t>FUEL_EMI.ktCO2.BE.WWP.WWP.DRYING_STEAM.STEAM.NG_BIOGAS</t>
  </si>
  <si>
    <t>FUEL_EMI.ktCO2.BE.WWP.WWP.DRYING_STEAM.STEAM.DERIVED</t>
  </si>
  <si>
    <t>FUEL_EMI.ktCO2.BE.WWP.WWP.DRYING_STEAM.STEAM.BIOMASS_WASTE</t>
  </si>
  <si>
    <t>FUEL_EMI.ktCO2.BE.WWP.WWP.DRYING_STEAM.STEAM.STEAM_DISTR</t>
  </si>
  <si>
    <t>FUEL_EMI.ktCO2.BE.WWP.WWP.DRYING_ELEC.ELEC.ELEC</t>
  </si>
  <si>
    <t>FUEL_EMI.ktCO2.BE.WWP.WWP.DRYING_MICROW.MICROW.ELEC</t>
  </si>
  <si>
    <t>FUEL_EMI.ktCO2.BE.WWP.WWP.FINISHING.ELEC.ELEC</t>
  </si>
  <si>
    <t>VA.Meuro2015.BE.OIS.OIS</t>
  </si>
  <si>
    <t>OUTPUT.index.BE.OIS.OIS</t>
  </si>
  <si>
    <t>CAP.index.BE.OIS.OIS</t>
  </si>
  <si>
    <t>NEWCAP.index.BE.OIS.OIS</t>
  </si>
  <si>
    <t>Energy consumption (ktoe)*</t>
  </si>
  <si>
    <t>FEC.ktoe.BE.OIS.OIS.TOTAL.TOTAL.TOTAL</t>
  </si>
  <si>
    <t>FEC.ktoe.BE.OIS.OIS.TOTAL.TOTAL.SOLIDS</t>
  </si>
  <si>
    <t>FEC.ktoe.BE.OIS.OIS.TOTAL.TOTAL.RFG</t>
  </si>
  <si>
    <t>FEC.ktoe.BE.OIS.OIS.TOTAL.TOTAL.LPG</t>
  </si>
  <si>
    <t>FEC.ktoe.BE.OIS.OIS.TOTAL.TOTAL.DIESEL</t>
  </si>
  <si>
    <t>FEC.ktoe.BE.OIS.OIS.TOTAL.TOTAL.RFO</t>
  </si>
  <si>
    <t>FEC.ktoe.BE.OIS.OIS.TOTAL.TOTAL.OTHER</t>
  </si>
  <si>
    <t>FEC.ktoe.BE.OIS.OIS.TOTAL.TOTAL.NG</t>
  </si>
  <si>
    <t>FEC.ktoe.BE.OIS.OIS.TOTAL.TOTAL.DERIVED</t>
  </si>
  <si>
    <t>FEC.ktoe.BE.OIS.OIS.TOTAL.TOTAL.BIOMASS_WASTE</t>
  </si>
  <si>
    <t>FEC.ktoe.BE.OIS.OIS.TOTAL.TOTAL.BIOGAS</t>
  </si>
  <si>
    <t>FEC.ktoe.BE.OIS.OIS.TOTAL.TOTAL.LIQBIO</t>
  </si>
  <si>
    <t>FEC.ktoe.BE.OIS.OIS.TOTAL.TOTAL.SOLAR</t>
  </si>
  <si>
    <t>FEC.ktoe.BE.OIS.OIS.TOTAL.TOTAL.GEO</t>
  </si>
  <si>
    <t>FEC.ktoe.BE.OIS.OIS.TOTAL.TOTAL.AMBIENT</t>
  </si>
  <si>
    <t>FEC.ktoe.BE.OIS.OIS.TOTAL.TOTAL.STEAM_DISTR</t>
  </si>
  <si>
    <t>FEC.ktoe.BE.OIS.OIS.TOTAL.TOTAL.ELEC</t>
  </si>
  <si>
    <t>*Energy consumption includes consumption in Mining and Quarrying and Construction sectors</t>
  </si>
  <si>
    <t>FEC.ktoe.BE.OIS.OIS.LIGHT.GENERIC.ELEC</t>
  </si>
  <si>
    <t>FEC.ktoe.BE.OIS.OIS.AIRCOMP.GENERIC.ELEC</t>
  </si>
  <si>
    <t>FEC.ktoe.BE.OIS.OIS.MOTOR.GENERIC.ELEC</t>
  </si>
  <si>
    <t>FEC.ktoe.BE.OIS.OIS.FANS.GENERIC.ELEC</t>
  </si>
  <si>
    <t>FEC.ktoe.BE.OIS.OIS.LOW_ENTH.TOTAL.TOTAL</t>
  </si>
  <si>
    <t>FEC.ktoe.BE.OIS.OIS.LOW_ENTH.THERM.DIESEL_LIQBIO</t>
  </si>
  <si>
    <t>FEC.ktoe.BE.OIS.OIS.LOW_ENTH.THERM.NG_BIOGAS</t>
  </si>
  <si>
    <t>FEC.ktoe.BE.OIS.OIS.LOW_ENTH.THERM.SOLAR_GEO</t>
  </si>
  <si>
    <t>FEC.ktoe.BE.OIS.OIS.LOW_ENTH.HP.AMBIENT</t>
  </si>
  <si>
    <t>FEC.ktoe.BE.OIS.OIS.LOW_ENTH.THERM.ELEC</t>
  </si>
  <si>
    <t>Other Industrial sectors: Steam processing</t>
  </si>
  <si>
    <t>FEC.ktoe.BE.OIS.OIS.PROCESSING.TOTAL.TOTAL</t>
  </si>
  <si>
    <t>FEC.ktoe.BE.OIS.OIS.PROCESSING.STEAM.SOLIDS</t>
  </si>
  <si>
    <t>FEC.ktoe.BE.OIS.OIS.PROCESSING.STEAM.RFG</t>
  </si>
  <si>
    <t>FEC.ktoe.BE.OIS.OIS.PROCESSING.STEAM.LPG</t>
  </si>
  <si>
    <t>FEC.ktoe.BE.OIS.OIS.PROCESSING.STEAM.DIESEL_LIQBIO</t>
  </si>
  <si>
    <t>FEC.ktoe.BE.OIS.OIS.PROCESSING.STEAM.RFO</t>
  </si>
  <si>
    <t>FEC.ktoe.BE.OIS.OIS.PROCESSING.STEAM.OTHER</t>
  </si>
  <si>
    <t>FEC.ktoe.BE.OIS.OIS.PROCESSING.STEAM.NG_BIOGAS</t>
  </si>
  <si>
    <t>FEC.ktoe.BE.OIS.OIS.PROCESSING.STEAM.DERIVED</t>
  </si>
  <si>
    <t>FEC.ktoe.BE.OIS.OIS.PROCESSING.STEAM.BIOMASS_WASTE</t>
  </si>
  <si>
    <t>FEC.ktoe.BE.OIS.OIS.PROCESSING.STEAM.STEAM_DISTR</t>
  </si>
  <si>
    <t>Other Industrial sectors: Process heating</t>
  </si>
  <si>
    <t>Other Industrial sectors: Thermal processing</t>
  </si>
  <si>
    <t>FEC.ktoe.BE.OIS.OIS.PROC_HEAT.TOTAL.TOTAL</t>
  </si>
  <si>
    <t>FEC.ktoe.BE.OIS.OIS.PROC_HEAT.THERM.SOLIDS</t>
  </si>
  <si>
    <t>FEC.ktoe.BE.OIS.OIS.PROC_HEAT.THERM.LPG</t>
  </si>
  <si>
    <t>FEC.ktoe.BE.OIS.OIS.PROC_HEAT.THERM.DIESEL_LIQBIO</t>
  </si>
  <si>
    <t>FEC.ktoe.BE.OIS.OIS.PROC_HEAT.THERM.RFO</t>
  </si>
  <si>
    <t>FEC.ktoe.BE.OIS.OIS.PROC_HEAT.THERM.NG_BIOGAS</t>
  </si>
  <si>
    <t>Other Industrial sectors: Electric processing</t>
  </si>
  <si>
    <t>FEC.ktoe.BE.OIS.OIS.PROC_HEAT_ELEC.ELEC.ELEC</t>
  </si>
  <si>
    <t>Other Industrial sectors: Drying</t>
  </si>
  <si>
    <t>Other Industries: Thermal drying</t>
  </si>
  <si>
    <t>FEC.ktoe.BE.OIS.OIS.DRYING.TOTAL.TOTAL</t>
  </si>
  <si>
    <t>FEC.ktoe.BE.OIS.OIS.DRYING.THERM.SOLIDS</t>
  </si>
  <si>
    <t>FEC.ktoe.BE.OIS.OIS.DRYING.THERM.LPG</t>
  </si>
  <si>
    <t>FEC.ktoe.BE.OIS.OIS.DRYING.THERM.DIESEL_LIQBIO</t>
  </si>
  <si>
    <t>FEC.ktoe.BE.OIS.OIS.DRYING.THERM.RFO</t>
  </si>
  <si>
    <t>FEC.ktoe.BE.OIS.OIS.DRYING.THERM.NG_BIOGAS</t>
  </si>
  <si>
    <t>Other Industries: Steam drying</t>
  </si>
  <si>
    <t>FEC.ktoe.BE.OIS.OIS.DRYING_STEAM.TOTAL.TOTAL</t>
  </si>
  <si>
    <t>FEC.ktoe.BE.OIS.OIS.DRYING_STEAM.STEAM.SOLIDS</t>
  </si>
  <si>
    <t>FEC.ktoe.BE.OIS.OIS.DRYING_STEAM.STEAM.RFG</t>
  </si>
  <si>
    <t>FEC.ktoe.BE.OIS.OIS.DRYING_STEAM.STEAM.LPG</t>
  </si>
  <si>
    <t>FEC.ktoe.BE.OIS.OIS.DRYING_STEAM.STEAM.DIESEL_LIQBIO</t>
  </si>
  <si>
    <t>FEC.ktoe.BE.OIS.OIS.DRYING_STEAM.STEAM.RFO</t>
  </si>
  <si>
    <t>FEC.ktoe.BE.OIS.OIS.DRYING_STEAM.STEAM.OTHER</t>
  </si>
  <si>
    <t>FEC.ktoe.BE.OIS.OIS.DRYING_STEAM.STEAM.NG_BIOGAS</t>
  </si>
  <si>
    <t>FEC.ktoe.BE.OIS.OIS.DRYING_STEAM.STEAM.DERIVED</t>
  </si>
  <si>
    <t>FEC.ktoe.BE.OIS.OIS.DRYING_STEAM.STEAM.BIOMASS_WASTE</t>
  </si>
  <si>
    <t>FEC.ktoe.BE.OIS.OIS.DRYING_STEAM.STEAM.STEAM_DISTR</t>
  </si>
  <si>
    <t>Other Industries: Electric drying</t>
  </si>
  <si>
    <t>FEC.ktoe.BE.OIS.OIS.DRYING_ELEC.ELEC.ELEC</t>
  </si>
  <si>
    <t>Other Industrial sectors: Process Cooling</t>
  </si>
  <si>
    <t>Other Industries: Thermal cooling</t>
  </si>
  <si>
    <t>FEC.ktoe.BE.OIS.OIS.PROC_COOL_THERM.THERM.NG_BIOGAS</t>
  </si>
  <si>
    <t>Other Industries: Steam cooling</t>
  </si>
  <si>
    <t>FEC.ktoe.BE.OIS.OIS.PROC_COOL_STEAM.TOTAL.TOTAL</t>
  </si>
  <si>
    <t>FEC.ktoe.BE.OIS.OIS.PROC_COOL_STEAM.STEAM.SOLIDS</t>
  </si>
  <si>
    <t>FEC.ktoe.BE.OIS.OIS.PROC_COOL_STEAM.STEAM.RFG</t>
  </si>
  <si>
    <t>FEC.ktoe.BE.OIS.OIS.PROC_COOL_STEAM.STEAM.LPG</t>
  </si>
  <si>
    <t>FEC.ktoe.BE.OIS.OIS.PROC_COOL_STEAM.STEAM.DIESEL_LIQBIO</t>
  </si>
  <si>
    <t>FEC.ktoe.BE.OIS.OIS.PROC_COOL_STEAM.STEAM.RFO</t>
  </si>
  <si>
    <t>FEC.ktoe.BE.OIS.OIS.PROC_COOL_STEAM.STEAM.OTHER</t>
  </si>
  <si>
    <t>FEC.ktoe.BE.OIS.OIS.PROC_COOL_STEAM.STEAM.NG_BIOGAS</t>
  </si>
  <si>
    <t>FEC.ktoe.BE.OIS.OIS.PROC_COOL_STEAM.STEAM.DERIVED</t>
  </si>
  <si>
    <t>FEC.ktoe.BE.OIS.OIS.PROC_COOL_STEAM.STEAM.BIOMASS_WASTE</t>
  </si>
  <si>
    <t>FEC.ktoe.BE.OIS.OIS.PROC_COOL_STEAM.STEAM.STEAM_DISTR</t>
  </si>
  <si>
    <t>Other Industries: Electric cooling</t>
  </si>
  <si>
    <t>FEC.ktoe.BE.OIS.OIS.PROC_COOL_ELEC.ELEC.ELEC</t>
  </si>
  <si>
    <t>Other Industrial sectors: Diesel motors (incl. biofuels)</t>
  </si>
  <si>
    <t>FEC.ktoe.BE.OIS.OIS.MOTOR.MECH.DIESEL_LIQBIO</t>
  </si>
  <si>
    <t>Other Industrial sectors: Electric machinery</t>
  </si>
  <si>
    <t>FEC.ktoe.BE.OIS.OIS.GENERIC.MECH.ELEC</t>
  </si>
  <si>
    <t>Other Industrial sectors: Diesel motors</t>
  </si>
  <si>
    <t>UED.ktoe.BE.OIS.OIS.TOTAL.TOTAL.TOTAL</t>
  </si>
  <si>
    <t>UED.ktoe.BE.OIS.OIS.LIGHT.GENERIC.ELEC</t>
  </si>
  <si>
    <t>UED.ktoe.BE.OIS.OIS.AIRCOMP.GENERIC.ELEC</t>
  </si>
  <si>
    <t>UED.ktoe.BE.OIS.OIS.MOTOR.GENERIC.ELEC</t>
  </si>
  <si>
    <t>UED.ktoe.BE.OIS.OIS.FANS.GENERIC.ELEC</t>
  </si>
  <si>
    <t>UED.ktoe.BE.OIS.OIS.LOW_ENTH.TOTAL.TOTAL</t>
  </si>
  <si>
    <t>UED.ktoe.BE.OIS.OIS.LOW_ENTH.THERM.DIESEL_LIQBIO</t>
  </si>
  <si>
    <t>UED.ktoe.BE.OIS.OIS.LOW_ENTH.THERM.NG_BIOGAS</t>
  </si>
  <si>
    <t>UED.ktoe.BE.OIS.OIS.LOW_ENTH.THERM.SOLAR_GEO</t>
  </si>
  <si>
    <t>UED.ktoe.BE.OIS.OIS.LOW_ENTH.HP.AMBIENT</t>
  </si>
  <si>
    <t>UED.ktoe.BE.OIS.OIS.LOW_ENTH.THERM.ELEC</t>
  </si>
  <si>
    <t>UED.ktoe.BE.OIS.OIS.PROCESSING.TOTAL.TOTAL</t>
  </si>
  <si>
    <t>UED.ktoe.BE.OIS.OIS.PROCESSING.STEAM.SOLIDS</t>
  </si>
  <si>
    <t>UED.ktoe.BE.OIS.OIS.PROCESSING.STEAM.RFG</t>
  </si>
  <si>
    <t>UED.ktoe.BE.OIS.OIS.PROCESSING.STEAM.LPG</t>
  </si>
  <si>
    <t>UED.ktoe.BE.OIS.OIS.PROCESSING.STEAM.DIESEL_LIQBIO</t>
  </si>
  <si>
    <t>UED.ktoe.BE.OIS.OIS.PROCESSING.STEAM.RFO</t>
  </si>
  <si>
    <t>UED.ktoe.BE.OIS.OIS.PROCESSING.STEAM.OTHER</t>
  </si>
  <si>
    <t>UED.ktoe.BE.OIS.OIS.PROCESSING.STEAM.NG_BIOGAS</t>
  </si>
  <si>
    <t>UED.ktoe.BE.OIS.OIS.PROCESSING.STEAM.DERIVED</t>
  </si>
  <si>
    <t>UED.ktoe.BE.OIS.OIS.PROCESSING.STEAM.BIOMASS_WASTE</t>
  </si>
  <si>
    <t>UED.ktoe.BE.OIS.OIS.PROCESSING.STEAM.STEAM_DISTR</t>
  </si>
  <si>
    <t>UED.ktoe.BE.OIS.OIS.PROC_HEAT.TOTAL.TOTAL</t>
  </si>
  <si>
    <t>UED.ktoe.BE.OIS.OIS.PROC_HEAT.THERM.SOLIDS</t>
  </si>
  <si>
    <t>UED.ktoe.BE.OIS.OIS.PROC_HEAT.THERM.LPG</t>
  </si>
  <si>
    <t>UED.ktoe.BE.OIS.OIS.PROC_HEAT.THERM.DIESEL_LIQBIO</t>
  </si>
  <si>
    <t>UED.ktoe.BE.OIS.OIS.PROC_HEAT.THERM.RFO</t>
  </si>
  <si>
    <t>UED.ktoe.BE.OIS.OIS.PROC_HEAT.THERM.NG_BIOGAS</t>
  </si>
  <si>
    <t>UED.ktoe.BE.OIS.OIS.PROC_HEAT_ELEC.ELEC.ELEC</t>
  </si>
  <si>
    <t>UED.ktoe.BE.OIS.OIS.DRYING.TOTAL.TOTAL</t>
  </si>
  <si>
    <t>UED.ktoe.BE.OIS.OIS.DRYING.THERM.SOLIDS</t>
  </si>
  <si>
    <t>UED.ktoe.BE.OIS.OIS.DRYING.THERM.LPG</t>
  </si>
  <si>
    <t>UED.ktoe.BE.OIS.OIS.DRYING.THERM.DIESEL_LIQBIO</t>
  </si>
  <si>
    <t>UED.ktoe.BE.OIS.OIS.DRYING.THERM.RFO</t>
  </si>
  <si>
    <t>UED.ktoe.BE.OIS.OIS.DRYING.THERM.NG_BIOGAS</t>
  </si>
  <si>
    <t>UED.ktoe.BE.OIS.OIS.DRYING_STEAM.TOTAL.TOTAL</t>
  </si>
  <si>
    <t>UED.ktoe.BE.OIS.OIS.DRYING_STEAM.STEAM.SOLIDS</t>
  </si>
  <si>
    <t>UED.ktoe.BE.OIS.OIS.DRYING_STEAM.STEAM.RFG</t>
  </si>
  <si>
    <t>UED.ktoe.BE.OIS.OIS.DRYING_STEAM.STEAM.LPG</t>
  </si>
  <si>
    <t>UED.ktoe.BE.OIS.OIS.DRYING_STEAM.STEAM.DIESEL_LIQBIO</t>
  </si>
  <si>
    <t>UED.ktoe.BE.OIS.OIS.DRYING_STEAM.STEAM.RFO</t>
  </si>
  <si>
    <t>UED.ktoe.BE.OIS.OIS.DRYING_STEAM.STEAM.OTHER</t>
  </si>
  <si>
    <t>UED.ktoe.BE.OIS.OIS.DRYING_STEAM.STEAM.NG_BIOGAS</t>
  </si>
  <si>
    <t>UED.ktoe.BE.OIS.OIS.DRYING_STEAM.STEAM.DERIVED</t>
  </si>
  <si>
    <t>UED.ktoe.BE.OIS.OIS.DRYING_STEAM.STEAM.BIOMASS_WASTE</t>
  </si>
  <si>
    <t>UED.ktoe.BE.OIS.OIS.DRYING_STEAM.STEAM.STEAM_DISTR</t>
  </si>
  <si>
    <t>UED.ktoe.BE.OIS.OIS.DRYING_ELEC.ELEC.ELEC</t>
  </si>
  <si>
    <t>UED.ktoe.BE.OIS.OIS.PROC_COOL_THERM.THERM.NG_BIOGAS</t>
  </si>
  <si>
    <t>UED.ktoe.BE.OIS.OIS.PROC_COOL_STEAM.TOTAL.TOTAL</t>
  </si>
  <si>
    <t>UED.ktoe.BE.OIS.OIS.PROC_COOL_STEAM.STEAM.SOLIDS</t>
  </si>
  <si>
    <t>UED.ktoe.BE.OIS.OIS.PROC_COOL_STEAM.STEAM.RFG</t>
  </si>
  <si>
    <t>UED.ktoe.BE.OIS.OIS.PROC_COOL_STEAM.STEAM.LPG</t>
  </si>
  <si>
    <t>UED.ktoe.BE.OIS.OIS.PROC_COOL_STEAM.STEAM.DIESEL_LIQBIO</t>
  </si>
  <si>
    <t>UED.ktoe.BE.OIS.OIS.PROC_COOL_STEAM.STEAM.RFO</t>
  </si>
  <si>
    <t>UED.ktoe.BE.OIS.OIS.PROC_COOL_STEAM.STEAM.OTHER</t>
  </si>
  <si>
    <t>UED.ktoe.BE.OIS.OIS.PROC_COOL_STEAM.STEAM.NG_BIOGAS</t>
  </si>
  <si>
    <t>UED.ktoe.BE.OIS.OIS.PROC_COOL_STEAM.STEAM.DERIVED</t>
  </si>
  <si>
    <t>UED.ktoe.BE.OIS.OIS.PROC_COOL_STEAM.STEAM.BIOMASS_WASTE</t>
  </si>
  <si>
    <t>UED.ktoe.BE.OIS.OIS.PROC_COOL_STEAM.STEAM.STEAM_DISTR</t>
  </si>
  <si>
    <t>UED.ktoe.BE.OIS.OIS.PROC_COOL_ELEC.ELEC.ELEC</t>
  </si>
  <si>
    <t>UED.ktoe.BE.OIS.OIS.MOTOR.MECH.DIESEL_LIQBIO</t>
  </si>
  <si>
    <t>UED.ktoe.BE.OIS.OIS.GENERIC.MECH.ELEC</t>
  </si>
  <si>
    <t>FUEL_EMI.ktCO2.BE.OIS.OIS.TOTAL.TOTAL.TOTAL</t>
  </si>
  <si>
    <t>FUEL_EMI.ktCO2.BE.OIS.OIS.LIGHT.GENERIC.ELEC</t>
  </si>
  <si>
    <t>FUEL_EMI.ktCO2.BE.OIS.OIS.AIRCOMP.GENERIC.ELEC</t>
  </si>
  <si>
    <t>FUEL_EMI.ktCO2.BE.OIS.OIS.MOTOR.GENERIC.ELEC</t>
  </si>
  <si>
    <t>FUEL_EMI.ktCO2.BE.OIS.OIS.FANS.GENERIC.ELEC</t>
  </si>
  <si>
    <t>FUEL_EMI.ktCO2.BE.OIS.OIS.LOW_ENTH.TOTAL.TOTAL</t>
  </si>
  <si>
    <t>FUEL_EMI.ktCO2.BE.OIS.OIS.LOW_ENTH.THERM.DIESEL_LIQBIO</t>
  </si>
  <si>
    <t>FUEL_EMI.ktCO2.BE.OIS.OIS.LOW_ENTH.THERM.NG_BIOGAS</t>
  </si>
  <si>
    <t>FUEL_EMI.ktCO2.BE.OIS.OIS.LOW_ENTH.THERM.SOLAR_GEO</t>
  </si>
  <si>
    <t>FUEL_EMI.ktCO2.BE.OIS.OIS.LOW_ENTH.HP.AMBIENT</t>
  </si>
  <si>
    <t>FUEL_EMI.ktCO2.BE.OIS.OIS.LOW_ENTH.THERM.ELEC</t>
  </si>
  <si>
    <t>FUEL_EMI.ktCO2.BE.OIS.OIS.PROCESSING.TOTAL.TOTAL</t>
  </si>
  <si>
    <t>FUEL_EMI.ktCO2.BE.OIS.OIS.PROCESSING.STEAM.SOLIDS</t>
  </si>
  <si>
    <t>FUEL_EMI.ktCO2.BE.OIS.OIS.PROCESSING.STEAM.RFG</t>
  </si>
  <si>
    <t>FUEL_EMI.ktCO2.BE.OIS.OIS.PROCESSING.STEAM.LPG</t>
  </si>
  <si>
    <t>FUEL_EMI.ktCO2.BE.OIS.OIS.PROCESSING.STEAM.DIESEL_LIQBIO</t>
  </si>
  <si>
    <t>FUEL_EMI.ktCO2.BE.OIS.OIS.PROCESSING.STEAM.RFO</t>
  </si>
  <si>
    <t>FUEL_EMI.ktCO2.BE.OIS.OIS.PROCESSING.STEAM.OTHER</t>
  </si>
  <si>
    <t>FUEL_EMI.ktCO2.BE.OIS.OIS.PROCESSING.STEAM.NG_BIOGAS</t>
  </si>
  <si>
    <t>FUEL_EMI.ktCO2.BE.OIS.OIS.PROCESSING.STEAM.DERIVED</t>
  </si>
  <si>
    <t>FUEL_EMI.ktCO2.BE.OIS.OIS.PROCESSING.STEAM.BIOMASS_WASTE</t>
  </si>
  <si>
    <t>FUEL_EMI.ktCO2.BE.OIS.OIS.PROCESSING.STEAM.STEAM_DISTR</t>
  </si>
  <si>
    <t>FUEL_EMI.ktCO2.BE.OIS.OIS.PROC_HEAT.TOTAL.TOTAL</t>
  </si>
  <si>
    <t>FUEL_EMI.ktCO2.BE.OIS.OIS.PROC_HEAT.THERM.SOLIDS</t>
  </si>
  <si>
    <t>FUEL_EMI.ktCO2.BE.OIS.OIS.PROC_HEAT.THERM.LPG</t>
  </si>
  <si>
    <t>FUEL_EMI.ktCO2.BE.OIS.OIS.PROC_HEAT.THERM.DIESEL_LIQBIO</t>
  </si>
  <si>
    <t>FUEL_EMI.ktCO2.BE.OIS.OIS.PROC_HEAT.THERM.RFO</t>
  </si>
  <si>
    <t>FUEL_EMI.ktCO2.BE.OIS.OIS.PROC_HEAT.THERM.NG_BIOGAS</t>
  </si>
  <si>
    <t>FUEL_EMI.ktCO2.BE.OIS.OIS.PROC_HEAT_ELEC.ELEC.ELEC</t>
  </si>
  <si>
    <t>FUEL_EMI.ktCO2.BE.OIS.OIS.DRYING.TOTAL.TOTAL</t>
  </si>
  <si>
    <t>FUEL_EMI.ktCO2.BE.OIS.OIS.DRYING.THERM.SOLIDS</t>
  </si>
  <si>
    <t>FUEL_EMI.ktCO2.BE.OIS.OIS.DRYING.THERM.LPG</t>
  </si>
  <si>
    <t>FUEL_EMI.ktCO2.BE.OIS.OIS.DRYING.THERM.DIESEL_LIQBIO</t>
  </si>
  <si>
    <t>FUEL_EMI.ktCO2.BE.OIS.OIS.DRYING.THERM.RFO</t>
  </si>
  <si>
    <t>FUEL_EMI.ktCO2.BE.OIS.OIS.DRYING.THERM.NG_BIOGAS</t>
  </si>
  <si>
    <t>FUEL_EMI.ktCO2.BE.OIS.OIS.DRYING_STEAM.TOTAL.TOTAL</t>
  </si>
  <si>
    <t>FUEL_EMI.ktCO2.BE.OIS.OIS.DRYING_STEAM.STEAM.SOLIDS</t>
  </si>
  <si>
    <t>FUEL_EMI.ktCO2.BE.OIS.OIS.DRYING_STEAM.STEAM.RFG</t>
  </si>
  <si>
    <t>FUEL_EMI.ktCO2.BE.OIS.OIS.DRYING_STEAM.STEAM.LPG</t>
  </si>
  <si>
    <t>FUEL_EMI.ktCO2.BE.OIS.OIS.DRYING_STEAM.STEAM.DIESEL_LIQBIO</t>
  </si>
  <si>
    <t>FUEL_EMI.ktCO2.BE.OIS.OIS.DRYING_STEAM.STEAM.RFO</t>
  </si>
  <si>
    <t>FUEL_EMI.ktCO2.BE.OIS.OIS.DRYING_STEAM.STEAM.OTHER</t>
  </si>
  <si>
    <t>FUEL_EMI.ktCO2.BE.OIS.OIS.DRYING_STEAM.STEAM.NG_BIOGAS</t>
  </si>
  <si>
    <t>FUEL_EMI.ktCO2.BE.OIS.OIS.DRYING_STEAM.STEAM.DERIVED</t>
  </si>
  <si>
    <t>FUEL_EMI.ktCO2.BE.OIS.OIS.DRYING_STEAM.STEAM.BIOMASS_WASTE</t>
  </si>
  <si>
    <t>FUEL_EMI.ktCO2.BE.OIS.OIS.DRYING_STEAM.STEAM.STEAM_DISTR</t>
  </si>
  <si>
    <t>FUEL_EMI.ktCO2.BE.OIS.OIS.DRYING_ELEC.ELEC.ELEC</t>
  </si>
  <si>
    <t>FUEL_EMI.ktCO2.BE.OIS.OIS.PROC_COOL_THERM.THERM.NG_BIOGAS</t>
  </si>
  <si>
    <t>FUEL_EMI.ktCO2.BE.OIS.OIS.PROC_COOL_STEAM.TOTAL.TOTAL</t>
  </si>
  <si>
    <t>FUEL_EMI.ktCO2.BE.OIS.OIS.PROC_COOL_STEAM.STEAM.SOLIDS</t>
  </si>
  <si>
    <t>FUEL_EMI.ktCO2.BE.OIS.OIS.PROC_COOL_STEAM.STEAM.RFG</t>
  </si>
  <si>
    <t>FUEL_EMI.ktCO2.BE.OIS.OIS.PROC_COOL_STEAM.STEAM.LPG</t>
  </si>
  <si>
    <t>FUEL_EMI.ktCO2.BE.OIS.OIS.PROC_COOL_STEAM.STEAM.DIESEL_LIQBIO</t>
  </si>
  <si>
    <t>FUEL_EMI.ktCO2.BE.OIS.OIS.PROC_COOL_STEAM.STEAM.RFO</t>
  </si>
  <si>
    <t>FUEL_EMI.ktCO2.BE.OIS.OIS.PROC_COOL_STEAM.STEAM.OTHER</t>
  </si>
  <si>
    <t>FUEL_EMI.ktCO2.BE.OIS.OIS.PROC_COOL_STEAM.STEAM.NG_BIOGAS</t>
  </si>
  <si>
    <t>FUEL_EMI.ktCO2.BE.OIS.OIS.PROC_COOL_STEAM.STEAM.DERIVED</t>
  </si>
  <si>
    <t>FUEL_EMI.ktCO2.BE.OIS.OIS.PROC_COOL_STEAM.STEAM.BIOMASS_WASTE</t>
  </si>
  <si>
    <t>FUEL_EMI.ktCO2.BE.OIS.OIS.PROC_COOL_STEAM.STEAM.STEAM_DISTR</t>
  </si>
  <si>
    <t>FUEL_EMI.ktCO2.BE.OIS.OIS.PROC_COOL_ELEC.ELEC.ELEC</t>
  </si>
  <si>
    <t>FUEL_EMI.ktCO2.BE.OIS.OIS.MOTOR.MECH.DIESEL_LIQBIO</t>
  </si>
  <si>
    <t>FUEL_EMI.ktCO2.BE.OIS.OIS.GENERIC.MECH.ELEC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</si>
</sst>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(* #,##0.00_);_(* \(#,##0.00\);_(* &quot;-&quot;??_);_(@_)"/>
    <numFmt numFmtId="165" formatCode="#,##0.00;\-#,##0.00;&quot;-&quot;"/>
    <numFmt numFmtId="166" formatCode="#,##0.0"/>
    <numFmt numFmtId="167" formatCode="0.000"/>
    <numFmt numFmtId="168" formatCode="#,##0;\-#,##0;&quot;-&quot;"/>
    <numFmt numFmtId="169" formatCode="#,##0.000"/>
    <numFmt numFmtId="170" formatCode="#,##0.000;\-#,##0.000;&quot;-&quot;"/>
    <numFmt numFmtId="171" formatCode="#,##0.0;\-#,##0.0;&quot;-&quot;"/>
    <numFmt numFmtId="172" formatCode="0.00%;\-0.00%;&quot;-&quot;"/>
    <numFmt numFmtId="173" formatCode="0.0"/>
    <numFmt numFmtId="174" formatCode="#,##0.0;\-#,##0.0;&quot;&quot;"/>
    <numFmt numFmtId="175" formatCode="0.00000"/>
    <numFmt numFmtId="176" formatCode="#,##0.000000"/>
    <numFmt numFmtId="177" formatCode="mmmm\ yyyy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59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5" fillId="2" borderId="0" xfId="0" applyFont="1" applyFill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3" fillId="2" borderId="0" xfId="2" applyFill="1"/>
    <xf numFmtId="0" fontId="4" fillId="2" borderId="0" xfId="2" applyFont="1" applyFill="1" applyAlignment="1">
      <alignment horizontal="left" indent="1"/>
    </xf>
    <xf numFmtId="0" fontId="42" fillId="2" borderId="1" xfId="0" applyFont="1" applyFill="1" applyBorder="1"/>
    <xf numFmtId="0" fontId="43" fillId="2" borderId="0" xfId="0" applyFont="1" applyFill="1"/>
    <xf numFmtId="0" fontId="43" fillId="2" borderId="0" xfId="0" applyFont="1" applyFill="1" applyAlignment="1">
      <alignment horizontal="left" indent="1"/>
    </xf>
    <xf numFmtId="0" fontId="44" fillId="2" borderId="0" xfId="5" applyFont="1" applyFill="1"/>
    <xf numFmtId="0" fontId="20" fillId="2" borderId="0" xfId="5" applyFont="1" applyFill="1" applyAlignment="1">
      <alignment horizontal="center" vertical="center"/>
    </xf>
    <xf numFmtId="0" fontId="45" fillId="2" borderId="2" xfId="5" applyFont="1" applyFill="1" applyBorder="1" applyAlignment="1">
      <alignment vertical="center"/>
    </xf>
    <xf numFmtId="0" fontId="46" fillId="2" borderId="2" xfId="5" applyFont="1" applyFill="1" applyBorder="1" applyAlignment="1">
      <alignment vertical="center"/>
    </xf>
    <xf numFmtId="0" fontId="47" fillId="2" borderId="0" xfId="5" applyFont="1" applyFill="1" applyAlignment="1">
      <alignment vertical="center"/>
    </xf>
    <xf numFmtId="0" fontId="46" fillId="2" borderId="0" xfId="5" applyFont="1" applyFill="1" applyAlignment="1">
      <alignment vertical="center"/>
    </xf>
    <xf numFmtId="0" fontId="18" fillId="2" borderId="0" xfId="5" applyFont="1" applyFill="1" applyAlignment="1">
      <alignment horizontal="left"/>
    </xf>
    <xf numFmtId="0" fontId="50" fillId="2" borderId="0" xfId="5" applyFont="1" applyFill="1" applyAlignment="1">
      <alignment vertical="center"/>
    </xf>
    <xf numFmtId="0" fontId="51" fillId="2" borderId="0" xfId="8" applyFont="1" applyFill="1" applyAlignment="1">
      <alignment vertical="center"/>
    </xf>
    <xf numFmtId="0" fontId="52" fillId="2" borderId="0" xfId="2" applyFont="1" applyFill="1" applyAlignment="1">
      <alignment horizontal="left" vertical="center" indent="1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20" fillId="2" borderId="0" xfId="5" applyFont="1" applyFill="1" applyAlignment="1">
      <alignment vertical="center"/>
    </xf>
    <xf numFmtId="171" fontId="23" fillId="4" borderId="2" xfId="4" applyNumberFormat="1" applyFont="1" applyFill="1" applyBorder="1" applyAlignment="1">
      <alignment vertical="center"/>
    </xf>
    <xf numFmtId="171" fontId="20" fillId="2" borderId="0" xfId="4" applyNumberFormat="1" applyFont="1" applyFill="1" applyAlignment="1">
      <alignment vertical="center"/>
    </xf>
    <xf numFmtId="171" fontId="20" fillId="2" borderId="4" xfId="4" applyNumberFormat="1" applyFont="1" applyFill="1" applyBorder="1" applyAlignment="1">
      <alignment vertical="center"/>
    </xf>
    <xf numFmtId="171" fontId="20" fillId="2" borderId="3" xfId="4" applyNumberFormat="1" applyFont="1" applyFill="1" applyBorder="1" applyAlignment="1">
      <alignment vertical="center"/>
    </xf>
    <xf numFmtId="171" fontId="20" fillId="2" borderId="1" xfId="4" applyNumberFormat="1" applyFont="1" applyFill="1" applyBorder="1" applyAlignment="1">
      <alignment vertical="center"/>
    </xf>
    <xf numFmtId="171" fontId="23" fillId="2" borderId="2" xfId="4" applyNumberFormat="1" applyFont="1" applyFill="1" applyBorder="1" applyAlignment="1">
      <alignment vertical="center"/>
    </xf>
    <xf numFmtId="171" fontId="20" fillId="2" borderId="7" xfId="4" applyNumberFormat="1" applyFont="1" applyFill="1" applyBorder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21" fillId="2" borderId="6" xfId="4" applyNumberFormat="1" applyFont="1" applyFill="1" applyBorder="1" applyAlignment="1">
      <alignment vertical="center"/>
    </xf>
    <xf numFmtId="171" fontId="21" fillId="2" borderId="5" xfId="4" applyNumberFormat="1" applyFont="1" applyFill="1" applyBorder="1" applyAlignment="1">
      <alignment vertical="center"/>
    </xf>
    <xf numFmtId="171" fontId="20" fillId="2" borderId="9" xfId="4" applyNumberFormat="1" applyFont="1" applyFill="1" applyBorder="1" applyAlignment="1">
      <alignment vertical="center"/>
    </xf>
    <xf numFmtId="171" fontId="20" fillId="2" borderId="8" xfId="4" applyNumberFormat="1" applyFont="1" applyFill="1" applyBorder="1" applyAlignment="1">
      <alignment vertical="center"/>
    </xf>
    <xf numFmtId="165" fontId="23" fillId="4" borderId="2" xfId="4" applyNumberFormat="1" applyFont="1" applyFill="1" applyBorder="1" applyAlignment="1">
      <alignment vertical="center"/>
    </xf>
    <xf numFmtId="165" fontId="20" fillId="2" borderId="7" xfId="4" applyNumberFormat="1" applyFont="1" applyFill="1" applyBorder="1" applyAlignment="1">
      <alignment vertical="center"/>
    </xf>
    <xf numFmtId="165" fontId="20" fillId="2" borderId="0" xfId="4" applyNumberFormat="1" applyFont="1" applyFill="1" applyAlignment="1">
      <alignment vertical="center"/>
    </xf>
    <xf numFmtId="165" fontId="20" fillId="2" borderId="4" xfId="4" applyNumberFormat="1" applyFont="1" applyFill="1" applyBorder="1" applyAlignment="1">
      <alignment vertical="center"/>
    </xf>
    <xf numFmtId="165" fontId="21" fillId="2" borderId="6" xfId="4" applyNumberFormat="1" applyFont="1" applyFill="1" applyBorder="1" applyAlignment="1">
      <alignment vertical="center"/>
    </xf>
    <xf numFmtId="165" fontId="21" fillId="2" borderId="5" xfId="4" applyNumberFormat="1" applyFont="1" applyFill="1" applyBorder="1" applyAlignment="1">
      <alignment vertical="center"/>
    </xf>
    <xf numFmtId="165" fontId="20" fillId="2" borderId="3" xfId="4" applyNumberFormat="1" applyFont="1" applyFill="1" applyBorder="1" applyAlignment="1">
      <alignment vertical="center"/>
    </xf>
    <xf numFmtId="165" fontId="20" fillId="2" borderId="1" xfId="4" applyNumberFormat="1" applyFont="1" applyFill="1" applyBorder="1" applyAlignment="1">
      <alignment vertical="center"/>
    </xf>
    <xf numFmtId="166" fontId="29" fillId="5" borderId="2" xfId="4" applyNumberFormat="1" applyFont="1" applyFill="1" applyBorder="1" applyAlignment="1">
      <alignment vertical="center"/>
    </xf>
    <xf numFmtId="166" fontId="31" fillId="2" borderId="0" xfId="4" applyNumberFormat="1" applyFont="1" applyFill="1" applyAlignment="1">
      <alignment vertical="center"/>
    </xf>
    <xf numFmtId="166" fontId="31" fillId="2" borderId="2" xfId="4" applyNumberFormat="1" applyFont="1" applyFill="1" applyBorder="1" applyAlignment="1">
      <alignment vertical="center"/>
    </xf>
    <xf numFmtId="166" fontId="32" fillId="2" borderId="0" xfId="4" applyNumberFormat="1" applyFont="1" applyFill="1" applyAlignment="1">
      <alignment vertical="center"/>
    </xf>
    <xf numFmtId="166" fontId="32" fillId="2" borderId="1" xfId="4" applyNumberFormat="1" applyFont="1" applyFill="1" applyBorder="1" applyAlignment="1">
      <alignment vertical="center"/>
    </xf>
    <xf numFmtId="166" fontId="33" fillId="2" borderId="2" xfId="4" applyNumberFormat="1" applyFont="1" applyFill="1" applyBorder="1" applyAlignment="1">
      <alignment vertical="center"/>
    </xf>
    <xf numFmtId="166" fontId="35" fillId="2" borderId="0" xfId="4" applyNumberFormat="1" applyFont="1" applyFill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72" fontId="30" fillId="5" borderId="2" xfId="1" applyNumberFormat="1" applyFont="1" applyFill="1" applyBorder="1" applyAlignment="1">
      <alignment vertical="center"/>
    </xf>
    <xf numFmtId="172" fontId="31" fillId="2" borderId="0" xfId="4" applyNumberFormat="1" applyFont="1" applyFill="1" applyAlignment="1">
      <alignment vertical="center"/>
    </xf>
    <xf numFmtId="172" fontId="33" fillId="2" borderId="9" xfId="4" applyNumberFormat="1" applyFont="1" applyFill="1" applyBorder="1" applyAlignment="1">
      <alignment vertical="center"/>
    </xf>
    <xf numFmtId="172" fontId="33" fillId="2" borderId="1" xfId="4" applyNumberFormat="1" applyFont="1" applyFill="1" applyBorder="1" applyAlignment="1">
      <alignment vertical="center"/>
    </xf>
    <xf numFmtId="166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2" fontId="34" fillId="2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3" fontId="10" fillId="2" borderId="0" xfId="4" applyNumberFormat="1" applyFont="1" applyFill="1" applyAlignment="1">
      <alignment vertical="center"/>
    </xf>
    <xf numFmtId="173" fontId="14" fillId="2" borderId="0" xfId="4" applyNumberFormat="1" applyFont="1" applyFill="1" applyAlignment="1">
      <alignment vertical="center"/>
    </xf>
    <xf numFmtId="174" fontId="23" fillId="5" borderId="2" xfId="4" applyNumberFormat="1" applyFont="1" applyFill="1" applyBorder="1" applyAlignment="1">
      <alignment vertical="center"/>
    </xf>
    <xf numFmtId="174" fontId="34" fillId="2" borderId="9" xfId="4" applyNumberFormat="1" applyFont="1" applyFill="1" applyBorder="1" applyAlignment="1">
      <alignment vertical="center"/>
    </xf>
    <xf numFmtId="174" fontId="34" fillId="2" borderId="1" xfId="4" applyNumberFormat="1" applyFont="1" applyFill="1" applyBorder="1" applyAlignment="1">
      <alignment vertical="center"/>
    </xf>
    <xf numFmtId="167" fontId="15" fillId="2" borderId="0" xfId="4" applyNumberFormat="1" applyFont="1" applyFill="1" applyAlignment="1">
      <alignment vertical="center"/>
    </xf>
    <xf numFmtId="167" fontId="36" fillId="2" borderId="0" xfId="4" applyNumberFormat="1" applyFont="1" applyFill="1" applyAlignment="1">
      <alignment vertical="center"/>
    </xf>
    <xf numFmtId="168" fontId="23" fillId="5" borderId="2" xfId="4" applyNumberFormat="1" applyFont="1" applyFill="1" applyBorder="1" applyAlignment="1">
      <alignment vertical="center"/>
    </xf>
    <xf numFmtId="170" fontId="23" fillId="5" borderId="2" xfId="4" applyNumberFormat="1" applyFont="1" applyFill="1" applyBorder="1" applyAlignment="1">
      <alignment vertical="center"/>
    </xf>
    <xf numFmtId="170" fontId="34" fillId="2" borderId="9" xfId="4" applyNumberFormat="1" applyFont="1" applyFill="1" applyBorder="1" applyAlignment="1">
      <alignment vertical="center"/>
    </xf>
    <xf numFmtId="170" fontId="34" fillId="2" borderId="1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70" fontId="27" fillId="4" borderId="2" xfId="4" applyNumberFormat="1" applyFont="1" applyFill="1" applyBorder="1" applyAlignment="1">
      <alignment vertical="center"/>
    </xf>
    <xf numFmtId="169" fontId="10" fillId="2" borderId="0" xfId="4" applyNumberFormat="1" applyFont="1" applyFill="1" applyAlignment="1">
      <alignment vertical="center"/>
    </xf>
    <xf numFmtId="166" fontId="31" fillId="2" borderId="9" xfId="4" applyNumberFormat="1" applyFont="1" applyFill="1" applyBorder="1" applyAlignment="1">
      <alignment vertical="center"/>
    </xf>
    <xf numFmtId="166" fontId="31" fillId="2" borderId="10" xfId="4" applyNumberFormat="1" applyFont="1" applyFill="1" applyBorder="1" applyAlignment="1">
      <alignment vertical="center"/>
    </xf>
    <xf numFmtId="166" fontId="33" fillId="2" borderId="4" xfId="4" applyNumberFormat="1" applyFont="1" applyFill="1" applyBorder="1" applyAlignment="1">
      <alignment vertical="center"/>
    </xf>
    <xf numFmtId="166" fontId="37" fillId="2" borderId="0" xfId="4" applyNumberFormat="1" applyFont="1" applyFill="1" applyAlignment="1">
      <alignment vertical="center"/>
    </xf>
    <xf numFmtId="166" fontId="37" fillId="2" borderId="1" xfId="4" applyNumberFormat="1" applyFont="1" applyFill="1" applyBorder="1" applyAlignment="1">
      <alignment vertical="center"/>
    </xf>
    <xf numFmtId="166" fontId="16" fillId="2" borderId="0" xfId="4" applyNumberFormat="1" applyFont="1" applyFill="1" applyAlignment="1">
      <alignment vertical="center"/>
    </xf>
    <xf numFmtId="166" fontId="14" fillId="2" borderId="0" xfId="4" applyNumberFormat="1" applyFont="1" applyFill="1" applyAlignment="1">
      <alignment vertical="center"/>
    </xf>
    <xf numFmtId="172" fontId="31" fillId="2" borderId="9" xfId="1" applyNumberFormat="1" applyFont="1" applyFill="1" applyBorder="1" applyAlignment="1">
      <alignment vertical="center"/>
    </xf>
    <xf numFmtId="172" fontId="31" fillId="2" borderId="0" xfId="1" applyNumberFormat="1" applyFont="1" applyFill="1" applyAlignment="1">
      <alignment vertical="center"/>
    </xf>
    <xf numFmtId="172" fontId="31" fillId="2" borderId="10" xfId="1" applyNumberFormat="1" applyFont="1" applyFill="1" applyBorder="1" applyAlignment="1">
      <alignment vertical="center"/>
    </xf>
    <xf numFmtId="172" fontId="33" fillId="2" borderId="0" xfId="1" applyNumberFormat="1" applyFont="1" applyFill="1" applyAlignment="1">
      <alignment vertical="center"/>
    </xf>
    <xf numFmtId="172" fontId="38" fillId="2" borderId="0" xfId="1" applyNumberFormat="1" applyFont="1" applyFill="1" applyAlignment="1">
      <alignment vertical="center"/>
    </xf>
    <xf numFmtId="172" fontId="38" fillId="2" borderId="1" xfId="1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6" fontId="37" fillId="2" borderId="10" xfId="4" applyNumberFormat="1" applyFont="1" applyFill="1" applyBorder="1" applyAlignment="1">
      <alignment vertical="center"/>
    </xf>
    <xf numFmtId="166" fontId="34" fillId="2" borderId="8" xfId="4" applyNumberFormat="1" applyFont="1" applyFill="1" applyBorder="1" applyAlignment="1">
      <alignment vertical="center"/>
    </xf>
    <xf numFmtId="172" fontId="38" fillId="2" borderId="10" xfId="1" applyNumberFormat="1" applyFont="1" applyFill="1" applyBorder="1" applyAlignment="1">
      <alignment vertical="center"/>
    </xf>
    <xf numFmtId="172" fontId="34" fillId="2" borderId="8" xfId="1" applyNumberFormat="1" applyFont="1" applyFill="1" applyBorder="1" applyAlignment="1">
      <alignment vertical="center"/>
    </xf>
    <xf numFmtId="171" fontId="34" fillId="2" borderId="0" xfId="4" applyNumberFormat="1" applyFont="1" applyFill="1" applyAlignment="1">
      <alignment vertical="center"/>
    </xf>
    <xf numFmtId="174" fontId="34" fillId="2" borderId="0" xfId="4" applyNumberFormat="1" applyFont="1" applyFill="1" applyAlignment="1">
      <alignment vertical="center"/>
    </xf>
    <xf numFmtId="171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70" fontId="23" fillId="5" borderId="9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70" fontId="23" fillId="5" borderId="0" xfId="4" applyNumberFormat="1" applyFont="1" applyFill="1" applyAlignment="1">
      <alignment vertical="center"/>
    </xf>
    <xf numFmtId="170" fontId="34" fillId="2" borderId="0" xfId="4" applyNumberFormat="1" applyFont="1" applyFill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73" fontId="33" fillId="2" borderId="4" xfId="4" applyNumberFormat="1" applyFont="1" applyFill="1" applyBorder="1" applyAlignment="1">
      <alignment vertical="center"/>
    </xf>
    <xf numFmtId="173" fontId="20" fillId="2" borderId="0" xfId="1" applyNumberFormat="1" applyFont="1" applyFill="1" applyAlignment="1">
      <alignment vertical="center"/>
    </xf>
    <xf numFmtId="173" fontId="20" fillId="2" borderId="1" xfId="1" applyNumberFormat="1" applyFont="1" applyFill="1" applyBorder="1" applyAlignment="1">
      <alignment vertical="center"/>
    </xf>
    <xf numFmtId="173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72" fontId="31" fillId="2" borderId="9" xfId="4" applyNumberFormat="1" applyFont="1" applyFill="1" applyBorder="1" applyAlignment="1">
      <alignment vertical="center"/>
    </xf>
    <xf numFmtId="172" fontId="31" fillId="2" borderId="10" xfId="4" applyNumberFormat="1" applyFont="1" applyFill="1" applyBorder="1" applyAlignment="1">
      <alignment vertical="center"/>
    </xf>
    <xf numFmtId="172" fontId="33" fillId="2" borderId="0" xfId="4" applyNumberFormat="1" applyFont="1" applyFill="1" applyAlignment="1">
      <alignment vertical="center"/>
    </xf>
    <xf numFmtId="172" fontId="37" fillId="2" borderId="0" xfId="4" applyNumberFormat="1" applyFont="1" applyFill="1" applyAlignment="1">
      <alignment vertical="center"/>
    </xf>
    <xf numFmtId="172" fontId="37" fillId="2" borderId="1" xfId="4" applyNumberFormat="1" applyFont="1" applyFill="1" applyBorder="1" applyAlignment="1">
      <alignment vertical="center"/>
    </xf>
    <xf numFmtId="170" fontId="30" fillId="5" borderId="9" xfId="1" applyNumberFormat="1" applyFont="1" applyFill="1" applyBorder="1" applyAlignment="1">
      <alignment vertical="center"/>
    </xf>
    <xf numFmtId="170" fontId="31" fillId="2" borderId="9" xfId="1" applyNumberFormat="1" applyFont="1" applyFill="1" applyBorder="1" applyAlignment="1">
      <alignment vertical="center"/>
    </xf>
    <xf numFmtId="170" fontId="31" fillId="2" borderId="0" xfId="1" applyNumberFormat="1" applyFont="1" applyFill="1" applyAlignment="1">
      <alignment vertical="center"/>
    </xf>
    <xf numFmtId="170" fontId="31" fillId="2" borderId="10" xfId="1" applyNumberFormat="1" applyFont="1" applyFill="1" applyBorder="1" applyAlignment="1">
      <alignment vertical="center"/>
    </xf>
    <xf numFmtId="170" fontId="33" fillId="2" borderId="0" xfId="1" applyNumberFormat="1" applyFont="1" applyFill="1" applyAlignment="1">
      <alignment vertical="center"/>
    </xf>
    <xf numFmtId="170" fontId="33" fillId="2" borderId="1" xfId="1" applyNumberFormat="1" applyFont="1" applyFill="1" applyBorder="1" applyAlignment="1">
      <alignment vertical="center"/>
    </xf>
    <xf numFmtId="172" fontId="39" fillId="2" borderId="8" xfId="1" applyNumberFormat="1" applyFont="1" applyFill="1" applyBorder="1" applyAlignment="1">
      <alignment vertical="center"/>
    </xf>
    <xf numFmtId="165" fontId="12" fillId="2" borderId="0" xfId="1" applyNumberFormat="1" applyFont="1" applyFill="1" applyAlignment="1">
      <alignment vertical="center"/>
    </xf>
    <xf numFmtId="168" fontId="23" fillId="5" borderId="9" xfId="4" applyNumberFormat="1" applyFont="1" applyFill="1" applyBorder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66" fontId="34" fillId="2" borderId="4" xfId="4" applyNumberFormat="1" applyFont="1" applyFill="1" applyBorder="1" applyAlignment="1">
      <alignment vertical="center"/>
    </xf>
    <xf numFmtId="166" fontId="41" fillId="2" borderId="0" xfId="4" applyNumberFormat="1" applyFont="1" applyFill="1" applyAlignment="1">
      <alignment vertical="center"/>
    </xf>
    <xf numFmtId="166" fontId="33" fillId="2" borderId="8" xfId="4" applyNumberFormat="1" applyFont="1" applyFill="1" applyBorder="1" applyAlignment="1">
      <alignment vertical="center"/>
    </xf>
    <xf numFmtId="172" fontId="34" fillId="2" borderId="4" xfId="1" applyNumberFormat="1" applyFont="1" applyFill="1" applyBorder="1" applyAlignment="1">
      <alignment vertical="center"/>
    </xf>
    <xf numFmtId="172" fontId="37" fillId="2" borderId="0" xfId="1" applyNumberFormat="1" applyFont="1" applyFill="1" applyAlignment="1">
      <alignment vertical="center"/>
    </xf>
    <xf numFmtId="172" fontId="33" fillId="2" borderId="1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70" fontId="30" fillId="5" borderId="2" xfId="1" applyNumberFormat="1" applyFont="1" applyFill="1" applyBorder="1" applyAlignment="1">
      <alignment vertical="center"/>
    </xf>
    <xf numFmtId="170" fontId="34" fillId="2" borderId="4" xfId="1" applyNumberFormat="1" applyFont="1" applyFill="1" applyBorder="1" applyAlignment="1">
      <alignment vertical="center"/>
    </xf>
    <xf numFmtId="166" fontId="33" fillId="2" borderId="3" xfId="4" applyNumberFormat="1" applyFont="1" applyFill="1" applyBorder="1" applyAlignment="1">
      <alignment vertical="center"/>
    </xf>
    <xf numFmtId="166" fontId="35" fillId="2" borderId="1" xfId="4" applyNumberFormat="1" applyFont="1" applyFill="1" applyBorder="1" applyAlignment="1">
      <alignment vertical="center"/>
    </xf>
    <xf numFmtId="172" fontId="37" fillId="2" borderId="1" xfId="1" applyNumberFormat="1" applyFont="1" applyFill="1" applyBorder="1" applyAlignment="1">
      <alignment vertical="center"/>
    </xf>
    <xf numFmtId="172" fontId="37" fillId="2" borderId="10" xfId="1" applyNumberFormat="1" applyFont="1" applyFill="1" applyBorder="1" applyAlignment="1">
      <alignment vertical="center"/>
    </xf>
    <xf numFmtId="173" fontId="14" fillId="2" borderId="1" xfId="4" applyNumberFormat="1" applyFont="1" applyFill="1" applyBorder="1" applyAlignment="1">
      <alignment vertical="center"/>
    </xf>
    <xf numFmtId="173" fontId="37" fillId="2" borderId="0" xfId="4" applyNumberFormat="1" applyFont="1" applyFill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70" fontId="31" fillId="2" borderId="9" xfId="4" applyNumberFormat="1" applyFont="1" applyFill="1" applyBorder="1" applyAlignment="1">
      <alignment vertical="center"/>
    </xf>
    <xf numFmtId="170" fontId="31" fillId="2" borderId="0" xfId="4" applyNumberFormat="1" applyFont="1" applyFill="1" applyAlignment="1">
      <alignment vertical="center"/>
    </xf>
    <xf numFmtId="170" fontId="31" fillId="2" borderId="10" xfId="4" applyNumberFormat="1" applyFont="1" applyFill="1" applyBorder="1" applyAlignment="1">
      <alignment vertical="center"/>
    </xf>
    <xf numFmtId="170" fontId="33" fillId="2" borderId="1" xfId="4" applyNumberFormat="1" applyFont="1" applyFill="1" applyBorder="1" applyAlignment="1">
      <alignment vertical="center"/>
    </xf>
    <xf numFmtId="171" fontId="23" fillId="4" borderId="9" xfId="4" applyNumberFormat="1" applyFont="1" applyFill="1" applyBorder="1" applyAlignment="1">
      <alignment vertical="center"/>
    </xf>
    <xf numFmtId="174" fontId="23" fillId="5" borderId="3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74" fontId="23" fillId="5" borderId="10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71" fontId="23" fillId="4" borderId="1" xfId="4" applyNumberFormat="1" applyFont="1" applyFill="1" applyBorder="1" applyAlignment="1">
      <alignment vertical="center"/>
    </xf>
    <xf numFmtId="171" fontId="23" fillId="5" borderId="0" xfId="4" applyNumberFormat="1" applyFont="1" applyFill="1" applyAlignment="1">
      <alignment vertical="center"/>
    </xf>
    <xf numFmtId="165" fontId="23" fillId="5" borderId="1" xfId="4" applyNumberFormat="1" applyFont="1" applyFill="1" applyBorder="1" applyAlignment="1">
      <alignment vertical="center"/>
    </xf>
    <xf numFmtId="166" fontId="37" fillId="2" borderId="4" xfId="4" applyNumberFormat="1" applyFont="1" applyFill="1" applyBorder="1" applyAlignment="1">
      <alignment vertical="center"/>
    </xf>
    <xf numFmtId="166" fontId="37" fillId="2" borderId="3" xfId="4" applyNumberFormat="1" applyFont="1" applyFill="1" applyBorder="1" applyAlignment="1">
      <alignment vertical="center"/>
    </xf>
    <xf numFmtId="165" fontId="33" fillId="2" borderId="0" xfId="4" applyNumberFormat="1" applyFont="1" applyFill="1" applyAlignment="1">
      <alignment vertical="center"/>
    </xf>
    <xf numFmtId="170" fontId="33" fillId="2" borderId="0" xfId="4" applyNumberFormat="1" applyFont="1" applyFill="1" applyAlignment="1">
      <alignment vertical="center"/>
    </xf>
    <xf numFmtId="166" fontId="33" fillId="2" borderId="1" xfId="4" applyNumberFormat="1" applyFont="1" applyFill="1" applyBorder="1" applyAlignment="1">
      <alignment vertical="center"/>
    </xf>
    <xf numFmtId="173" fontId="37" fillId="2" borderId="9" xfId="4" applyNumberFormat="1" applyFont="1" applyFill="1" applyBorder="1" applyAlignment="1">
      <alignment vertical="center"/>
    </xf>
    <xf numFmtId="166" fontId="37" fillId="2" borderId="9" xfId="4" applyNumberFormat="1" applyFont="1" applyFill="1" applyBorder="1" applyAlignment="1">
      <alignment vertical="center"/>
    </xf>
    <xf numFmtId="170" fontId="33" fillId="2" borderId="9" xfId="4" applyNumberFormat="1" applyFont="1" applyFill="1" applyBorder="1" applyAlignment="1">
      <alignment vertical="center"/>
    </xf>
    <xf numFmtId="0" fontId="48" fillId="2" borderId="0" xfId="5" applyFont="1" applyFill="1" applyAlignment="1">
      <alignment horizontal="left" vertical="center"/>
    </xf>
    <xf numFmtId="0" fontId="20" fillId="2" borderId="0" xfId="5" applyFont="1" applyFill="1" applyAlignment="1">
      <alignment vertical="center"/>
    </xf>
    <xf numFmtId="177" fontId="49" fillId="2" borderId="0" xfId="5" quotePrefix="1" applyNumberFormat="1" applyFont="1" applyFill="1" applyAlignment="1">
      <alignment horizontal="left" vertical="center"/>
    </xf>
  </cellXfs>
  <cellStyles count="9">
    <cellStyle name="Comma 2" xfId="3" xr:uid="{00000000-0005-0000-0000-000000000000}"/>
    <cellStyle name="Hyperlink" xfId="2" builtinId="8"/>
    <cellStyle name="Normal" xfId="0" builtinId="0"/>
    <cellStyle name="Normal 2" xfId="4" xr:uid="{00000000-0005-0000-0000-000003000000}"/>
    <cellStyle name="Normal 2 2" xfId="8" xr:uid="{00000000-0005-0000-0000-000004000000}"/>
    <cellStyle name="Normal 3" xfId="5" xr:uid="{00000000-0005-0000-0000-000005000000}"/>
    <cellStyle name="Percent" xfId="1" builtinId="5"/>
    <cellStyle name="Percent 2" xfId="6" xr:uid="{00000000-0005-0000-0000-000007000000}"/>
    <cellStyle name="Percent 3" xfId="7" xr:uid="{00000000-0005-0000-0000-000008000000}"/>
  </cellStyles>
  <dxfs count="12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2">
    <pageSetUpPr fitToPage="1"/>
  </sheetPr>
  <dimension ref="A2:AF40"/>
  <sheetViews>
    <sheetView showGridLines="0" zoomScale="80" zoomScaleNormal="80" workbookViewId="0"/>
  </sheetViews>
  <sheetFormatPr defaultColWidth="9.109375" defaultRowHeight="15" customHeight="1" x14ac:dyDescent="0.3"/>
  <cols>
    <col min="1" max="4" width="9.109375" style="204" customWidth="1"/>
    <col min="5" max="21" width="9.6640625" style="204" customWidth="1"/>
    <col min="22" max="22" width="9.6640625" style="192" customWidth="1"/>
    <col min="23" max="23" width="107.44140625" style="204" customWidth="1"/>
    <col min="24" max="24" width="44.6640625" style="204" customWidth="1"/>
    <col min="25" max="26" width="9.6640625" style="204" customWidth="1"/>
    <col min="27" max="46" width="9.109375" style="204" customWidth="1"/>
    <col min="47" max="16384" width="9.109375" style="204"/>
  </cols>
  <sheetData>
    <row r="2" spans="1:23" ht="21" customHeight="1" x14ac:dyDescent="0.4">
      <c r="A2" s="191"/>
    </row>
    <row r="6" spans="1:23" ht="31.2" customHeight="1" x14ac:dyDescent="0.3">
      <c r="A6" s="193"/>
      <c r="B6" s="194" t="s">
        <v>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V6" s="204"/>
    </row>
    <row r="7" spans="1:23" ht="15" customHeight="1" x14ac:dyDescent="0.3">
      <c r="V7" s="204"/>
    </row>
    <row r="8" spans="1:23" ht="15" customHeight="1" x14ac:dyDescent="0.3">
      <c r="V8" s="204"/>
    </row>
    <row r="9" spans="1:23" ht="15" customHeight="1" x14ac:dyDescent="0.3">
      <c r="V9" s="204"/>
    </row>
    <row r="10" spans="1:23" ht="28.95" customHeight="1" x14ac:dyDescent="0.3">
      <c r="C10" s="195" t="s">
        <v>11</v>
      </c>
      <c r="V10" s="204"/>
    </row>
    <row r="11" spans="1:23" ht="15" customHeight="1" x14ac:dyDescent="0.3">
      <c r="V11" s="204"/>
    </row>
    <row r="15" spans="1:23" ht="30" customHeight="1" x14ac:dyDescent="0.3">
      <c r="C15" s="195" t="s">
        <v>1</v>
      </c>
    </row>
    <row r="16" spans="1:23" ht="15" customHeight="1" x14ac:dyDescent="0.3">
      <c r="W16" s="196"/>
    </row>
    <row r="17" spans="12:32" ht="15" customHeight="1" x14ac:dyDescent="0.3">
      <c r="W17" s="196"/>
    </row>
    <row r="28" spans="12:32" ht="21" customHeight="1" x14ac:dyDescent="0.3">
      <c r="L28" s="356" t="s">
        <v>2</v>
      </c>
      <c r="M28" s="357"/>
      <c r="N28" s="357"/>
      <c r="O28" s="357"/>
    </row>
    <row r="29" spans="12:32" ht="15" customHeight="1" x14ac:dyDescent="0.3">
      <c r="V29" s="204"/>
    </row>
    <row r="30" spans="12:32" ht="18" customHeight="1" x14ac:dyDescent="0.3">
      <c r="L30" s="358">
        <v>45432.782118055555</v>
      </c>
      <c r="M30" s="357"/>
      <c r="N30" s="357"/>
      <c r="O30" s="357"/>
      <c r="V30" s="204"/>
    </row>
    <row r="31" spans="12:32" ht="15" customHeight="1" x14ac:dyDescent="0.3">
      <c r="L31" s="197" t="s">
        <v>3</v>
      </c>
      <c r="V31" s="204"/>
      <c r="AA31" s="198"/>
      <c r="AB31" s="198"/>
      <c r="AC31" s="198"/>
      <c r="AD31" s="198"/>
      <c r="AE31" s="198"/>
      <c r="AF31" s="198"/>
    </row>
    <row r="32" spans="12:32" ht="15" customHeight="1" x14ac:dyDescent="0.3">
      <c r="V32" s="204"/>
    </row>
    <row r="33" spans="2:32" ht="15" customHeight="1" x14ac:dyDescent="0.3">
      <c r="B33" s="199" t="s">
        <v>4</v>
      </c>
      <c r="V33" s="204"/>
    </row>
    <row r="34" spans="2:32" ht="15" customHeight="1" x14ac:dyDescent="0.3">
      <c r="B34" s="199"/>
      <c r="V34" s="199"/>
    </row>
    <row r="35" spans="2:32" ht="15" customHeight="1" x14ac:dyDescent="0.3">
      <c r="B35" s="199" t="s">
        <v>5</v>
      </c>
      <c r="V35" s="199"/>
    </row>
    <row r="36" spans="2:32" ht="15" customHeight="1" x14ac:dyDescent="0.3">
      <c r="B36" s="199" t="s">
        <v>6</v>
      </c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W36" s="198"/>
      <c r="X36" s="198"/>
      <c r="Y36" s="198"/>
      <c r="Z36" s="198"/>
    </row>
    <row r="38" spans="2:32" ht="15" customHeight="1" x14ac:dyDescent="0.3">
      <c r="B38" s="199" t="s">
        <v>7</v>
      </c>
    </row>
    <row r="39" spans="2:32" ht="15" customHeight="1" x14ac:dyDescent="0.3">
      <c r="B39" s="199" t="s">
        <v>8</v>
      </c>
    </row>
    <row r="40" spans="2:32" ht="15" customHeight="1" x14ac:dyDescent="0.3">
      <c r="B40" s="200" t="s">
        <v>9</v>
      </c>
      <c r="AA40" s="198"/>
      <c r="AB40" s="198"/>
      <c r="AC40" s="198"/>
      <c r="AD40" s="198"/>
      <c r="AE40" s="198"/>
      <c r="AF40" s="198"/>
    </row>
  </sheetData>
  <mergeCells count="2">
    <mergeCell ref="L28:O28"/>
    <mergeCell ref="L30:O30"/>
  </mergeCells>
  <hyperlinks>
    <hyperlink ref="B40" r:id="rId1" xr:uid="{00000000-0004-0000-0000-000000000000}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3">
    <pageSetUpPr fitToPage="1"/>
  </sheetPr>
  <dimension ref="A1:D61"/>
  <sheetViews>
    <sheetView showGridLines="0" workbookViewId="0"/>
  </sheetViews>
  <sheetFormatPr defaultColWidth="9.109375" defaultRowHeight="14.4" x14ac:dyDescent="0.3"/>
  <cols>
    <col min="1" max="1" width="7.6640625" style="48" customWidth="1"/>
    <col min="2" max="2" width="15.88671875" style="48" customWidth="1"/>
    <col min="3" max="3" width="2.88671875" style="48" customWidth="1"/>
    <col min="4" max="4" width="54.6640625" style="48" customWidth="1"/>
    <col min="5" max="6" width="9.109375" style="48" customWidth="1"/>
    <col min="7" max="16384" width="9.109375" style="48"/>
  </cols>
  <sheetData>
    <row r="1" spans="1:4" ht="18" customHeight="1" x14ac:dyDescent="0.35">
      <c r="A1" s="177" t="s">
        <v>10</v>
      </c>
      <c r="B1" s="177" t="s">
        <v>11</v>
      </c>
      <c r="C1" s="178"/>
      <c r="D1" s="179"/>
    </row>
    <row r="2" spans="1:4" ht="18" customHeight="1" x14ac:dyDescent="0.35">
      <c r="A2" s="176"/>
      <c r="B2" s="178"/>
      <c r="C2" s="178"/>
      <c r="D2" s="179"/>
    </row>
    <row r="3" spans="1:4" ht="18" customHeight="1" x14ac:dyDescent="0.35">
      <c r="A3" s="176"/>
      <c r="B3" s="188" t="s">
        <v>12</v>
      </c>
      <c r="C3" s="180"/>
      <c r="D3" s="180"/>
    </row>
    <row r="4" spans="1:4" ht="15" customHeight="1" x14ac:dyDescent="0.35">
      <c r="A4" s="181"/>
      <c r="B4" s="182" t="str">
        <f ca="1">HYPERLINK("#"&amp;CELL("address",Ind_Summary!$B$2),MID(CELL("filename",Ind_Summary!$B$2),FIND("]",CELL("filename",Ind_Summary!$B$2))+1,256))</f>
        <v>Ind_Summary</v>
      </c>
      <c r="D4" s="189" t="s">
        <v>13</v>
      </c>
    </row>
    <row r="5" spans="1:4" ht="15" customHeight="1" x14ac:dyDescent="0.35">
      <c r="A5" s="181"/>
      <c r="B5" s="183" t="str">
        <f ca="1">HYPERLINK("#"&amp;CELL("address",Ind_Summary_fec!$B$2),MID(CELL("filename",Ind_Summary_fec!$B$2),FIND("]",CELL("filename",Ind_Summary_fec!$B$2))+1,256))</f>
        <v>Ind_Summary_fec</v>
      </c>
      <c r="D5" s="190" t="s">
        <v>14</v>
      </c>
    </row>
    <row r="6" spans="1:4" ht="15" customHeight="1" x14ac:dyDescent="0.35">
      <c r="A6" s="181"/>
      <c r="B6" s="183" t="str">
        <f ca="1">HYPERLINK("#"&amp;CELL("address",Ind_Summary_ued!$B$2),MID(CELL("filename",Ind_Summary_ued!$B$2),FIND("]",CELL("filename",Ind_Summary_ued!$B$2))+1,256))</f>
        <v>Ind_Summary_ued</v>
      </c>
      <c r="D6" s="190" t="s">
        <v>15</v>
      </c>
    </row>
    <row r="7" spans="1:4" ht="5.0999999999999996" customHeight="1" x14ac:dyDescent="0.35">
      <c r="A7" s="181"/>
      <c r="B7" s="185"/>
      <c r="D7" s="178"/>
    </row>
    <row r="8" spans="1:4" x14ac:dyDescent="0.3">
      <c r="A8" s="186"/>
      <c r="B8" s="182" t="str">
        <f ca="1">HYPERLINK("#"&amp;CELL("address",ISI!$B$2),MID(CELL("filename",ISI!$B$2),FIND("]",CELL("filename",ISI!$B$2))+1,256))</f>
        <v>ISI</v>
      </c>
      <c r="D8" s="189" t="s">
        <v>16</v>
      </c>
    </row>
    <row r="9" spans="1:4" x14ac:dyDescent="0.3">
      <c r="A9" s="186"/>
      <c r="B9" s="183" t="str">
        <f ca="1">HYPERLINK("#"&amp;CELL("address",ISI_fec!$B$2),MID(CELL("filename",ISI_fec!$B$2),FIND("]",CELL("filename",ISI_fec!$B$2))+1,256))</f>
        <v>ISI_fec</v>
      </c>
      <c r="D9" s="190" t="s">
        <v>17</v>
      </c>
    </row>
    <row r="10" spans="1:4" x14ac:dyDescent="0.3">
      <c r="A10" s="186"/>
      <c r="B10" s="183" t="str">
        <f ca="1">HYPERLINK("#"&amp;CELL("address",ISI_ued!$B$2),MID(CELL("filename",ISI_ued!$B$2),FIND("]",CELL("filename",ISI_ued!$B$2))+1,256))</f>
        <v>ISI_ued</v>
      </c>
      <c r="D10" s="190" t="s">
        <v>18</v>
      </c>
    </row>
    <row r="11" spans="1:4" x14ac:dyDescent="0.3">
      <c r="A11" s="186"/>
      <c r="B11" s="183" t="str">
        <f ca="1">HYPERLINK("#"&amp;CELL("address",ISI_emi!$B$2),MID(CELL("filename",ISI_emi!$B$2),FIND("]",CELL("filename",ISI_emi!$B$2))+1,256))</f>
        <v>ISI_emi</v>
      </c>
      <c r="D11" s="190" t="s">
        <v>19</v>
      </c>
    </row>
    <row r="12" spans="1:4" ht="5.0999999999999996" customHeight="1" x14ac:dyDescent="0.3">
      <c r="A12" s="186"/>
      <c r="B12" s="187"/>
      <c r="D12" s="184"/>
    </row>
    <row r="13" spans="1:4" x14ac:dyDescent="0.3">
      <c r="B13" s="182" t="str">
        <f ca="1">HYPERLINK("#"&amp;CELL("address",NFM!$B$2),MID(CELL("filename",NFM!$B$2),FIND("]",CELL("filename",NFM!$B$2))+1,256))</f>
        <v>NFM</v>
      </c>
      <c r="D13" s="189" t="s">
        <v>20</v>
      </c>
    </row>
    <row r="14" spans="1:4" x14ac:dyDescent="0.3">
      <c r="B14" s="183" t="str">
        <f ca="1">HYPERLINK("#"&amp;CELL("address",NFM_fec!$B$2),MID(CELL("filename",NFM_fec!$B$2),FIND("]",CELL("filename",NFM_fec!$B$2))+1,256))</f>
        <v>NFM_fec</v>
      </c>
      <c r="D14" s="190" t="s">
        <v>17</v>
      </c>
    </row>
    <row r="15" spans="1:4" x14ac:dyDescent="0.3">
      <c r="B15" s="183" t="str">
        <f ca="1">HYPERLINK("#"&amp;CELL("address",NFM_ued!$B$2),MID(CELL("filename",NFM_ued!$B$2),FIND("]",CELL("filename",NFM_ued!$B$2))+1,256))</f>
        <v>NFM_ued</v>
      </c>
      <c r="D15" s="190" t="s">
        <v>18</v>
      </c>
    </row>
    <row r="16" spans="1:4" x14ac:dyDescent="0.3">
      <c r="B16" s="183" t="str">
        <f ca="1">HYPERLINK("#"&amp;CELL("address",NFM_emi!$B$2),MID(CELL("filename",NFM_emi!$B$2),FIND("]",CELL("filename",NFM_emi!$B$2))+1,256))</f>
        <v>NFM_emi</v>
      </c>
      <c r="D16" s="190" t="s">
        <v>19</v>
      </c>
    </row>
    <row r="17" spans="2:4" ht="5.0999999999999996" customHeight="1" x14ac:dyDescent="0.3">
      <c r="B17" s="187"/>
      <c r="D17" s="184"/>
    </row>
    <row r="18" spans="2:4" x14ac:dyDescent="0.3">
      <c r="B18" s="182" t="str">
        <f ca="1">HYPERLINK("#"&amp;CELL("address",CHI!$B$2),MID(CELL("filename",CHI!$B$2),FIND("]",CELL("filename",CHI!$B$2))+1,256))</f>
        <v>CHI</v>
      </c>
      <c r="D18" s="189" t="s">
        <v>21</v>
      </c>
    </row>
    <row r="19" spans="2:4" x14ac:dyDescent="0.3">
      <c r="B19" s="183" t="str">
        <f ca="1">HYPERLINK("#"&amp;CELL("address",CHI_fec!$B$2),MID(CELL("filename",CHI_fec!$B$2),FIND("]",CELL("filename",CHI_fec!$B$2))+1,256))</f>
        <v>CHI_fec</v>
      </c>
      <c r="D19" s="190" t="s">
        <v>17</v>
      </c>
    </row>
    <row r="20" spans="2:4" x14ac:dyDescent="0.3">
      <c r="B20" s="183" t="str">
        <f ca="1">HYPERLINK("#"&amp;CELL("address",CHI_ued!$B$2),MID(CELL("filename",CHI_ued!$B$2),FIND("]",CELL("filename",CHI_ued!$B$2))+1,256))</f>
        <v>CHI_ued</v>
      </c>
      <c r="D20" s="190" t="s">
        <v>18</v>
      </c>
    </row>
    <row r="21" spans="2:4" x14ac:dyDescent="0.3">
      <c r="B21" s="183" t="str">
        <f ca="1">HYPERLINK("#"&amp;CELL("address",CHI_emi!$B$2),MID(CELL("filename",CHI_emi!$B$2),FIND("]",CELL("filename",CHI_emi!$B$2))+1,256))</f>
        <v>CHI_emi</v>
      </c>
      <c r="D21" s="190" t="s">
        <v>19</v>
      </c>
    </row>
    <row r="22" spans="2:4" ht="5.0999999999999996" customHeight="1" x14ac:dyDescent="0.3">
      <c r="B22" s="187"/>
      <c r="D22" s="184"/>
    </row>
    <row r="23" spans="2:4" x14ac:dyDescent="0.3">
      <c r="B23" s="182" t="str">
        <f ca="1">HYPERLINK("#"&amp;CELL("address",NMM!$B$2),MID(CELL("filename",NMM!$B$2),FIND("]",CELL("filename",NMM!$B$2))+1,256))</f>
        <v>NMM</v>
      </c>
      <c r="D23" s="189" t="s">
        <v>22</v>
      </c>
    </row>
    <row r="24" spans="2:4" x14ac:dyDescent="0.3">
      <c r="B24" s="183" t="str">
        <f ca="1">HYPERLINK("#"&amp;CELL("address",NMM_fec!$B$2),MID(CELL("filename",NMM_fec!$B$2),FIND("]",CELL("filename",NMM_fec!$B$2))+1,256))</f>
        <v>NMM_fec</v>
      </c>
      <c r="D24" s="190" t="s">
        <v>17</v>
      </c>
    </row>
    <row r="25" spans="2:4" x14ac:dyDescent="0.3">
      <c r="B25" s="183" t="str">
        <f ca="1">HYPERLINK("#"&amp;CELL("address",NMM_ued!$B$2),MID(CELL("filename",NMM_ued!$B$2),FIND("]",CELL("filename",NMM_ued!$B$2))+1,256))</f>
        <v>NMM_ued</v>
      </c>
      <c r="D25" s="190" t="s">
        <v>18</v>
      </c>
    </row>
    <row r="26" spans="2:4" x14ac:dyDescent="0.3">
      <c r="B26" s="183" t="str">
        <f ca="1">HYPERLINK("#"&amp;CELL("address",NMM_emi!$B$2),MID(CELL("filename",NMM_emi!$B$2),FIND("]",CELL("filename",NMM_emi!$B$2))+1,256))</f>
        <v>NMM_emi</v>
      </c>
      <c r="D26" s="190" t="s">
        <v>19</v>
      </c>
    </row>
    <row r="27" spans="2:4" ht="5.0999999999999996" customHeight="1" x14ac:dyDescent="0.3">
      <c r="B27" s="187"/>
      <c r="D27" s="184"/>
    </row>
    <row r="28" spans="2:4" x14ac:dyDescent="0.3">
      <c r="B28" s="182" t="str">
        <f ca="1">HYPERLINK("#"&amp;CELL("address",PPA!$B$2),MID(CELL("filename",PPA!$B$2),FIND("]",CELL("filename",PPA!$B$2))+1,256))</f>
        <v>PPA</v>
      </c>
      <c r="D28" s="189" t="s">
        <v>23</v>
      </c>
    </row>
    <row r="29" spans="2:4" x14ac:dyDescent="0.3">
      <c r="B29" s="183" t="str">
        <f ca="1">HYPERLINK("#"&amp;CELL("address",PPA_fec!$B$2),MID(CELL("filename",PPA_fec!$B$2),FIND("]",CELL("filename",PPA_fec!$B$2))+1,256))</f>
        <v>PPA_fec</v>
      </c>
      <c r="D29" s="190" t="s">
        <v>17</v>
      </c>
    </row>
    <row r="30" spans="2:4" x14ac:dyDescent="0.3">
      <c r="B30" s="183" t="str">
        <f ca="1">HYPERLINK("#"&amp;CELL("address",PPA_ued!$B$2),MID(CELL("filename",PPA_ued!$B$2),FIND("]",CELL("filename",PPA_ued!$B$2))+1,256))</f>
        <v>PPA_ued</v>
      </c>
      <c r="D30" s="190" t="s">
        <v>18</v>
      </c>
    </row>
    <row r="31" spans="2:4" x14ac:dyDescent="0.3">
      <c r="B31" s="183" t="str">
        <f ca="1">HYPERLINK("#"&amp;CELL("address",PPA_emi!$B$2),MID(CELL("filename",PPA_emi!$B$2),FIND("]",CELL("filename",PPA_emi!$B$2))+1,256))</f>
        <v>PPA_emi</v>
      </c>
      <c r="D31" s="190" t="s">
        <v>19</v>
      </c>
    </row>
    <row r="32" spans="2:4" ht="5.0999999999999996" customHeight="1" x14ac:dyDescent="0.3">
      <c r="B32" s="187"/>
      <c r="D32" s="184"/>
    </row>
    <row r="33" spans="2:4" x14ac:dyDescent="0.3">
      <c r="B33" s="182" t="str">
        <f ca="1">HYPERLINK("#"&amp;CELL("address",FBT!$B$2),MID(CELL("filename",FBT!$B$2),FIND("]",CELL("filename",FBT!$B$2))+1,256))</f>
        <v>FBT</v>
      </c>
      <c r="D33" s="189" t="s">
        <v>24</v>
      </c>
    </row>
    <row r="34" spans="2:4" x14ac:dyDescent="0.3">
      <c r="B34" s="183" t="str">
        <f ca="1">HYPERLINK("#"&amp;CELL("address",FBT_fec!$B$2),MID(CELL("filename",FBT_fec!$B$2),FIND("]",CELL("filename",FBT_fec!$B$2))+1,256))</f>
        <v>FBT_fec</v>
      </c>
      <c r="D34" s="190" t="s">
        <v>17</v>
      </c>
    </row>
    <row r="35" spans="2:4" x14ac:dyDescent="0.3">
      <c r="B35" s="183" t="str">
        <f ca="1">HYPERLINK("#"&amp;CELL("address",FBT_ued!$B$2),MID(CELL("filename",FBT_ued!$B$2),FIND("]",CELL("filename",FBT_ued!$B$2))+1,256))</f>
        <v>FBT_ued</v>
      </c>
      <c r="D35" s="190" t="s">
        <v>18</v>
      </c>
    </row>
    <row r="36" spans="2:4" x14ac:dyDescent="0.3">
      <c r="B36" s="183" t="str">
        <f ca="1">HYPERLINK("#"&amp;CELL("address",FBT_emi!$B$2),MID(CELL("filename",FBT_emi!$B$2),FIND("]",CELL("filename",FBT_emi!$B$2))+1,256))</f>
        <v>FBT_emi</v>
      </c>
      <c r="D36" s="190" t="s">
        <v>19</v>
      </c>
    </row>
    <row r="37" spans="2:4" ht="5.0999999999999996" customHeight="1" x14ac:dyDescent="0.3">
      <c r="B37" s="187"/>
      <c r="D37" s="184"/>
    </row>
    <row r="38" spans="2:4" x14ac:dyDescent="0.3">
      <c r="B38" s="182" t="str">
        <f ca="1">HYPERLINK("#"&amp;CELL("address",TRE!$B$2),MID(CELL("filename",TRE!$B$2),FIND("]",CELL("filename",TRE!$B$2))+1,256))</f>
        <v>TRE</v>
      </c>
      <c r="D38" s="189" t="s">
        <v>25</v>
      </c>
    </row>
    <row r="39" spans="2:4" x14ac:dyDescent="0.3">
      <c r="B39" s="183" t="str">
        <f ca="1">HYPERLINK("#"&amp;CELL("address",TRE_fec!$B$2),MID(CELL("filename",TRE_fec!$B$2),FIND("]",CELL("filename",TRE_fec!$B$2))+1,256))</f>
        <v>TRE_fec</v>
      </c>
      <c r="D39" s="190" t="s">
        <v>17</v>
      </c>
    </row>
    <row r="40" spans="2:4" x14ac:dyDescent="0.3">
      <c r="B40" s="183" t="str">
        <f ca="1">HYPERLINK("#"&amp;CELL("address",TRE_ued!$B$2),MID(CELL("filename",TRE_ued!$B$2),FIND("]",CELL("filename",TRE_ued!$B$2))+1,256))</f>
        <v>TRE_ued</v>
      </c>
      <c r="D40" s="190" t="s">
        <v>18</v>
      </c>
    </row>
    <row r="41" spans="2:4" x14ac:dyDescent="0.3">
      <c r="B41" s="183" t="str">
        <f ca="1">HYPERLINK("#"&amp;CELL("address",TRE_emi!$B$2),MID(CELL("filename",TRE_emi!$B$2),FIND("]",CELL("filename",TRE_emi!$B$2))+1,256))</f>
        <v>TRE_emi</v>
      </c>
      <c r="D41" s="190" t="s">
        <v>19</v>
      </c>
    </row>
    <row r="42" spans="2:4" ht="5.0999999999999996" customHeight="1" x14ac:dyDescent="0.3">
      <c r="B42" s="187"/>
      <c r="D42" s="184"/>
    </row>
    <row r="43" spans="2:4" x14ac:dyDescent="0.3">
      <c r="B43" s="182" t="str">
        <f ca="1">HYPERLINK("#"&amp;CELL("address",MAE!$B$2),MID(CELL("filename",MAE!$B$2),FIND("]",CELL("filename",MAE!$B$2))+1,256))</f>
        <v>MAE</v>
      </c>
      <c r="D43" s="189" t="s">
        <v>26</v>
      </c>
    </row>
    <row r="44" spans="2:4" x14ac:dyDescent="0.3">
      <c r="B44" s="183" t="str">
        <f ca="1">HYPERLINK("#"&amp;CELL("address",MAE_fec!$B$2),MID(CELL("filename",MAE_fec!$B$2),FIND("]",CELL("filename",MAE_fec!$B$2))+1,256))</f>
        <v>MAE_fec</v>
      </c>
      <c r="D44" s="190" t="s">
        <v>17</v>
      </c>
    </row>
    <row r="45" spans="2:4" x14ac:dyDescent="0.3">
      <c r="B45" s="183" t="str">
        <f ca="1">HYPERLINK("#"&amp;CELL("address",MAE_ued!$B$2),MID(CELL("filename",MAE_ued!$B$2),FIND("]",CELL("filename",MAE_ued!$B$2))+1,256))</f>
        <v>MAE_ued</v>
      </c>
      <c r="D45" s="190" t="s">
        <v>18</v>
      </c>
    </row>
    <row r="46" spans="2:4" x14ac:dyDescent="0.3">
      <c r="B46" s="183" t="str">
        <f ca="1">HYPERLINK("#"&amp;CELL("address",MAE_emi!$B$2),MID(CELL("filename",MAE_emi!$B$2),FIND("]",CELL("filename",MAE_emi!$B$2))+1,256))</f>
        <v>MAE_emi</v>
      </c>
      <c r="D46" s="190" t="s">
        <v>19</v>
      </c>
    </row>
    <row r="47" spans="2:4" ht="5.0999999999999996" customHeight="1" x14ac:dyDescent="0.3">
      <c r="B47" s="187"/>
      <c r="D47" s="184"/>
    </row>
    <row r="48" spans="2:4" x14ac:dyDescent="0.3">
      <c r="B48" s="182" t="str">
        <f ca="1">HYPERLINK("#"&amp;CELL("address",TEL!$B$2),MID(CELL("filename",TEL!$B$2),FIND("]",CELL("filename",TEL!$B$2))+1,256))</f>
        <v>TEL</v>
      </c>
      <c r="D48" s="189" t="s">
        <v>27</v>
      </c>
    </row>
    <row r="49" spans="2:4" x14ac:dyDescent="0.3">
      <c r="B49" s="183" t="str">
        <f ca="1">HYPERLINK("#"&amp;CELL("address",TEL_fec!$B$2),MID(CELL("filename",TEL_fec!$B$2),FIND("]",CELL("filename",TEL_fec!$B$2))+1,256))</f>
        <v>TEL_fec</v>
      </c>
      <c r="D49" s="190" t="s">
        <v>17</v>
      </c>
    </row>
    <row r="50" spans="2:4" x14ac:dyDescent="0.3">
      <c r="B50" s="183" t="str">
        <f ca="1">HYPERLINK("#"&amp;CELL("address",TEL_ued!$B$2),MID(CELL("filename",TEL_ued!$B$2),FIND("]",CELL("filename",TEL_ued!$B$2))+1,256))</f>
        <v>TEL_ued</v>
      </c>
      <c r="D50" s="190" t="s">
        <v>18</v>
      </c>
    </row>
    <row r="51" spans="2:4" x14ac:dyDescent="0.3">
      <c r="B51" s="183" t="str">
        <f ca="1">HYPERLINK("#"&amp;CELL("address",TEL_emi!$B$2),MID(CELL("filename",TEL_emi!$B$2),FIND("]",CELL("filename",TEL_emi!$B$2))+1,256))</f>
        <v>TEL_emi</v>
      </c>
      <c r="D51" s="190" t="s">
        <v>19</v>
      </c>
    </row>
    <row r="52" spans="2:4" ht="5.0999999999999996" customHeight="1" x14ac:dyDescent="0.3">
      <c r="B52" s="187"/>
      <c r="D52" s="184"/>
    </row>
    <row r="53" spans="2:4" x14ac:dyDescent="0.3">
      <c r="B53" s="182" t="str">
        <f ca="1">HYPERLINK("#"&amp;CELL("address",WWP!$B$2),MID(CELL("filename",WWP!$B$2),FIND("]",CELL("filename",WWP!$B$2))+1,256))</f>
        <v>WWP</v>
      </c>
      <c r="D53" s="189" t="s">
        <v>28</v>
      </c>
    </row>
    <row r="54" spans="2:4" x14ac:dyDescent="0.3">
      <c r="B54" s="183" t="str">
        <f ca="1">HYPERLINK("#"&amp;CELL("address",WWP_fec!$B$2),MID(CELL("filename",WWP_fec!$B$2),FIND("]",CELL("filename",WWP_fec!$B$2))+1,256))</f>
        <v>WWP_fec</v>
      </c>
      <c r="D54" s="190" t="s">
        <v>17</v>
      </c>
    </row>
    <row r="55" spans="2:4" x14ac:dyDescent="0.3">
      <c r="B55" s="183" t="str">
        <f ca="1">HYPERLINK("#"&amp;CELL("address",WWP_ued!$B$2),MID(CELL("filename",WWP_ued!$B$2),FIND("]",CELL("filename",WWP_ued!$B$2))+1,256))</f>
        <v>WWP_ued</v>
      </c>
      <c r="D55" s="190" t="s">
        <v>18</v>
      </c>
    </row>
    <row r="56" spans="2:4" x14ac:dyDescent="0.3">
      <c r="B56" s="183" t="str">
        <f ca="1">HYPERLINK("#"&amp;CELL("address",WWP_emi!$B$2),MID(CELL("filename",WWP_emi!$B$2),FIND("]",CELL("filename",WWP_emi!$B$2))+1,256))</f>
        <v>WWP_emi</v>
      </c>
      <c r="D56" s="190" t="s">
        <v>19</v>
      </c>
    </row>
    <row r="57" spans="2:4" ht="5.0999999999999996" customHeight="1" x14ac:dyDescent="0.3">
      <c r="B57" s="187"/>
      <c r="D57" s="184"/>
    </row>
    <row r="58" spans="2:4" x14ac:dyDescent="0.3">
      <c r="B58" s="182" t="str">
        <f ca="1">HYPERLINK("#"&amp;CELL("address",OIS!$B$2),MID(CELL("filename",OIS!$B$2),FIND("]",CELL("filename",OIS!$B$2))+1,256))</f>
        <v>OIS</v>
      </c>
      <c r="D58" s="189" t="s">
        <v>29</v>
      </c>
    </row>
    <row r="59" spans="2:4" x14ac:dyDescent="0.3">
      <c r="B59" s="183" t="str">
        <f ca="1">HYPERLINK("#"&amp;CELL("address",OIS_fec!$B$2),MID(CELL("filename",OIS_fec!$B$2),FIND("]",CELL("filename",OIS_fec!$B$2))+1,256))</f>
        <v>OIS_fec</v>
      </c>
      <c r="D59" s="190" t="s">
        <v>17</v>
      </c>
    </row>
    <row r="60" spans="2:4" x14ac:dyDescent="0.3">
      <c r="B60" s="183" t="str">
        <f ca="1">HYPERLINK("#"&amp;CELL("address",OIS_ued!$B$2),MID(CELL("filename",OIS_ued!$B$2),FIND("]",CELL("filename",OIS_ued!$B$2))+1,256))</f>
        <v>OIS_ued</v>
      </c>
      <c r="D60" s="190" t="s">
        <v>18</v>
      </c>
    </row>
    <row r="61" spans="2:4" x14ac:dyDescent="0.3">
      <c r="B61" s="183" t="str">
        <f ca="1">HYPERLINK("#"&amp;CELL("address",OIS_emi!$B$2),MID(CELL("filename",OIS_emi!$B$2),FIND("]",CELL("filename",OIS_emi!$B$2))+1,256))</f>
        <v>OIS_emi</v>
      </c>
      <c r="D61" s="190" t="s">
        <v>19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4">
    <pageSetUpPr fitToPage="1"/>
  </sheetPr>
  <dimension ref="A1:CY18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34" width="9.109375" style="1" hidden="1" customWidth="1"/>
    <col min="35" max="103" width="13" style="1" hidden="1" customWidth="1"/>
    <col min="104" max="104" width="2.6640625" style="1" customWidth="1"/>
    <col min="105" max="107" width="9.109375" style="1" customWidth="1"/>
    <col min="108" max="16384" width="9.109375" style="1"/>
  </cols>
  <sheetData>
    <row r="1" spans="1:23" ht="15" customHeight="1" x14ac:dyDescent="0.3">
      <c r="A1" s="9" t="str">
        <f>index!$A$1&amp;": Industry Summary"</f>
        <v>BE: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2" customHeight="1" x14ac:dyDescent="0.3">
      <c r="A3" s="30" t="s">
        <v>55</v>
      </c>
      <c r="B3" s="205">
        <f>ISI!B$3+NFM!B$3+CHI!B$3+NMM!B$3+PPA!B$3+FBT!B$3+TRE!B$3+MAE!B$3+TEL!B$3+WWP!B$3+OIS!B$3</f>
        <v>70953.007951320527</v>
      </c>
      <c r="C3" s="205">
        <f>ISI!C$3+NFM!C$3+CHI!C$3+NMM!C$3+PPA!C$3+FBT!C$3+TRE!C$3+MAE!C$3+TEL!C$3+WWP!C$3+OIS!C$3</f>
        <v>69950.382779316133</v>
      </c>
      <c r="D3" s="205">
        <f>ISI!D$3+NFM!D$3+CHI!D$3+NMM!D$3+PPA!D$3+FBT!D$3+TRE!D$3+MAE!D$3+TEL!D$3+WWP!D$3+OIS!D$3</f>
        <v>69965.845057397557</v>
      </c>
      <c r="E3" s="205">
        <f>ISI!E$3+NFM!E$3+CHI!E$3+NMM!E$3+PPA!E$3+FBT!E$3+TRE!E$3+MAE!E$3+TEL!E$3+WWP!E$3+OIS!E$3</f>
        <v>68476.568647627821</v>
      </c>
      <c r="F3" s="205">
        <f>ISI!F$3+NFM!F$3+CHI!F$3+NMM!F$3+PPA!F$3+FBT!F$3+TRE!F$3+MAE!F$3+TEL!F$3+WWP!F$3+OIS!F$3</f>
        <v>70021.024124291784</v>
      </c>
      <c r="G3" s="205">
        <f>ISI!G$3+NFM!G$3+CHI!G$3+NMM!G$3+PPA!G$3+FBT!G$3+TRE!G$3+MAE!G$3+TEL!G$3+WWP!G$3+OIS!G$3</f>
        <v>70565.321660574176</v>
      </c>
      <c r="H3" s="205">
        <f>ISI!H$3+NFM!H$3+CHI!H$3+NMM!H$3+PPA!H$3+FBT!H$3+TRE!H$3+MAE!H$3+TEL!H$3+WWP!H$3+OIS!H$3</f>
        <v>70687.621671467103</v>
      </c>
      <c r="I3" s="205">
        <f>ISI!I$3+NFM!I$3+CHI!I$3+NMM!I$3+PPA!I$3+FBT!I$3+TRE!I$3+MAE!I$3+TEL!I$3+WWP!I$3+OIS!I$3</f>
        <v>73936.079894546347</v>
      </c>
      <c r="J3" s="205">
        <f>ISI!J$3+NFM!J$3+CHI!J$3+NMM!J$3+PPA!J$3+FBT!J$3+TRE!J$3+MAE!J$3+TEL!J$3+WWP!J$3+OIS!J$3</f>
        <v>71703.257440001762</v>
      </c>
      <c r="K3" s="205">
        <f>ISI!K$3+NFM!K$3+CHI!K$3+NMM!K$3+PPA!K$3+FBT!K$3+TRE!K$3+MAE!K$3+TEL!K$3+WWP!K$3+OIS!K$3</f>
        <v>66355.13303829974</v>
      </c>
      <c r="L3" s="205">
        <f>ISI!L$3+NFM!L$3+CHI!L$3+NMM!L$3+PPA!L$3+FBT!L$3+TRE!L$3+MAE!L$3+TEL!L$3+WWP!L$3+OIS!L$3</f>
        <v>68419.748318367609</v>
      </c>
      <c r="M3" s="205">
        <f>ISI!M$3+NFM!M$3+CHI!M$3+NMM!M$3+PPA!M$3+FBT!M$3+TRE!M$3+MAE!M$3+TEL!M$3+WWP!M$3+OIS!M$3</f>
        <v>69137.086386384268</v>
      </c>
      <c r="N3" s="205">
        <f>ISI!N$3+NFM!N$3+CHI!N$3+NMM!N$3+PPA!N$3+FBT!N$3+TRE!N$3+MAE!N$3+TEL!N$3+WWP!N$3+OIS!N$3</f>
        <v>67622.981405087179</v>
      </c>
      <c r="O3" s="205">
        <f>ISI!O$3+NFM!O$3+CHI!O$3+NMM!O$3+PPA!O$3+FBT!O$3+TRE!O$3+MAE!O$3+TEL!O$3+WWP!O$3+OIS!O$3</f>
        <v>67387.745077974716</v>
      </c>
      <c r="P3" s="205">
        <f>ISI!P$3+NFM!P$3+CHI!P$3+NMM!P$3+PPA!P$3+FBT!P$3+TRE!P$3+MAE!P$3+TEL!P$3+WWP!P$3+OIS!P$3</f>
        <v>68245.797042738501</v>
      </c>
      <c r="Q3" s="205">
        <f>ISI!Q$3+NFM!Q$3+CHI!Q$3+NMM!Q$3+PPA!Q$3+FBT!Q$3+TRE!Q$3+MAE!Q$3+TEL!Q$3+WWP!Q$3+OIS!Q$3</f>
        <v>68601.200000000012</v>
      </c>
      <c r="R3" s="205">
        <f>ISI!R$3+NFM!R$3+CHI!R$3+NMM!R$3+PPA!R$3+FBT!R$3+TRE!R$3+MAE!R$3+TEL!R$3+WWP!R$3+OIS!R$3</f>
        <v>68065.4466957759</v>
      </c>
      <c r="S3" s="205">
        <f>ISI!S$3+NFM!S$3+CHI!S$3+NMM!S$3+PPA!S$3+FBT!S$3+TRE!S$3+MAE!S$3+TEL!S$3+WWP!S$3+OIS!S$3</f>
        <v>69244.486428130796</v>
      </c>
      <c r="T3" s="205">
        <f>ISI!T$3+NFM!T$3+CHI!T$3+NMM!T$3+PPA!T$3+FBT!T$3+TRE!T$3+MAE!T$3+TEL!T$3+WWP!T$3+OIS!T$3</f>
        <v>71075.051287896058</v>
      </c>
      <c r="U3" s="205">
        <f>ISI!U$3+NFM!U$3+CHI!U$3+NMM!U$3+PPA!U$3+FBT!U$3+TRE!U$3+MAE!U$3+TEL!U$3+WWP!U$3+OIS!U$3</f>
        <v>72937.625942234503</v>
      </c>
      <c r="V3" s="205">
        <f>ISI!V$3+NFM!V$3+CHI!V$3+NMM!V$3+PPA!V$3+FBT!V$3+TRE!V$3+MAE!V$3+TEL!V$3+WWP!V$3+OIS!V$3</f>
        <v>69583.440355190251</v>
      </c>
      <c r="W3" s="205">
        <f>ISI!W$3+NFM!W$3+CHI!W$3+NMM!W$3+PPA!W$3+FBT!W$3+TRE!W$3+MAE!W$3+TEL!W$3+WWP!W$3+OIS!W$3</f>
        <v>73487.239848055207</v>
      </c>
    </row>
    <row r="4" spans="1:23" ht="12" customHeight="1" x14ac:dyDescent="0.3">
      <c r="A4" s="12" t="s">
        <v>16</v>
      </c>
      <c r="B4" s="206">
        <f>ISI!B$3</f>
        <v>2942.4712955848877</v>
      </c>
      <c r="C4" s="206">
        <f>ISI!C$3</f>
        <v>2451.0229496460788</v>
      </c>
      <c r="D4" s="206">
        <f>ISI!D$3</f>
        <v>2569.6446439305064</v>
      </c>
      <c r="E4" s="206">
        <f>ISI!E$3</f>
        <v>2543.1928779900709</v>
      </c>
      <c r="F4" s="206">
        <f>ISI!F$3</f>
        <v>3046.5261627453369</v>
      </c>
      <c r="G4" s="206">
        <f>ISI!G$3</f>
        <v>3045.4688178582091</v>
      </c>
      <c r="H4" s="206">
        <f>ISI!H$3</f>
        <v>3046.4668721718649</v>
      </c>
      <c r="I4" s="206">
        <f>ISI!I$3</f>
        <v>3489.0482625421901</v>
      </c>
      <c r="J4" s="206">
        <f>ISI!J$3</f>
        <v>2750.5007809372546</v>
      </c>
      <c r="K4" s="206">
        <f>ISI!K$3</f>
        <v>1796.4971876954701</v>
      </c>
      <c r="L4" s="206">
        <f>ISI!L$3</f>
        <v>1903.0020254583858</v>
      </c>
      <c r="M4" s="206">
        <f>ISI!M$3</f>
        <v>1863.4804723059442</v>
      </c>
      <c r="N4" s="206">
        <f>ISI!N$3</f>
        <v>1384.8313695065028</v>
      </c>
      <c r="O4" s="206">
        <f>ISI!O$3</f>
        <v>1554.6942366917133</v>
      </c>
      <c r="P4" s="206">
        <f>ISI!P$3</f>
        <v>1676.6152728993579</v>
      </c>
      <c r="Q4" s="206">
        <f>ISI!Q$3</f>
        <v>1618.783801713719</v>
      </c>
      <c r="R4" s="206">
        <f>ISI!R$3</f>
        <v>1673.2951535109673</v>
      </c>
      <c r="S4" s="206">
        <f>ISI!S$3</f>
        <v>1883.224365302161</v>
      </c>
      <c r="T4" s="206">
        <f>ISI!T$3</f>
        <v>1835.9893851425011</v>
      </c>
      <c r="U4" s="206">
        <f>ISI!U$3</f>
        <v>1603.8744317426494</v>
      </c>
      <c r="V4" s="206">
        <f>ISI!V$3</f>
        <v>1170.6843456183622</v>
      </c>
      <c r="W4" s="206">
        <f>ISI!W$3</f>
        <v>2206.3551637554592</v>
      </c>
    </row>
    <row r="5" spans="1:23" ht="12" customHeight="1" x14ac:dyDescent="0.3">
      <c r="A5" s="13" t="s">
        <v>20</v>
      </c>
      <c r="B5" s="207">
        <f>NFM!B$3</f>
        <v>1221.873040057993</v>
      </c>
      <c r="C5" s="207">
        <f>NFM!C$3</f>
        <v>1017.7971378105379</v>
      </c>
      <c r="D5" s="207">
        <f>NFM!D$3</f>
        <v>1067.0552734564569</v>
      </c>
      <c r="E5" s="207">
        <f>NFM!E$3</f>
        <v>1056.0710712611669</v>
      </c>
      <c r="F5" s="207">
        <f>NFM!F$3</f>
        <v>1265.082242153165</v>
      </c>
      <c r="G5" s="207">
        <f>NFM!G$3</f>
        <v>1264.6431754361629</v>
      </c>
      <c r="H5" s="207">
        <f>NFM!H$3</f>
        <v>1265.0576215040651</v>
      </c>
      <c r="I5" s="207">
        <f>NFM!I$3</f>
        <v>1448.8413239096949</v>
      </c>
      <c r="J5" s="207">
        <f>NFM!J$3</f>
        <v>1142.156511748623</v>
      </c>
      <c r="K5" s="207">
        <f>NFM!K$3</f>
        <v>635.23531517291212</v>
      </c>
      <c r="L5" s="207">
        <f>NFM!L$3</f>
        <v>1037.467651518002</v>
      </c>
      <c r="M5" s="207">
        <f>NFM!M$3</f>
        <v>1036.090868784074</v>
      </c>
      <c r="N5" s="207">
        <f>NFM!N$3</f>
        <v>1068.9923001383911</v>
      </c>
      <c r="O5" s="207">
        <f>NFM!O$3</f>
        <v>984.60010246755098</v>
      </c>
      <c r="P5" s="207">
        <f>NFM!P$3</f>
        <v>913.11533273159239</v>
      </c>
      <c r="Q5" s="207">
        <f>NFM!Q$3</f>
        <v>1029.216198286281</v>
      </c>
      <c r="R5" s="207">
        <f>NFM!R$3</f>
        <v>1030.624779766764</v>
      </c>
      <c r="S5" s="207">
        <f>NFM!S$3</f>
        <v>1069.910273809498</v>
      </c>
      <c r="T5" s="207">
        <f>NFM!T$3</f>
        <v>1134.0546844570731</v>
      </c>
      <c r="U5" s="207">
        <f>NFM!U$3</f>
        <v>1094.9277176714861</v>
      </c>
      <c r="V5" s="207">
        <f>NFM!V$3</f>
        <v>1019.441512085377</v>
      </c>
      <c r="W5" s="207">
        <f>NFM!W$3</f>
        <v>1323.9535409687389</v>
      </c>
    </row>
    <row r="6" spans="1:23" ht="12" customHeight="1" x14ac:dyDescent="0.3">
      <c r="A6" s="14" t="s">
        <v>43</v>
      </c>
      <c r="B6" s="206">
        <f>NFM!B$4</f>
        <v>0</v>
      </c>
      <c r="C6" s="206">
        <f>NFM!C$4</f>
        <v>0</v>
      </c>
      <c r="D6" s="206">
        <f>NFM!D$4</f>
        <v>0</v>
      </c>
      <c r="E6" s="206">
        <f>NFM!E$4</f>
        <v>0</v>
      </c>
      <c r="F6" s="206">
        <f>NFM!F$4</f>
        <v>0</v>
      </c>
      <c r="G6" s="206">
        <f>NFM!G$4</f>
        <v>0</v>
      </c>
      <c r="H6" s="206">
        <f>NFM!H$4</f>
        <v>0</v>
      </c>
      <c r="I6" s="206">
        <f>NFM!I$4</f>
        <v>0</v>
      </c>
      <c r="J6" s="206">
        <f>NFM!J$4</f>
        <v>0</v>
      </c>
      <c r="K6" s="206">
        <f>NFM!K$4</f>
        <v>0</v>
      </c>
      <c r="L6" s="206">
        <f>NFM!L$4</f>
        <v>0</v>
      </c>
      <c r="M6" s="206">
        <f>NFM!M$4</f>
        <v>0</v>
      </c>
      <c r="N6" s="206">
        <f>NFM!N$4</f>
        <v>0</v>
      </c>
      <c r="O6" s="206">
        <f>NFM!O$4</f>
        <v>0</v>
      </c>
      <c r="P6" s="206">
        <f>NFM!P$4</f>
        <v>0</v>
      </c>
      <c r="Q6" s="206">
        <f>NFM!Q$4</f>
        <v>0</v>
      </c>
      <c r="R6" s="206">
        <f>NFM!R$4</f>
        <v>0</v>
      </c>
      <c r="S6" s="206">
        <f>NFM!S$4</f>
        <v>0</v>
      </c>
      <c r="T6" s="206">
        <f>NFM!T$4</f>
        <v>0</v>
      </c>
      <c r="U6" s="206">
        <f>NFM!U$4</f>
        <v>0</v>
      </c>
      <c r="V6" s="206">
        <f>NFM!V$4</f>
        <v>0</v>
      </c>
      <c r="W6" s="206">
        <f>NFM!W$4</f>
        <v>0</v>
      </c>
    </row>
    <row r="7" spans="1:23" ht="12" customHeight="1" x14ac:dyDescent="0.3">
      <c r="A7" s="14" t="s">
        <v>56</v>
      </c>
      <c r="B7" s="206">
        <f>NFM!B$5</f>
        <v>0</v>
      </c>
      <c r="C7" s="206">
        <f>NFM!C$5</f>
        <v>0</v>
      </c>
      <c r="D7" s="206">
        <f>NFM!D$5</f>
        <v>0</v>
      </c>
      <c r="E7" s="206">
        <f>NFM!E$5</f>
        <v>0</v>
      </c>
      <c r="F7" s="206">
        <f>NFM!F$5</f>
        <v>0</v>
      </c>
      <c r="G7" s="206">
        <f>NFM!G$5</f>
        <v>0</v>
      </c>
      <c r="H7" s="206">
        <f>NFM!H$5</f>
        <v>0</v>
      </c>
      <c r="I7" s="206">
        <f>NFM!I$5</f>
        <v>0</v>
      </c>
      <c r="J7" s="206">
        <f>NFM!J$5</f>
        <v>0</v>
      </c>
      <c r="K7" s="206">
        <f>NFM!K$5</f>
        <v>0</v>
      </c>
      <c r="L7" s="206">
        <f>NFM!L$5</f>
        <v>0</v>
      </c>
      <c r="M7" s="206">
        <f>NFM!M$5</f>
        <v>0</v>
      </c>
      <c r="N7" s="206">
        <f>NFM!N$5</f>
        <v>0</v>
      </c>
      <c r="O7" s="206">
        <f>NFM!O$5</f>
        <v>0</v>
      </c>
      <c r="P7" s="206">
        <f>NFM!P$5</f>
        <v>0</v>
      </c>
      <c r="Q7" s="206">
        <f>NFM!Q$5</f>
        <v>0</v>
      </c>
      <c r="R7" s="206">
        <f>NFM!R$5</f>
        <v>0</v>
      </c>
      <c r="S7" s="206">
        <f>NFM!S$5</f>
        <v>0</v>
      </c>
      <c r="T7" s="206">
        <f>NFM!T$5</f>
        <v>0</v>
      </c>
      <c r="U7" s="206">
        <f>NFM!U$5</f>
        <v>0</v>
      </c>
      <c r="V7" s="206">
        <f>NFM!V$5</f>
        <v>0</v>
      </c>
      <c r="W7" s="206">
        <f>NFM!W$5</f>
        <v>0</v>
      </c>
    </row>
    <row r="8" spans="1:23" ht="12" customHeight="1" x14ac:dyDescent="0.3">
      <c r="A8" s="14" t="s">
        <v>45</v>
      </c>
      <c r="B8" s="206">
        <f>NFM!B$8</f>
        <v>1221.873040057993</v>
      </c>
      <c r="C8" s="206">
        <f>NFM!C$8</f>
        <v>1017.7971378105379</v>
      </c>
      <c r="D8" s="206">
        <f>NFM!D$8</f>
        <v>1067.0552734564569</v>
      </c>
      <c r="E8" s="206">
        <f>NFM!E$8</f>
        <v>1056.0710712611669</v>
      </c>
      <c r="F8" s="206">
        <f>NFM!F$8</f>
        <v>1265.082242153165</v>
      </c>
      <c r="G8" s="206">
        <f>NFM!G$8</f>
        <v>1264.6431754361629</v>
      </c>
      <c r="H8" s="206">
        <f>NFM!H$8</f>
        <v>1265.0576215040651</v>
      </c>
      <c r="I8" s="206">
        <f>NFM!I$8</f>
        <v>1448.8413239096949</v>
      </c>
      <c r="J8" s="206">
        <f>NFM!J$8</f>
        <v>1142.156511748623</v>
      </c>
      <c r="K8" s="206">
        <f>NFM!K$8</f>
        <v>635.23531517291212</v>
      </c>
      <c r="L8" s="206">
        <f>NFM!L$8</f>
        <v>1037.467651518002</v>
      </c>
      <c r="M8" s="206">
        <f>NFM!M$8</f>
        <v>1036.090868784074</v>
      </c>
      <c r="N8" s="206">
        <f>NFM!N$8</f>
        <v>1068.9923001383911</v>
      </c>
      <c r="O8" s="206">
        <f>NFM!O$8</f>
        <v>984.60010246755098</v>
      </c>
      <c r="P8" s="206">
        <f>NFM!P$8</f>
        <v>913.11533273159239</v>
      </c>
      <c r="Q8" s="206">
        <f>NFM!Q$8</f>
        <v>1029.216198286281</v>
      </c>
      <c r="R8" s="206">
        <f>NFM!R$8</f>
        <v>1030.624779766764</v>
      </c>
      <c r="S8" s="206">
        <f>NFM!S$8</f>
        <v>1069.910273809498</v>
      </c>
      <c r="T8" s="206">
        <f>NFM!T$8</f>
        <v>1134.0546844570731</v>
      </c>
      <c r="U8" s="206">
        <f>NFM!U$8</f>
        <v>1094.9277176714861</v>
      </c>
      <c r="V8" s="206">
        <f>NFM!V$8</f>
        <v>1019.441512085377</v>
      </c>
      <c r="W8" s="206">
        <f>NFM!W$8</f>
        <v>1323.9535409687389</v>
      </c>
    </row>
    <row r="9" spans="1:23" ht="12" customHeight="1" x14ac:dyDescent="0.3">
      <c r="A9" s="13" t="s">
        <v>21</v>
      </c>
      <c r="B9" s="207">
        <f>CHI!B$3</f>
        <v>12749.597320583949</v>
      </c>
      <c r="C9" s="207">
        <f>CHI!C$3</f>
        <v>12996.454122865267</v>
      </c>
      <c r="D9" s="207">
        <f>CHI!D$3</f>
        <v>13242.993304644824</v>
      </c>
      <c r="E9" s="207">
        <f>CHI!E$3</f>
        <v>13035.119789838142</v>
      </c>
      <c r="F9" s="207">
        <f>CHI!F$3</f>
        <v>12842.770433191989</v>
      </c>
      <c r="G9" s="207">
        <f>CHI!G$3</f>
        <v>13829.309180656128</v>
      </c>
      <c r="H9" s="207">
        <f>CHI!H$3</f>
        <v>12259.702410091191</v>
      </c>
      <c r="I9" s="207">
        <f>CHI!I$3</f>
        <v>13135.570499787751</v>
      </c>
      <c r="J9" s="207">
        <f>CHI!J$3</f>
        <v>11840.788909532657</v>
      </c>
      <c r="K9" s="207">
        <f>CHI!K$3</f>
        <v>12564.825438452714</v>
      </c>
      <c r="L9" s="207">
        <f>CHI!L$3</f>
        <v>14250.58736442342</v>
      </c>
      <c r="M9" s="207">
        <f>CHI!M$3</f>
        <v>13470.870198703466</v>
      </c>
      <c r="N9" s="207">
        <f>CHI!N$3</f>
        <v>13530.027571052469</v>
      </c>
      <c r="O9" s="207">
        <f>CHI!O$3</f>
        <v>14207.666489296385</v>
      </c>
      <c r="P9" s="207">
        <f>CHI!P$3</f>
        <v>14368.948754304234</v>
      </c>
      <c r="Q9" s="207">
        <f>CHI!Q$3</f>
        <v>15007.7</v>
      </c>
      <c r="R9" s="207">
        <f>CHI!R$3</f>
        <v>14619.535887749595</v>
      </c>
      <c r="S9" s="207">
        <f>CHI!S$3</f>
        <v>15485.811227637263</v>
      </c>
      <c r="T9" s="207">
        <f>CHI!T$3</f>
        <v>16585.270876073246</v>
      </c>
      <c r="U9" s="207">
        <f>CHI!U$3</f>
        <v>17984.830957534145</v>
      </c>
      <c r="V9" s="207">
        <f>CHI!V$3</f>
        <v>18695.097787399551</v>
      </c>
      <c r="W9" s="207">
        <f>CHI!W$3</f>
        <v>17580.118773741375</v>
      </c>
    </row>
    <row r="10" spans="1:23" ht="12" customHeight="1" x14ac:dyDescent="0.3">
      <c r="A10" s="14" t="s">
        <v>57</v>
      </c>
      <c r="B10" s="206">
        <f>CHI!B$5</f>
        <v>2037.5970378902271</v>
      </c>
      <c r="C10" s="206">
        <f>CHI!C$5</f>
        <v>2019.3604842832599</v>
      </c>
      <c r="D10" s="206">
        <f>CHI!D$5</f>
        <v>2249.565397773018</v>
      </c>
      <c r="E10" s="206">
        <f>CHI!E$5</f>
        <v>2437.2181645711939</v>
      </c>
      <c r="F10" s="206">
        <f>CHI!F$5</f>
        <v>2425.1024293857431</v>
      </c>
      <c r="G10" s="206">
        <f>CHI!G$5</f>
        <v>2438.1807433707509</v>
      </c>
      <c r="H10" s="206">
        <f>CHI!H$5</f>
        <v>3389.3047449489982</v>
      </c>
      <c r="I10" s="206">
        <f>CHI!I$5</f>
        <v>4489.691710985926</v>
      </c>
      <c r="J10" s="206">
        <f>CHI!J$5</f>
        <v>5086.3703477806412</v>
      </c>
      <c r="K10" s="206">
        <f>CHI!K$5</f>
        <v>4502.2583426454557</v>
      </c>
      <c r="L10" s="206">
        <f>CHI!L$5</f>
        <v>4888.0964170226434</v>
      </c>
      <c r="M10" s="206">
        <f>CHI!M$5</f>
        <v>5352.6512936505051</v>
      </c>
      <c r="N10" s="206">
        <f>CHI!N$5</f>
        <v>5126.3855425354941</v>
      </c>
      <c r="O10" s="206">
        <f>CHI!O$5</f>
        <v>5101.5731573094172</v>
      </c>
      <c r="P10" s="206">
        <f>CHI!P$5</f>
        <v>5420.7471330833168</v>
      </c>
      <c r="Q10" s="206">
        <f>CHI!Q$5</f>
        <v>6258.7990751161506</v>
      </c>
      <c r="R10" s="206">
        <f>CHI!R$5</f>
        <v>5984.6434424240306</v>
      </c>
      <c r="S10" s="206">
        <f>CHI!S$5</f>
        <v>6338.4332954178744</v>
      </c>
      <c r="T10" s="206">
        <f>CHI!T$5</f>
        <v>5806.6533982291603</v>
      </c>
      <c r="U10" s="206">
        <f>CHI!U$5</f>
        <v>5251.1326739980541</v>
      </c>
      <c r="V10" s="206">
        <f>CHI!V$5</f>
        <v>5189.9985960452104</v>
      </c>
      <c r="W10" s="206">
        <f>CHI!W$5</f>
        <v>5781.2104396575514</v>
      </c>
    </row>
    <row r="11" spans="1:23" ht="12" customHeight="1" x14ac:dyDescent="0.3">
      <c r="A11" s="14" t="s">
        <v>47</v>
      </c>
      <c r="B11" s="206">
        <f>CHI!B$6</f>
        <v>7054.9041765397578</v>
      </c>
      <c r="C11" s="206">
        <f>CHI!C$6</f>
        <v>6911.1127587534129</v>
      </c>
      <c r="D11" s="206">
        <f>CHI!D$6</f>
        <v>6727.3892636984801</v>
      </c>
      <c r="E11" s="206">
        <f>CHI!E$6</f>
        <v>6097.8229356309776</v>
      </c>
      <c r="F11" s="206">
        <f>CHI!F$6</f>
        <v>6195.1448713305044</v>
      </c>
      <c r="G11" s="206">
        <f>CHI!G$6</f>
        <v>6275.2933770977124</v>
      </c>
      <c r="H11" s="206">
        <f>CHI!H$6</f>
        <v>4861.1307108280498</v>
      </c>
      <c r="I11" s="206">
        <f>CHI!I$6</f>
        <v>3653.8101545606678</v>
      </c>
      <c r="J11" s="206">
        <f>CHI!J$6</f>
        <v>2465.1077582208318</v>
      </c>
      <c r="K11" s="206">
        <f>CHI!K$6</f>
        <v>2911.2804214915709</v>
      </c>
      <c r="L11" s="206">
        <f>CHI!L$6</f>
        <v>3157.8842938224111</v>
      </c>
      <c r="M11" s="206">
        <f>CHI!M$6</f>
        <v>2894.7039019911108</v>
      </c>
      <c r="N11" s="206">
        <f>CHI!N$6</f>
        <v>2715.5058731240351</v>
      </c>
      <c r="O11" s="206">
        <f>CHI!O$6</f>
        <v>2701.0137200185668</v>
      </c>
      <c r="P11" s="206">
        <f>CHI!P$6</f>
        <v>2863.5348195194788</v>
      </c>
      <c r="Q11" s="206">
        <f>CHI!Q$6</f>
        <v>2949.3009248838498</v>
      </c>
      <c r="R11" s="206">
        <f>CHI!R$6</f>
        <v>2330.5211555252408</v>
      </c>
      <c r="S11" s="206">
        <f>CHI!S$6</f>
        <v>2442.219079659239</v>
      </c>
      <c r="T11" s="206">
        <f>CHI!T$6</f>
        <v>2932.994044974243</v>
      </c>
      <c r="U11" s="206">
        <f>CHI!U$6</f>
        <v>2750.863743645054</v>
      </c>
      <c r="V11" s="206">
        <f>CHI!V$6</f>
        <v>2605.1065299959591</v>
      </c>
      <c r="W11" s="206">
        <f>CHI!W$6</f>
        <v>2652.6168925700822</v>
      </c>
    </row>
    <row r="12" spans="1:23" ht="12" customHeight="1" x14ac:dyDescent="0.3">
      <c r="A12" s="14" t="s">
        <v>48</v>
      </c>
      <c r="B12" s="206">
        <f>CHI!B$7</f>
        <v>3657.0961061539638</v>
      </c>
      <c r="C12" s="206">
        <f>CHI!C$7</f>
        <v>4065.9808798285949</v>
      </c>
      <c r="D12" s="206">
        <f>CHI!D$7</f>
        <v>4266.0386431733268</v>
      </c>
      <c r="E12" s="206">
        <f>CHI!E$7</f>
        <v>4500.0786896359696</v>
      </c>
      <c r="F12" s="206">
        <f>CHI!F$7</f>
        <v>4222.5231324757397</v>
      </c>
      <c r="G12" s="206">
        <f>CHI!G$7</f>
        <v>5115.8350601876637</v>
      </c>
      <c r="H12" s="206">
        <f>CHI!H$7</f>
        <v>4009.2669543141428</v>
      </c>
      <c r="I12" s="206">
        <f>CHI!I$7</f>
        <v>4992.0686342411582</v>
      </c>
      <c r="J12" s="206">
        <f>CHI!J$7</f>
        <v>4289.3108035311834</v>
      </c>
      <c r="K12" s="206">
        <f>CHI!K$7</f>
        <v>5151.2866743156856</v>
      </c>
      <c r="L12" s="206">
        <f>CHI!L$7</f>
        <v>6204.6066535783639</v>
      </c>
      <c r="M12" s="206">
        <f>CHI!M$7</f>
        <v>5223.5150030618488</v>
      </c>
      <c r="N12" s="206">
        <f>CHI!N$7</f>
        <v>5688.1361553929401</v>
      </c>
      <c r="O12" s="206">
        <f>CHI!O$7</f>
        <v>6405.079611968401</v>
      </c>
      <c r="P12" s="206">
        <f>CHI!P$7</f>
        <v>6084.6668017014381</v>
      </c>
      <c r="Q12" s="206">
        <f>CHI!Q$7</f>
        <v>5799.6</v>
      </c>
      <c r="R12" s="206">
        <f>CHI!R$7</f>
        <v>6304.3712898003232</v>
      </c>
      <c r="S12" s="206">
        <f>CHI!S$7</f>
        <v>6705.1588525601483</v>
      </c>
      <c r="T12" s="206">
        <f>CHI!T$7</f>
        <v>7845.6234328698429</v>
      </c>
      <c r="U12" s="206">
        <f>CHI!U$7</f>
        <v>9982.8345398910369</v>
      </c>
      <c r="V12" s="206">
        <f>CHI!V$7</f>
        <v>10899.992661358379</v>
      </c>
      <c r="W12" s="206">
        <f>CHI!W$7</f>
        <v>9146.291441513742</v>
      </c>
    </row>
    <row r="13" spans="1:23" ht="12" customHeight="1" x14ac:dyDescent="0.3">
      <c r="A13" s="13" t="s">
        <v>22</v>
      </c>
      <c r="B13" s="207">
        <f>NMM!B$3</f>
        <v>2901.2093165955057</v>
      </c>
      <c r="C13" s="207">
        <f>NMM!C$3</f>
        <v>2940.5721015900062</v>
      </c>
      <c r="D13" s="207">
        <f>NMM!D$3</f>
        <v>2941.3940641915633</v>
      </c>
      <c r="E13" s="207">
        <f>NMM!E$3</f>
        <v>2854.0125661295592</v>
      </c>
      <c r="F13" s="207">
        <f>NMM!F$3</f>
        <v>2826.497523429427</v>
      </c>
      <c r="G13" s="207">
        <f>NMM!G$3</f>
        <v>2755.8266781531593</v>
      </c>
      <c r="H13" s="207">
        <f>NMM!H$3</f>
        <v>2806.9536310750368</v>
      </c>
      <c r="I13" s="207">
        <f>NMM!I$3</f>
        <v>3016.4883040282411</v>
      </c>
      <c r="J13" s="207">
        <f>NMM!J$3</f>
        <v>2857.4883741383674</v>
      </c>
      <c r="K13" s="207">
        <f>NMM!K$3</f>
        <v>2664.2626891766377</v>
      </c>
      <c r="L13" s="207">
        <f>NMM!L$3</f>
        <v>2469.827170029931</v>
      </c>
      <c r="M13" s="207">
        <f>NMM!M$3</f>
        <v>2583.9896952931981</v>
      </c>
      <c r="N13" s="207">
        <f>NMM!N$3</f>
        <v>2369.7630547896938</v>
      </c>
      <c r="O13" s="207">
        <f>NMM!O$3</f>
        <v>2249.1916008350045</v>
      </c>
      <c r="P13" s="207">
        <f>NMM!P$3</f>
        <v>2323.7796232529877</v>
      </c>
      <c r="Q13" s="207">
        <f>NMM!Q$3</f>
        <v>2395.2000000000007</v>
      </c>
      <c r="R13" s="207">
        <f>NMM!R$3</f>
        <v>2410.6363145758719</v>
      </c>
      <c r="S13" s="207">
        <f>NMM!S$3</f>
        <v>2436.1890808143116</v>
      </c>
      <c r="T13" s="207">
        <f>NMM!T$3</f>
        <v>2504.3689689233333</v>
      </c>
      <c r="U13" s="207">
        <f>NMM!U$3</f>
        <v>2492.8166281065751</v>
      </c>
      <c r="V13" s="207">
        <f>NMM!V$3</f>
        <v>2365.9780574615638</v>
      </c>
      <c r="W13" s="207">
        <f>NMM!W$3</f>
        <v>2586.9848233552693</v>
      </c>
    </row>
    <row r="14" spans="1:23" ht="12" customHeight="1" x14ac:dyDescent="0.3">
      <c r="A14" s="14" t="s">
        <v>49</v>
      </c>
      <c r="B14" s="206">
        <f>NMM!B$4</f>
        <v>1734.81971790281</v>
      </c>
      <c r="C14" s="206">
        <f>NMM!C$4</f>
        <v>1745.169244754497</v>
      </c>
      <c r="D14" s="206">
        <f>NMM!D$4</f>
        <v>1711.7415250852389</v>
      </c>
      <c r="E14" s="206">
        <f>NMM!E$4</f>
        <v>1534.741374800891</v>
      </c>
      <c r="F14" s="206">
        <f>NMM!F$4</f>
        <v>1575.2368981105431</v>
      </c>
      <c r="G14" s="206">
        <f>NMM!G$4</f>
        <v>1605.9289498251831</v>
      </c>
      <c r="H14" s="206">
        <f>NMM!H$4</f>
        <v>1676.6449197572861</v>
      </c>
      <c r="I14" s="206">
        <f>NMM!I$4</f>
        <v>1684.3983880094061</v>
      </c>
      <c r="J14" s="206">
        <f>NMM!J$4</f>
        <v>1594.1815449603459</v>
      </c>
      <c r="K14" s="206">
        <f>NMM!K$4</f>
        <v>1533.8915040950751</v>
      </c>
      <c r="L14" s="206">
        <f>NMM!L$4</f>
        <v>1368.7477457789371</v>
      </c>
      <c r="M14" s="206">
        <f>NMM!M$4</f>
        <v>1448.9051861003859</v>
      </c>
      <c r="N14" s="206">
        <f>NMM!N$4</f>
        <v>1302.496245701278</v>
      </c>
      <c r="O14" s="206">
        <f>NMM!O$4</f>
        <v>1314.9867695651469</v>
      </c>
      <c r="P14" s="206">
        <f>NMM!P$4</f>
        <v>1200.077123003422</v>
      </c>
      <c r="Q14" s="206">
        <f>NMM!Q$4</f>
        <v>1315.710300682229</v>
      </c>
      <c r="R14" s="206">
        <f>NMM!R$4</f>
        <v>1240.751209655522</v>
      </c>
      <c r="S14" s="206">
        <f>NMM!S$4</f>
        <v>1249.416108234637</v>
      </c>
      <c r="T14" s="206">
        <f>NMM!T$4</f>
        <v>1345.0804048127991</v>
      </c>
      <c r="U14" s="206">
        <f>NMM!U$4</f>
        <v>1257.5767037466071</v>
      </c>
      <c r="V14" s="206">
        <f>NMM!V$4</f>
        <v>1290.741218157686</v>
      </c>
      <c r="W14" s="206">
        <f>NMM!W$4</f>
        <v>1239.699710196142</v>
      </c>
    </row>
    <row r="15" spans="1:23" ht="12" customHeight="1" x14ac:dyDescent="0.3">
      <c r="A15" s="14" t="s">
        <v>50</v>
      </c>
      <c r="B15" s="206">
        <f>NMM!B$5</f>
        <v>382.88522875472592</v>
      </c>
      <c r="C15" s="206">
        <f>NMM!C$5</f>
        <v>384.20595853416398</v>
      </c>
      <c r="D15" s="206">
        <f>NMM!D$5</f>
        <v>365.29689598986562</v>
      </c>
      <c r="E15" s="206">
        <f>NMM!E$5</f>
        <v>467.12311778048678</v>
      </c>
      <c r="F15" s="206">
        <f>NMM!F$5</f>
        <v>371.0245858577041</v>
      </c>
      <c r="G15" s="206">
        <f>NMM!G$5</f>
        <v>327.24262631638101</v>
      </c>
      <c r="H15" s="206">
        <f>NMM!H$5</f>
        <v>322.47272371038031</v>
      </c>
      <c r="I15" s="206">
        <f>NMM!I$5</f>
        <v>389.73592359562082</v>
      </c>
      <c r="J15" s="206">
        <f>NMM!J$5</f>
        <v>375.62198674343961</v>
      </c>
      <c r="K15" s="206">
        <f>NMM!K$5</f>
        <v>405.63503288131989</v>
      </c>
      <c r="L15" s="206">
        <f>NMM!L$5</f>
        <v>394.76773813908778</v>
      </c>
      <c r="M15" s="206">
        <f>NMM!M$5</f>
        <v>484.39326075386492</v>
      </c>
      <c r="N15" s="206">
        <f>NMM!N$5</f>
        <v>549.03213600137076</v>
      </c>
      <c r="O15" s="206">
        <f>NMM!O$5</f>
        <v>534.23855491915504</v>
      </c>
      <c r="P15" s="206">
        <f>NMM!P$5</f>
        <v>670.76427531368631</v>
      </c>
      <c r="Q15" s="206">
        <f>NMM!Q$5</f>
        <v>578.40692514064267</v>
      </c>
      <c r="R15" s="206">
        <f>NMM!R$5</f>
        <v>591.25864188548712</v>
      </c>
      <c r="S15" s="206">
        <f>NMM!S$5</f>
        <v>561.25965330304371</v>
      </c>
      <c r="T15" s="206">
        <f>NMM!T$5</f>
        <v>519.31627228378898</v>
      </c>
      <c r="U15" s="206">
        <f>NMM!U$5</f>
        <v>580.59366397901226</v>
      </c>
      <c r="V15" s="206">
        <f>NMM!V$5</f>
        <v>615.2619434028494</v>
      </c>
      <c r="W15" s="206">
        <f>NMM!W$5</f>
        <v>808.97921047716898</v>
      </c>
    </row>
    <row r="16" spans="1:23" ht="12" customHeight="1" x14ac:dyDescent="0.3">
      <c r="A16" s="14" t="s">
        <v>58</v>
      </c>
      <c r="B16" s="206">
        <f>NMM!B$6</f>
        <v>783.50436993796961</v>
      </c>
      <c r="C16" s="206">
        <f>NMM!C$6</f>
        <v>811.1968983013453</v>
      </c>
      <c r="D16" s="206">
        <f>NMM!D$6</f>
        <v>864.35564311645885</v>
      </c>
      <c r="E16" s="206">
        <f>NMM!E$6</f>
        <v>852.1480735481814</v>
      </c>
      <c r="F16" s="206">
        <f>NMM!F$6</f>
        <v>880.2360394611801</v>
      </c>
      <c r="G16" s="206">
        <f>NMM!G$6</f>
        <v>822.6551020115952</v>
      </c>
      <c r="H16" s="206">
        <f>NMM!H$6</f>
        <v>807.8359876073705</v>
      </c>
      <c r="I16" s="206">
        <f>NMM!I$6</f>
        <v>942.35399242321387</v>
      </c>
      <c r="J16" s="206">
        <f>NMM!J$6</f>
        <v>887.68484243458158</v>
      </c>
      <c r="K16" s="206">
        <f>NMM!K$6</f>
        <v>724.73615220024283</v>
      </c>
      <c r="L16" s="206">
        <f>NMM!L$6</f>
        <v>706.31168611190594</v>
      </c>
      <c r="M16" s="206">
        <f>NMM!M$6</f>
        <v>650.69124843894735</v>
      </c>
      <c r="N16" s="206">
        <f>NMM!N$6</f>
        <v>518.23467308704483</v>
      </c>
      <c r="O16" s="206">
        <f>NMM!O$6</f>
        <v>399.96627635070269</v>
      </c>
      <c r="P16" s="206">
        <f>NMM!P$6</f>
        <v>452.93822493587942</v>
      </c>
      <c r="Q16" s="206">
        <f>NMM!Q$6</f>
        <v>501.08277417712912</v>
      </c>
      <c r="R16" s="206">
        <f>NMM!R$6</f>
        <v>578.62646303486281</v>
      </c>
      <c r="S16" s="206">
        <f>NMM!S$6</f>
        <v>625.51331927663114</v>
      </c>
      <c r="T16" s="206">
        <f>NMM!T$6</f>
        <v>639.9722918267455</v>
      </c>
      <c r="U16" s="206">
        <f>NMM!U$6</f>
        <v>654.64626038095571</v>
      </c>
      <c r="V16" s="206">
        <f>NMM!V$6</f>
        <v>459.97489590102839</v>
      </c>
      <c r="W16" s="206">
        <f>NMM!W$6</f>
        <v>538.30590268195817</v>
      </c>
    </row>
    <row r="17" spans="1:23" ht="12" customHeight="1" x14ac:dyDescent="0.3">
      <c r="A17" s="13" t="s">
        <v>23</v>
      </c>
      <c r="B17" s="207">
        <f>PPA!B$3</f>
        <v>3277.8104466545647</v>
      </c>
      <c r="C17" s="207">
        <f>PPA!C$3</f>
        <v>3148.5634812243916</v>
      </c>
      <c r="D17" s="207">
        <f>PPA!D$3</f>
        <v>3074.3147433447189</v>
      </c>
      <c r="E17" s="207">
        <f>PPA!E$3</f>
        <v>2949.5296780988592</v>
      </c>
      <c r="F17" s="207">
        <f>PPA!F$3</f>
        <v>2895.7464751927209</v>
      </c>
      <c r="G17" s="207">
        <f>PPA!G$3</f>
        <v>2765.722135556126</v>
      </c>
      <c r="H17" s="207">
        <f>PPA!H$3</f>
        <v>2729.4254260635939</v>
      </c>
      <c r="I17" s="207">
        <f>PPA!I$3</f>
        <v>2700.6858955740745</v>
      </c>
      <c r="J17" s="207">
        <f>PPA!J$3</f>
        <v>2590.1210408856546</v>
      </c>
      <c r="K17" s="207">
        <f>PPA!K$3</f>
        <v>2335.4641315631306</v>
      </c>
      <c r="L17" s="207">
        <f>PPA!L$3</f>
        <v>2207.0955767972282</v>
      </c>
      <c r="M17" s="207">
        <f>PPA!M$3</f>
        <v>2233.2495723968996</v>
      </c>
      <c r="N17" s="207">
        <f>PPA!N$3</f>
        <v>2207.1353054582396</v>
      </c>
      <c r="O17" s="207">
        <f>PPA!O$3</f>
        <v>2079.2231181695392</v>
      </c>
      <c r="P17" s="207">
        <f>PPA!P$3</f>
        <v>2137.4316386469513</v>
      </c>
      <c r="Q17" s="207">
        <f>PPA!Q$3</f>
        <v>2080.7999999999997</v>
      </c>
      <c r="R17" s="207">
        <f>PPA!R$3</f>
        <v>2006.8684688220578</v>
      </c>
      <c r="S17" s="207">
        <f>PPA!S$3</f>
        <v>1913.170882171499</v>
      </c>
      <c r="T17" s="207">
        <f>PPA!T$3</f>
        <v>1810.6526859661119</v>
      </c>
      <c r="U17" s="207">
        <f>PPA!U$3</f>
        <v>1787.5401149339505</v>
      </c>
      <c r="V17" s="207">
        <f>PPA!V$3</f>
        <v>1589.6415073569881</v>
      </c>
      <c r="W17" s="207">
        <f>PPA!W$3</f>
        <v>1620.3877088794961</v>
      </c>
    </row>
    <row r="18" spans="1:23" ht="12" customHeight="1" x14ac:dyDescent="0.3">
      <c r="A18" s="14" t="s">
        <v>52</v>
      </c>
      <c r="B18" s="206">
        <f>PPA!B$5</f>
        <v>51.778143147541499</v>
      </c>
      <c r="C18" s="206">
        <f>PPA!C$5</f>
        <v>48.878902795544917</v>
      </c>
      <c r="D18" s="206">
        <f>PPA!D$5</f>
        <v>55.778012577326678</v>
      </c>
      <c r="E18" s="206">
        <f>PPA!E$5</f>
        <v>48.100879950610882</v>
      </c>
      <c r="F18" s="206">
        <f>PPA!F$5</f>
        <v>50.813874966281837</v>
      </c>
      <c r="G18" s="206">
        <f>PPA!G$5</f>
        <v>46.890673103057694</v>
      </c>
      <c r="H18" s="206">
        <f>PPA!H$5</f>
        <v>49.440730106575927</v>
      </c>
      <c r="I18" s="206">
        <f>PPA!I$5</f>
        <v>45.913659832223082</v>
      </c>
      <c r="J18" s="206">
        <f>PPA!J$5</f>
        <v>72.457104256712356</v>
      </c>
      <c r="K18" s="206">
        <f>PPA!K$5</f>
        <v>52.666335366314833</v>
      </c>
      <c r="L18" s="206">
        <f>PPA!L$5</f>
        <v>34.381243732995053</v>
      </c>
      <c r="M18" s="206">
        <f>PPA!M$5</f>
        <v>38.07367460798266</v>
      </c>
      <c r="N18" s="206">
        <f>PPA!N$5</f>
        <v>40.627200234578687</v>
      </c>
      <c r="O18" s="206">
        <f>PPA!O$5</f>
        <v>39.887855485245161</v>
      </c>
      <c r="P18" s="206">
        <f>PPA!P$5</f>
        <v>41.977887310742183</v>
      </c>
      <c r="Q18" s="206">
        <f>PPA!Q$5</f>
        <v>39.861188081582561</v>
      </c>
      <c r="R18" s="206">
        <f>PPA!R$5</f>
        <v>39.730165509748012</v>
      </c>
      <c r="S18" s="206">
        <f>PPA!S$5</f>
        <v>38.226449310211102</v>
      </c>
      <c r="T18" s="206">
        <f>PPA!T$5</f>
        <v>37.199970915886418</v>
      </c>
      <c r="U18" s="206">
        <f>PPA!U$5</f>
        <v>39.492651400382101</v>
      </c>
      <c r="V18" s="206">
        <f>PPA!V$5</f>
        <v>42.545076001979709</v>
      </c>
      <c r="W18" s="206">
        <f>PPA!W$5</f>
        <v>42.293723196226487</v>
      </c>
    </row>
    <row r="19" spans="1:23" ht="12" customHeight="1" x14ac:dyDescent="0.3">
      <c r="A19" s="14" t="s">
        <v>59</v>
      </c>
      <c r="B19" s="206">
        <f>PPA!B$6</f>
        <v>1540.1478149737991</v>
      </c>
      <c r="C19" s="206">
        <f>PPA!C$6</f>
        <v>1491.8861546526759</v>
      </c>
      <c r="D19" s="206">
        <f>PPA!D$6</f>
        <v>1465.165009087018</v>
      </c>
      <c r="E19" s="206">
        <f>PPA!E$6</f>
        <v>1353.7852500930919</v>
      </c>
      <c r="F19" s="206">
        <f>PPA!F$6</f>
        <v>1343.0736875418841</v>
      </c>
      <c r="G19" s="206">
        <f>PPA!G$6</f>
        <v>1256.282858294647</v>
      </c>
      <c r="H19" s="206">
        <f>PPA!H$6</f>
        <v>1262.732678060639</v>
      </c>
      <c r="I19" s="206">
        <f>PPA!I$6</f>
        <v>1206.236745672815</v>
      </c>
      <c r="J19" s="206">
        <f>PPA!J$6</f>
        <v>1108.3786385341541</v>
      </c>
      <c r="K19" s="206">
        <f>PPA!K$6</f>
        <v>1010.438073746945</v>
      </c>
      <c r="L19" s="206">
        <f>PPA!L$6</f>
        <v>931.79300234856021</v>
      </c>
      <c r="M19" s="206">
        <f>PPA!M$6</f>
        <v>966.8464005656981</v>
      </c>
      <c r="N19" s="206">
        <f>PPA!N$6</f>
        <v>1002.92677061888</v>
      </c>
      <c r="O19" s="206">
        <f>PPA!O$6</f>
        <v>967.84821753673509</v>
      </c>
      <c r="P19" s="206">
        <f>PPA!P$6</f>
        <v>1041.9799818405641</v>
      </c>
      <c r="Q19" s="206">
        <f>PPA!Q$6</f>
        <v>1038.538811918417</v>
      </c>
      <c r="R19" s="206">
        <f>PPA!R$6</f>
        <v>1001.627828897356</v>
      </c>
      <c r="S19" s="206">
        <f>PPA!S$6</f>
        <v>969.44628357072668</v>
      </c>
      <c r="T19" s="206">
        <f>PPA!T$6</f>
        <v>921.31381982949767</v>
      </c>
      <c r="U19" s="206">
        <f>PPA!U$6</f>
        <v>941.27083841229057</v>
      </c>
      <c r="V19" s="206">
        <f>PPA!V$6</f>
        <v>897.81011425230406</v>
      </c>
      <c r="W19" s="206">
        <f>PPA!W$6</f>
        <v>902.99188663381642</v>
      </c>
    </row>
    <row r="20" spans="1:23" ht="12" customHeight="1" x14ac:dyDescent="0.3">
      <c r="A20" s="14" t="s">
        <v>60</v>
      </c>
      <c r="B20" s="206">
        <f>PPA!B$7</f>
        <v>1685.8844885332239</v>
      </c>
      <c r="C20" s="206">
        <f>PPA!C$7</f>
        <v>1607.7984237761709</v>
      </c>
      <c r="D20" s="206">
        <f>PPA!D$7</f>
        <v>1553.3717216803741</v>
      </c>
      <c r="E20" s="206">
        <f>PPA!E$7</f>
        <v>1547.6435480551561</v>
      </c>
      <c r="F20" s="206">
        <f>PPA!F$7</f>
        <v>1501.858912684555</v>
      </c>
      <c r="G20" s="206">
        <f>PPA!G$7</f>
        <v>1462.5486041584211</v>
      </c>
      <c r="H20" s="206">
        <f>PPA!H$7</f>
        <v>1417.2520178963789</v>
      </c>
      <c r="I20" s="206">
        <f>PPA!I$7</f>
        <v>1448.5354900690361</v>
      </c>
      <c r="J20" s="206">
        <f>PPA!J$7</f>
        <v>1409.285298094788</v>
      </c>
      <c r="K20" s="206">
        <f>PPA!K$7</f>
        <v>1272.359722449871</v>
      </c>
      <c r="L20" s="206">
        <f>PPA!L$7</f>
        <v>1240.9213307156731</v>
      </c>
      <c r="M20" s="206">
        <f>PPA!M$7</f>
        <v>1228.3294972232191</v>
      </c>
      <c r="N20" s="206">
        <f>PPA!N$7</f>
        <v>1163.581334604781</v>
      </c>
      <c r="O20" s="206">
        <f>PPA!O$7</f>
        <v>1071.487045147559</v>
      </c>
      <c r="P20" s="206">
        <f>PPA!P$7</f>
        <v>1053.473769495645</v>
      </c>
      <c r="Q20" s="206">
        <f>PPA!Q$7</f>
        <v>1002.4</v>
      </c>
      <c r="R20" s="206">
        <f>PPA!R$7</f>
        <v>965.51047441495371</v>
      </c>
      <c r="S20" s="206">
        <f>PPA!S$7</f>
        <v>905.49814929056117</v>
      </c>
      <c r="T20" s="206">
        <f>PPA!T$7</f>
        <v>852.13889522072782</v>
      </c>
      <c r="U20" s="206">
        <f>PPA!U$7</f>
        <v>806.77662512127779</v>
      </c>
      <c r="V20" s="206">
        <f>PPA!V$7</f>
        <v>649.28631710270429</v>
      </c>
      <c r="W20" s="206">
        <f>PPA!W$7</f>
        <v>675.10209904945327</v>
      </c>
    </row>
    <row r="21" spans="1:23" ht="12" customHeight="1" x14ac:dyDescent="0.3">
      <c r="A21" s="15" t="s">
        <v>61</v>
      </c>
      <c r="B21" s="208">
        <f>FBT!B$3</f>
        <v>7011.2238897553243</v>
      </c>
      <c r="C21" s="208">
        <f>FBT!C$3</f>
        <v>7061.4326345992404</v>
      </c>
      <c r="D21" s="208">
        <f>FBT!D$3</f>
        <v>7197.0752518464633</v>
      </c>
      <c r="E21" s="208">
        <f>FBT!E$3</f>
        <v>7242.8362166023026</v>
      </c>
      <c r="F21" s="208">
        <f>FBT!F$3</f>
        <v>7600.0427609307644</v>
      </c>
      <c r="G21" s="208">
        <f>FBT!G$3</f>
        <v>7422.1751379543184</v>
      </c>
      <c r="H21" s="208">
        <f>FBT!H$3</f>
        <v>7212.3999590159274</v>
      </c>
      <c r="I21" s="208">
        <f>FBT!I$3</f>
        <v>7329.1405080542463</v>
      </c>
      <c r="J21" s="208">
        <f>FBT!J$3</f>
        <v>7320.2801200514496</v>
      </c>
      <c r="K21" s="208">
        <f>FBT!K$3</f>
        <v>7877.6156914167077</v>
      </c>
      <c r="L21" s="208">
        <f>FBT!L$3</f>
        <v>7446.2789525066264</v>
      </c>
      <c r="M21" s="208">
        <f>FBT!M$3</f>
        <v>7220.4742699073004</v>
      </c>
      <c r="N21" s="208">
        <f>FBT!N$3</f>
        <v>7402.2056841974336</v>
      </c>
      <c r="O21" s="208">
        <f>FBT!O$3</f>
        <v>7697.0856698456873</v>
      </c>
      <c r="P21" s="208">
        <f>FBT!P$3</f>
        <v>7871.0755519546283</v>
      </c>
      <c r="Q21" s="208">
        <f>FBT!Q$3</f>
        <v>8037.2</v>
      </c>
      <c r="R21" s="208">
        <f>FBT!R$3</f>
        <v>8004.2192022764066</v>
      </c>
      <c r="S21" s="208">
        <f>FBT!S$3</f>
        <v>7939.4471005552141</v>
      </c>
      <c r="T21" s="208">
        <f>FBT!T$3</f>
        <v>8083.5422840209712</v>
      </c>
      <c r="U21" s="208">
        <f>FBT!U$3</f>
        <v>8330.5657138592451</v>
      </c>
      <c r="V21" s="208">
        <f>FBT!V$3</f>
        <v>7869.4088724177154</v>
      </c>
      <c r="W21" s="208">
        <f>FBT!W$3</f>
        <v>8316.3019635118508</v>
      </c>
    </row>
    <row r="22" spans="1:23" ht="12" customHeight="1" x14ac:dyDescent="0.3">
      <c r="A22" s="12" t="s">
        <v>62</v>
      </c>
      <c r="B22" s="206">
        <f>TRE!B$3</f>
        <v>5211.5664868458061</v>
      </c>
      <c r="C22" s="206">
        <f>TRE!C$3</f>
        <v>5201.5386350252456</v>
      </c>
      <c r="D22" s="206">
        <f>TRE!D$3</f>
        <v>5083.0445987102494</v>
      </c>
      <c r="E22" s="206">
        <f>TRE!E$3</f>
        <v>4936.261394864594</v>
      </c>
      <c r="F22" s="206">
        <f>TRE!F$3</f>
        <v>4656.4277993562109</v>
      </c>
      <c r="G22" s="206">
        <f>TRE!G$3</f>
        <v>4507.4390556241124</v>
      </c>
      <c r="H22" s="206">
        <f>TRE!H$3</f>
        <v>4355.8100615899548</v>
      </c>
      <c r="I22" s="206">
        <f>TRE!I$3</f>
        <v>4110.011394356442</v>
      </c>
      <c r="J22" s="206">
        <f>TRE!J$3</f>
        <v>3921.5707830828601</v>
      </c>
      <c r="K22" s="206">
        <f>TRE!K$3</f>
        <v>3172.0482980932088</v>
      </c>
      <c r="L22" s="206">
        <f>TRE!L$3</f>
        <v>3495.8643107721032</v>
      </c>
      <c r="M22" s="206">
        <f>TRE!M$3</f>
        <v>3703.148425787107</v>
      </c>
      <c r="N22" s="206">
        <f>TRE!N$3</f>
        <v>3712.8671821555181</v>
      </c>
      <c r="O22" s="206">
        <f>TRE!O$3</f>
        <v>3696.9424092341701</v>
      </c>
      <c r="P22" s="206">
        <f>TRE!P$3</f>
        <v>3766.356086692324</v>
      </c>
      <c r="Q22" s="206">
        <f>TRE!Q$3</f>
        <v>3239.9</v>
      </c>
      <c r="R22" s="206">
        <f>TRE!R$3</f>
        <v>3009.4686748761219</v>
      </c>
      <c r="S22" s="206">
        <f>TRE!S$3</f>
        <v>3151.7967304133249</v>
      </c>
      <c r="T22" s="206">
        <f>TRE!T$3</f>
        <v>3125.8073094749639</v>
      </c>
      <c r="U22" s="206">
        <f>TRE!U$3</f>
        <v>3079.5208597656542</v>
      </c>
      <c r="V22" s="206">
        <f>TRE!V$3</f>
        <v>2476.5163468242031</v>
      </c>
      <c r="W22" s="206">
        <f>TRE!W$3</f>
        <v>2417.3844809444831</v>
      </c>
    </row>
    <row r="23" spans="1:23" ht="12" customHeight="1" x14ac:dyDescent="0.3">
      <c r="A23" s="12" t="s">
        <v>63</v>
      </c>
      <c r="B23" s="206">
        <f>MAE!B$3</f>
        <v>12598.75233298392</v>
      </c>
      <c r="C23" s="206">
        <f>MAE!C$3</f>
        <v>11949.480648030971</v>
      </c>
      <c r="D23" s="206">
        <f>MAE!D$3</f>
        <v>11857.9302351389</v>
      </c>
      <c r="E23" s="206">
        <f>MAE!E$3</f>
        <v>11414.1132888636</v>
      </c>
      <c r="F23" s="206">
        <f>MAE!F$3</f>
        <v>11577.75956478875</v>
      </c>
      <c r="G23" s="206">
        <f>MAE!G$3</f>
        <v>11573.37772707164</v>
      </c>
      <c r="H23" s="206">
        <f>MAE!H$3</f>
        <v>12084.95087603456</v>
      </c>
      <c r="I23" s="206">
        <f>MAE!I$3</f>
        <v>12488.10295136174</v>
      </c>
      <c r="J23" s="206">
        <f>MAE!J$3</f>
        <v>12385.417926364051</v>
      </c>
      <c r="K23" s="206">
        <f>MAE!K$3</f>
        <v>9848.3308747199917</v>
      </c>
      <c r="L23" s="206">
        <f>MAE!L$3</f>
        <v>10294.486820507869</v>
      </c>
      <c r="M23" s="206">
        <f>MAE!M$3</f>
        <v>10909.686002069389</v>
      </c>
      <c r="N23" s="206">
        <f>MAE!N$3</f>
        <v>10576.608138643011</v>
      </c>
      <c r="O23" s="206">
        <f>MAE!O$3</f>
        <v>10105.501207482301</v>
      </c>
      <c r="P23" s="206">
        <f>MAE!P$3</f>
        <v>10141.077577476201</v>
      </c>
      <c r="Q23" s="206">
        <f>MAE!Q$3</f>
        <v>9950</v>
      </c>
      <c r="R23" s="206">
        <f>MAE!R$3</f>
        <v>9827.2089486336645</v>
      </c>
      <c r="S23" s="206">
        <f>MAE!S$3</f>
        <v>9876.5229796421954</v>
      </c>
      <c r="T23" s="206">
        <f>MAE!T$3</f>
        <v>9464.2314413798358</v>
      </c>
      <c r="U23" s="206">
        <f>MAE!U$3</f>
        <v>9454.716769908202</v>
      </c>
      <c r="V23" s="206">
        <f>MAE!V$3</f>
        <v>8619.8767108208267</v>
      </c>
      <c r="W23" s="206">
        <f>MAE!W$3</f>
        <v>9375.7245019884795</v>
      </c>
    </row>
    <row r="24" spans="1:23" ht="12" customHeight="1" x14ac:dyDescent="0.3">
      <c r="A24" s="12" t="s">
        <v>64</v>
      </c>
      <c r="B24" s="206">
        <f>TEL!B$3</f>
        <v>3022.5244803518008</v>
      </c>
      <c r="C24" s="206">
        <f>TEL!C$3</f>
        <v>2926.1630602297928</v>
      </c>
      <c r="D24" s="206">
        <f>TEL!D$3</f>
        <v>2952.7379440450791</v>
      </c>
      <c r="E24" s="206">
        <f>TEL!E$3</f>
        <v>2617.3383533285719</v>
      </c>
      <c r="F24" s="206">
        <f>TEL!F$3</f>
        <v>2654.2659967454179</v>
      </c>
      <c r="G24" s="206">
        <f>TEL!G$3</f>
        <v>2476.3091108058402</v>
      </c>
      <c r="H24" s="206">
        <f>TEL!H$3</f>
        <v>2419.0849167226402</v>
      </c>
      <c r="I24" s="206">
        <f>TEL!I$3</f>
        <v>2373.3774213007441</v>
      </c>
      <c r="J24" s="206">
        <f>TEL!J$3</f>
        <v>2066.2701597387891</v>
      </c>
      <c r="K24" s="206">
        <f>TEL!K$3</f>
        <v>1657.542479374966</v>
      </c>
      <c r="L24" s="206">
        <f>TEL!L$3</f>
        <v>1682.490639717636</v>
      </c>
      <c r="M24" s="206">
        <f>TEL!M$3</f>
        <v>1538.1041873429481</v>
      </c>
      <c r="N24" s="206">
        <f>TEL!N$3</f>
        <v>1434.005680051411</v>
      </c>
      <c r="O24" s="206">
        <f>TEL!O$3</f>
        <v>1425.545413613851</v>
      </c>
      <c r="P24" s="206">
        <f>TEL!P$3</f>
        <v>1455.843629734657</v>
      </c>
      <c r="Q24" s="206">
        <f>TEL!Q$3</f>
        <v>1479.1</v>
      </c>
      <c r="R24" s="206">
        <f>TEL!R$3</f>
        <v>1401.8544865819549</v>
      </c>
      <c r="S24" s="206">
        <f>TEL!S$3</f>
        <v>1344.2705120296109</v>
      </c>
      <c r="T24" s="206">
        <f>TEL!T$3</f>
        <v>1310.215789073779</v>
      </c>
      <c r="U24" s="206">
        <f>TEL!U$3</f>
        <v>1158.948428987238</v>
      </c>
      <c r="V24" s="206">
        <f>TEL!V$3</f>
        <v>1022.089311268484</v>
      </c>
      <c r="W24" s="206">
        <f>TEL!W$3</f>
        <v>1160.6298931749679</v>
      </c>
    </row>
    <row r="25" spans="1:23" ht="12" customHeight="1" x14ac:dyDescent="0.3">
      <c r="A25" s="12" t="s">
        <v>65</v>
      </c>
      <c r="B25" s="206">
        <f>WWP!B$3</f>
        <v>859.30509037915783</v>
      </c>
      <c r="C25" s="206">
        <f>WWP!C$3</f>
        <v>925.93752740850255</v>
      </c>
      <c r="D25" s="206">
        <f>WWP!D$3</f>
        <v>905.90744873676033</v>
      </c>
      <c r="E25" s="206">
        <f>WWP!E$3</f>
        <v>936.89091195235051</v>
      </c>
      <c r="F25" s="206">
        <f>WWP!F$3</f>
        <v>1003.1001674803121</v>
      </c>
      <c r="G25" s="206">
        <f>WWP!G$3</f>
        <v>985.35472304360985</v>
      </c>
      <c r="H25" s="206">
        <f>WWP!H$3</f>
        <v>1029.838682134359</v>
      </c>
      <c r="I25" s="206">
        <f>WWP!I$3</f>
        <v>1129.828637815858</v>
      </c>
      <c r="J25" s="206">
        <f>WWP!J$3</f>
        <v>994.05239608183729</v>
      </c>
      <c r="K25" s="206">
        <f>WWP!K$3</f>
        <v>910.01475168005243</v>
      </c>
      <c r="L25" s="206">
        <f>WWP!L$3</f>
        <v>893.33032946048309</v>
      </c>
      <c r="M25" s="206">
        <f>WWP!M$3</f>
        <v>886.1414363240915</v>
      </c>
      <c r="N25" s="206">
        <f>WWP!N$3</f>
        <v>814.58985468189644</v>
      </c>
      <c r="O25" s="206">
        <f>WWP!O$3</f>
        <v>736.5642012197618</v>
      </c>
      <c r="P25" s="206">
        <f>WWP!P$3</f>
        <v>755.82337451893864</v>
      </c>
      <c r="Q25" s="206">
        <f>WWP!Q$3</f>
        <v>767.4</v>
      </c>
      <c r="R25" s="206">
        <f>WWP!R$3</f>
        <v>840.99494676936661</v>
      </c>
      <c r="S25" s="206">
        <f>WWP!S$3</f>
        <v>886.99105490438001</v>
      </c>
      <c r="T25" s="206">
        <f>WWP!T$3</f>
        <v>899.3427551097941</v>
      </c>
      <c r="U25" s="206">
        <f>WWP!U$3</f>
        <v>931.78595417568476</v>
      </c>
      <c r="V25" s="206">
        <f>WWP!V$3</f>
        <v>886.23270832568892</v>
      </c>
      <c r="W25" s="206">
        <f>WWP!W$3</f>
        <v>1158.668164713855</v>
      </c>
    </row>
    <row r="26" spans="1:23" ht="12" customHeight="1" x14ac:dyDescent="0.3">
      <c r="A26" s="16" t="s">
        <v>66</v>
      </c>
      <c r="B26" s="209">
        <f>OIS!B$3</f>
        <v>19156.67425152762</v>
      </c>
      <c r="C26" s="209">
        <f>OIS!C$3</f>
        <v>19331.420480886089</v>
      </c>
      <c r="D26" s="209">
        <f>OIS!D$3</f>
        <v>19073.74754935204</v>
      </c>
      <c r="E26" s="209">
        <f>OIS!E$3</f>
        <v>18891.2024986986</v>
      </c>
      <c r="F26" s="209">
        <f>OIS!F$3</f>
        <v>19652.80499827769</v>
      </c>
      <c r="G26" s="209">
        <f>OIS!G$3</f>
        <v>19939.695918414862</v>
      </c>
      <c r="H26" s="209">
        <f>OIS!H$3</f>
        <v>21477.93121506392</v>
      </c>
      <c r="I26" s="209">
        <f>OIS!I$3</f>
        <v>22714.984695815361</v>
      </c>
      <c r="J26" s="209">
        <f>OIS!J$3</f>
        <v>23834.61043744022</v>
      </c>
      <c r="K26" s="209">
        <f>OIS!K$3</f>
        <v>22893.296180953941</v>
      </c>
      <c r="L26" s="209">
        <f>OIS!L$3</f>
        <v>22739.31747717593</v>
      </c>
      <c r="M26" s="209">
        <f>OIS!M$3</f>
        <v>23691.851257469862</v>
      </c>
      <c r="N26" s="209">
        <f>OIS!N$3</f>
        <v>23121.955264412609</v>
      </c>
      <c r="O26" s="209">
        <f>OIS!O$3</f>
        <v>22650.730629118741</v>
      </c>
      <c r="P26" s="209">
        <f>OIS!P$3</f>
        <v>22835.730200526639</v>
      </c>
      <c r="Q26" s="209">
        <f>OIS!Q$3</f>
        <v>22995.9</v>
      </c>
      <c r="R26" s="209">
        <f>OIS!R$3</f>
        <v>23240.739832213119</v>
      </c>
      <c r="S26" s="209">
        <f>OIS!S$3</f>
        <v>23257.152220851331</v>
      </c>
      <c r="T26" s="209">
        <f>OIS!T$3</f>
        <v>24321.57510827445</v>
      </c>
      <c r="U26" s="209">
        <f>OIS!U$3</f>
        <v>25018.098365549671</v>
      </c>
      <c r="V26" s="209">
        <f>OIS!V$3</f>
        <v>23868.473195611488</v>
      </c>
      <c r="W26" s="209">
        <f>OIS!W$3</f>
        <v>25740.73083302124</v>
      </c>
    </row>
    <row r="28" spans="1:23" ht="12" customHeight="1" x14ac:dyDescent="0.3">
      <c r="A28" s="30" t="s">
        <v>67</v>
      </c>
      <c r="B28" s="205"/>
      <c r="C28" s="205"/>
      <c r="D28" s="205"/>
      <c r="E28" s="205"/>
      <c r="F28" s="205"/>
      <c r="G28" s="205"/>
      <c r="H28" s="205"/>
      <c r="I28" s="205"/>
      <c r="J28" s="205"/>
      <c r="K28" s="205"/>
      <c r="L28" s="205"/>
      <c r="M28" s="205"/>
      <c r="N28" s="205"/>
      <c r="O28" s="205"/>
      <c r="P28" s="205"/>
      <c r="Q28" s="205"/>
      <c r="R28" s="205"/>
      <c r="S28" s="205"/>
      <c r="T28" s="205"/>
      <c r="U28" s="205"/>
      <c r="V28" s="205"/>
      <c r="W28" s="205"/>
    </row>
    <row r="29" spans="1:23" ht="12" customHeight="1" x14ac:dyDescent="0.3">
      <c r="A29" s="29" t="s">
        <v>68</v>
      </c>
      <c r="B29" s="210">
        <f>ISI!B25+NFM!B43+CHI!B32+NMM!B31+PPA!B32+FBT!B12+TRE!B12+MAE!B12+TEL!B12+WWP!B12+OIS!B12</f>
        <v>11592.050386930352</v>
      </c>
      <c r="C29" s="210">
        <f>ISI!C25+NFM!C43+CHI!C32+NMM!C31+PPA!C32+FBT!C12+TRE!C12+MAE!C12+TEL!C12+WWP!C12+OIS!C12</f>
        <v>11637.648796216678</v>
      </c>
      <c r="D29" s="210">
        <f>ISI!D25+NFM!D43+CHI!D32+NMM!D31+PPA!D32+FBT!D12+TRE!D12+MAE!D12+TEL!D12+WWP!D12+OIS!D12</f>
        <v>11324.084780739468</v>
      </c>
      <c r="E29" s="210">
        <f>ISI!E25+NFM!E43+CHI!E32+NMM!E31+PPA!E32+FBT!E12+TRE!E12+MAE!E12+TEL!E12+WWP!E12+OIS!E12</f>
        <v>11375.189595872742</v>
      </c>
      <c r="F29" s="210">
        <f>ISI!F25+NFM!F43+CHI!F32+NMM!F31+PPA!F32+FBT!F12+TRE!F12+MAE!F12+TEL!F12+WWP!F12+OIS!F12</f>
        <v>10557.457695614783</v>
      </c>
      <c r="G29" s="210">
        <f>ISI!G25+NFM!G43+CHI!G32+NMM!G31+PPA!G32+FBT!G12+TRE!G12+MAE!G12+TEL!G12+WWP!G12+OIS!G12</f>
        <v>10571.234135855548</v>
      </c>
      <c r="H29" s="210">
        <f>ISI!H25+NFM!H43+CHI!H32+NMM!H31+PPA!H32+FBT!H12+TRE!H12+MAE!H12+TEL!H12+WWP!H12+OIS!H12</f>
        <v>10661.995614789335</v>
      </c>
      <c r="I29" s="210">
        <f>ISI!I25+NFM!I43+CHI!I32+NMM!I31+PPA!I32+FBT!I12+TRE!I12+MAE!I12+TEL!I12+WWP!I12+OIS!I12</f>
        <v>10153.680653482374</v>
      </c>
      <c r="J29" s="210">
        <f>ISI!J25+NFM!J43+CHI!J32+NMM!J31+PPA!J32+FBT!J12+TRE!J12+MAE!J12+TEL!J12+WWP!J12+OIS!J12</f>
        <v>9954.6167669819424</v>
      </c>
      <c r="K29" s="210">
        <f>ISI!K25+NFM!K43+CHI!K32+NMM!K31+PPA!K32+FBT!K12+TRE!K12+MAE!K12+TEL!K12+WWP!K12+OIS!K12</f>
        <v>9645.9637145313845</v>
      </c>
      <c r="L29" s="210">
        <f>ISI!L25+NFM!L43+CHI!L32+NMM!L31+PPA!L32+FBT!L12+TRE!L12+MAE!L12+TEL!L12+WWP!L12+OIS!L12</f>
        <v>10955.679449699053</v>
      </c>
      <c r="M29" s="210">
        <f>ISI!M25+NFM!M43+CHI!M32+NMM!M31+PPA!M32+FBT!M12+TRE!M12+MAE!M12+TEL!M12+WWP!M12+OIS!M12</f>
        <v>10559.996130696476</v>
      </c>
      <c r="N29" s="210">
        <f>ISI!N25+NFM!N43+CHI!N32+NMM!N31+PPA!N32+FBT!N12+TRE!N12+MAE!N12+TEL!N12+WWP!N12+OIS!N12</f>
        <v>10534.387962166811</v>
      </c>
      <c r="O29" s="210">
        <f>ISI!O25+NFM!O43+CHI!O32+NMM!O31+PPA!O32+FBT!O12+TRE!O12+MAE!O12+TEL!O12+WWP!O12+OIS!O12</f>
        <v>10771.869131556319</v>
      </c>
      <c r="P29" s="210">
        <f>ISI!P25+NFM!P43+CHI!P32+NMM!P31+PPA!P32+FBT!P12+TRE!P12+MAE!P12+TEL!P12+WWP!P12+OIS!P12</f>
        <v>10565.652880481512</v>
      </c>
      <c r="Q29" s="210">
        <f>ISI!Q25+NFM!Q43+CHI!Q32+NMM!Q31+PPA!Q32+FBT!Q12+TRE!Q12+MAE!Q12+TEL!Q12+WWP!Q12+OIS!Q12</f>
        <v>10577.95580395529</v>
      </c>
      <c r="R29" s="210">
        <f>ISI!R25+NFM!R43+CHI!R32+NMM!R31+PPA!R32+FBT!R12+TRE!R12+MAE!R12+TEL!R12+WWP!R12+OIS!R12</f>
        <v>10631.381943250217</v>
      </c>
      <c r="S29" s="210">
        <f>ISI!S25+NFM!S43+CHI!S32+NMM!S31+PPA!S32+FBT!S12+TRE!S12+MAE!S12+TEL!S12+WWP!S12+OIS!S12</f>
        <v>10443.97317282889</v>
      </c>
      <c r="T29" s="210">
        <f>ISI!T25+NFM!T43+CHI!T32+NMM!T31+PPA!T32+FBT!T12+TRE!T12+MAE!T12+TEL!T12+WWP!T12+OIS!T12</f>
        <v>10680.290283748926</v>
      </c>
      <c r="U29" s="210">
        <f>ISI!U25+NFM!U43+CHI!U32+NMM!U31+PPA!U32+FBT!U12+TRE!U12+MAE!U12+TEL!U12+WWP!U12+OIS!U12</f>
        <v>10310.041358555463</v>
      </c>
      <c r="V29" s="210">
        <f>ISI!V25+NFM!V43+CHI!V32+NMM!V31+PPA!V32+FBT!V12+TRE!V12+MAE!V12+TEL!V12+WWP!V12+OIS!V12</f>
        <v>10003.808856405851</v>
      </c>
      <c r="W29" s="210">
        <f>ISI!W25+NFM!W43+CHI!W32+NMM!W31+PPA!W32+FBT!W12+TRE!W12+MAE!W12+TEL!W12+WWP!W12+OIS!W12</f>
        <v>10578.785984522783</v>
      </c>
    </row>
    <row r="30" spans="1:23" ht="12" customHeight="1" x14ac:dyDescent="0.3">
      <c r="A30" s="17" t="s">
        <v>30</v>
      </c>
      <c r="B30" s="211">
        <f t="shared" ref="B30:W30" si="0">B31+B32</f>
        <v>710.51754084264837</v>
      </c>
      <c r="C30" s="211">
        <f t="shared" si="0"/>
        <v>664.89969905417024</v>
      </c>
      <c r="D30" s="211">
        <f t="shared" si="0"/>
        <v>653.83559759243326</v>
      </c>
      <c r="E30" s="211">
        <f t="shared" si="0"/>
        <v>658.8971625107481</v>
      </c>
      <c r="F30" s="211">
        <f t="shared" si="0"/>
        <v>510.46276870163371</v>
      </c>
      <c r="G30" s="211">
        <f t="shared" si="0"/>
        <v>455.55537403267397</v>
      </c>
      <c r="H30" s="211">
        <f t="shared" si="0"/>
        <v>349.60249355116076</v>
      </c>
      <c r="I30" s="211">
        <f t="shared" si="0"/>
        <v>345.27970765262245</v>
      </c>
      <c r="J30" s="211">
        <f t="shared" si="0"/>
        <v>365.22785898538262</v>
      </c>
      <c r="K30" s="211">
        <f t="shared" si="0"/>
        <v>310.51092003439379</v>
      </c>
      <c r="L30" s="211">
        <f t="shared" si="0"/>
        <v>359.15984522785891</v>
      </c>
      <c r="M30" s="211">
        <f t="shared" si="0"/>
        <v>351.201977644024</v>
      </c>
      <c r="N30" s="211">
        <f t="shared" si="0"/>
        <v>348.85838349097156</v>
      </c>
      <c r="O30" s="211">
        <f t="shared" si="0"/>
        <v>406.80335339638862</v>
      </c>
      <c r="P30" s="211">
        <f t="shared" si="0"/>
        <v>407.34153052450563</v>
      </c>
      <c r="Q30" s="211">
        <f t="shared" si="0"/>
        <v>419.54213241616509</v>
      </c>
      <c r="R30" s="211">
        <f t="shared" si="0"/>
        <v>400.97618228718829</v>
      </c>
      <c r="S30" s="211">
        <f t="shared" si="0"/>
        <v>389.05485812553735</v>
      </c>
      <c r="T30" s="211">
        <f t="shared" si="0"/>
        <v>414.92106620808261</v>
      </c>
      <c r="U30" s="211">
        <f t="shared" si="0"/>
        <v>419.46302665520193</v>
      </c>
      <c r="V30" s="211">
        <f t="shared" si="0"/>
        <v>343.19957007738606</v>
      </c>
      <c r="W30" s="211">
        <f t="shared" si="0"/>
        <v>364.22106620808262</v>
      </c>
    </row>
    <row r="31" spans="1:23" ht="12" customHeight="1" x14ac:dyDescent="0.3">
      <c r="A31" s="18" t="s">
        <v>39</v>
      </c>
      <c r="B31" s="206">
        <f>ISI!B27+NFM!B44+CHI!B33+NMM!B32+PPA!B33+FBT!B13+TRE!B13+MAE!B13+TEL!B13+WWP!B13+OIS!B13</f>
        <v>492.81453138435091</v>
      </c>
      <c r="C31" s="206">
        <f>ISI!C27+NFM!C44+CHI!C33+NMM!C32+PPA!C33+FBT!C13+TRE!C13+MAE!C13+TEL!C13+WWP!C13+OIS!C13</f>
        <v>399.05253654342226</v>
      </c>
      <c r="D31" s="206">
        <f>ISI!D27+NFM!D44+CHI!D33+NMM!D32+PPA!D33+FBT!D13+TRE!D13+MAE!D13+TEL!D13+WWP!D13+OIS!D13</f>
        <v>339.84428202923471</v>
      </c>
      <c r="E31" s="206">
        <f>ISI!E27+NFM!E44+CHI!E33+NMM!E32+PPA!E33+FBT!E13+TRE!E13+MAE!E13+TEL!E13+WWP!E13+OIS!E13</f>
        <v>284.05898538263114</v>
      </c>
      <c r="F31" s="206">
        <f>ISI!F27+NFM!F44+CHI!F33+NMM!F32+PPA!F33+FBT!F13+TRE!F13+MAE!F13+TEL!F13+WWP!F13+OIS!F13</f>
        <v>323.32751504729151</v>
      </c>
      <c r="G31" s="206">
        <f>ISI!G27+NFM!G44+CHI!G33+NMM!G32+PPA!G33+FBT!G13+TRE!G13+MAE!G13+TEL!G13+WWP!G13+OIS!G13</f>
        <v>346.50507308684428</v>
      </c>
      <c r="H31" s="206">
        <f>ISI!H27+NFM!H44+CHI!H33+NMM!H32+PPA!H33+FBT!H13+TRE!H13+MAE!H13+TEL!H13+WWP!H13+OIS!H13</f>
        <v>349.60249355116076</v>
      </c>
      <c r="I31" s="206">
        <f>ISI!I27+NFM!I44+CHI!I33+NMM!I32+PPA!I33+FBT!I13+TRE!I13+MAE!I13+TEL!I13+WWP!I13+OIS!I13</f>
        <v>345.27970765262245</v>
      </c>
      <c r="J31" s="206">
        <f>ISI!J27+NFM!J44+CHI!J33+NMM!J32+PPA!J33+FBT!J13+TRE!J13+MAE!J13+TEL!J13+WWP!J13+OIS!J13</f>
        <v>365.22785898538262</v>
      </c>
      <c r="K31" s="206">
        <f>ISI!K27+NFM!K44+CHI!K33+NMM!K32+PPA!K33+FBT!K13+TRE!K13+MAE!K13+TEL!K13+WWP!K13+OIS!K13</f>
        <v>310.51092003439379</v>
      </c>
      <c r="L31" s="206">
        <f>ISI!L27+NFM!L44+CHI!L33+NMM!L32+PPA!L33+FBT!L13+TRE!L13+MAE!L13+TEL!L13+WWP!L13+OIS!L13</f>
        <v>359.15984522785891</v>
      </c>
      <c r="M31" s="206">
        <f>ISI!M27+NFM!M44+CHI!M33+NMM!M32+PPA!M33+FBT!M13+TRE!M13+MAE!M13+TEL!M13+WWP!M13+OIS!M13</f>
        <v>351.201977644024</v>
      </c>
      <c r="N31" s="206">
        <f>ISI!N27+NFM!N44+CHI!N33+NMM!N32+PPA!N33+FBT!N13+TRE!N13+MAE!N13+TEL!N13+WWP!N13+OIS!N13</f>
        <v>348.85838349097156</v>
      </c>
      <c r="O31" s="206">
        <f>ISI!O27+NFM!O44+CHI!O33+NMM!O32+PPA!O33+FBT!O13+TRE!O13+MAE!O13+TEL!O13+WWP!O13+OIS!O13</f>
        <v>399.80326741186582</v>
      </c>
      <c r="P31" s="206">
        <f>ISI!P27+NFM!P44+CHI!P33+NMM!P32+PPA!P33+FBT!P13+TRE!P13+MAE!P13+TEL!P13+WWP!P13+OIS!P13</f>
        <v>400.27119518486677</v>
      </c>
      <c r="Q31" s="206">
        <f>ISI!Q27+NFM!Q44+CHI!Q33+NMM!Q32+PPA!Q33+FBT!Q13+TRE!Q13+MAE!Q13+TEL!Q13+WWP!Q13+OIS!Q13</f>
        <v>412.47179707652623</v>
      </c>
      <c r="R31" s="206">
        <f>ISI!R27+NFM!R44+CHI!R33+NMM!R32+PPA!R33+FBT!R13+TRE!R13+MAE!R13+TEL!R13+WWP!R13+OIS!R13</f>
        <v>393.90584694754943</v>
      </c>
      <c r="S31" s="206">
        <f>ISI!S27+NFM!S44+CHI!S33+NMM!S32+PPA!S33+FBT!S13+TRE!S13+MAE!S13+TEL!S13+WWP!S13+OIS!S13</f>
        <v>382.49251934651755</v>
      </c>
      <c r="T31" s="206">
        <f>ISI!T27+NFM!T44+CHI!T33+NMM!T32+PPA!T33+FBT!T13+TRE!T13+MAE!T13+TEL!T13+WWP!T13+OIS!T13</f>
        <v>409.33783319002583</v>
      </c>
      <c r="U31" s="206">
        <f>ISI!U27+NFM!U44+CHI!U33+NMM!U32+PPA!U33+FBT!U13+TRE!U13+MAE!U13+TEL!U13+WWP!U13+OIS!U13</f>
        <v>411.43740326741175</v>
      </c>
      <c r="V31" s="206">
        <f>ISI!V27+NFM!V44+CHI!V33+NMM!V32+PPA!V33+FBT!V13+TRE!V13+MAE!V13+TEL!V13+WWP!V13+OIS!V13</f>
        <v>337.47695614789336</v>
      </c>
      <c r="W31" s="206">
        <f>ISI!W27+NFM!W44+CHI!W33+NMM!W32+PPA!W33+FBT!W13+TRE!W13+MAE!W13+TEL!W13+WWP!W13+OIS!W13</f>
        <v>355.22295786758389</v>
      </c>
    </row>
    <row r="32" spans="1:23" ht="12" customHeight="1" x14ac:dyDescent="0.3">
      <c r="A32" s="18" t="s">
        <v>40</v>
      </c>
      <c r="B32" s="206">
        <f>ISI!B28</f>
        <v>217.70300945829749</v>
      </c>
      <c r="C32" s="206">
        <f>ISI!C28</f>
        <v>265.84716251074798</v>
      </c>
      <c r="D32" s="206">
        <f>ISI!D28</f>
        <v>313.99131556319861</v>
      </c>
      <c r="E32" s="206">
        <f>ISI!E28</f>
        <v>374.83817712811702</v>
      </c>
      <c r="F32" s="206">
        <f>ISI!F28</f>
        <v>187.13525365434219</v>
      </c>
      <c r="G32" s="206">
        <f>ISI!G28</f>
        <v>109.0503009458297</v>
      </c>
      <c r="H32" s="206">
        <f>ISI!H28</f>
        <v>0</v>
      </c>
      <c r="I32" s="206">
        <f>ISI!I28</f>
        <v>0</v>
      </c>
      <c r="J32" s="206">
        <f>ISI!J28</f>
        <v>0</v>
      </c>
      <c r="K32" s="206">
        <f>ISI!K28</f>
        <v>0</v>
      </c>
      <c r="L32" s="206">
        <f>ISI!L28</f>
        <v>0</v>
      </c>
      <c r="M32" s="206">
        <f>ISI!M28</f>
        <v>0</v>
      </c>
      <c r="N32" s="206">
        <f>ISI!N28</f>
        <v>0</v>
      </c>
      <c r="O32" s="206">
        <f>ISI!O28</f>
        <v>7.0000859845227854</v>
      </c>
      <c r="P32" s="206">
        <f>ISI!P28</f>
        <v>7.0703353396388637</v>
      </c>
      <c r="Q32" s="206">
        <f>ISI!Q28</f>
        <v>7.0703353396388637</v>
      </c>
      <c r="R32" s="206">
        <f>ISI!R28</f>
        <v>7.0703353396388637</v>
      </c>
      <c r="S32" s="206">
        <f>ISI!S28</f>
        <v>6.5623387790197754</v>
      </c>
      <c r="T32" s="206">
        <f>ISI!T28</f>
        <v>5.5832330180567498</v>
      </c>
      <c r="U32" s="206">
        <f>ISI!U28</f>
        <v>8.0256233877901959</v>
      </c>
      <c r="V32" s="206">
        <f>ISI!V28</f>
        <v>5.7226139294926908</v>
      </c>
      <c r="W32" s="206">
        <f>ISI!W28</f>
        <v>8.9981083404987086</v>
      </c>
    </row>
    <row r="33" spans="1:23" ht="12" customHeight="1" x14ac:dyDescent="0.3">
      <c r="A33" s="19" t="s">
        <v>31</v>
      </c>
      <c r="B33" s="207">
        <f t="shared" ref="B33:W33" si="1">SUM(B34:B38)</f>
        <v>1592.0463456577818</v>
      </c>
      <c r="C33" s="207">
        <f t="shared" si="1"/>
        <v>1813.0122957867582</v>
      </c>
      <c r="D33" s="207">
        <f t="shared" si="1"/>
        <v>1211.7559759243336</v>
      </c>
      <c r="E33" s="207">
        <f t="shared" si="1"/>
        <v>1257.9821152192608</v>
      </c>
      <c r="F33" s="207">
        <f t="shared" si="1"/>
        <v>981.69492691315577</v>
      </c>
      <c r="G33" s="207">
        <f t="shared" si="1"/>
        <v>1060.3993121238177</v>
      </c>
      <c r="H33" s="207">
        <f t="shared" si="1"/>
        <v>997.55889939810822</v>
      </c>
      <c r="I33" s="207">
        <f t="shared" si="1"/>
        <v>832.2680137575237</v>
      </c>
      <c r="J33" s="207">
        <f t="shared" si="1"/>
        <v>703.1003439380911</v>
      </c>
      <c r="K33" s="207">
        <f t="shared" si="1"/>
        <v>1741.0958727429061</v>
      </c>
      <c r="L33" s="207">
        <f t="shared" si="1"/>
        <v>1802.0397248495267</v>
      </c>
      <c r="M33" s="207">
        <f t="shared" si="1"/>
        <v>1549.9663800515905</v>
      </c>
      <c r="N33" s="207">
        <f t="shared" si="1"/>
        <v>1635.9890799656059</v>
      </c>
      <c r="O33" s="207">
        <f t="shared" si="1"/>
        <v>1756.5824591573514</v>
      </c>
      <c r="P33" s="207">
        <f t="shared" si="1"/>
        <v>1796.7467755803955</v>
      </c>
      <c r="Q33" s="207">
        <f t="shared" si="1"/>
        <v>1736.6435081685302</v>
      </c>
      <c r="R33" s="207">
        <f t="shared" si="1"/>
        <v>1733.1470335339641</v>
      </c>
      <c r="S33" s="207">
        <f t="shared" si="1"/>
        <v>1432.3358555460015</v>
      </c>
      <c r="T33" s="207">
        <f t="shared" si="1"/>
        <v>1512.9257953568358</v>
      </c>
      <c r="U33" s="207">
        <f t="shared" si="1"/>
        <v>1304.4208942390369</v>
      </c>
      <c r="V33" s="207">
        <f t="shared" si="1"/>
        <v>1390.5239896818573</v>
      </c>
      <c r="W33" s="207">
        <f t="shared" si="1"/>
        <v>1459.8312123817711</v>
      </c>
    </row>
    <row r="34" spans="1:23" ht="12" customHeight="1" x14ac:dyDescent="0.3">
      <c r="A34" s="18" t="s">
        <v>32</v>
      </c>
      <c r="B34" s="206">
        <f>ISI!B30+NFM!B46+CHI!B35+NMM!B34+PPA!B35+FBT!B15+TRE!B15+MAE!B15+TEL!B15+WWP!B15+OIS!B15</f>
        <v>0</v>
      </c>
      <c r="C34" s="206">
        <f>ISI!C30+NFM!C46+CHI!C35+NMM!C34+PPA!C35+FBT!C15+TRE!C15+MAE!C15+TEL!C15+WWP!C15+OIS!C15</f>
        <v>0</v>
      </c>
      <c r="D34" s="206">
        <f>ISI!D30+NFM!D46+CHI!D35+NMM!D34+PPA!D35+FBT!D15+TRE!D15+MAE!D15+TEL!D15+WWP!D15+OIS!D15</f>
        <v>0</v>
      </c>
      <c r="E34" s="206">
        <f>ISI!E30+NFM!E46+CHI!E35+NMM!E34+PPA!E35+FBT!E15+TRE!E15+MAE!E15+TEL!E15+WWP!E15+OIS!E15</f>
        <v>0</v>
      </c>
      <c r="F34" s="206">
        <f>ISI!F30+NFM!F46+CHI!F35+NMM!F34+PPA!F35+FBT!F15+TRE!F15+MAE!F15+TEL!F15+WWP!F15+OIS!F15</f>
        <v>0</v>
      </c>
      <c r="G34" s="206">
        <f>ISI!G30+NFM!G46+CHI!G35+NMM!G34+PPA!G35+FBT!G15+TRE!G15+MAE!G15+TEL!G15+WWP!G15+OIS!G15</f>
        <v>0</v>
      </c>
      <c r="H34" s="206">
        <f>ISI!H30+NFM!H46+CHI!H35+NMM!H34+PPA!H35+FBT!H15+TRE!H15+MAE!H15+TEL!H15+WWP!H15+OIS!H15</f>
        <v>0</v>
      </c>
      <c r="I34" s="206">
        <f>ISI!I30+NFM!I46+CHI!I35+NMM!I34+PPA!I35+FBT!I15+TRE!I15+MAE!I15+TEL!I15+WWP!I15+OIS!I15</f>
        <v>0</v>
      </c>
      <c r="J34" s="206">
        <f>ISI!J30+NFM!J46+CHI!J35+NMM!J34+PPA!J35+FBT!J15+TRE!J15+MAE!J15+TEL!J15+WWP!J15+OIS!J15</f>
        <v>0</v>
      </c>
      <c r="K34" s="206">
        <f>ISI!K30+NFM!K46+CHI!K35+NMM!K34+PPA!K35+FBT!K15+TRE!K15+MAE!K15+TEL!K15+WWP!K15+OIS!K15</f>
        <v>0</v>
      </c>
      <c r="L34" s="206">
        <f>ISI!L30+NFM!L46+CHI!L35+NMM!L34+PPA!L35+FBT!L15+TRE!L15+MAE!L15+TEL!L15+WWP!L15+OIS!L15</f>
        <v>0</v>
      </c>
      <c r="M34" s="206">
        <f>ISI!M30+NFM!M46+CHI!M35+NMM!M34+PPA!M35+FBT!M15+TRE!M15+MAE!M15+TEL!M15+WWP!M15+OIS!M15</f>
        <v>0</v>
      </c>
      <c r="N34" s="206">
        <f>ISI!N30+NFM!N46+CHI!N35+NMM!N34+PPA!N35+FBT!N15+TRE!N15+MAE!N15+TEL!N15+WWP!N15+OIS!N15</f>
        <v>0</v>
      </c>
      <c r="O34" s="206">
        <f>ISI!O30+NFM!O46+CHI!O35+NMM!O34+PPA!O35+FBT!O15+TRE!O15+MAE!O15+TEL!O15+WWP!O15+OIS!O15</f>
        <v>0</v>
      </c>
      <c r="P34" s="206">
        <f>ISI!P30+NFM!P46+CHI!P35+NMM!P34+PPA!P35+FBT!P15+TRE!P15+MAE!P15+TEL!P15+WWP!P15+OIS!P15</f>
        <v>0</v>
      </c>
      <c r="Q34" s="206">
        <f>ISI!Q30+NFM!Q46+CHI!Q35+NMM!Q34+PPA!Q35+FBT!Q15+TRE!Q15+MAE!Q15+TEL!Q15+WWP!Q15+OIS!Q15</f>
        <v>0</v>
      </c>
      <c r="R34" s="206">
        <f>ISI!R30+NFM!R46+CHI!R35+NMM!R34+PPA!R35+FBT!R15+TRE!R15+MAE!R15+TEL!R15+WWP!R15+OIS!R15</f>
        <v>0</v>
      </c>
      <c r="S34" s="206">
        <f>ISI!S30+NFM!S46+CHI!S35+NMM!S34+PPA!S35+FBT!S15+TRE!S15+MAE!S15+TEL!S15+WWP!S15+OIS!S15</f>
        <v>0</v>
      </c>
      <c r="T34" s="206">
        <f>ISI!T30+NFM!T46+CHI!T35+NMM!T34+PPA!T35+FBT!T15+TRE!T15+MAE!T15+TEL!T15+WWP!T15+OIS!T15</f>
        <v>0</v>
      </c>
      <c r="U34" s="206">
        <f>ISI!U30+NFM!U46+CHI!U35+NMM!U34+PPA!U35+FBT!U15+TRE!U15+MAE!U15+TEL!U15+WWP!U15+OIS!U15</f>
        <v>0</v>
      </c>
      <c r="V34" s="206">
        <f>ISI!V30+NFM!V46+CHI!V35+NMM!V34+PPA!V35+FBT!V15+TRE!V15+MAE!V15+TEL!V15+WWP!V15+OIS!V15</f>
        <v>0</v>
      </c>
      <c r="W34" s="206">
        <f>ISI!W30+NFM!W46+CHI!W35+NMM!W34+PPA!W35+FBT!W15+TRE!W15+MAE!W15+TEL!W15+WWP!W15+OIS!W15</f>
        <v>0</v>
      </c>
    </row>
    <row r="35" spans="1:23" ht="12" customHeight="1" x14ac:dyDescent="0.3">
      <c r="A35" s="18" t="s">
        <v>33</v>
      </c>
      <c r="B35" s="206">
        <f>ISI!B31+NFM!B47+CHI!B36+NMM!B35+PPA!B36+FBT!B16+TRE!B16+MAE!B16+TEL!B16+WWP!B16+OIS!B16</f>
        <v>141.73121238177129</v>
      </c>
      <c r="C35" s="206">
        <f>ISI!C31+NFM!C47+CHI!C36+NMM!C35+PPA!C36+FBT!C16+TRE!C16+MAE!C16+TEL!C16+WWP!C16+OIS!C16</f>
        <v>41.75030094582975</v>
      </c>
      <c r="D35" s="206">
        <f>ISI!D31+NFM!D47+CHI!D36+NMM!D35+PPA!D36+FBT!D16+TRE!D16+MAE!D16+TEL!D16+WWP!D16+OIS!D16</f>
        <v>47.243766122098023</v>
      </c>
      <c r="E35" s="206">
        <f>ISI!E31+NFM!E47+CHI!E36+NMM!E35+PPA!E36+FBT!E16+TRE!E16+MAE!E16+TEL!E16+WWP!E16+OIS!E16</f>
        <v>19.77644024075666</v>
      </c>
      <c r="F35" s="206">
        <f>ISI!F31+NFM!F47+CHI!F36+NMM!F35+PPA!F36+FBT!F16+TRE!F16+MAE!F16+TEL!F16+WWP!F16+OIS!F16</f>
        <v>12.085640584694749</v>
      </c>
      <c r="G35" s="206">
        <f>ISI!G31+NFM!G47+CHI!G36+NMM!G35+PPA!G36+FBT!G16+TRE!G16+MAE!G16+TEL!G16+WWP!G16+OIS!G16</f>
        <v>13.184264832330181</v>
      </c>
      <c r="H35" s="206">
        <f>ISI!H31+NFM!H47+CHI!H36+NMM!H35+PPA!H36+FBT!H16+TRE!H16+MAE!H16+TEL!H16+WWP!H16+OIS!H16</f>
        <v>19.77644024075666</v>
      </c>
      <c r="I35" s="206">
        <f>ISI!I31+NFM!I47+CHI!I36+NMM!I35+PPA!I36+FBT!I16+TRE!I16+MAE!I16+TEL!I16+WWP!I16+OIS!I16</f>
        <v>10.98693035253654</v>
      </c>
      <c r="J35" s="206">
        <f>ISI!J31+NFM!J47+CHI!J36+NMM!J35+PPA!J36+FBT!J16+TRE!J16+MAE!J16+TEL!J16+WWP!J16+OIS!J16</f>
        <v>15.381771281169383</v>
      </c>
      <c r="K35" s="206">
        <f>ISI!K31+NFM!K47+CHI!K36+NMM!K35+PPA!K36+FBT!K16+TRE!K16+MAE!K16+TEL!K16+WWP!K16+OIS!K16</f>
        <v>139.53387790197769</v>
      </c>
      <c r="L35" s="206">
        <f>ISI!L31+NFM!L47+CHI!L36+NMM!L35+PPA!L36+FBT!L16+TRE!L16+MAE!L16+TEL!L16+WWP!L16+OIS!L16</f>
        <v>128.54694754944109</v>
      </c>
      <c r="M35" s="206">
        <f>ISI!M31+NFM!M47+CHI!M36+NMM!M35+PPA!M36+FBT!M16+TRE!M16+MAE!M16+TEL!M16+WWP!M16+OIS!M16</f>
        <v>154.91547721410143</v>
      </c>
      <c r="N35" s="206">
        <f>ISI!N31+NFM!N47+CHI!N36+NMM!N35+PPA!N36+FBT!N16+TRE!N16+MAE!N16+TEL!N16+WWP!N16+OIS!N16</f>
        <v>158.21152192605322</v>
      </c>
      <c r="O35" s="206">
        <f>ISI!O31+NFM!O47+CHI!O36+NMM!O35+PPA!O36+FBT!O16+TRE!O16+MAE!O16+TEL!O16+WWP!O16+OIS!O16</f>
        <v>169.19845227858983</v>
      </c>
      <c r="P35" s="206">
        <f>ISI!P31+NFM!P47+CHI!P36+NMM!P35+PPA!P36+FBT!P16+TRE!P16+MAE!P16+TEL!P16+WWP!P16+OIS!P16</f>
        <v>197.76440240756662</v>
      </c>
      <c r="Q35" s="206">
        <f>ISI!Q31+NFM!Q47+CHI!Q36+NMM!Q35+PPA!Q36+FBT!Q16+TRE!Q16+MAE!Q16+TEL!Q16+WWP!Q16+OIS!Q16</f>
        <v>198.86311263972485</v>
      </c>
      <c r="R35" s="206">
        <f>ISI!R31+NFM!R47+CHI!R36+NMM!R35+PPA!R36+FBT!R16+TRE!R16+MAE!R16+TEL!R16+WWP!R16+OIS!R16</f>
        <v>162.60636285468615</v>
      </c>
      <c r="S35" s="206">
        <f>ISI!S31+NFM!S47+CHI!S36+NMM!S35+PPA!S36+FBT!S16+TRE!S16+MAE!S16+TEL!S16+WWP!S16+OIS!S16</f>
        <v>169.19845227858977</v>
      </c>
      <c r="T35" s="206">
        <f>ISI!T31+NFM!T47+CHI!T36+NMM!T35+PPA!T36+FBT!T16+TRE!T16+MAE!T16+TEL!T16+WWP!T16+OIS!T16</f>
        <v>247.86466036113492</v>
      </c>
      <c r="U35" s="206">
        <f>ISI!U31+NFM!U47+CHI!U36+NMM!U35+PPA!U36+FBT!U16+TRE!U16+MAE!U16+TEL!U16+WWP!U16+OIS!U16</f>
        <v>258.192347377472</v>
      </c>
      <c r="V35" s="206">
        <f>ISI!V31+NFM!V47+CHI!V36+NMM!V35+PPA!V36+FBT!V16+TRE!V16+MAE!V16+TEL!V16+WWP!V16+OIS!V16</f>
        <v>248.0911435941531</v>
      </c>
      <c r="W35" s="206">
        <f>ISI!W31+NFM!W47+CHI!W36+NMM!W35+PPA!W36+FBT!W16+TRE!W16+MAE!W16+TEL!W16+WWP!W16+OIS!W16</f>
        <v>244.81487532244191</v>
      </c>
    </row>
    <row r="36" spans="1:23" ht="12" customHeight="1" x14ac:dyDescent="0.3">
      <c r="A36" s="18" t="s">
        <v>69</v>
      </c>
      <c r="B36" s="206">
        <f>ISI!B32+NFM!B48+CHI!B37+NMM!B36+PPA!B37+FBT!B17+TRE!B17+MAE!B17+TEL!B17+WWP!B17+OIS!B17</f>
        <v>430.39552880481506</v>
      </c>
      <c r="C36" s="206">
        <f>ISI!C32+NFM!C48+CHI!C37+NMM!C36+PPA!C37+FBT!C17+TRE!C17+MAE!C17+TEL!C17+WWP!C17+OIS!C17</f>
        <v>774.30498710232166</v>
      </c>
      <c r="D36" s="206">
        <f>ISI!D32+NFM!D48+CHI!D37+NMM!D36+PPA!D37+FBT!D17+TRE!D17+MAE!D17+TEL!D17+WWP!D17+OIS!D17</f>
        <v>413.0981943250215</v>
      </c>
      <c r="E36" s="206">
        <f>ISI!E32+NFM!E48+CHI!E37+NMM!E36+PPA!E37+FBT!E17+TRE!E17+MAE!E17+TEL!E17+WWP!E17+OIS!E17</f>
        <v>309.31496130696479</v>
      </c>
      <c r="F36" s="206">
        <f>ISI!F32+NFM!F48+CHI!F37+NMM!F36+PPA!F37+FBT!F17+TRE!F17+MAE!F17+TEL!F17+WWP!F17+OIS!F17</f>
        <v>297.10524505589001</v>
      </c>
      <c r="G36" s="206">
        <f>ISI!G32+NFM!G48+CHI!G37+NMM!G36+PPA!G37+FBT!G17+TRE!G17+MAE!G17+TEL!G17+WWP!G17+OIS!G17</f>
        <v>287.94789337919173</v>
      </c>
      <c r="H36" s="206">
        <f>ISI!H32+NFM!H48+CHI!H37+NMM!H36+PPA!H37+FBT!H17+TRE!H17+MAE!H17+TEL!H17+WWP!H17+OIS!H17</f>
        <v>237.07360275150472</v>
      </c>
      <c r="I36" s="206">
        <f>ISI!I32+NFM!I48+CHI!I37+NMM!I36+PPA!I37+FBT!I17+TRE!I17+MAE!I17+TEL!I17+WWP!I17+OIS!I17</f>
        <v>218.75898538263118</v>
      </c>
      <c r="J36" s="206">
        <f>ISI!J32+NFM!J48+CHI!J37+NMM!J36+PPA!J37+FBT!J17+TRE!J17+MAE!J17+TEL!J17+WWP!J17+OIS!J17</f>
        <v>101.74840928632844</v>
      </c>
      <c r="K36" s="206">
        <f>ISI!K32+NFM!K48+CHI!K37+NMM!K36+PPA!K37+FBT!K17+TRE!K17+MAE!K17+TEL!K17+WWP!K17+OIS!K17</f>
        <v>128.20292347377472</v>
      </c>
      <c r="L36" s="206">
        <f>ISI!L32+NFM!L48+CHI!L37+NMM!L36+PPA!L37+FBT!L17+TRE!L17+MAE!L17+TEL!L17+WWP!L17+OIS!L17</f>
        <v>221.81134995700774</v>
      </c>
      <c r="M36" s="206">
        <f>ISI!M32+NFM!M48+CHI!M37+NMM!M36+PPA!M37+FBT!M17+TRE!M17+MAE!M17+TEL!M17+WWP!M17+OIS!M17</f>
        <v>139.39518486672398</v>
      </c>
      <c r="N36" s="206">
        <f>ISI!N32+NFM!N48+CHI!N37+NMM!N36+PPA!N37+FBT!N17+TRE!N17+MAE!N17+TEL!N17+WWP!N17+OIS!N17</f>
        <v>226.89871023215827</v>
      </c>
      <c r="O36" s="206">
        <f>ISI!O32+NFM!O48+CHI!O37+NMM!O36+PPA!O37+FBT!O17+TRE!O17+MAE!O17+TEL!O17+WWP!O17+OIS!O17</f>
        <v>250.30085984522782</v>
      </c>
      <c r="P36" s="206">
        <f>ISI!P32+NFM!P48+CHI!P37+NMM!P36+PPA!P37+FBT!P17+TRE!P17+MAE!P17+TEL!P17+WWP!P17+OIS!P17</f>
        <v>216.72398968185729</v>
      </c>
      <c r="Q36" s="206">
        <f>ISI!Q32+NFM!Q48+CHI!Q37+NMM!Q36+PPA!Q37+FBT!Q17+TRE!Q17+MAE!Q17+TEL!Q17+WWP!Q17+OIS!Q17</f>
        <v>187.21693895098878</v>
      </c>
      <c r="R36" s="206">
        <f>ISI!R32+NFM!R48+CHI!R37+NMM!R36+PPA!R37+FBT!R17+TRE!R17+MAE!R17+TEL!R17+WWP!R17+OIS!R17</f>
        <v>183.14694754944105</v>
      </c>
      <c r="S36" s="206">
        <f>ISI!S32+NFM!S48+CHI!S37+NMM!S36+PPA!S37+FBT!S17+TRE!S17+MAE!S17+TEL!S17+WWP!S17+OIS!S17</f>
        <v>183.04522785898541</v>
      </c>
      <c r="T36" s="206">
        <f>ISI!T32+NFM!T48+CHI!T37+NMM!T36+PPA!T37+FBT!T17+TRE!T17+MAE!T17+TEL!T17+WWP!T17+OIS!T17</f>
        <v>181.41728288907996</v>
      </c>
      <c r="U36" s="206">
        <f>ISI!U32+NFM!U48+CHI!U37+NMM!U36+PPA!U37+FBT!U17+TRE!U17+MAE!U17+TEL!U17+WWP!U17+OIS!U17</f>
        <v>179.07704213241621</v>
      </c>
      <c r="V36" s="206">
        <f>ISI!V32+NFM!V48+CHI!V37+NMM!V36+PPA!V37+FBT!V17+TRE!V17+MAE!V17+TEL!V17+WWP!V17+OIS!V17</f>
        <v>192.18340498710234</v>
      </c>
      <c r="W36" s="206">
        <f>ISI!W32+NFM!W48+CHI!W37+NMM!W36+PPA!W37+FBT!W17+TRE!W17+MAE!W17+TEL!W17+WWP!W17+OIS!W17</f>
        <v>179.70696474634565</v>
      </c>
    </row>
    <row r="37" spans="1:23" ht="12" customHeight="1" x14ac:dyDescent="0.3">
      <c r="A37" s="18" t="s">
        <v>70</v>
      </c>
      <c r="B37" s="206">
        <f>ISI!B33+NFM!B49+CHI!B38+NMM!B37+PPA!B38+FBT!B18+TRE!B18+MAE!B18+TEL!B18+WWP!B18+OIS!B18</f>
        <v>617.17764402407579</v>
      </c>
      <c r="C37" s="206">
        <f>ISI!C33+NFM!C49+CHI!C38+NMM!C37+PPA!C38+FBT!C18+TRE!C18+MAE!C18+TEL!C18+WWP!C18+OIS!C18</f>
        <v>803.47747205503003</v>
      </c>
      <c r="D37" s="206">
        <f>ISI!D33+NFM!D49+CHI!D38+NMM!D37+PPA!D38+FBT!D18+TRE!D18+MAE!D18+TEL!D18+WWP!D18+OIS!D18</f>
        <v>529.28254514187438</v>
      </c>
      <c r="E37" s="206">
        <f>ISI!E33+NFM!E49+CHI!E38+NMM!E37+PPA!E38+FBT!E18+TRE!E18+MAE!E18+TEL!E18+WWP!E18+OIS!E18</f>
        <v>716.53766122098034</v>
      </c>
      <c r="F37" s="206">
        <f>ISI!F33+NFM!F49+CHI!F38+NMM!F37+PPA!F38+FBT!F18+TRE!F18+MAE!F18+TEL!F18+WWP!F18+OIS!F18</f>
        <v>559.85477214101468</v>
      </c>
      <c r="G37" s="206">
        <f>ISI!G33+NFM!G49+CHI!G38+NMM!G37+PPA!G38+FBT!G18+TRE!G18+MAE!G18+TEL!G18+WWP!G18+OIS!G18</f>
        <v>617.17781599312116</v>
      </c>
      <c r="H37" s="206">
        <f>ISI!H33+NFM!H49+CHI!H38+NMM!H37+PPA!H38+FBT!H18+TRE!H18+MAE!H18+TEL!H18+WWP!H18+OIS!H18</f>
        <v>623.86552020636282</v>
      </c>
      <c r="I37" s="206">
        <f>ISI!I33+NFM!I49+CHI!I38+NMM!I37+PPA!I38+FBT!I18+TRE!I18+MAE!I18+TEL!I18+WWP!I18+OIS!I18</f>
        <v>500.62089423903694</v>
      </c>
      <c r="J37" s="206">
        <f>ISI!J33+NFM!J49+CHI!J38+NMM!J37+PPA!J38+FBT!J18+TRE!J18+MAE!J18+TEL!J18+WWP!J18+OIS!J18</f>
        <v>523.55021496130689</v>
      </c>
      <c r="K37" s="206">
        <f>ISI!K33+NFM!K49+CHI!K38+NMM!K37+PPA!K38+FBT!K18+TRE!K18+MAE!K18+TEL!K18+WWP!K18+OIS!K18</f>
        <v>464.31642304385207</v>
      </c>
      <c r="L37" s="206">
        <f>ISI!L33+NFM!L49+CHI!L38+NMM!L37+PPA!L38+FBT!L18+TRE!L18+MAE!L18+TEL!L18+WWP!L18+OIS!L18</f>
        <v>333.42880481513328</v>
      </c>
      <c r="M37" s="206">
        <f>ISI!M33+NFM!M49+CHI!M38+NMM!M37+PPA!M38+FBT!M18+TRE!M18+MAE!M18+TEL!M18+WWP!M18+OIS!M18</f>
        <v>257.95348237317285</v>
      </c>
      <c r="N37" s="206">
        <f>ISI!N33+NFM!N49+CHI!N38+NMM!N37+PPA!N38+FBT!N18+TRE!N18+MAE!N18+TEL!N18+WWP!N18+OIS!N18</f>
        <v>183.43361994840927</v>
      </c>
      <c r="O37" s="206">
        <f>ISI!O33+NFM!O49+CHI!O38+NMM!O37+PPA!O38+FBT!O18+TRE!O18+MAE!O18+TEL!O18+WWP!O18+OIS!O18</f>
        <v>128.97678417884782</v>
      </c>
      <c r="P37" s="206">
        <f>ISI!P33+NFM!P49+CHI!P38+NMM!P37+PPA!P38+FBT!P18+TRE!P18+MAE!P18+TEL!P18+WWP!P18+OIS!P18</f>
        <v>79.29673258813412</v>
      </c>
      <c r="Q37" s="206">
        <f>ISI!Q33+NFM!Q49+CHI!Q38+NMM!Q37+PPA!Q38+FBT!Q18+TRE!Q18+MAE!Q18+TEL!Q18+WWP!Q18+OIS!Q18</f>
        <v>79.296732588134134</v>
      </c>
      <c r="R37" s="206">
        <f>ISI!R33+NFM!R49+CHI!R38+NMM!R37+PPA!R38+FBT!R18+TRE!R18+MAE!R18+TEL!R18+WWP!R18+OIS!R18</f>
        <v>64.010662080825441</v>
      </c>
      <c r="S37" s="206">
        <f>ISI!S33+NFM!S49+CHI!S38+NMM!S37+PPA!S38+FBT!S18+TRE!S18+MAE!S18+TEL!S18+WWP!S18+OIS!S18</f>
        <v>62.004385210662079</v>
      </c>
      <c r="T37" s="206">
        <f>ISI!T33+NFM!T49+CHI!T38+NMM!T37+PPA!T38+FBT!T18+TRE!T18+MAE!T18+TEL!T18+WWP!T18+OIS!T18</f>
        <v>60.284694754944113</v>
      </c>
      <c r="U37" s="206">
        <f>ISI!U33+NFM!U49+CHI!U38+NMM!U37+PPA!U38+FBT!U18+TRE!U18+MAE!U18+TEL!U18+WWP!U18+OIS!U18</f>
        <v>50.157609630266542</v>
      </c>
      <c r="V37" s="206">
        <f>ISI!V33+NFM!V49+CHI!V38+NMM!V37+PPA!V38+FBT!V18+TRE!V18+MAE!V18+TEL!V18+WWP!V18+OIS!V18</f>
        <v>48.632846087704216</v>
      </c>
      <c r="W37" s="206">
        <f>ISI!W33+NFM!W49+CHI!W38+NMM!W37+PPA!W38+FBT!W18+TRE!W18+MAE!W18+TEL!W18+WWP!W18+OIS!W18</f>
        <v>45.255546001719679</v>
      </c>
    </row>
    <row r="38" spans="1:23" ht="12" customHeight="1" x14ac:dyDescent="0.3">
      <c r="A38" s="18" t="s">
        <v>34</v>
      </c>
      <c r="B38" s="206">
        <f>ISI!B34+NFM!B50+CHI!B39+NMM!B38+PPA!B39+FBT!B19+TRE!B19+MAE!B19+TEL!B19+WWP!B19+OIS!B19</f>
        <v>402.74196044711965</v>
      </c>
      <c r="C38" s="206">
        <f>ISI!C34+NFM!C50+CHI!C39+NMM!C38+PPA!C39+FBT!C19+TRE!C19+MAE!C19+TEL!C19+WWP!C19+OIS!C19</f>
        <v>193.47953568357693</v>
      </c>
      <c r="D38" s="206">
        <f>ISI!D34+NFM!D50+CHI!D39+NMM!D38+PPA!D39+FBT!D19+TRE!D19+MAE!D19+TEL!D19+WWP!D19+OIS!D19</f>
        <v>222.1314703353396</v>
      </c>
      <c r="E38" s="206">
        <f>ISI!E34+NFM!E50+CHI!E39+NMM!E38+PPA!E39+FBT!E19+TRE!E19+MAE!E19+TEL!E19+WWP!E19+OIS!E19</f>
        <v>212.35305245055895</v>
      </c>
      <c r="F38" s="206">
        <f>ISI!F34+NFM!F50+CHI!F39+NMM!F38+PPA!F39+FBT!F19+TRE!F19+MAE!F19+TEL!F19+WWP!F19+OIS!F19</f>
        <v>112.64926913155631</v>
      </c>
      <c r="G38" s="206">
        <f>ISI!G34+NFM!G50+CHI!G39+NMM!G38+PPA!G39+FBT!G19+TRE!G19+MAE!G19+TEL!G19+WWP!G19+OIS!G19</f>
        <v>142.08933791917457</v>
      </c>
      <c r="H38" s="206">
        <f>ISI!H34+NFM!H50+CHI!H39+NMM!H38+PPA!H39+FBT!H19+TRE!H19+MAE!H19+TEL!H19+WWP!H19+OIS!H19</f>
        <v>116.84333619948404</v>
      </c>
      <c r="I38" s="206">
        <f>ISI!I34+NFM!I50+CHI!I39+NMM!I38+PPA!I39+FBT!I19+TRE!I19+MAE!I19+TEL!I19+WWP!I19+OIS!I19</f>
        <v>101.90120378331899</v>
      </c>
      <c r="J38" s="206">
        <f>ISI!J34+NFM!J50+CHI!J39+NMM!J38+PPA!J39+FBT!J19+TRE!J19+MAE!J19+TEL!J19+WWP!J19+OIS!J19</f>
        <v>62.41994840928632</v>
      </c>
      <c r="K38" s="206">
        <f>ISI!K34+NFM!K50+CHI!K39+NMM!K38+PPA!K39+FBT!K19+TRE!K19+MAE!K19+TEL!K19+WWP!K19+OIS!K19</f>
        <v>1009.0426483233017</v>
      </c>
      <c r="L38" s="206">
        <f>ISI!L34+NFM!L50+CHI!L39+NMM!L38+PPA!L39+FBT!L19+TRE!L19+MAE!L19+TEL!L19+WWP!L19+OIS!L19</f>
        <v>1118.2526225279446</v>
      </c>
      <c r="M38" s="206">
        <f>ISI!M34+NFM!M50+CHI!M39+NMM!M38+PPA!M39+FBT!M19+TRE!M19+MAE!M19+TEL!M19+WWP!M19+OIS!M19</f>
        <v>997.70223559759222</v>
      </c>
      <c r="N38" s="206">
        <f>ISI!N34+NFM!N50+CHI!N39+NMM!N38+PPA!N39+FBT!N19+TRE!N19+MAE!N19+TEL!N19+WWP!N19+OIS!N19</f>
        <v>1067.4452278589852</v>
      </c>
      <c r="O38" s="206">
        <f>ISI!O34+NFM!O50+CHI!O39+NMM!O38+PPA!O39+FBT!O19+TRE!O19+MAE!O19+TEL!O19+WWP!O19+OIS!O19</f>
        <v>1208.106362854686</v>
      </c>
      <c r="P38" s="206">
        <f>ISI!P34+NFM!P50+CHI!P39+NMM!P38+PPA!P39+FBT!P19+TRE!P19+MAE!P19+TEL!P19+WWP!P19+OIS!P19</f>
        <v>1302.9616509028374</v>
      </c>
      <c r="Q38" s="206">
        <f>ISI!Q34+NFM!Q50+CHI!Q39+NMM!Q38+PPA!Q39+FBT!Q19+TRE!Q19+MAE!Q19+TEL!Q19+WWP!Q19+OIS!Q19</f>
        <v>1271.2667239896823</v>
      </c>
      <c r="R38" s="206">
        <f>ISI!R34+NFM!R50+CHI!R39+NMM!R38+PPA!R39+FBT!R19+TRE!R19+MAE!R19+TEL!R19+WWP!R19+OIS!R19</f>
        <v>1323.3830610490115</v>
      </c>
      <c r="S38" s="206">
        <f>ISI!S34+NFM!S50+CHI!S39+NMM!S38+PPA!S39+FBT!S19+TRE!S19+MAE!S19+TEL!S19+WWP!S19+OIS!S19</f>
        <v>1018.0877901977643</v>
      </c>
      <c r="T38" s="206">
        <f>ISI!T34+NFM!T50+CHI!T39+NMM!T38+PPA!T39+FBT!T19+TRE!T19+MAE!T19+TEL!T19+WWP!T19+OIS!T19</f>
        <v>1023.3591573516768</v>
      </c>
      <c r="U38" s="206">
        <f>ISI!U34+NFM!U50+CHI!U39+NMM!U38+PPA!U39+FBT!U19+TRE!U19+MAE!U19+TEL!U19+WWP!U19+OIS!U19</f>
        <v>816.99389509888215</v>
      </c>
      <c r="V38" s="206">
        <f>ISI!V34+NFM!V50+CHI!V39+NMM!V38+PPA!V39+FBT!V19+TRE!V19+MAE!V19+TEL!V19+WWP!V19+OIS!V19</f>
        <v>901.61659501289762</v>
      </c>
      <c r="W38" s="206">
        <f>ISI!W34+NFM!W50+CHI!W39+NMM!W38+PPA!W39+FBT!W19+TRE!W19+MAE!W19+TEL!W19+WWP!W19+OIS!W19</f>
        <v>990.05382631126383</v>
      </c>
    </row>
    <row r="39" spans="1:23" ht="12" customHeight="1" x14ac:dyDescent="0.3">
      <c r="A39" s="19" t="s">
        <v>71</v>
      </c>
      <c r="B39" s="207">
        <f t="shared" ref="B39:W39" si="2">B40+B41</f>
        <v>5055.2789337919166</v>
      </c>
      <c r="C39" s="207">
        <f t="shared" si="2"/>
        <v>4934.7821152192591</v>
      </c>
      <c r="D39" s="207">
        <f t="shared" si="2"/>
        <v>5250.3436801375747</v>
      </c>
      <c r="E39" s="207">
        <f t="shared" si="2"/>
        <v>5064.4630266552012</v>
      </c>
      <c r="F39" s="207">
        <f t="shared" si="2"/>
        <v>4740.246517626827</v>
      </c>
      <c r="G39" s="207">
        <f t="shared" si="2"/>
        <v>4646.7908856405857</v>
      </c>
      <c r="H39" s="207">
        <f t="shared" si="2"/>
        <v>4659.3115219260526</v>
      </c>
      <c r="I39" s="207">
        <f t="shared" si="2"/>
        <v>4481.8376612209795</v>
      </c>
      <c r="J39" s="207">
        <f t="shared" si="2"/>
        <v>4328.1291487532235</v>
      </c>
      <c r="K39" s="207">
        <f t="shared" si="2"/>
        <v>3469.8730008598454</v>
      </c>
      <c r="L39" s="207">
        <f t="shared" si="2"/>
        <v>4025.4066208082536</v>
      </c>
      <c r="M39" s="207">
        <f t="shared" si="2"/>
        <v>3918.1274290627684</v>
      </c>
      <c r="N39" s="207">
        <f t="shared" si="2"/>
        <v>3950.1230438521061</v>
      </c>
      <c r="O39" s="207">
        <f t="shared" si="2"/>
        <v>4011.1438521066211</v>
      </c>
      <c r="P39" s="207">
        <f t="shared" si="2"/>
        <v>3843.0471195184859</v>
      </c>
      <c r="Q39" s="207">
        <f t="shared" si="2"/>
        <v>3906.2481513327602</v>
      </c>
      <c r="R39" s="207">
        <f t="shared" si="2"/>
        <v>3964.9390369733451</v>
      </c>
      <c r="S39" s="207">
        <f t="shared" si="2"/>
        <v>4178.4867583834912</v>
      </c>
      <c r="T39" s="207">
        <f t="shared" si="2"/>
        <v>4208.0501289767844</v>
      </c>
      <c r="U39" s="207">
        <f t="shared" si="2"/>
        <v>4112.1999140154767</v>
      </c>
      <c r="V39" s="207">
        <f t="shared" si="2"/>
        <v>4011.3012897678418</v>
      </c>
      <c r="W39" s="207">
        <f t="shared" si="2"/>
        <v>4261.0183147033531</v>
      </c>
    </row>
    <row r="40" spans="1:23" ht="12" customHeight="1" x14ac:dyDescent="0.3">
      <c r="A40" s="18" t="s">
        <v>72</v>
      </c>
      <c r="B40" s="206">
        <f>ISI!B36+NFM!B52+CHI!B41+NMM!B40+PPA!B41+FBT!B21+TRE!B21+MAE!B21+TEL!B21+WWP!B21+OIS!B21</f>
        <v>4490.9673258813409</v>
      </c>
      <c r="C40" s="206">
        <f>ISI!C36+NFM!C52+CHI!C41+NMM!C40+PPA!C41+FBT!C21+TRE!C21+MAE!C21+TEL!C21+WWP!C21+OIS!C21</f>
        <v>4373.5945829750635</v>
      </c>
      <c r="D40" s="206">
        <f>ISI!D36+NFM!D52+CHI!D41+NMM!D40+PPA!D41+FBT!D21+TRE!D21+MAE!D21+TEL!D21+WWP!D21+OIS!D21</f>
        <v>4666.016766981943</v>
      </c>
      <c r="E40" s="206">
        <f>ISI!E36+NFM!E52+CHI!E41+NMM!E40+PPA!E41+FBT!E21+TRE!E21+MAE!E21+TEL!E21+WWP!E21+OIS!E21</f>
        <v>4407.3859845227853</v>
      </c>
      <c r="F40" s="206">
        <f>ISI!F36+NFM!F52+CHI!F41+NMM!F40+PPA!F41+FBT!F21+TRE!F21+MAE!F21+TEL!F21+WWP!F21+OIS!F21</f>
        <v>4119.8657781599313</v>
      </c>
      <c r="G40" s="206">
        <f>ISI!G36+NFM!G52+CHI!G41+NMM!G40+PPA!G41+FBT!G21+TRE!G21+MAE!G21+TEL!G21+WWP!G21+OIS!G21</f>
        <v>4150.9133276010325</v>
      </c>
      <c r="H40" s="206">
        <f>ISI!H36+NFM!H52+CHI!H41+NMM!H40+PPA!H41+FBT!H21+TRE!H21+MAE!H21+TEL!H21+WWP!H21+OIS!H21</f>
        <v>4203.8419604471192</v>
      </c>
      <c r="I40" s="206">
        <f>ISI!I36+NFM!I52+CHI!I41+NMM!I40+PPA!I41+FBT!I21+TRE!I21+MAE!I21+TEL!I21+WWP!I21+OIS!I21</f>
        <v>4061.4569217540839</v>
      </c>
      <c r="J40" s="206">
        <f>ISI!J36+NFM!J52+CHI!J41+NMM!J40+PPA!J41+FBT!J21+TRE!J21+MAE!J21+TEL!J21+WWP!J21+OIS!J21</f>
        <v>3898.4811693895094</v>
      </c>
      <c r="K40" s="206">
        <f>ISI!K36+NFM!K52+CHI!K41+NMM!K40+PPA!K41+FBT!K21+TRE!K21+MAE!K21+TEL!K21+WWP!K21+OIS!K21</f>
        <v>3235.2642304385213</v>
      </c>
      <c r="L40" s="206">
        <f>ISI!L36+NFM!L52+CHI!L41+NMM!L40+PPA!L41+FBT!L21+TRE!L21+MAE!L21+TEL!L21+WWP!L21+OIS!L21</f>
        <v>3777.1214961306955</v>
      </c>
      <c r="M40" s="206">
        <f>ISI!M36+NFM!M52+CHI!M41+NMM!M40+PPA!M41+FBT!M21+TRE!M21+MAE!M21+TEL!M21+WWP!M21+OIS!M21</f>
        <v>3685.3960447119516</v>
      </c>
      <c r="N40" s="206">
        <f>ISI!N36+NFM!N52+CHI!N41+NMM!N40+PPA!N41+FBT!N21+TRE!N21+MAE!N21+TEL!N21+WWP!N21+OIS!N21</f>
        <v>3740.9250214961303</v>
      </c>
      <c r="O40" s="206">
        <f>ISI!O36+NFM!O52+CHI!O41+NMM!O40+PPA!O41+FBT!O21+TRE!O21+MAE!O21+TEL!O21+WWP!O21+OIS!O21</f>
        <v>3803.7778159931213</v>
      </c>
      <c r="P40" s="206">
        <f>ISI!P36+NFM!P52+CHI!P41+NMM!P40+PPA!P41+FBT!P21+TRE!P21+MAE!P21+TEL!P21+WWP!P21+OIS!P21</f>
        <v>3661.5840068787611</v>
      </c>
      <c r="Q40" s="206">
        <f>ISI!Q36+NFM!Q52+CHI!Q41+NMM!Q40+PPA!Q41+FBT!Q21+TRE!Q21+MAE!Q21+TEL!Q21+WWP!Q21+OIS!Q21</f>
        <v>3743.9523645743766</v>
      </c>
      <c r="R40" s="206">
        <f>ISI!R36+NFM!R52+CHI!R41+NMM!R40+PPA!R41+FBT!R21+TRE!R21+MAE!R21+TEL!R21+WWP!R21+OIS!R21</f>
        <v>3801.5469475494415</v>
      </c>
      <c r="S40" s="206">
        <f>ISI!S36+NFM!S52+CHI!S41+NMM!S40+PPA!S41+FBT!S21+TRE!S21+MAE!S21+TEL!S21+WWP!S21+OIS!S21</f>
        <v>4006.9055889939814</v>
      </c>
      <c r="T40" s="206">
        <f>ISI!T36+NFM!T52+CHI!T41+NMM!T40+PPA!T41+FBT!T21+TRE!T21+MAE!T21+TEL!T21+WWP!T21+OIS!T21</f>
        <v>4034.9048151332759</v>
      </c>
      <c r="U40" s="206">
        <f>ISI!U36+NFM!U52+CHI!U41+NMM!U40+PPA!U41+FBT!U21+TRE!U21+MAE!U21+TEL!U21+WWP!U21+OIS!U21</f>
        <v>3959.1233877901977</v>
      </c>
      <c r="V40" s="206">
        <f>ISI!V36+NFM!V52+CHI!V41+NMM!V40+PPA!V41+FBT!V21+TRE!V21+MAE!V21+TEL!V21+WWP!V21+OIS!V21</f>
        <v>3870.0719690455717</v>
      </c>
      <c r="W40" s="206">
        <f>ISI!W36+NFM!W52+CHI!W41+NMM!W40+PPA!W41+FBT!W21+TRE!W21+MAE!W21+TEL!W21+WWP!W21+OIS!W21</f>
        <v>4080.7575236457437</v>
      </c>
    </row>
    <row r="41" spans="1:23" ht="12" customHeight="1" x14ac:dyDescent="0.3">
      <c r="A41" s="18" t="s">
        <v>36</v>
      </c>
      <c r="B41" s="206">
        <f>ISI!B37+NFM!B53+CHI!B42+NMM!B41+PPA!B42+FBT!B22+TRE!B22+MAE!B22+TEL!B22+WWP!B22+OIS!B22</f>
        <v>564.31160791057607</v>
      </c>
      <c r="C41" s="206">
        <f>ISI!C37+NFM!C53+CHI!C42+NMM!C41+PPA!C42+FBT!C22+TRE!C22+MAE!C22+TEL!C22+WWP!C22+OIS!C22</f>
        <v>561.18753224419606</v>
      </c>
      <c r="D41" s="206">
        <f>ISI!D37+NFM!D53+CHI!D42+NMM!D41+PPA!D42+FBT!D22+TRE!D22+MAE!D22+TEL!D22+WWP!D22+OIS!D22</f>
        <v>584.32691315563193</v>
      </c>
      <c r="E41" s="206">
        <f>ISI!E37+NFM!E53+CHI!E42+NMM!E41+PPA!E42+FBT!E22+TRE!E22+MAE!E22+TEL!E22+WWP!E22+OIS!E22</f>
        <v>657.07704213241607</v>
      </c>
      <c r="F41" s="206">
        <f>ISI!F37+NFM!F53+CHI!F42+NMM!F41+PPA!F42+FBT!F22+TRE!F22+MAE!F22+TEL!F22+WWP!F22+OIS!F22</f>
        <v>620.38073946689588</v>
      </c>
      <c r="G41" s="206">
        <f>ISI!G37+NFM!G53+CHI!G42+NMM!G41+PPA!G42+FBT!G22+TRE!G22+MAE!G22+TEL!G22+WWP!G22+OIS!G22</f>
        <v>495.87755803955292</v>
      </c>
      <c r="H41" s="206">
        <f>ISI!H37+NFM!H53+CHI!H42+NMM!H41+PPA!H42+FBT!H22+TRE!H22+MAE!H22+TEL!H22+WWP!H22+OIS!H22</f>
        <v>455.46956147893383</v>
      </c>
      <c r="I41" s="206">
        <f>ISI!I37+NFM!I53+CHI!I42+NMM!I41+PPA!I42+FBT!I22+TRE!I22+MAE!I22+TEL!I22+WWP!I22+OIS!I22</f>
        <v>420.38073946689588</v>
      </c>
      <c r="J41" s="206">
        <f>ISI!J37+NFM!J53+CHI!J42+NMM!J41+PPA!J42+FBT!J22+TRE!J22+MAE!J22+TEL!J22+WWP!J22+OIS!J22</f>
        <v>429.64797936371451</v>
      </c>
      <c r="K41" s="206">
        <f>ISI!K37+NFM!K53+CHI!K42+NMM!K41+PPA!K42+FBT!K22+TRE!K22+MAE!K22+TEL!K22+WWP!K22+OIS!K22</f>
        <v>234.60877042132421</v>
      </c>
      <c r="L41" s="206">
        <f>ISI!L37+NFM!L53+CHI!L42+NMM!L41+PPA!L42+FBT!L22+TRE!L22+MAE!L22+TEL!L22+WWP!L22+OIS!L22</f>
        <v>248.285124677558</v>
      </c>
      <c r="M41" s="206">
        <f>ISI!M37+NFM!M53+CHI!M42+NMM!M41+PPA!M42+FBT!M22+TRE!M22+MAE!M22+TEL!M22+WWP!M22+OIS!M22</f>
        <v>232.7313843508168</v>
      </c>
      <c r="N41" s="206">
        <f>ISI!N37+NFM!N53+CHI!N42+NMM!N41+PPA!N42+FBT!N22+TRE!N22+MAE!N22+TEL!N22+WWP!N22+OIS!N22</f>
        <v>209.19802235597589</v>
      </c>
      <c r="O41" s="206">
        <f>ISI!O37+NFM!O53+CHI!O42+NMM!O41+PPA!O42+FBT!O22+TRE!O22+MAE!O22+TEL!O22+WWP!O22+OIS!O22</f>
        <v>207.3660361134996</v>
      </c>
      <c r="P41" s="206">
        <f>ISI!P37+NFM!P53+CHI!P42+NMM!P41+PPA!P42+FBT!P22+TRE!P22+MAE!P22+TEL!P22+WWP!P22+OIS!P22</f>
        <v>181.4631126397249</v>
      </c>
      <c r="Q41" s="206">
        <f>ISI!Q37+NFM!Q53+CHI!Q42+NMM!Q41+PPA!Q42+FBT!Q22+TRE!Q22+MAE!Q22+TEL!Q22+WWP!Q22+OIS!Q22</f>
        <v>162.29578675838351</v>
      </c>
      <c r="R41" s="206">
        <f>ISI!R37+NFM!R53+CHI!R42+NMM!R41+PPA!R42+FBT!R22+TRE!R22+MAE!R22+TEL!R22+WWP!R22+OIS!R22</f>
        <v>163.39208942390371</v>
      </c>
      <c r="S41" s="206">
        <f>ISI!S37+NFM!S53+CHI!S42+NMM!S41+PPA!S42+FBT!S22+TRE!S22+MAE!S22+TEL!S22+WWP!S22+OIS!S22</f>
        <v>171.5811693895098</v>
      </c>
      <c r="T41" s="206">
        <f>ISI!T37+NFM!T53+CHI!T42+NMM!T41+PPA!T42+FBT!T22+TRE!T22+MAE!T22+TEL!T22+WWP!T22+OIS!T22</f>
        <v>173.14531384350821</v>
      </c>
      <c r="U41" s="206">
        <f>ISI!U37+NFM!U53+CHI!U42+NMM!U41+PPA!U42+FBT!U22+TRE!U22+MAE!U22+TEL!U22+WWP!U22+OIS!U22</f>
        <v>153.07652622527939</v>
      </c>
      <c r="V41" s="206">
        <f>ISI!V37+NFM!V53+CHI!V42+NMM!V41+PPA!V42+FBT!V22+TRE!V22+MAE!V22+TEL!V22+WWP!V22+OIS!V22</f>
        <v>141.22932072226999</v>
      </c>
      <c r="W41" s="206">
        <f>ISI!W37+NFM!W53+CHI!W42+NMM!W41+PPA!W42+FBT!W22+TRE!W22+MAE!W22+TEL!W22+WWP!W22+OIS!W22</f>
        <v>180.26079105760959</v>
      </c>
    </row>
    <row r="42" spans="1:23" ht="12" customHeight="1" x14ac:dyDescent="0.3">
      <c r="A42" s="19" t="s">
        <v>37</v>
      </c>
      <c r="B42" s="207">
        <f t="shared" ref="B42:W42" si="3">SUM(B43:B48)</f>
        <v>379.71719690455711</v>
      </c>
      <c r="C42" s="207">
        <f t="shared" si="3"/>
        <v>431.88116938950986</v>
      </c>
      <c r="D42" s="207">
        <f t="shared" si="3"/>
        <v>448.55262252794495</v>
      </c>
      <c r="E42" s="207">
        <f t="shared" si="3"/>
        <v>502.67497850386923</v>
      </c>
      <c r="F42" s="207">
        <f t="shared" si="3"/>
        <v>509.57773000859828</v>
      </c>
      <c r="G42" s="207">
        <f t="shared" si="3"/>
        <v>564.67996560619088</v>
      </c>
      <c r="H42" s="207">
        <f t="shared" si="3"/>
        <v>608.70945829750644</v>
      </c>
      <c r="I42" s="207">
        <f t="shared" si="3"/>
        <v>526.12295786758386</v>
      </c>
      <c r="J42" s="207">
        <f t="shared" si="3"/>
        <v>624.26483233018064</v>
      </c>
      <c r="K42" s="207">
        <f t="shared" si="3"/>
        <v>656.89484092863279</v>
      </c>
      <c r="L42" s="207">
        <f t="shared" si="3"/>
        <v>782.93250214961301</v>
      </c>
      <c r="M42" s="207">
        <f t="shared" si="3"/>
        <v>814.30257953568355</v>
      </c>
      <c r="N42" s="207">
        <f t="shared" si="3"/>
        <v>760.48598452278577</v>
      </c>
      <c r="O42" s="207">
        <f t="shared" si="3"/>
        <v>847.05528804815162</v>
      </c>
      <c r="P42" s="207">
        <f t="shared" si="3"/>
        <v>838.30825451418741</v>
      </c>
      <c r="Q42" s="207">
        <f t="shared" si="3"/>
        <v>831.10576096302668</v>
      </c>
      <c r="R42" s="207">
        <f t="shared" si="3"/>
        <v>838.75700773860729</v>
      </c>
      <c r="S42" s="207">
        <f t="shared" si="3"/>
        <v>804.30541702493531</v>
      </c>
      <c r="T42" s="207">
        <f t="shared" si="3"/>
        <v>839.27472055030091</v>
      </c>
      <c r="U42" s="207">
        <f t="shared" si="3"/>
        <v>805.50094582975055</v>
      </c>
      <c r="V42" s="207">
        <f t="shared" si="3"/>
        <v>773.67162510748074</v>
      </c>
      <c r="W42" s="207">
        <f t="shared" si="3"/>
        <v>839.41745485812532</v>
      </c>
    </row>
    <row r="43" spans="1:23" ht="12" customHeight="1" x14ac:dyDescent="0.3">
      <c r="A43" s="18" t="s">
        <v>73</v>
      </c>
      <c r="B43" s="206">
        <f>ISI!B39+NFM!B55+CHI!B44+NMM!B43+PPA!B44+FBT!B24+TRE!B24+MAE!B24+TEL!B24+WWP!B24+OIS!B24</f>
        <v>377.3526225279449</v>
      </c>
      <c r="C43" s="206">
        <f>ISI!C39+NFM!C55+CHI!C44+NMM!C43+PPA!C44+FBT!C24+TRE!C24+MAE!C24+TEL!C24+WWP!C24+OIS!C24</f>
        <v>425.7189165950129</v>
      </c>
      <c r="D43" s="206">
        <f>ISI!D39+NFM!D55+CHI!D44+NMM!D43+PPA!D44+FBT!D24+TRE!D24+MAE!D24+TEL!D24+WWP!D24+OIS!D24</f>
        <v>442.17540842648322</v>
      </c>
      <c r="E43" s="206">
        <f>ISI!E39+NFM!E55+CHI!E44+NMM!E43+PPA!E44+FBT!E24+TRE!E24+MAE!E24+TEL!E24+WWP!E24+OIS!E24</f>
        <v>497.89810834049865</v>
      </c>
      <c r="F43" s="206">
        <f>ISI!F39+NFM!F55+CHI!F44+NMM!F43+PPA!F44+FBT!F24+TRE!F24+MAE!F24+TEL!F24+WWP!F24+OIS!F24</f>
        <v>506.54436801375738</v>
      </c>
      <c r="G43" s="206">
        <f>ISI!G39+NFM!G55+CHI!G44+NMM!G43+PPA!G44+FBT!G24+TRE!G24+MAE!G24+TEL!G24+WWP!G24+OIS!G24</f>
        <v>541.60696474634562</v>
      </c>
      <c r="H43" s="206">
        <f>ISI!H39+NFM!H55+CHI!H44+NMM!H43+PPA!H44+FBT!H24+TRE!H24+MAE!H24+TEL!H24+WWP!H24+OIS!H24</f>
        <v>590.42699914015475</v>
      </c>
      <c r="I43" s="206">
        <f>ISI!I39+NFM!I55+CHI!I44+NMM!I43+PPA!I44+FBT!I24+TRE!I24+MAE!I24+TEL!I24+WWP!I24+OIS!I24</f>
        <v>518.79724849527088</v>
      </c>
      <c r="J43" s="206">
        <f>ISI!J39+NFM!J55+CHI!J44+NMM!J43+PPA!J44+FBT!J24+TRE!J24+MAE!J24+TEL!J24+WWP!J24+OIS!J24</f>
        <v>609.63018056749786</v>
      </c>
      <c r="K43" s="206">
        <f>ISI!K39+NFM!K55+CHI!K44+NMM!K43+PPA!K44+FBT!K24+TRE!K24+MAE!K24+TEL!K24+WWP!K24+OIS!K24</f>
        <v>625.32244196044701</v>
      </c>
      <c r="L43" s="206">
        <f>ISI!L39+NFM!L55+CHI!L44+NMM!L43+PPA!L44+FBT!L24+TRE!L24+MAE!L24+TEL!L24+WWP!L24+OIS!L24</f>
        <v>753.52768701633704</v>
      </c>
      <c r="M43" s="206">
        <f>ISI!M39+NFM!M55+CHI!M44+NMM!M43+PPA!M44+FBT!M24+TRE!M24+MAE!M24+TEL!M24+WWP!M24+OIS!M24</f>
        <v>795.57179707652631</v>
      </c>
      <c r="N43" s="206">
        <f>ISI!N39+NFM!N55+CHI!N44+NMM!N43+PPA!N44+FBT!N24+TRE!N24+MAE!N24+TEL!N24+WWP!N24+OIS!N24</f>
        <v>740.77807394668946</v>
      </c>
      <c r="O43" s="206">
        <f>ISI!O39+NFM!O55+CHI!O44+NMM!O43+PPA!O44+FBT!O24+TRE!O24+MAE!O24+TEL!O24+WWP!O24+OIS!O24</f>
        <v>811.61736887360303</v>
      </c>
      <c r="P43" s="206">
        <f>ISI!P39+NFM!P55+CHI!P44+NMM!P43+PPA!P44+FBT!P24+TRE!P24+MAE!P24+TEL!P24+WWP!P24+OIS!P24</f>
        <v>803.61384350816854</v>
      </c>
      <c r="Q43" s="206">
        <f>ISI!Q39+NFM!Q55+CHI!Q44+NMM!Q43+PPA!Q44+FBT!Q24+TRE!Q24+MAE!Q24+TEL!Q24+WWP!Q24+OIS!Q24</f>
        <v>791.81711092003434</v>
      </c>
      <c r="R43" s="206">
        <f>ISI!R39+NFM!R55+CHI!R44+NMM!R43+PPA!R44+FBT!R24+TRE!R24+MAE!R24+TEL!R24+WWP!R24+OIS!R24</f>
        <v>799.29071367153927</v>
      </c>
      <c r="S43" s="206">
        <f>ISI!S39+NFM!S55+CHI!S44+NMM!S43+PPA!S44+FBT!S24+TRE!S24+MAE!S24+TEL!S24+WWP!S24+OIS!S24</f>
        <v>761.83233018056728</v>
      </c>
      <c r="T43" s="206">
        <f>ISI!T39+NFM!T55+CHI!T44+NMM!T43+PPA!T44+FBT!T24+TRE!T24+MAE!T24+TEL!T24+WWP!T24+OIS!T24</f>
        <v>795.6578675838349</v>
      </c>
      <c r="U43" s="206">
        <f>ISI!U39+NFM!U55+CHI!U44+NMM!U43+PPA!U44+FBT!U24+TRE!U24+MAE!U24+TEL!U24+WWP!U24+OIS!U24</f>
        <v>757.49501289767829</v>
      </c>
      <c r="V43" s="206">
        <f>ISI!V39+NFM!V55+CHI!V44+NMM!V43+PPA!V44+FBT!V24+TRE!V24+MAE!V24+TEL!V24+WWP!V24+OIS!V24</f>
        <v>724.26672398968196</v>
      </c>
      <c r="W43" s="206">
        <f>ISI!W39+NFM!W55+CHI!W44+NMM!W43+PPA!W44+FBT!W24+TRE!W24+MAE!W24+TEL!W24+WWP!W24+OIS!W24</f>
        <v>789.09664660361125</v>
      </c>
    </row>
    <row r="44" spans="1:23" ht="12" customHeight="1" x14ac:dyDescent="0.3">
      <c r="A44" s="18" t="s">
        <v>74</v>
      </c>
      <c r="B44" s="206">
        <f>ISI!B40+NFM!B56+CHI!B45+NMM!B44+PPA!B45+FBT!B25+TRE!B25+MAE!B25+TEL!B25+WWP!B25+OIS!B25</f>
        <v>2.36457437661221</v>
      </c>
      <c r="C44" s="206">
        <f>ISI!C40+NFM!C56+CHI!C45+NMM!C44+PPA!C45+FBT!C25+TRE!C25+MAE!C25+TEL!C25+WWP!C25+OIS!C25</f>
        <v>6.1622527944969896</v>
      </c>
      <c r="D44" s="206">
        <f>ISI!D40+NFM!D56+CHI!D45+NMM!D44+PPA!D45+FBT!D25+TRE!D25+MAE!D25+TEL!D25+WWP!D25+OIS!D25</f>
        <v>6.3772141014617372</v>
      </c>
      <c r="E44" s="206">
        <f>ISI!E40+NFM!E56+CHI!E45+NMM!E44+PPA!E45+FBT!E25+TRE!E25+MAE!E25+TEL!E25+WWP!E25+OIS!E25</f>
        <v>4.7768701633705923</v>
      </c>
      <c r="F44" s="206">
        <f>ISI!F40+NFM!F56+CHI!F45+NMM!F44+PPA!F45+FBT!F25+TRE!F25+MAE!F25+TEL!F25+WWP!F25+OIS!F25</f>
        <v>3.0333619948409289</v>
      </c>
      <c r="G44" s="206">
        <f>ISI!G40+NFM!G56+CHI!G45+NMM!G44+PPA!G45+FBT!G25+TRE!G25+MAE!G25+TEL!G25+WWP!G25+OIS!G25</f>
        <v>22.618744625967324</v>
      </c>
      <c r="H44" s="206">
        <f>ISI!H40+NFM!H56+CHI!H45+NMM!H44+PPA!H45+FBT!H25+TRE!H25+MAE!H25+TEL!H25+WWP!H25+OIS!H25</f>
        <v>7.834135855546001</v>
      </c>
      <c r="I44" s="206">
        <f>ISI!I40+NFM!I56+CHI!I45+NMM!I44+PPA!I45+FBT!I25+TRE!I25+MAE!I25+TEL!I25+WWP!I25+OIS!I25</f>
        <v>1.3613929492691317</v>
      </c>
      <c r="J44" s="206">
        <f>ISI!J40+NFM!J56+CHI!J45+NMM!J44+PPA!J45+FBT!J25+TRE!J25+MAE!J25+TEL!J25+WWP!J25+OIS!J25</f>
        <v>5.3740326741186584</v>
      </c>
      <c r="K44" s="206">
        <f>ISI!K40+NFM!K56+CHI!K45+NMM!K44+PPA!K45+FBT!K25+TRE!K25+MAE!K25+TEL!K25+WWP!K25+OIS!K25</f>
        <v>18.797162510748066</v>
      </c>
      <c r="L44" s="206">
        <f>ISI!L40+NFM!L56+CHI!L45+NMM!L44+PPA!L45+FBT!L25+TRE!L25+MAE!L25+TEL!L25+WWP!L25+OIS!L25</f>
        <v>16.248753224419598</v>
      </c>
      <c r="M44" s="206">
        <f>ISI!M40+NFM!M56+CHI!M45+NMM!M44+PPA!M45+FBT!M25+TRE!M25+MAE!M25+TEL!M25+WWP!M25+OIS!M25</f>
        <v>14.089595872742905</v>
      </c>
      <c r="N44" s="206">
        <f>ISI!N40+NFM!N56+CHI!N45+NMM!N44+PPA!N45+FBT!N25+TRE!N25+MAE!N25+TEL!N25+WWP!N25+OIS!N25</f>
        <v>16.334737747205502</v>
      </c>
      <c r="O44" s="206">
        <f>ISI!O40+NFM!O56+CHI!O45+NMM!O44+PPA!O45+FBT!O25+TRE!O25+MAE!O25+TEL!O25+WWP!O25+OIS!O25</f>
        <v>30.875580395528804</v>
      </c>
      <c r="P44" s="206">
        <f>ISI!P40+NFM!P56+CHI!P45+NMM!P44+PPA!P45+FBT!P25+TRE!P25+MAE!P25+TEL!P25+WWP!P25+OIS!P25</f>
        <v>28.585124677558028</v>
      </c>
      <c r="Q44" s="206">
        <f>ISI!Q40+NFM!Q56+CHI!Q45+NMM!Q44+PPA!Q45+FBT!Q25+TRE!Q25+MAE!Q25+TEL!Q25+WWP!Q25+OIS!Q25</f>
        <v>31.107308684436802</v>
      </c>
      <c r="R44" s="206">
        <f>ISI!R40+NFM!R56+CHI!R45+NMM!R44+PPA!R45+FBT!R25+TRE!R25+MAE!R25+TEL!R25+WWP!R25+OIS!R25</f>
        <v>29.04368013757524</v>
      </c>
      <c r="S44" s="206">
        <f>ISI!S40+NFM!S56+CHI!S45+NMM!S44+PPA!S45+FBT!S25+TRE!S25+MAE!S25+TEL!S25+WWP!S25+OIS!S25</f>
        <v>29.84617368873603</v>
      </c>
      <c r="T44" s="206">
        <f>ISI!T40+NFM!T56+CHI!T45+NMM!T44+PPA!T45+FBT!T25+TRE!T25+MAE!T25+TEL!T25+WWP!T25+OIS!T25</f>
        <v>33.19957007738607</v>
      </c>
      <c r="U44" s="206">
        <f>ISI!U40+NFM!U56+CHI!U45+NMM!U44+PPA!U45+FBT!U25+TRE!U25+MAE!U25+TEL!U25+WWP!U25+OIS!U25</f>
        <v>36.421668099742043</v>
      </c>
      <c r="V44" s="206">
        <f>ISI!V40+NFM!V56+CHI!V45+NMM!V44+PPA!V45+FBT!V25+TRE!V25+MAE!V25+TEL!V25+WWP!V25+OIS!V25</f>
        <v>37.283920894239039</v>
      </c>
      <c r="W44" s="206">
        <f>ISI!W40+NFM!W56+CHI!W45+NMM!W44+PPA!W45+FBT!W25+TRE!W25+MAE!W25+TEL!W25+WWP!W25+OIS!W25</f>
        <v>39.851504729148751</v>
      </c>
    </row>
    <row r="45" spans="1:23" ht="12" customHeight="1" x14ac:dyDescent="0.3">
      <c r="A45" s="18" t="s">
        <v>75</v>
      </c>
      <c r="B45" s="206">
        <f>ISI!B41+NFM!B57+CHI!B46+NMM!B45+PPA!B46+FBT!B26+TRE!B26+MAE!B26+TEL!B26+WWP!B26+OIS!B26</f>
        <v>0</v>
      </c>
      <c r="C45" s="206">
        <f>ISI!C41+NFM!C57+CHI!C46+NMM!C45+PPA!C46+FBT!C26+TRE!C26+MAE!C26+TEL!C26+WWP!C26+OIS!C26</f>
        <v>0</v>
      </c>
      <c r="D45" s="206">
        <f>ISI!D41+NFM!D57+CHI!D46+NMM!D45+PPA!D46+FBT!D26+TRE!D26+MAE!D26+TEL!D26+WWP!D26+OIS!D26</f>
        <v>0</v>
      </c>
      <c r="E45" s="206">
        <f>ISI!E41+NFM!E57+CHI!E46+NMM!E45+PPA!E46+FBT!E26+TRE!E26+MAE!E26+TEL!E26+WWP!E26+OIS!E26</f>
        <v>0</v>
      </c>
      <c r="F45" s="206">
        <f>ISI!F41+NFM!F57+CHI!F46+NMM!F45+PPA!F46+FBT!F26+TRE!F26+MAE!F26+TEL!F26+WWP!F26+OIS!F26</f>
        <v>0</v>
      </c>
      <c r="G45" s="206">
        <f>ISI!G41+NFM!G57+CHI!G46+NMM!G45+PPA!G46+FBT!G26+TRE!G26+MAE!G26+TEL!G26+WWP!G26+OIS!G26</f>
        <v>0.45425623387790198</v>
      </c>
      <c r="H45" s="206">
        <f>ISI!H41+NFM!H57+CHI!H46+NMM!H45+PPA!H46+FBT!H26+TRE!H26+MAE!H26+TEL!H26+WWP!H26+OIS!H26</f>
        <v>10.44832330180567</v>
      </c>
      <c r="I45" s="206">
        <f>ISI!I41+NFM!I57+CHI!I46+NMM!I45+PPA!I46+FBT!I26+TRE!I26+MAE!I26+TEL!I26+WWP!I26+OIS!I26</f>
        <v>5.9643164230438508</v>
      </c>
      <c r="J45" s="206">
        <f>ISI!J41+NFM!J57+CHI!J46+NMM!J45+PPA!J46+FBT!J26+TRE!J26+MAE!J26+TEL!J26+WWP!J26+OIS!J26</f>
        <v>9.2606190885640576</v>
      </c>
      <c r="K45" s="206">
        <f>ISI!K41+NFM!K57+CHI!K46+NMM!K45+PPA!K46+FBT!K26+TRE!K26+MAE!K26+TEL!K26+WWP!K26+OIS!K26</f>
        <v>12.775236457437661</v>
      </c>
      <c r="L45" s="206">
        <f>ISI!L41+NFM!L57+CHI!L46+NMM!L45+PPA!L46+FBT!L26+TRE!L26+MAE!L26+TEL!L26+WWP!L26+OIS!L26</f>
        <v>11.675236457437663</v>
      </c>
      <c r="M45" s="206">
        <f>ISI!M41+NFM!M57+CHI!M46+NMM!M45+PPA!M46+FBT!M26+TRE!M26+MAE!M26+TEL!M26+WWP!M26+OIS!M26</f>
        <v>3.0409286328460876</v>
      </c>
      <c r="N45" s="206">
        <f>ISI!N41+NFM!N57+CHI!N46+NMM!N45+PPA!N46+FBT!N26+TRE!N26+MAE!N26+TEL!N26+WWP!N26+OIS!N26</f>
        <v>1.1471195184866725</v>
      </c>
      <c r="O45" s="206">
        <f>ISI!O41+NFM!O57+CHI!O46+NMM!O45+PPA!O46+FBT!O26+TRE!O26+MAE!O26+TEL!O26+WWP!O26+OIS!O26</f>
        <v>1.5911435941530527</v>
      </c>
      <c r="P45" s="206">
        <f>ISI!P41+NFM!P57+CHI!P46+NMM!P45+PPA!P46+FBT!P26+TRE!P26+MAE!P26+TEL!P26+WWP!P26+OIS!P26</f>
        <v>1.3633705932932072</v>
      </c>
      <c r="Q45" s="206">
        <f>ISI!Q41+NFM!Q57+CHI!Q46+NMM!Q45+PPA!Q46+FBT!Q26+TRE!Q26+MAE!Q26+TEL!Q26+WWP!Q26+OIS!Q26</f>
        <v>1.8567497850386929</v>
      </c>
      <c r="R45" s="206">
        <f>ISI!R41+NFM!R57+CHI!R46+NMM!R45+PPA!R46+FBT!R26+TRE!R26+MAE!R26+TEL!R26+WWP!R26+OIS!R26</f>
        <v>2.1251074806534827</v>
      </c>
      <c r="S45" s="206">
        <f>ISI!S41+NFM!S57+CHI!S46+NMM!S45+PPA!S46+FBT!S26+TRE!S26+MAE!S26+TEL!S26+WWP!S26+OIS!S26</f>
        <v>4.0069647463456572</v>
      </c>
      <c r="T45" s="206">
        <f>ISI!T41+NFM!T57+CHI!T46+NMM!T45+PPA!T46+FBT!T26+TRE!T26+MAE!T26+TEL!T26+WWP!T26+OIS!T26</f>
        <v>2.3061049011177985</v>
      </c>
      <c r="U45" s="206">
        <f>ISI!U41+NFM!U57+CHI!U46+NMM!U45+PPA!U46+FBT!U26+TRE!U26+MAE!U26+TEL!U26+WWP!U26+OIS!U26</f>
        <v>2.799570077386071</v>
      </c>
      <c r="V45" s="206">
        <f>ISI!V41+NFM!V57+CHI!V46+NMM!V45+PPA!V46+FBT!V26+TRE!V26+MAE!V26+TEL!V26+WWP!V26+OIS!V26</f>
        <v>3.1976784178847804</v>
      </c>
      <c r="W45" s="206">
        <f>ISI!W41+NFM!W57+CHI!W46+NMM!W45+PPA!W46+FBT!W26+TRE!W26+MAE!W26+TEL!W26+WWP!W26+OIS!W26</f>
        <v>5.4153912295786766</v>
      </c>
    </row>
    <row r="46" spans="1:23" ht="12" customHeight="1" x14ac:dyDescent="0.3">
      <c r="A46" s="18" t="s">
        <v>76</v>
      </c>
      <c r="B46" s="206">
        <f>ISI!B42+NFM!B58+CHI!B47+NMM!B46+PPA!B47+FBT!B27+TRE!B27+MAE!B27+TEL!B27+WWP!B27+OIS!B27</f>
        <v>0</v>
      </c>
      <c r="C46" s="206">
        <f>ISI!C42+NFM!C58+CHI!C47+NMM!C46+PPA!C47+FBT!C27+TRE!C27+MAE!C27+TEL!C27+WWP!C27+OIS!C27</f>
        <v>0</v>
      </c>
      <c r="D46" s="206">
        <f>ISI!D42+NFM!D58+CHI!D47+NMM!D46+PPA!D47+FBT!D27+TRE!D27+MAE!D27+TEL!D27+WWP!D27+OIS!D27</f>
        <v>0</v>
      </c>
      <c r="E46" s="206">
        <f>ISI!E42+NFM!E58+CHI!E47+NMM!E46+PPA!E47+FBT!E27+TRE!E27+MAE!E27+TEL!E27+WWP!E27+OIS!E27</f>
        <v>0</v>
      </c>
      <c r="F46" s="206">
        <f>ISI!F42+NFM!F58+CHI!F47+NMM!F46+PPA!F47+FBT!F27+TRE!F27+MAE!F27+TEL!F27+WWP!F27+OIS!F27</f>
        <v>0</v>
      </c>
      <c r="G46" s="206">
        <f>ISI!G42+NFM!G58+CHI!G47+NMM!G46+PPA!G47+FBT!G27+TRE!G27+MAE!G27+TEL!G27+WWP!G27+OIS!G27</f>
        <v>0</v>
      </c>
      <c r="H46" s="206">
        <f>ISI!H42+NFM!H58+CHI!H47+NMM!H46+PPA!H47+FBT!H27+TRE!H27+MAE!H27+TEL!H27+WWP!H27+OIS!H27</f>
        <v>0</v>
      </c>
      <c r="I46" s="206">
        <f>ISI!I42+NFM!I58+CHI!I47+NMM!I46+PPA!I47+FBT!I27+TRE!I27+MAE!I27+TEL!I27+WWP!I27+OIS!I27</f>
        <v>0</v>
      </c>
      <c r="J46" s="206">
        <f>ISI!J42+NFM!J58+CHI!J47+NMM!J46+PPA!J47+FBT!J27+TRE!J27+MAE!J27+TEL!J27+WWP!J27+OIS!J27</f>
        <v>0</v>
      </c>
      <c r="K46" s="206">
        <f>ISI!K42+NFM!K58+CHI!K47+NMM!K46+PPA!K47+FBT!K27+TRE!K27+MAE!K27+TEL!K27+WWP!K27+OIS!K27</f>
        <v>0</v>
      </c>
      <c r="L46" s="206">
        <f>ISI!L42+NFM!L58+CHI!L47+NMM!L46+PPA!L47+FBT!L27+TRE!L27+MAE!L27+TEL!L27+WWP!L27+OIS!L27</f>
        <v>0</v>
      </c>
      <c r="M46" s="206">
        <f>ISI!M42+NFM!M58+CHI!M47+NMM!M46+PPA!M47+FBT!M27+TRE!M27+MAE!M27+TEL!M27+WWP!M27+OIS!M27</f>
        <v>0</v>
      </c>
      <c r="N46" s="206">
        <f>ISI!N42+NFM!N58+CHI!N47+NMM!N46+PPA!N47+FBT!N27+TRE!N27+MAE!N27+TEL!N27+WWP!N27+OIS!N27</f>
        <v>4.815133276010318E-3</v>
      </c>
      <c r="O46" s="206">
        <f>ISI!O42+NFM!O58+CHI!O47+NMM!O46+PPA!O47+FBT!O27+TRE!O27+MAE!O27+TEL!O27+WWP!O27+OIS!O27</f>
        <v>9.5442820292347373E-3</v>
      </c>
      <c r="P46" s="206">
        <f>ISI!P42+NFM!P58+CHI!P47+NMM!P46+PPA!P47+FBT!P27+TRE!P27+MAE!P27+TEL!P27+WWP!P27+OIS!P27</f>
        <v>1.4359415305245061E-2</v>
      </c>
      <c r="Q46" s="206">
        <f>ISI!Q42+NFM!Q58+CHI!Q47+NMM!Q46+PPA!Q47+FBT!Q27+TRE!Q27+MAE!Q27+TEL!Q27+WWP!Q27+OIS!Q27</f>
        <v>1.9088564058469471E-2</v>
      </c>
      <c r="R46" s="206">
        <f>ISI!R42+NFM!R58+CHI!R47+NMM!R46+PPA!R47+FBT!R27+TRE!R27+MAE!R27+TEL!R27+WWP!R27+OIS!R27</f>
        <v>8.3576956147893372E-2</v>
      </c>
      <c r="S46" s="206">
        <f>ISI!S42+NFM!S58+CHI!S47+NMM!S46+PPA!S47+FBT!S27+TRE!S27+MAE!S27+TEL!S27+WWP!S27+OIS!S27</f>
        <v>8.3576956147893372E-2</v>
      </c>
      <c r="T46" s="206">
        <f>ISI!T42+NFM!T58+CHI!T47+NMM!T46+PPA!T47+FBT!T27+TRE!T27+MAE!T27+TEL!T27+WWP!T27+OIS!T27</f>
        <v>8.3576956147893372E-2</v>
      </c>
      <c r="U46" s="206">
        <f>ISI!U42+NFM!U58+CHI!U47+NMM!U46+PPA!U47+FBT!U27+TRE!U27+MAE!U27+TEL!U27+WWP!U27+OIS!U27</f>
        <v>8.3576956147893372E-2</v>
      </c>
      <c r="V46" s="206">
        <f>ISI!V42+NFM!V58+CHI!V47+NMM!V46+PPA!V47+FBT!V27+TRE!V27+MAE!V27+TEL!V27+WWP!V27+OIS!V27</f>
        <v>8.3576956147893372E-2</v>
      </c>
      <c r="W46" s="206">
        <f>ISI!W42+NFM!W58+CHI!W47+NMM!W46+PPA!W47+FBT!W27+TRE!W27+MAE!W27+TEL!W27+WWP!W27+OIS!W27</f>
        <v>8.116938950988821E-2</v>
      </c>
    </row>
    <row r="47" spans="1:23" ht="12" customHeight="1" x14ac:dyDescent="0.3">
      <c r="A47" s="18" t="s">
        <v>77</v>
      </c>
      <c r="B47" s="206">
        <f>ISI!B43+NFM!B59+CHI!B48+NMM!B47+PPA!B48+FBT!B28+TRE!B28+MAE!B28+TEL!B28+WWP!B28+OIS!B28</f>
        <v>0</v>
      </c>
      <c r="C47" s="206">
        <f>ISI!C43+NFM!C59+CHI!C48+NMM!C47+PPA!C48+FBT!C28+TRE!C28+MAE!C28+TEL!C28+WWP!C28+OIS!C28</f>
        <v>0</v>
      </c>
      <c r="D47" s="206">
        <f>ISI!D43+NFM!D59+CHI!D48+NMM!D47+PPA!D48+FBT!D28+TRE!D28+MAE!D28+TEL!D28+WWP!D28+OIS!D28</f>
        <v>0</v>
      </c>
      <c r="E47" s="206">
        <f>ISI!E43+NFM!E59+CHI!E48+NMM!E47+PPA!E48+FBT!E28+TRE!E28+MAE!E28+TEL!E28+WWP!E28+OIS!E28</f>
        <v>0</v>
      </c>
      <c r="F47" s="206">
        <f>ISI!F43+NFM!F59+CHI!F48+NMM!F47+PPA!F48+FBT!F28+TRE!F28+MAE!F28+TEL!F28+WWP!F28+OIS!F28</f>
        <v>0</v>
      </c>
      <c r="G47" s="206">
        <f>ISI!G43+NFM!G59+CHI!G48+NMM!G47+PPA!G48+FBT!G28+TRE!G28+MAE!G28+TEL!G28+WWP!G28+OIS!G28</f>
        <v>0</v>
      </c>
      <c r="H47" s="206">
        <f>ISI!H43+NFM!H59+CHI!H48+NMM!H47+PPA!H48+FBT!H28+TRE!H28+MAE!H28+TEL!H28+WWP!H28+OIS!H28</f>
        <v>0</v>
      </c>
      <c r="I47" s="206">
        <f>ISI!I43+NFM!I59+CHI!I48+NMM!I47+PPA!I48+FBT!I28+TRE!I28+MAE!I28+TEL!I28+WWP!I28+OIS!I28</f>
        <v>0</v>
      </c>
      <c r="J47" s="206">
        <f>ISI!J43+NFM!J59+CHI!J48+NMM!J47+PPA!J48+FBT!J28+TRE!J28+MAE!J28+TEL!J28+WWP!J28+OIS!J28</f>
        <v>0</v>
      </c>
      <c r="K47" s="206">
        <f>ISI!K43+NFM!K59+CHI!K48+NMM!K47+PPA!K48+FBT!K28+TRE!K28+MAE!K28+TEL!K28+WWP!K28+OIS!K28</f>
        <v>0</v>
      </c>
      <c r="L47" s="206">
        <f>ISI!L43+NFM!L59+CHI!L48+NMM!L47+PPA!L48+FBT!L28+TRE!L28+MAE!L28+TEL!L28+WWP!L28+OIS!L28</f>
        <v>0</v>
      </c>
      <c r="M47" s="206">
        <f>ISI!M43+NFM!M59+CHI!M48+NMM!M47+PPA!M48+FBT!M28+TRE!M28+MAE!M28+TEL!M28+WWP!M28+OIS!M28</f>
        <v>0</v>
      </c>
      <c r="N47" s="206">
        <f>ISI!N43+NFM!N59+CHI!N48+NMM!N47+PPA!N48+FBT!N28+TRE!N28+MAE!N28+TEL!N28+WWP!N28+OIS!N28</f>
        <v>0</v>
      </c>
      <c r="O47" s="206">
        <f>ISI!O43+NFM!O59+CHI!O48+NMM!O47+PPA!O48+FBT!O28+TRE!O28+MAE!O28+TEL!O28+WWP!O28+OIS!O28</f>
        <v>0</v>
      </c>
      <c r="P47" s="206">
        <f>ISI!P43+NFM!P59+CHI!P48+NMM!P47+PPA!P48+FBT!P28+TRE!P28+MAE!P28+TEL!P28+WWP!P28+OIS!P28</f>
        <v>0</v>
      </c>
      <c r="Q47" s="206">
        <f>ISI!Q43+NFM!Q59+CHI!Q48+NMM!Q47+PPA!Q48+FBT!Q28+TRE!Q28+MAE!Q28+TEL!Q28+WWP!Q28+OIS!Q28</f>
        <v>0</v>
      </c>
      <c r="R47" s="206">
        <f>ISI!R43+NFM!R59+CHI!R48+NMM!R47+PPA!R48+FBT!R28+TRE!R28+MAE!R28+TEL!R28+WWP!R28+OIS!R28</f>
        <v>0</v>
      </c>
      <c r="S47" s="206">
        <f>ISI!S43+NFM!S59+CHI!S48+NMM!S47+PPA!S48+FBT!S28+TRE!S28+MAE!S28+TEL!S28+WWP!S28+OIS!S28</f>
        <v>0</v>
      </c>
      <c r="T47" s="206">
        <f>ISI!T43+NFM!T59+CHI!T48+NMM!T47+PPA!T48+FBT!T28+TRE!T28+MAE!T28+TEL!T28+WWP!T28+OIS!T28</f>
        <v>0</v>
      </c>
      <c r="U47" s="206">
        <f>ISI!U43+NFM!U59+CHI!U48+NMM!U47+PPA!U48+FBT!U28+TRE!U28+MAE!U28+TEL!U28+WWP!U28+OIS!U28</f>
        <v>0</v>
      </c>
      <c r="V47" s="206">
        <f>ISI!V43+NFM!V59+CHI!V48+NMM!V47+PPA!V48+FBT!V28+TRE!V28+MAE!V28+TEL!V28+WWP!V28+OIS!V28</f>
        <v>0</v>
      </c>
      <c r="W47" s="206">
        <f>ISI!W43+NFM!W59+CHI!W48+NMM!W47+PPA!W48+FBT!W28+TRE!W28+MAE!W28+TEL!W28+WWP!W28+OIS!W28</f>
        <v>0</v>
      </c>
    </row>
    <row r="48" spans="1:23" ht="12" customHeight="1" x14ac:dyDescent="0.3">
      <c r="A48" s="18" t="s">
        <v>78</v>
      </c>
      <c r="B48" s="206">
        <f>ISI!B44+NFM!B60+CHI!B49+NMM!B48+PPA!B49+FBT!B29+TRE!B29+MAE!B29+TEL!B29+WWP!B29+OIS!B29</f>
        <v>0</v>
      </c>
      <c r="C48" s="206">
        <f>ISI!C44+NFM!C60+CHI!C49+NMM!C48+PPA!C49+FBT!C29+TRE!C29+MAE!C29+TEL!C29+WWP!C29+OIS!C29</f>
        <v>0</v>
      </c>
      <c r="D48" s="206">
        <f>ISI!D44+NFM!D60+CHI!D49+NMM!D48+PPA!D49+FBT!D29+TRE!D29+MAE!D29+TEL!D29+WWP!D29+OIS!D29</f>
        <v>0</v>
      </c>
      <c r="E48" s="206">
        <f>ISI!E44+NFM!E60+CHI!E49+NMM!E48+PPA!E49+FBT!E29+TRE!E29+MAE!E29+TEL!E29+WWP!E29+OIS!E29</f>
        <v>0</v>
      </c>
      <c r="F48" s="206">
        <f>ISI!F44+NFM!F60+CHI!F49+NMM!F48+PPA!F49+FBT!F29+TRE!F29+MAE!F29+TEL!F29+WWP!F29+OIS!F29</f>
        <v>0</v>
      </c>
      <c r="G48" s="206">
        <f>ISI!G44+NFM!G60+CHI!G49+NMM!G48+PPA!G49+FBT!G29+TRE!G29+MAE!G29+TEL!G29+WWP!G29+OIS!G29</f>
        <v>0</v>
      </c>
      <c r="H48" s="206">
        <f>ISI!H44+NFM!H60+CHI!H49+NMM!H48+PPA!H49+FBT!H29+TRE!H29+MAE!H29+TEL!H29+WWP!H29+OIS!H29</f>
        <v>0</v>
      </c>
      <c r="I48" s="206">
        <f>ISI!I44+NFM!I60+CHI!I49+NMM!I48+PPA!I49+FBT!I29+TRE!I29+MAE!I29+TEL!I29+WWP!I29+OIS!I29</f>
        <v>0</v>
      </c>
      <c r="J48" s="206">
        <f>ISI!J44+NFM!J60+CHI!J49+NMM!J48+PPA!J49+FBT!J29+TRE!J29+MAE!J29+TEL!J29+WWP!J29+OIS!J29</f>
        <v>0</v>
      </c>
      <c r="K48" s="206">
        <f>ISI!K44+NFM!K60+CHI!K49+NMM!K48+PPA!K49+FBT!K29+TRE!K29+MAE!K29+TEL!K29+WWP!K29+OIS!K29</f>
        <v>0</v>
      </c>
      <c r="L48" s="206">
        <f>ISI!L44+NFM!L60+CHI!L49+NMM!L48+PPA!L49+FBT!L29+TRE!L29+MAE!L29+TEL!L29+WWP!L29+OIS!L29</f>
        <v>1.4808254514187449</v>
      </c>
      <c r="M48" s="206">
        <f>ISI!M44+NFM!M60+CHI!M49+NMM!M48+PPA!M49+FBT!M29+TRE!M29+MAE!M29+TEL!M29+WWP!M29+OIS!M29</f>
        <v>1.6002579535683579</v>
      </c>
      <c r="N48" s="206">
        <f>ISI!N44+NFM!N60+CHI!N49+NMM!N48+PPA!N49+FBT!N29+TRE!N29+MAE!N29+TEL!N29+WWP!N29+OIS!N29</f>
        <v>2.2212381771281171</v>
      </c>
      <c r="O48" s="206">
        <f>ISI!O44+NFM!O60+CHI!O49+NMM!O48+PPA!O49+FBT!O29+TRE!O29+MAE!O29+TEL!O29+WWP!O29+OIS!O29</f>
        <v>2.9616509028374889</v>
      </c>
      <c r="P48" s="206">
        <f>ISI!P44+NFM!P60+CHI!P49+NMM!P48+PPA!P49+FBT!P29+TRE!P29+MAE!P29+TEL!P29+WWP!P29+OIS!P29</f>
        <v>4.7315563198624231</v>
      </c>
      <c r="Q48" s="206">
        <f>ISI!Q44+NFM!Q60+CHI!Q49+NMM!Q48+PPA!Q49+FBT!Q29+TRE!Q29+MAE!Q29+TEL!Q29+WWP!Q29+OIS!Q29</f>
        <v>6.305503009458298</v>
      </c>
      <c r="R48" s="206">
        <f>ISI!R44+NFM!R60+CHI!R49+NMM!R48+PPA!R49+FBT!R29+TRE!R29+MAE!R29+TEL!R29+WWP!R29+OIS!R29</f>
        <v>8.2139294926913156</v>
      </c>
      <c r="S48" s="206">
        <f>ISI!S44+NFM!S60+CHI!S49+NMM!S48+PPA!S49+FBT!S29+TRE!S29+MAE!S29+TEL!S29+WWP!S29+OIS!S29</f>
        <v>8.5363714531384378</v>
      </c>
      <c r="T48" s="206">
        <f>ISI!T44+NFM!T60+CHI!T49+NMM!T48+PPA!T49+FBT!T29+TRE!T29+MAE!T29+TEL!T29+WWP!T29+OIS!T29</f>
        <v>8.0276010318142728</v>
      </c>
      <c r="U48" s="206">
        <f>ISI!U44+NFM!U60+CHI!U49+NMM!U48+PPA!U49+FBT!U29+TRE!U29+MAE!U29+TEL!U29+WWP!U29+OIS!U29</f>
        <v>8.7011177987962167</v>
      </c>
      <c r="V48" s="206">
        <f>ISI!V44+NFM!V60+CHI!V49+NMM!V48+PPA!V49+FBT!V29+TRE!V29+MAE!V29+TEL!V29+WWP!V29+OIS!V29</f>
        <v>8.8397248495270837</v>
      </c>
      <c r="W48" s="206">
        <f>ISI!W44+NFM!W60+CHI!W49+NMM!W48+PPA!W49+FBT!W29+TRE!W29+MAE!W29+TEL!W29+WWP!W29+OIS!W29</f>
        <v>4.9727429062768698</v>
      </c>
    </row>
    <row r="49" spans="1:23" ht="12" customHeight="1" x14ac:dyDescent="0.3">
      <c r="A49" s="20" t="s">
        <v>79</v>
      </c>
      <c r="B49" s="208">
        <f>ISI!B45+NFM!B61+CHI!B50+NMM!B49+PPA!B50+FBT!B30+TRE!B30+MAE!B30+TEL!B30+WWP!B30+OIS!B30</f>
        <v>426.4594153052451</v>
      </c>
      <c r="C49" s="208">
        <f>ISI!C45+NFM!C61+CHI!C50+NMM!C49+PPA!C50+FBT!C30+TRE!C30+MAE!C30+TEL!C30+WWP!C30+OIS!C30</f>
        <v>420.41659501289763</v>
      </c>
      <c r="D49" s="208">
        <f>ISI!D45+NFM!D61+CHI!D50+NMM!D49+PPA!D50+FBT!D30+TRE!D30+MAE!D30+TEL!D30+WWP!D30+OIS!D30</f>
        <v>411.96147893379191</v>
      </c>
      <c r="E49" s="208">
        <f>ISI!E45+NFM!E61+CHI!E50+NMM!E49+PPA!E50+FBT!E30+TRE!E30+MAE!E30+TEL!E30+WWP!E30+OIS!E30</f>
        <v>449.55580395528807</v>
      </c>
      <c r="F49" s="208">
        <f>ISI!F45+NFM!F61+CHI!F50+NMM!F49+PPA!F50+FBT!F30+TRE!F30+MAE!F30+TEL!F30+WWP!F30+OIS!F30</f>
        <v>412.51788478073945</v>
      </c>
      <c r="G49" s="208">
        <f>ISI!G45+NFM!G61+CHI!G50+NMM!G49+PPA!G50+FBT!G30+TRE!G30+MAE!G30+TEL!G30+WWP!G30+OIS!G30</f>
        <v>458.52914875322443</v>
      </c>
      <c r="H49" s="208">
        <f>ISI!H45+NFM!H61+CHI!H50+NMM!H49+PPA!H50+FBT!H30+TRE!H30+MAE!H30+TEL!H30+WWP!H30+OIS!H30</f>
        <v>470.21822871883063</v>
      </c>
      <c r="I49" s="208">
        <f>ISI!I45+NFM!I61+CHI!I50+NMM!I49+PPA!I50+FBT!I30+TRE!I30+MAE!I30+TEL!I30+WWP!I30+OIS!I30</f>
        <v>410.09836629406709</v>
      </c>
      <c r="J49" s="208">
        <f>ISI!J45+NFM!J61+CHI!J50+NMM!J49+PPA!J50+FBT!J30+TRE!J30+MAE!J30+TEL!J30+WWP!J30+OIS!J30</f>
        <v>471.68478073946687</v>
      </c>
      <c r="K49" s="208">
        <f>ISI!K45+NFM!K61+CHI!K50+NMM!K49+PPA!K50+FBT!K30+TRE!K30+MAE!K30+TEL!K30+WWP!K30+OIS!K30</f>
        <v>516.3251074806534</v>
      </c>
      <c r="L49" s="208">
        <f>ISI!L45+NFM!L61+CHI!L50+NMM!L49+PPA!L50+FBT!L30+TRE!L30+MAE!L30+TEL!L30+WWP!L30+OIS!L30</f>
        <v>559.40816852966464</v>
      </c>
      <c r="M49" s="208">
        <f>ISI!M45+NFM!M61+CHI!M50+NMM!M49+PPA!M50+FBT!M30+TRE!M30+MAE!M30+TEL!M30+WWP!M30+OIS!M30</f>
        <v>550.67119518486675</v>
      </c>
      <c r="N49" s="208">
        <f>ISI!N45+NFM!N61+CHI!N50+NMM!N49+PPA!N50+FBT!N30+TRE!N30+MAE!N30+TEL!N30+WWP!N30+OIS!N30</f>
        <v>547.50412725709373</v>
      </c>
      <c r="O49" s="208">
        <f>ISI!O45+NFM!O61+CHI!O50+NMM!O49+PPA!O50+FBT!O30+TRE!O30+MAE!O30+TEL!O30+WWP!O30+OIS!O30</f>
        <v>501.91788478073937</v>
      </c>
      <c r="P49" s="208">
        <f>ISI!P45+NFM!P61+CHI!P50+NMM!P49+PPA!P50+FBT!P30+TRE!P30+MAE!P30+TEL!P30+WWP!P30+OIS!P30</f>
        <v>417.65546001719696</v>
      </c>
      <c r="Q49" s="208">
        <f>ISI!Q45+NFM!Q61+CHI!Q50+NMM!Q49+PPA!Q50+FBT!Q30+TRE!Q30+MAE!Q30+TEL!Q30+WWP!Q30+OIS!Q30</f>
        <v>408.93043852106615</v>
      </c>
      <c r="R49" s="208">
        <f>ISI!R45+NFM!R61+CHI!R50+NMM!R49+PPA!R50+FBT!R30+TRE!R30+MAE!R30+TEL!R30+WWP!R30+OIS!R30</f>
        <v>394.91263972484956</v>
      </c>
      <c r="S49" s="208">
        <f>ISI!S45+NFM!S61+CHI!S50+NMM!S49+PPA!S50+FBT!S30+TRE!S30+MAE!S30+TEL!S30+WWP!S30+OIS!S30</f>
        <v>322.17205503009467</v>
      </c>
      <c r="T49" s="208">
        <f>ISI!T45+NFM!T61+CHI!T50+NMM!T49+PPA!T50+FBT!T30+TRE!T30+MAE!T30+TEL!T30+WWP!T30+OIS!T30</f>
        <v>350.90533104041276</v>
      </c>
      <c r="U49" s="208">
        <f>ISI!U45+NFM!U61+CHI!U50+NMM!U49+PPA!U50+FBT!U30+TRE!U30+MAE!U30+TEL!U30+WWP!U30+OIS!U30</f>
        <v>378.22441960447128</v>
      </c>
      <c r="V49" s="208">
        <f>ISI!V45+NFM!V61+CHI!V50+NMM!V49+PPA!V50+FBT!V30+TRE!V30+MAE!V30+TEL!V30+WWP!V30+OIS!V30</f>
        <v>361.01092003439385</v>
      </c>
      <c r="W49" s="208">
        <f>ISI!W45+NFM!W61+CHI!W50+NMM!W49+PPA!W50+FBT!W30+TRE!W30+MAE!W30+TEL!W30+WWP!W30+OIS!W30</f>
        <v>366.77429062768698</v>
      </c>
    </row>
    <row r="50" spans="1:23" ht="12" customHeight="1" x14ac:dyDescent="0.3">
      <c r="A50" s="21" t="s">
        <v>38</v>
      </c>
      <c r="B50" s="209">
        <f>ISI!B46+NFM!B62+CHI!B51+NMM!B50+PPA!B51+FBT!B31+TRE!B31+MAE!B31+TEL!B31+WWP!B31+OIS!B31</f>
        <v>3428.0309544282027</v>
      </c>
      <c r="C50" s="209">
        <f>ISI!C46+NFM!C62+CHI!C51+NMM!C50+PPA!C51+FBT!C31+TRE!C31+MAE!C31+TEL!C31+WWP!C31+OIS!C31</f>
        <v>3372.6569217540837</v>
      </c>
      <c r="D50" s="209">
        <f>ISI!D46+NFM!D62+CHI!D51+NMM!D50+PPA!D51+FBT!D31+TRE!D31+MAE!D31+TEL!D31+WWP!D31+OIS!D31</f>
        <v>3347.6354256233876</v>
      </c>
      <c r="E50" s="209">
        <f>ISI!E46+NFM!E62+CHI!E51+NMM!E50+PPA!E51+FBT!E31+TRE!E31+MAE!E31+TEL!E31+WWP!E31+OIS!E31</f>
        <v>3441.6165090283739</v>
      </c>
      <c r="F50" s="209">
        <f>ISI!F46+NFM!F62+CHI!F51+NMM!F50+PPA!F51+FBT!F31+TRE!F31+MAE!F31+TEL!F31+WWP!F31+OIS!F31</f>
        <v>3402.9578675838343</v>
      </c>
      <c r="G50" s="209">
        <f>ISI!G46+NFM!G62+CHI!G51+NMM!G50+PPA!G51+FBT!G31+TRE!G31+MAE!G31+TEL!G31+WWP!G31+OIS!G31</f>
        <v>3385.2794496990546</v>
      </c>
      <c r="H50" s="209">
        <f>ISI!H46+NFM!H62+CHI!H51+NMM!H50+PPA!H51+FBT!H31+TRE!H31+MAE!H31+TEL!H31+WWP!H31+OIS!H31</f>
        <v>3576.5950128976779</v>
      </c>
      <c r="I50" s="209">
        <f>ISI!I46+NFM!I62+CHI!I51+NMM!I50+PPA!I51+FBT!I31+TRE!I31+MAE!I31+TEL!I31+WWP!I31+OIS!I31</f>
        <v>3558.0739466895957</v>
      </c>
      <c r="J50" s="209">
        <f>ISI!J46+NFM!J62+CHI!J51+NMM!J50+PPA!J51+FBT!J31+TRE!J31+MAE!J31+TEL!J31+WWP!J31+OIS!J31</f>
        <v>3462.2098022355976</v>
      </c>
      <c r="K50" s="209">
        <f>ISI!K46+NFM!K62+CHI!K51+NMM!K50+PPA!K51+FBT!K31+TRE!K31+MAE!K31+TEL!K31+WWP!K31+OIS!K31</f>
        <v>2951.2639724849523</v>
      </c>
      <c r="L50" s="209">
        <f>ISI!L46+NFM!L62+CHI!L51+NMM!L50+PPA!L51+FBT!L31+TRE!L31+MAE!L31+TEL!L31+WWP!L31+OIS!L31</f>
        <v>3426.7325881341367</v>
      </c>
      <c r="M50" s="209">
        <f>ISI!M46+NFM!M62+CHI!M51+NMM!M50+PPA!M51+FBT!M31+TRE!M31+MAE!M31+TEL!M31+WWP!M31+OIS!M31</f>
        <v>3375.7265692175401</v>
      </c>
      <c r="N50" s="209">
        <f>ISI!N46+NFM!N62+CHI!N51+NMM!N50+PPA!N51+FBT!N31+TRE!N31+MAE!N31+TEL!N31+WWP!N31+OIS!N31</f>
        <v>3291.4273430782455</v>
      </c>
      <c r="O50" s="209">
        <f>ISI!O46+NFM!O62+CHI!O51+NMM!O50+PPA!O51+FBT!O31+TRE!O31+MAE!O31+TEL!O31+WWP!O31+OIS!O31</f>
        <v>3248.366294067067</v>
      </c>
      <c r="P50" s="209">
        <f>ISI!P46+NFM!P62+CHI!P51+NMM!P50+PPA!P51+FBT!P31+TRE!P31+MAE!P31+TEL!P31+WWP!P31+OIS!P31</f>
        <v>3262.5537403267408</v>
      </c>
      <c r="Q50" s="209">
        <f>ISI!Q46+NFM!Q62+CHI!Q51+NMM!Q50+PPA!Q51+FBT!Q31+TRE!Q31+MAE!Q31+TEL!Q31+WWP!Q31+OIS!Q31</f>
        <v>3275.4858125537407</v>
      </c>
      <c r="R50" s="209">
        <f>ISI!R46+NFM!R62+CHI!R51+NMM!R50+PPA!R51+FBT!R31+TRE!R31+MAE!R31+TEL!R31+WWP!R31+OIS!R31</f>
        <v>3298.6500429922617</v>
      </c>
      <c r="S50" s="209">
        <f>ISI!S46+NFM!S62+CHI!S51+NMM!S50+PPA!S51+FBT!S31+TRE!S31+MAE!S31+TEL!S31+WWP!S31+OIS!S31</f>
        <v>3317.6182287188303</v>
      </c>
      <c r="T50" s="209">
        <f>ISI!T46+NFM!T62+CHI!T51+NMM!T50+PPA!T51+FBT!T31+TRE!T31+MAE!T31+TEL!T31+WWP!T31+OIS!T31</f>
        <v>3354.2132416165086</v>
      </c>
      <c r="U50" s="209">
        <f>ISI!U46+NFM!U62+CHI!U51+NMM!U50+PPA!U51+FBT!U31+TRE!U31+MAE!U31+TEL!U31+WWP!U31+OIS!U31</f>
        <v>3290.2321582115219</v>
      </c>
      <c r="V50" s="209">
        <f>ISI!V46+NFM!V62+CHI!V51+NMM!V50+PPA!V51+FBT!V31+TRE!V31+MAE!V31+TEL!V31+WWP!V31+OIS!V31</f>
        <v>3124.1014617368869</v>
      </c>
      <c r="W50" s="209">
        <f>ISI!W46+NFM!W62+CHI!W51+NMM!W50+PPA!W51+FBT!W31+TRE!W31+MAE!W31+TEL!W31+WWP!W31+OIS!W31</f>
        <v>3287.5236457437668</v>
      </c>
    </row>
    <row r="51" spans="1:23" ht="12" customHeight="1" x14ac:dyDescent="0.3">
      <c r="A51" s="31" t="s">
        <v>80</v>
      </c>
      <c r="B51" s="212">
        <f t="shared" ref="B51:W51" si="4">SUM(B52,B55,B61,B65,B69,B73:B78)</f>
        <v>11592.05038693035</v>
      </c>
      <c r="C51" s="212">
        <f t="shared" si="4"/>
        <v>11637.648796216676</v>
      </c>
      <c r="D51" s="212">
        <f t="shared" si="4"/>
        <v>11324.084780739469</v>
      </c>
      <c r="E51" s="212">
        <f t="shared" si="4"/>
        <v>11375.18959587274</v>
      </c>
      <c r="F51" s="212">
        <f t="shared" si="4"/>
        <v>10557.457695614785</v>
      </c>
      <c r="G51" s="212">
        <f t="shared" si="4"/>
        <v>10571.234135855548</v>
      </c>
      <c r="H51" s="212">
        <f t="shared" si="4"/>
        <v>10661.995614789337</v>
      </c>
      <c r="I51" s="212">
        <f t="shared" si="4"/>
        <v>10153.68065348237</v>
      </c>
      <c r="J51" s="212">
        <f t="shared" si="4"/>
        <v>9954.6167669819424</v>
      </c>
      <c r="K51" s="212">
        <f t="shared" si="4"/>
        <v>9645.9637145313827</v>
      </c>
      <c r="L51" s="212">
        <f t="shared" si="4"/>
        <v>10955.679449699053</v>
      </c>
      <c r="M51" s="212">
        <f t="shared" si="4"/>
        <v>10559.996130696476</v>
      </c>
      <c r="N51" s="212">
        <f t="shared" si="4"/>
        <v>10534.387962166811</v>
      </c>
      <c r="O51" s="212">
        <f t="shared" si="4"/>
        <v>10771.869131556319</v>
      </c>
      <c r="P51" s="212">
        <f t="shared" si="4"/>
        <v>10565.65288048151</v>
      </c>
      <c r="Q51" s="212">
        <f t="shared" si="4"/>
        <v>10577.955803955292</v>
      </c>
      <c r="R51" s="212">
        <f t="shared" si="4"/>
        <v>10631.381943250215</v>
      </c>
      <c r="S51" s="212">
        <f t="shared" si="4"/>
        <v>10443.973172828893</v>
      </c>
      <c r="T51" s="212">
        <f t="shared" si="4"/>
        <v>10680.290283748926</v>
      </c>
      <c r="U51" s="212">
        <f t="shared" si="4"/>
        <v>10310.04135855546</v>
      </c>
      <c r="V51" s="212">
        <f t="shared" si="4"/>
        <v>10003.808856405849</v>
      </c>
      <c r="W51" s="212">
        <f t="shared" si="4"/>
        <v>10578.785984522781</v>
      </c>
    </row>
    <row r="52" spans="1:23" ht="12" customHeight="1" x14ac:dyDescent="0.3">
      <c r="A52" s="17" t="s">
        <v>16</v>
      </c>
      <c r="B52" s="211">
        <f>ISI!B$47</f>
        <v>2408.9110920034391</v>
      </c>
      <c r="C52" s="211">
        <f>ISI!C$47</f>
        <v>2171.3323731728292</v>
      </c>
      <c r="D52" s="211">
        <f>ISI!D$47</f>
        <v>2286.5940670679274</v>
      </c>
      <c r="E52" s="211">
        <f>ISI!E$47</f>
        <v>2413.9609630266527</v>
      </c>
      <c r="F52" s="211">
        <f>ISI!F$47</f>
        <v>2208.3548581255377</v>
      </c>
      <c r="G52" s="211">
        <f>ISI!G$47</f>
        <v>1940.1829750644874</v>
      </c>
      <c r="H52" s="211">
        <f>ISI!H$47</f>
        <v>1810.0866723989686</v>
      </c>
      <c r="I52" s="211">
        <f>ISI!I$47</f>
        <v>1725.6374892519343</v>
      </c>
      <c r="J52" s="211">
        <f>ISI!J$47</f>
        <v>1661.9758383490978</v>
      </c>
      <c r="K52" s="211">
        <f>ISI!K$47</f>
        <v>1001.2991401547724</v>
      </c>
      <c r="L52" s="211">
        <f>ISI!L$47</f>
        <v>1228.7873048819565</v>
      </c>
      <c r="M52" s="211">
        <f>ISI!M$47</f>
        <v>1172.3237143054637</v>
      </c>
      <c r="N52" s="211">
        <f>ISI!N$47</f>
        <v>1088.1024713327315</v>
      </c>
      <c r="O52" s="211">
        <f>ISI!O$47</f>
        <v>1041.6422035503376</v>
      </c>
      <c r="P52" s="211">
        <f>ISI!P$47</f>
        <v>999.88514772778854</v>
      </c>
      <c r="Q52" s="211">
        <f>ISI!Q$47</f>
        <v>1030.7020820403754</v>
      </c>
      <c r="R52" s="211">
        <f>ISI!R$47</f>
        <v>1036.8622963336313</v>
      </c>
      <c r="S52" s="211">
        <f>ISI!S$47</f>
        <v>1072.2189976961592</v>
      </c>
      <c r="T52" s="211">
        <f>ISI!T$47</f>
        <v>1105.0265914164022</v>
      </c>
      <c r="U52" s="211">
        <f>ISI!U$47</f>
        <v>1035.3512037375433</v>
      </c>
      <c r="V52" s="211">
        <f>ISI!V$47</f>
        <v>1014.2609664722075</v>
      </c>
      <c r="W52" s="211">
        <f>ISI!W$47</f>
        <v>1034.9005178814723</v>
      </c>
    </row>
    <row r="53" spans="1:23" ht="12" customHeight="1" x14ac:dyDescent="0.3">
      <c r="A53" s="18" t="s">
        <v>41</v>
      </c>
      <c r="B53" s="206">
        <f>ISI!B$48</f>
        <v>2102.9251923846841</v>
      </c>
      <c r="C53" s="206">
        <f>ISI!C$48</f>
        <v>1867.072918707086</v>
      </c>
      <c r="D53" s="206">
        <f>ISI!D$48</f>
        <v>1961.538797418463</v>
      </c>
      <c r="E53" s="206">
        <f>ISI!E$48</f>
        <v>2083.4198341404449</v>
      </c>
      <c r="F53" s="206">
        <f>ISI!F$48</f>
        <v>1906.407978638473</v>
      </c>
      <c r="G53" s="206">
        <f>ISI!G$48</f>
        <v>1665.6535083282949</v>
      </c>
      <c r="H53" s="206">
        <f>ISI!H$48</f>
        <v>1494.0744379664011</v>
      </c>
      <c r="I53" s="206">
        <f>ISI!I$48</f>
        <v>1385.9797510424789</v>
      </c>
      <c r="J53" s="206">
        <f>ISI!J$48</f>
        <v>1362.1944271515711</v>
      </c>
      <c r="K53" s="206">
        <f>ISI!K$48</f>
        <v>746.07068160431334</v>
      </c>
      <c r="L53" s="206">
        <f>ISI!L$48</f>
        <v>968.63549268958991</v>
      </c>
      <c r="M53" s="206">
        <f>ISI!M$48</f>
        <v>926.36588596607214</v>
      </c>
      <c r="N53" s="206">
        <f>ISI!N$48</f>
        <v>846.44738447947145</v>
      </c>
      <c r="O53" s="206">
        <f>ISI!O$48</f>
        <v>830.69165766329377</v>
      </c>
      <c r="P53" s="206">
        <f>ISI!P$48</f>
        <v>802.76413357416868</v>
      </c>
      <c r="Q53" s="206">
        <f>ISI!Q$48</f>
        <v>819.45365662357312</v>
      </c>
      <c r="R53" s="206">
        <f>ISI!R$48</f>
        <v>844.98481510933721</v>
      </c>
      <c r="S53" s="206">
        <f>ISI!S$48</f>
        <v>869.01691530661458</v>
      </c>
      <c r="T53" s="206">
        <f>ISI!T$48</f>
        <v>877.86149883450832</v>
      </c>
      <c r="U53" s="206">
        <f>ISI!U$48</f>
        <v>830.30722401240382</v>
      </c>
      <c r="V53" s="206">
        <f>ISI!V$48</f>
        <v>824.98780116497585</v>
      </c>
      <c r="W53" s="206">
        <f>ISI!W$48</f>
        <v>838.57315052305898</v>
      </c>
    </row>
    <row r="54" spans="1:23" ht="12" customHeight="1" x14ac:dyDescent="0.3">
      <c r="A54" s="18" t="s">
        <v>42</v>
      </c>
      <c r="B54" s="206">
        <f>ISI!B$49</f>
        <v>305.98589961875501</v>
      </c>
      <c r="C54" s="206">
        <f>ISI!C$49</f>
        <v>304.25945446574298</v>
      </c>
      <c r="D54" s="206">
        <f>ISI!D$49</f>
        <v>325.05526964946421</v>
      </c>
      <c r="E54" s="206">
        <f>ISI!E$49</f>
        <v>330.54112888620801</v>
      </c>
      <c r="F54" s="206">
        <f>ISI!F$49</f>
        <v>301.9468794870649</v>
      </c>
      <c r="G54" s="206">
        <f>ISI!G$49</f>
        <v>274.52946673619249</v>
      </c>
      <c r="H54" s="206">
        <f>ISI!H$49</f>
        <v>316.01223443256748</v>
      </c>
      <c r="I54" s="206">
        <f>ISI!I$49</f>
        <v>339.65773820945537</v>
      </c>
      <c r="J54" s="206">
        <f>ISI!J$49</f>
        <v>299.78141119752672</v>
      </c>
      <c r="K54" s="206">
        <f>ISI!K$49</f>
        <v>255.2284585504591</v>
      </c>
      <c r="L54" s="206">
        <f>ISI!L$49</f>
        <v>260.15181219236661</v>
      </c>
      <c r="M54" s="206">
        <f>ISI!M$49</f>
        <v>245.9578283393916</v>
      </c>
      <c r="N54" s="206">
        <f>ISI!N$49</f>
        <v>241.65508685326</v>
      </c>
      <c r="O54" s="206">
        <f>ISI!O$49</f>
        <v>210.9505458870438</v>
      </c>
      <c r="P54" s="206">
        <f>ISI!P$49</f>
        <v>197.12101415361991</v>
      </c>
      <c r="Q54" s="206">
        <f>ISI!Q$49</f>
        <v>211.24842541680221</v>
      </c>
      <c r="R54" s="206">
        <f>ISI!R$49</f>
        <v>191.87748122429409</v>
      </c>
      <c r="S54" s="206">
        <f>ISI!S$49</f>
        <v>203.20208238954459</v>
      </c>
      <c r="T54" s="206">
        <f>ISI!T$49</f>
        <v>227.1650925818939</v>
      </c>
      <c r="U54" s="206">
        <f>ISI!U$49</f>
        <v>205.04397972513951</v>
      </c>
      <c r="V54" s="206">
        <f>ISI!V$49</f>
        <v>189.27316530723169</v>
      </c>
      <c r="W54" s="206">
        <f>ISI!W$49</f>
        <v>196.32736735841331</v>
      </c>
    </row>
    <row r="55" spans="1:23" ht="12" customHeight="1" x14ac:dyDescent="0.3">
      <c r="A55" s="19" t="s">
        <v>20</v>
      </c>
      <c r="B55" s="207">
        <f>NFM!B$63</f>
        <v>328.26337059329302</v>
      </c>
      <c r="C55" s="207">
        <f>NFM!C$63</f>
        <v>310.55288048151323</v>
      </c>
      <c r="D55" s="207">
        <f>NFM!D$63</f>
        <v>322.63989681857259</v>
      </c>
      <c r="E55" s="207">
        <f>NFM!E$63</f>
        <v>353.40739466895963</v>
      </c>
      <c r="F55" s="207">
        <f>NFM!F$63</f>
        <v>360.24729148753232</v>
      </c>
      <c r="G55" s="207">
        <f>NFM!G$63</f>
        <v>347.57265692175389</v>
      </c>
      <c r="H55" s="207">
        <f>NFM!H$63</f>
        <v>353.65305245055879</v>
      </c>
      <c r="I55" s="207">
        <f>NFM!I$63</f>
        <v>353.78667239896811</v>
      </c>
      <c r="J55" s="207">
        <f>NFM!J$63</f>
        <v>335.45941530524499</v>
      </c>
      <c r="K55" s="207">
        <f>NFM!K$63</f>
        <v>218.5263972484951</v>
      </c>
      <c r="L55" s="207">
        <f>NFM!L$63</f>
        <v>294.53825820112007</v>
      </c>
      <c r="M55" s="207">
        <f>NFM!M$63</f>
        <v>288.29492826379442</v>
      </c>
      <c r="N55" s="207">
        <f>NFM!N$63</f>
        <v>289.72685594241341</v>
      </c>
      <c r="O55" s="207">
        <f>NFM!O$63</f>
        <v>289.48627716165032</v>
      </c>
      <c r="P55" s="207">
        <f>NFM!P$63</f>
        <v>285.07085477082239</v>
      </c>
      <c r="Q55" s="207">
        <f>NFM!Q$63</f>
        <v>286.41052397744318</v>
      </c>
      <c r="R55" s="207">
        <f>NFM!R$63</f>
        <v>284.51560910467458</v>
      </c>
      <c r="S55" s="207">
        <f>NFM!S$63</f>
        <v>291.38534656611438</v>
      </c>
      <c r="T55" s="207">
        <f>NFM!T$63</f>
        <v>303.58639609155392</v>
      </c>
      <c r="U55" s="207">
        <f>NFM!U$63</f>
        <v>294.49648087057972</v>
      </c>
      <c r="V55" s="207">
        <f>NFM!V$63</f>
        <v>278.58145894418601</v>
      </c>
      <c r="W55" s="207">
        <f>NFM!W$63</f>
        <v>298.14661803932898</v>
      </c>
    </row>
    <row r="56" spans="1:23" ht="12" customHeight="1" x14ac:dyDescent="0.3">
      <c r="A56" s="18" t="s">
        <v>43</v>
      </c>
      <c r="B56" s="206">
        <f>NFM!B$64</f>
        <v>0</v>
      </c>
      <c r="C56" s="206">
        <f>NFM!C$64</f>
        <v>0</v>
      </c>
      <c r="D56" s="206">
        <f>NFM!D$64</f>
        <v>0</v>
      </c>
      <c r="E56" s="206">
        <f>NFM!E$64</f>
        <v>0</v>
      </c>
      <c r="F56" s="206">
        <f>NFM!F$64</f>
        <v>0</v>
      </c>
      <c r="G56" s="206">
        <f>NFM!G$64</f>
        <v>0</v>
      </c>
      <c r="H56" s="206">
        <f>NFM!H$64</f>
        <v>0</v>
      </c>
      <c r="I56" s="206">
        <f>NFM!I$64</f>
        <v>0</v>
      </c>
      <c r="J56" s="206">
        <f>NFM!J$64</f>
        <v>0</v>
      </c>
      <c r="K56" s="206">
        <f>NFM!K$64</f>
        <v>0</v>
      </c>
      <c r="L56" s="206">
        <f>NFM!L$64</f>
        <v>0</v>
      </c>
      <c r="M56" s="206">
        <f>NFM!M$64</f>
        <v>0</v>
      </c>
      <c r="N56" s="206">
        <f>NFM!N$64</f>
        <v>0</v>
      </c>
      <c r="O56" s="206">
        <f>NFM!O$64</f>
        <v>0</v>
      </c>
      <c r="P56" s="206">
        <f>NFM!P$64</f>
        <v>0</v>
      </c>
      <c r="Q56" s="206">
        <f>NFM!Q$64</f>
        <v>0</v>
      </c>
      <c r="R56" s="206">
        <f>NFM!R$64</f>
        <v>0</v>
      </c>
      <c r="S56" s="206">
        <f>NFM!S$64</f>
        <v>0</v>
      </c>
      <c r="T56" s="206">
        <f>NFM!T$64</f>
        <v>0</v>
      </c>
      <c r="U56" s="206">
        <f>NFM!U$64</f>
        <v>0</v>
      </c>
      <c r="V56" s="206">
        <f>NFM!V$64</f>
        <v>0</v>
      </c>
      <c r="W56" s="206">
        <f>NFM!W$64</f>
        <v>0</v>
      </c>
    </row>
    <row r="57" spans="1:23" ht="12" customHeight="1" x14ac:dyDescent="0.3">
      <c r="A57" s="18" t="s">
        <v>56</v>
      </c>
      <c r="B57" s="206">
        <f>NFM!B$65</f>
        <v>0</v>
      </c>
      <c r="C57" s="206">
        <f>NFM!C$65</f>
        <v>0</v>
      </c>
      <c r="D57" s="206">
        <f>NFM!D$65</f>
        <v>0</v>
      </c>
      <c r="E57" s="206">
        <f>NFM!E$65</f>
        <v>0</v>
      </c>
      <c r="F57" s="206">
        <f>NFM!F$65</f>
        <v>0</v>
      </c>
      <c r="G57" s="206">
        <f>NFM!G$65</f>
        <v>0</v>
      </c>
      <c r="H57" s="206">
        <f>NFM!H$65</f>
        <v>0</v>
      </c>
      <c r="I57" s="206">
        <f>NFM!I$65</f>
        <v>0</v>
      </c>
      <c r="J57" s="206">
        <f>NFM!J$65</f>
        <v>0</v>
      </c>
      <c r="K57" s="206">
        <f>NFM!K$65</f>
        <v>0</v>
      </c>
      <c r="L57" s="206">
        <f>NFM!L$65</f>
        <v>0</v>
      </c>
      <c r="M57" s="206">
        <f>NFM!M$65</f>
        <v>0</v>
      </c>
      <c r="N57" s="206">
        <f>NFM!N$65</f>
        <v>0</v>
      </c>
      <c r="O57" s="206">
        <f>NFM!O$65</f>
        <v>0</v>
      </c>
      <c r="P57" s="206">
        <f>NFM!P$65</f>
        <v>0</v>
      </c>
      <c r="Q57" s="206">
        <f>NFM!Q$65</f>
        <v>0</v>
      </c>
      <c r="R57" s="206">
        <f>NFM!R$65</f>
        <v>0</v>
      </c>
      <c r="S57" s="206">
        <f>NFM!S$65</f>
        <v>0</v>
      </c>
      <c r="T57" s="206">
        <f>NFM!T$65</f>
        <v>0</v>
      </c>
      <c r="U57" s="206">
        <f>NFM!U$65</f>
        <v>0</v>
      </c>
      <c r="V57" s="206">
        <f>NFM!V$65</f>
        <v>0</v>
      </c>
      <c r="W57" s="206">
        <f>NFM!W$65</f>
        <v>0</v>
      </c>
    </row>
    <row r="58" spans="1:23" ht="12" customHeight="1" x14ac:dyDescent="0.3">
      <c r="A58" s="22" t="s">
        <v>44</v>
      </c>
      <c r="B58" s="213">
        <f>NFM!B$66</f>
        <v>0</v>
      </c>
      <c r="C58" s="213">
        <f>NFM!C$66</f>
        <v>0</v>
      </c>
      <c r="D58" s="213">
        <f>NFM!D$66</f>
        <v>0</v>
      </c>
      <c r="E58" s="213">
        <f>NFM!E$66</f>
        <v>0</v>
      </c>
      <c r="F58" s="213">
        <f>NFM!F$66</f>
        <v>0</v>
      </c>
      <c r="G58" s="213">
        <f>NFM!G$66</f>
        <v>0</v>
      </c>
      <c r="H58" s="213">
        <f>NFM!H$66</f>
        <v>0</v>
      </c>
      <c r="I58" s="213">
        <f>NFM!I$66</f>
        <v>0</v>
      </c>
      <c r="J58" s="213">
        <f>NFM!J$66</f>
        <v>0</v>
      </c>
      <c r="K58" s="213">
        <f>NFM!K$66</f>
        <v>0</v>
      </c>
      <c r="L58" s="213">
        <f>NFM!L$66</f>
        <v>0</v>
      </c>
      <c r="M58" s="213">
        <f>NFM!M$66</f>
        <v>0</v>
      </c>
      <c r="N58" s="213">
        <f>NFM!N$66</f>
        <v>0</v>
      </c>
      <c r="O58" s="213">
        <f>NFM!O$66</f>
        <v>0</v>
      </c>
      <c r="P58" s="213">
        <f>NFM!P$66</f>
        <v>0</v>
      </c>
      <c r="Q58" s="213">
        <f>NFM!Q$66</f>
        <v>0</v>
      </c>
      <c r="R58" s="213">
        <f>NFM!R$66</f>
        <v>0</v>
      </c>
      <c r="S58" s="213">
        <f>NFM!S$66</f>
        <v>0</v>
      </c>
      <c r="T58" s="213">
        <f>NFM!T$66</f>
        <v>0</v>
      </c>
      <c r="U58" s="213">
        <f>NFM!U$66</f>
        <v>0</v>
      </c>
      <c r="V58" s="213">
        <f>NFM!V$66</f>
        <v>0</v>
      </c>
      <c r="W58" s="213">
        <f>NFM!W$66</f>
        <v>0</v>
      </c>
    </row>
    <row r="59" spans="1:23" ht="12" customHeight="1" x14ac:dyDescent="0.3">
      <c r="A59" s="23" t="s">
        <v>81</v>
      </c>
      <c r="B59" s="214">
        <f>NFM!B$67</f>
        <v>0</v>
      </c>
      <c r="C59" s="214">
        <f>NFM!C$67</f>
        <v>0</v>
      </c>
      <c r="D59" s="214">
        <f>NFM!D$67</f>
        <v>0</v>
      </c>
      <c r="E59" s="214">
        <f>NFM!E$67</f>
        <v>0</v>
      </c>
      <c r="F59" s="214">
        <f>NFM!F$67</f>
        <v>0</v>
      </c>
      <c r="G59" s="214">
        <f>NFM!G$67</f>
        <v>0</v>
      </c>
      <c r="H59" s="214">
        <f>NFM!H$67</f>
        <v>0</v>
      </c>
      <c r="I59" s="214">
        <f>NFM!I$67</f>
        <v>0</v>
      </c>
      <c r="J59" s="214">
        <f>NFM!J$67</f>
        <v>0</v>
      </c>
      <c r="K59" s="214">
        <f>NFM!K$67</f>
        <v>0</v>
      </c>
      <c r="L59" s="214">
        <f>NFM!L$67</f>
        <v>0</v>
      </c>
      <c r="M59" s="214">
        <f>NFM!M$67</f>
        <v>0</v>
      </c>
      <c r="N59" s="214">
        <f>NFM!N$67</f>
        <v>0</v>
      </c>
      <c r="O59" s="214">
        <f>NFM!O$67</f>
        <v>0</v>
      </c>
      <c r="P59" s="214">
        <f>NFM!P$67</f>
        <v>0</v>
      </c>
      <c r="Q59" s="214">
        <f>NFM!Q$67</f>
        <v>0</v>
      </c>
      <c r="R59" s="214">
        <f>NFM!R$67</f>
        <v>0</v>
      </c>
      <c r="S59" s="214">
        <f>NFM!S$67</f>
        <v>0</v>
      </c>
      <c r="T59" s="214">
        <f>NFM!T$67</f>
        <v>0</v>
      </c>
      <c r="U59" s="214">
        <f>NFM!U$67</f>
        <v>0</v>
      </c>
      <c r="V59" s="214">
        <f>NFM!V$67</f>
        <v>0</v>
      </c>
      <c r="W59" s="214">
        <f>NFM!W$67</f>
        <v>0</v>
      </c>
    </row>
    <row r="60" spans="1:23" ht="12" customHeight="1" x14ac:dyDescent="0.3">
      <c r="A60" s="18" t="s">
        <v>45</v>
      </c>
      <c r="B60" s="206">
        <f>NFM!B$68</f>
        <v>328.26337059329302</v>
      </c>
      <c r="C60" s="206">
        <f>NFM!C$68</f>
        <v>310.55288048151323</v>
      </c>
      <c r="D60" s="206">
        <f>NFM!D$68</f>
        <v>322.63989681857259</v>
      </c>
      <c r="E60" s="206">
        <f>NFM!E$68</f>
        <v>353.40739466895963</v>
      </c>
      <c r="F60" s="206">
        <f>NFM!F$68</f>
        <v>360.24729148753232</v>
      </c>
      <c r="G60" s="206">
        <f>NFM!G$68</f>
        <v>347.57265692175389</v>
      </c>
      <c r="H60" s="206">
        <f>NFM!H$68</f>
        <v>353.65305245055879</v>
      </c>
      <c r="I60" s="206">
        <f>NFM!I$68</f>
        <v>353.78667239896811</v>
      </c>
      <c r="J60" s="206">
        <f>NFM!J$68</f>
        <v>335.45941530524499</v>
      </c>
      <c r="K60" s="206">
        <f>NFM!K$68</f>
        <v>218.5263972484951</v>
      </c>
      <c r="L60" s="206">
        <f>NFM!L$68</f>
        <v>294.53825820112007</v>
      </c>
      <c r="M60" s="206">
        <f>NFM!M$68</f>
        <v>288.29492826379442</v>
      </c>
      <c r="N60" s="206">
        <f>NFM!N$68</f>
        <v>289.72685594241341</v>
      </c>
      <c r="O60" s="206">
        <f>NFM!O$68</f>
        <v>289.48627716165032</v>
      </c>
      <c r="P60" s="206">
        <f>NFM!P$68</f>
        <v>285.07085477082239</v>
      </c>
      <c r="Q60" s="206">
        <f>NFM!Q$68</f>
        <v>286.41052397744318</v>
      </c>
      <c r="R60" s="206">
        <f>NFM!R$68</f>
        <v>284.51560910467458</v>
      </c>
      <c r="S60" s="206">
        <f>NFM!S$68</f>
        <v>291.38534656611438</v>
      </c>
      <c r="T60" s="206">
        <f>NFM!T$68</f>
        <v>303.58639609155392</v>
      </c>
      <c r="U60" s="206">
        <f>NFM!U$68</f>
        <v>294.49648087057972</v>
      </c>
      <c r="V60" s="206">
        <f>NFM!V$68</f>
        <v>278.58145894418601</v>
      </c>
      <c r="W60" s="206">
        <f>NFM!W$68</f>
        <v>298.14661803932898</v>
      </c>
    </row>
    <row r="61" spans="1:23" ht="12" customHeight="1" x14ac:dyDescent="0.3">
      <c r="A61" s="19" t="s">
        <v>21</v>
      </c>
      <c r="B61" s="207">
        <f>CHI!B$52</f>
        <v>3149.7522785898541</v>
      </c>
      <c r="C61" s="207">
        <f>CHI!C$52</f>
        <v>3136.7719690455701</v>
      </c>
      <c r="D61" s="207">
        <f>CHI!D$52</f>
        <v>3142.767067927773</v>
      </c>
      <c r="E61" s="207">
        <f>CHI!E$52</f>
        <v>3197.432760103181</v>
      </c>
      <c r="F61" s="207">
        <f>CHI!F$52</f>
        <v>2825.3677558039549</v>
      </c>
      <c r="G61" s="207">
        <f>CHI!G$52</f>
        <v>2993.7925193465185</v>
      </c>
      <c r="H61" s="207">
        <f>CHI!H$52</f>
        <v>3036.324591573516</v>
      </c>
      <c r="I61" s="207">
        <f>CHI!I$52</f>
        <v>3005.1400687876171</v>
      </c>
      <c r="J61" s="207">
        <f>CHI!J$52</f>
        <v>2826.8176268271704</v>
      </c>
      <c r="K61" s="207">
        <f>CHI!K$52</f>
        <v>3666.78684436801</v>
      </c>
      <c r="L61" s="207">
        <f>CHI!L$52</f>
        <v>4192.6951763095685</v>
      </c>
      <c r="M61" s="207">
        <f>CHI!M$52</f>
        <v>3946.3840134812308</v>
      </c>
      <c r="N61" s="207">
        <f>CHI!N$52</f>
        <v>4037.4777158554061</v>
      </c>
      <c r="O61" s="207">
        <f>CHI!O$52</f>
        <v>4187.5840488565691</v>
      </c>
      <c r="P61" s="207">
        <f>CHI!P$52</f>
        <v>4274.8469714579396</v>
      </c>
      <c r="Q61" s="207">
        <f>CHI!Q$52</f>
        <v>4276.4358782133422</v>
      </c>
      <c r="R61" s="207">
        <f>CHI!R$52</f>
        <v>4289.3758657439275</v>
      </c>
      <c r="S61" s="207">
        <f>CHI!S$52</f>
        <v>4140.0688217858642</v>
      </c>
      <c r="T61" s="207">
        <f>CHI!T$52</f>
        <v>4172.5781513943011</v>
      </c>
      <c r="U61" s="207">
        <f>CHI!U$52</f>
        <v>3956.7319809797555</v>
      </c>
      <c r="V61" s="207">
        <f>CHI!V$52</f>
        <v>3994.0640157470566</v>
      </c>
      <c r="W61" s="207">
        <f>CHI!W$52</f>
        <v>4203.1955793874886</v>
      </c>
    </row>
    <row r="62" spans="1:23" ht="12" customHeight="1" x14ac:dyDescent="0.3">
      <c r="A62" s="18" t="s">
        <v>57</v>
      </c>
      <c r="B62" s="206">
        <f>CHI!B$53</f>
        <v>1546.162092136371</v>
      </c>
      <c r="C62" s="206">
        <f>CHI!C$53</f>
        <v>1539.4953802353502</v>
      </c>
      <c r="D62" s="206">
        <f>CHI!D$53</f>
        <v>1645.6233783697589</v>
      </c>
      <c r="E62" s="206">
        <f>CHI!E$53</f>
        <v>1763.1745744251257</v>
      </c>
      <c r="F62" s="206">
        <f>CHI!F$53</f>
        <v>1555.273615651</v>
      </c>
      <c r="G62" s="206">
        <f>CHI!G$53</f>
        <v>1636.2598815085221</v>
      </c>
      <c r="H62" s="206">
        <f>CHI!H$53</f>
        <v>2045.2776470644376</v>
      </c>
      <c r="I62" s="206">
        <f>CHI!I$53</f>
        <v>2299.623331386163</v>
      </c>
      <c r="J62" s="206">
        <f>CHI!J$53</f>
        <v>2352.9581624180464</v>
      </c>
      <c r="K62" s="206">
        <f>CHI!K$53</f>
        <v>2647.7582952069934</v>
      </c>
      <c r="L62" s="206">
        <f>CHI!L$53</f>
        <v>3065.4282969055139</v>
      </c>
      <c r="M62" s="206">
        <f>CHI!M$53</f>
        <v>2949.9403025823285</v>
      </c>
      <c r="N62" s="206">
        <f>CHI!N$53</f>
        <v>3072.2464653011193</v>
      </c>
      <c r="O62" s="206">
        <f>CHI!O$53</f>
        <v>3206.4066229062</v>
      </c>
      <c r="P62" s="206">
        <f>CHI!P$53</f>
        <v>3120.0584531377472</v>
      </c>
      <c r="Q62" s="206">
        <f>CHI!Q$53</f>
        <v>3308.9000303470784</v>
      </c>
      <c r="R62" s="206">
        <f>CHI!R$53</f>
        <v>3619.6363950735877</v>
      </c>
      <c r="S62" s="206">
        <f>CHI!S$53</f>
        <v>3441.6246618993728</v>
      </c>
      <c r="T62" s="206">
        <f>CHI!T$53</f>
        <v>3227.0157101393888</v>
      </c>
      <c r="U62" s="206">
        <f>CHI!U$53</f>
        <v>3087.7075206242653</v>
      </c>
      <c r="V62" s="206">
        <f>CHI!V$53</f>
        <v>3392.9843708772123</v>
      </c>
      <c r="W62" s="206">
        <f>CHI!W$53</f>
        <v>3597.2960194195666</v>
      </c>
    </row>
    <row r="63" spans="1:23" ht="12" customHeight="1" x14ac:dyDescent="0.3">
      <c r="A63" s="18" t="s">
        <v>47</v>
      </c>
      <c r="B63" s="206">
        <f>CHI!B$54</f>
        <v>1471.017425394271</v>
      </c>
      <c r="C63" s="206">
        <f>CHI!C$54</f>
        <v>1449.88141624536</v>
      </c>
      <c r="D63" s="206">
        <f>CHI!D$54</f>
        <v>1342.4962574713679</v>
      </c>
      <c r="E63" s="206">
        <f>CHI!E$54</f>
        <v>1271.126608177301</v>
      </c>
      <c r="F63" s="206">
        <f>CHI!F$54</f>
        <v>1117.024181349653</v>
      </c>
      <c r="G63" s="206">
        <f>CHI!G$54</f>
        <v>1172.079382204018</v>
      </c>
      <c r="H63" s="206">
        <f>CHI!H$54</f>
        <v>845.70769868984166</v>
      </c>
      <c r="I63" s="206">
        <f>CHI!I$54</f>
        <v>524.55011715738158</v>
      </c>
      <c r="J63" s="206">
        <f>CHI!J$54</f>
        <v>318.36839724565789</v>
      </c>
      <c r="K63" s="206">
        <f>CHI!K$54</f>
        <v>872.27685335515059</v>
      </c>
      <c r="L63" s="206">
        <f>CHI!L$54</f>
        <v>969.47094933813275</v>
      </c>
      <c r="M63" s="206">
        <f>CHI!M$54</f>
        <v>843.96926740984145</v>
      </c>
      <c r="N63" s="206">
        <f>CHI!N$54</f>
        <v>810.16294062785187</v>
      </c>
      <c r="O63" s="206">
        <f>CHI!O$54</f>
        <v>819.84179969642844</v>
      </c>
      <c r="P63" s="206">
        <f>CHI!P$54</f>
        <v>994.11210674094264</v>
      </c>
      <c r="Q63" s="206">
        <f>CHI!Q$54</f>
        <v>809.09503387944824</v>
      </c>
      <c r="R63" s="206">
        <f>CHI!R$54</f>
        <v>500.91841401609292</v>
      </c>
      <c r="S63" s="206">
        <f>CHI!S$54</f>
        <v>536.25107686365732</v>
      </c>
      <c r="T63" s="206">
        <f>CHI!T$54</f>
        <v>786.45524721650565</v>
      </c>
      <c r="U63" s="206">
        <f>CHI!U$54</f>
        <v>701.39285626644835</v>
      </c>
      <c r="V63" s="206">
        <f>CHI!V$54</f>
        <v>437.64456318454768</v>
      </c>
      <c r="W63" s="206">
        <f>CHI!W$54</f>
        <v>468.75956957502609</v>
      </c>
    </row>
    <row r="64" spans="1:23" ht="12" customHeight="1" x14ac:dyDescent="0.3">
      <c r="A64" s="18" t="s">
        <v>48</v>
      </c>
      <c r="B64" s="206">
        <f>CHI!B$55</f>
        <v>132.57276105921201</v>
      </c>
      <c r="C64" s="206">
        <f>CHI!C$55</f>
        <v>147.39517256485999</v>
      </c>
      <c r="D64" s="206">
        <f>CHI!D$55</f>
        <v>154.64743208664601</v>
      </c>
      <c r="E64" s="206">
        <f>CHI!E$55</f>
        <v>163.13157750075419</v>
      </c>
      <c r="F64" s="206">
        <f>CHI!F$55</f>
        <v>153.0699588033016</v>
      </c>
      <c r="G64" s="206">
        <f>CHI!G$55</f>
        <v>185.45325563397861</v>
      </c>
      <c r="H64" s="206">
        <f>CHI!H$55</f>
        <v>145.33924581923651</v>
      </c>
      <c r="I64" s="206">
        <f>CHI!I$55</f>
        <v>180.9666202440724</v>
      </c>
      <c r="J64" s="206">
        <f>CHI!J$55</f>
        <v>155.49106716346611</v>
      </c>
      <c r="K64" s="206">
        <f>CHI!K$55</f>
        <v>146.75169580586609</v>
      </c>
      <c r="L64" s="206">
        <f>CHI!L$55</f>
        <v>157.79593006592151</v>
      </c>
      <c r="M64" s="206">
        <f>CHI!M$55</f>
        <v>152.47444348906089</v>
      </c>
      <c r="N64" s="206">
        <f>CHI!N$55</f>
        <v>155.0683099264354</v>
      </c>
      <c r="O64" s="206">
        <f>CHI!O$55</f>
        <v>161.33562625394089</v>
      </c>
      <c r="P64" s="206">
        <f>CHI!P$55</f>
        <v>160.67641157924899</v>
      </c>
      <c r="Q64" s="206">
        <f>CHI!Q$55</f>
        <v>158.4408139868157</v>
      </c>
      <c r="R64" s="206">
        <f>CHI!R$55</f>
        <v>168.8210566542466</v>
      </c>
      <c r="S64" s="206">
        <f>CHI!S$55</f>
        <v>162.19308302283369</v>
      </c>
      <c r="T64" s="206">
        <f>CHI!T$55</f>
        <v>159.10719403840639</v>
      </c>
      <c r="U64" s="206">
        <f>CHI!U$55</f>
        <v>167.63160408904179</v>
      </c>
      <c r="V64" s="206">
        <f>CHI!V$55</f>
        <v>163.43508168529661</v>
      </c>
      <c r="W64" s="206">
        <f>CHI!W$55</f>
        <v>137.13999039289621</v>
      </c>
    </row>
    <row r="65" spans="1:23" ht="12" customHeight="1" x14ac:dyDescent="0.3">
      <c r="A65" s="19" t="s">
        <v>22</v>
      </c>
      <c r="B65" s="207">
        <f>NMM!B$51</f>
        <v>1478.7319862424765</v>
      </c>
      <c r="C65" s="207">
        <f>NMM!C$51</f>
        <v>1379.2939810834048</v>
      </c>
      <c r="D65" s="207">
        <f>NMM!D$51</f>
        <v>1338.0839208942386</v>
      </c>
      <c r="E65" s="207">
        <f>NMM!E$51</f>
        <v>1517.8406706792775</v>
      </c>
      <c r="F65" s="207">
        <f>NMM!F$51</f>
        <v>1444.209716251075</v>
      </c>
      <c r="G65" s="207">
        <f>NMM!G$51</f>
        <v>1486.77901977644</v>
      </c>
      <c r="H65" s="207">
        <f>NMM!H$51</f>
        <v>1552.7593293207224</v>
      </c>
      <c r="I65" s="207">
        <f>NMM!I$51</f>
        <v>1442.947635425623</v>
      </c>
      <c r="J65" s="207">
        <f>NMM!J$51</f>
        <v>1500.8454858125535</v>
      </c>
      <c r="K65" s="207">
        <f>NMM!K$51</f>
        <v>1244.1592433361998</v>
      </c>
      <c r="L65" s="207">
        <f>NMM!L$51</f>
        <v>1254.7972688852606</v>
      </c>
      <c r="M65" s="207">
        <f>NMM!M$51</f>
        <v>1445.4442023609263</v>
      </c>
      <c r="N65" s="207">
        <f>NMM!N$51</f>
        <v>1360.6561454561461</v>
      </c>
      <c r="O65" s="207">
        <f>NMM!O$51</f>
        <v>1372.7377681396711</v>
      </c>
      <c r="P65" s="207">
        <f>NMM!P$51</f>
        <v>1377.4985444706017</v>
      </c>
      <c r="Q65" s="207">
        <f>NMM!Q$51</f>
        <v>1362.9710522272269</v>
      </c>
      <c r="R65" s="207">
        <f>NMM!R$51</f>
        <v>1382.6274265313057</v>
      </c>
      <c r="S65" s="207">
        <f>NMM!S$51</f>
        <v>1265.2295922751459</v>
      </c>
      <c r="T65" s="207">
        <f>NMM!T$51</f>
        <v>1328.3748213471736</v>
      </c>
      <c r="U65" s="207">
        <f>NMM!U$51</f>
        <v>1333.4170742740419</v>
      </c>
      <c r="V65" s="207">
        <f>NMM!V$51</f>
        <v>1277.0492043216027</v>
      </c>
      <c r="W65" s="207">
        <f>NMM!W$51</f>
        <v>1317.6414452904273</v>
      </c>
    </row>
    <row r="66" spans="1:23" ht="12" customHeight="1" x14ac:dyDescent="0.3">
      <c r="A66" s="18" t="s">
        <v>49</v>
      </c>
      <c r="B66" s="206">
        <f>NMM!B$52</f>
        <v>579.36</v>
      </c>
      <c r="C66" s="206">
        <f>NMM!C$52</f>
        <v>523.78063071347208</v>
      </c>
      <c r="D66" s="206">
        <f>NMM!D$52</f>
        <v>507.12224801086779</v>
      </c>
      <c r="E66" s="206">
        <f>NMM!E$52</f>
        <v>502.6721347906917</v>
      </c>
      <c r="F66" s="206">
        <f>NMM!F$52</f>
        <v>527.50863250069881</v>
      </c>
      <c r="G66" s="206">
        <f>NMM!G$52</f>
        <v>588.27664778709254</v>
      </c>
      <c r="H66" s="206">
        <f>NMM!H$52</f>
        <v>577.57145909961605</v>
      </c>
      <c r="I66" s="206">
        <f>NMM!I$52</f>
        <v>483.68131444732768</v>
      </c>
      <c r="J66" s="206">
        <f>NMM!J$52</f>
        <v>501.12659169845313</v>
      </c>
      <c r="K66" s="206">
        <f>NMM!K$52</f>
        <v>443.0733598385138</v>
      </c>
      <c r="L66" s="206">
        <f>NMM!L$52</f>
        <v>457.43171551947398</v>
      </c>
      <c r="M66" s="206">
        <f>NMM!M$52</f>
        <v>527.17444873434692</v>
      </c>
      <c r="N66" s="206">
        <f>NMM!N$52</f>
        <v>477.8393570860751</v>
      </c>
      <c r="O66" s="206">
        <f>NMM!O$52</f>
        <v>481.55328421843018</v>
      </c>
      <c r="P66" s="206">
        <f>NMM!P$52</f>
        <v>463.57397912185849</v>
      </c>
      <c r="Q66" s="206">
        <f>NMM!Q$52</f>
        <v>430.9016443056496</v>
      </c>
      <c r="R66" s="206">
        <f>NMM!R$52</f>
        <v>458.24535813000699</v>
      </c>
      <c r="S66" s="206">
        <f>NMM!S$52</f>
        <v>445.17057534770242</v>
      </c>
      <c r="T66" s="206">
        <f>NMM!T$52</f>
        <v>454.03066856255691</v>
      </c>
      <c r="U66" s="206">
        <f>NMM!U$52</f>
        <v>467.91619418006638</v>
      </c>
      <c r="V66" s="206">
        <f>NMM!V$52</f>
        <v>464.82131332869329</v>
      </c>
      <c r="W66" s="206">
        <f>NMM!W$52</f>
        <v>471.30948121723748</v>
      </c>
    </row>
    <row r="67" spans="1:23" ht="12" customHeight="1" x14ac:dyDescent="0.3">
      <c r="A67" s="18" t="s">
        <v>50</v>
      </c>
      <c r="B67" s="206">
        <f>NMM!B$53</f>
        <v>496.63907305477443</v>
      </c>
      <c r="C67" s="206">
        <f>NMM!C$53</f>
        <v>466.63435319583817</v>
      </c>
      <c r="D67" s="206">
        <f>NMM!D$53</f>
        <v>437.94662932065648</v>
      </c>
      <c r="E67" s="206">
        <f>NMM!E$53</f>
        <v>588.22012140235915</v>
      </c>
      <c r="F67" s="206">
        <f>NMM!F$53</f>
        <v>477.68905396407757</v>
      </c>
      <c r="G67" s="206">
        <f>NMM!G$53</f>
        <v>460.87596192104928</v>
      </c>
      <c r="H67" s="206">
        <f>NMM!H$53</f>
        <v>503.84323585569638</v>
      </c>
      <c r="I67" s="206">
        <f>NMM!I$53</f>
        <v>507.60132969919232</v>
      </c>
      <c r="J67" s="206">
        <f>NMM!J$53</f>
        <v>535.5481170042566</v>
      </c>
      <c r="K67" s="206">
        <f>NMM!K$53</f>
        <v>432.92810315307503</v>
      </c>
      <c r="L67" s="206">
        <f>NMM!L$53</f>
        <v>448.76201406840232</v>
      </c>
      <c r="M67" s="206">
        <f>NMM!M$53</f>
        <v>592.19998014829514</v>
      </c>
      <c r="N67" s="206">
        <f>NMM!N$53</f>
        <v>610.42398849795256</v>
      </c>
      <c r="O67" s="206">
        <f>NMM!O$53</f>
        <v>650.46356120304154</v>
      </c>
      <c r="P67" s="206">
        <f>NMM!P$53</f>
        <v>655.21039429611506</v>
      </c>
      <c r="Q67" s="206">
        <f>NMM!Q$53</f>
        <v>702.09430489958606</v>
      </c>
      <c r="R67" s="206">
        <f>NMM!R$53</f>
        <v>653.18380197323336</v>
      </c>
      <c r="S67" s="206">
        <f>NMM!S$53</f>
        <v>514.19857294574524</v>
      </c>
      <c r="T67" s="206">
        <f>NMM!T$53</f>
        <v>590.55881401458066</v>
      </c>
      <c r="U67" s="206">
        <f>NMM!U$53</f>
        <v>613.94147797601045</v>
      </c>
      <c r="V67" s="206">
        <f>NMM!V$53</f>
        <v>601.68924625897557</v>
      </c>
      <c r="W67" s="206">
        <f>NMM!W$53</f>
        <v>634.491388221021</v>
      </c>
    </row>
    <row r="68" spans="1:23" ht="12" customHeight="1" x14ac:dyDescent="0.3">
      <c r="A68" s="18" t="s">
        <v>58</v>
      </c>
      <c r="B68" s="206">
        <f>NMM!B$54</f>
        <v>402.73291318770208</v>
      </c>
      <c r="C68" s="206">
        <f>NMM!C$54</f>
        <v>388.87899717409459</v>
      </c>
      <c r="D68" s="206">
        <f>NMM!D$54</f>
        <v>393.01504356271442</v>
      </c>
      <c r="E68" s="206">
        <f>NMM!E$54</f>
        <v>426.94841448622662</v>
      </c>
      <c r="F68" s="206">
        <f>NMM!F$54</f>
        <v>439.01202978629851</v>
      </c>
      <c r="G68" s="206">
        <f>NMM!G$54</f>
        <v>437.62641006829818</v>
      </c>
      <c r="H68" s="206">
        <f>NMM!H$54</f>
        <v>471.34463436540989</v>
      </c>
      <c r="I68" s="206">
        <f>NMM!I$54</f>
        <v>451.66499127910299</v>
      </c>
      <c r="J68" s="206">
        <f>NMM!J$54</f>
        <v>464.17077710984381</v>
      </c>
      <c r="K68" s="206">
        <f>NMM!K$54</f>
        <v>368.1577803446109</v>
      </c>
      <c r="L68" s="206">
        <f>NMM!L$54</f>
        <v>348.60353929738432</v>
      </c>
      <c r="M68" s="206">
        <f>NMM!M$54</f>
        <v>326.06977347828439</v>
      </c>
      <c r="N68" s="206">
        <f>NMM!N$54</f>
        <v>272.39279987211819</v>
      </c>
      <c r="O68" s="206">
        <f>NMM!O$54</f>
        <v>240.7209227181992</v>
      </c>
      <c r="P68" s="206">
        <f>NMM!P$54</f>
        <v>258.7141710526281</v>
      </c>
      <c r="Q68" s="206">
        <f>NMM!Q$54</f>
        <v>229.9751030219912</v>
      </c>
      <c r="R68" s="206">
        <f>NMM!R$54</f>
        <v>271.19826642806532</v>
      </c>
      <c r="S68" s="206">
        <f>NMM!S$54</f>
        <v>305.86044398169838</v>
      </c>
      <c r="T68" s="206">
        <f>NMM!T$54</f>
        <v>283.78533877003599</v>
      </c>
      <c r="U68" s="206">
        <f>NMM!U$54</f>
        <v>251.55940211796491</v>
      </c>
      <c r="V68" s="206">
        <f>NMM!V$54</f>
        <v>210.53864473393381</v>
      </c>
      <c r="W68" s="206">
        <f>NMM!W$54</f>
        <v>211.840575852169</v>
      </c>
    </row>
    <row r="69" spans="1:23" ht="12" customHeight="1" x14ac:dyDescent="0.3">
      <c r="A69" s="19" t="s">
        <v>23</v>
      </c>
      <c r="B69" s="207">
        <f>PPA!B$52</f>
        <v>533.57996560619085</v>
      </c>
      <c r="C69" s="207">
        <f>PPA!C$52</f>
        <v>512.78168529664663</v>
      </c>
      <c r="D69" s="207">
        <f>PPA!D$52</f>
        <v>556.25296646603624</v>
      </c>
      <c r="E69" s="207">
        <f>PPA!E$52</f>
        <v>605.58546861564901</v>
      </c>
      <c r="F69" s="207">
        <f>PPA!F$52</f>
        <v>679.24256233877884</v>
      </c>
      <c r="G69" s="207">
        <f>PPA!G$52</f>
        <v>736.74282029234746</v>
      </c>
      <c r="H69" s="207">
        <f>PPA!H$52</f>
        <v>736.48589853826297</v>
      </c>
      <c r="I69" s="207">
        <f>PPA!I$52</f>
        <v>750.34763542562325</v>
      </c>
      <c r="J69" s="207">
        <f>PPA!J$52</f>
        <v>762.53843508168518</v>
      </c>
      <c r="K69" s="207">
        <f>PPA!K$52</f>
        <v>752.14221840068763</v>
      </c>
      <c r="L69" s="207">
        <f>PPA!L$52</f>
        <v>774.44129267818414</v>
      </c>
      <c r="M69" s="207">
        <f>PPA!M$52</f>
        <v>695.23113445188176</v>
      </c>
      <c r="N69" s="207">
        <f>PPA!N$52</f>
        <v>670.97137107923163</v>
      </c>
      <c r="O69" s="207">
        <f>PPA!O$52</f>
        <v>738.79911655342858</v>
      </c>
      <c r="P69" s="207">
        <f>PPA!P$52</f>
        <v>720.82368973763619</v>
      </c>
      <c r="Q69" s="207">
        <f>PPA!Q$52</f>
        <v>707.58318886696088</v>
      </c>
      <c r="R69" s="207">
        <f>PPA!R$52</f>
        <v>733.81613028236768</v>
      </c>
      <c r="S69" s="207">
        <f>PPA!S$52</f>
        <v>700.2370469850091</v>
      </c>
      <c r="T69" s="207">
        <f>PPA!T$52</f>
        <v>691.10530616145809</v>
      </c>
      <c r="U69" s="207">
        <f>PPA!U$52</f>
        <v>642.34224691514805</v>
      </c>
      <c r="V69" s="207">
        <f>PPA!V$52</f>
        <v>577.18515166172733</v>
      </c>
      <c r="W69" s="207">
        <f>PPA!W$52</f>
        <v>641.6194334754581</v>
      </c>
    </row>
    <row r="70" spans="1:23" ht="12" customHeight="1" x14ac:dyDescent="0.3">
      <c r="A70" s="18" t="s">
        <v>52</v>
      </c>
      <c r="B70" s="206">
        <f>PPA!B$53</f>
        <v>97.785085208833635</v>
      </c>
      <c r="C70" s="206">
        <f>PPA!C$53</f>
        <v>92.142040258130436</v>
      </c>
      <c r="D70" s="206">
        <f>PPA!D$53</f>
        <v>112.35788974271701</v>
      </c>
      <c r="E70" s="206">
        <f>PPA!E$53</f>
        <v>118.8390908044143</v>
      </c>
      <c r="F70" s="206">
        <f>PPA!F$53</f>
        <v>140.25591179048311</v>
      </c>
      <c r="G70" s="206">
        <f>PPA!G$53</f>
        <v>150.6219025522453</v>
      </c>
      <c r="H70" s="206">
        <f>PPA!H$53</f>
        <v>156.66633698060309</v>
      </c>
      <c r="I70" s="206">
        <f>PPA!I$53</f>
        <v>156.3640660028791</v>
      </c>
      <c r="J70" s="206">
        <f>PPA!J$53</f>
        <v>190.78145871887509</v>
      </c>
      <c r="K70" s="206">
        <f>PPA!K$53</f>
        <v>157.21328839940429</v>
      </c>
      <c r="L70" s="206">
        <f>PPA!L$53</f>
        <v>117.43442626913961</v>
      </c>
      <c r="M70" s="206">
        <f>PPA!M$53</f>
        <v>110.9860593015015</v>
      </c>
      <c r="N70" s="206">
        <f>PPA!N$53</f>
        <v>113.6620826172413</v>
      </c>
      <c r="O70" s="206">
        <f>PPA!O$53</f>
        <v>127.16592625795209</v>
      </c>
      <c r="P70" s="206">
        <f>PPA!P$53</f>
        <v>122.4412707423499</v>
      </c>
      <c r="Q70" s="206">
        <f>PPA!Q$53</f>
        <v>115.67987359443779</v>
      </c>
      <c r="R70" s="206">
        <f>PPA!R$53</f>
        <v>128.14573274120909</v>
      </c>
      <c r="S70" s="206">
        <f>PPA!S$53</f>
        <v>122.4789541806737</v>
      </c>
      <c r="T70" s="206">
        <f>PPA!T$53</f>
        <v>123.54517484883669</v>
      </c>
      <c r="U70" s="206">
        <f>PPA!U$53</f>
        <v>124.227419161404</v>
      </c>
      <c r="V70" s="206">
        <f>PPA!V$53</f>
        <v>122.2570947000939</v>
      </c>
      <c r="W70" s="206">
        <f>PPA!W$53</f>
        <v>133.71811591524661</v>
      </c>
    </row>
    <row r="71" spans="1:23" ht="12" customHeight="1" x14ac:dyDescent="0.3">
      <c r="A71" s="18" t="s">
        <v>59</v>
      </c>
      <c r="B71" s="206">
        <f>PPA!B$54</f>
        <v>345.42243910285902</v>
      </c>
      <c r="C71" s="206">
        <f>PPA!C$54</f>
        <v>333.78980857826338</v>
      </c>
      <c r="D71" s="206">
        <f>PPA!D$54</f>
        <v>349.68250916611811</v>
      </c>
      <c r="E71" s="206">
        <f>PPA!E$54</f>
        <v>384.17836413198592</v>
      </c>
      <c r="F71" s="206">
        <f>PPA!F$54</f>
        <v>423.9433345573222</v>
      </c>
      <c r="G71" s="206">
        <f>PPA!G$54</f>
        <v>461.33878278799352</v>
      </c>
      <c r="H71" s="206">
        <f>PPA!H$54</f>
        <v>455.08094144425382</v>
      </c>
      <c r="I71" s="206">
        <f>PPA!I$54</f>
        <v>466.89718686726519</v>
      </c>
      <c r="J71" s="206">
        <f>PPA!J$54</f>
        <v>442.60583801201409</v>
      </c>
      <c r="K71" s="206">
        <f>PPA!K$54</f>
        <v>467.53859891884292</v>
      </c>
      <c r="L71" s="206">
        <f>PPA!L$54</f>
        <v>525.8397410109194</v>
      </c>
      <c r="M71" s="206">
        <f>PPA!M$54</f>
        <v>466.49377462510603</v>
      </c>
      <c r="N71" s="206">
        <f>PPA!N$54</f>
        <v>443.66686417370607</v>
      </c>
      <c r="O71" s="206">
        <f>PPA!O$54</f>
        <v>486.50278043591783</v>
      </c>
      <c r="P71" s="206">
        <f>PPA!P$54</f>
        <v>473.65231485847539</v>
      </c>
      <c r="Q71" s="206">
        <f>PPA!Q$54</f>
        <v>469.46995327768218</v>
      </c>
      <c r="R71" s="206">
        <f>PPA!R$54</f>
        <v>484.83443690296241</v>
      </c>
      <c r="S71" s="206">
        <f>PPA!S$54</f>
        <v>463.605995737363</v>
      </c>
      <c r="T71" s="206">
        <f>PPA!T$54</f>
        <v>458.79066537204631</v>
      </c>
      <c r="U71" s="206">
        <f>PPA!U$54</f>
        <v>411.60579937885149</v>
      </c>
      <c r="V71" s="206">
        <f>PPA!V$54</f>
        <v>347.11779614191431</v>
      </c>
      <c r="W71" s="206">
        <f>PPA!W$54</f>
        <v>388.05561766505889</v>
      </c>
    </row>
    <row r="72" spans="1:23" ht="12" customHeight="1" x14ac:dyDescent="0.3">
      <c r="A72" s="18" t="s">
        <v>60</v>
      </c>
      <c r="B72" s="206">
        <f>PPA!B$55</f>
        <v>90.372441294498188</v>
      </c>
      <c r="C72" s="206">
        <f>PPA!C$55</f>
        <v>86.849836460252874</v>
      </c>
      <c r="D72" s="206">
        <f>PPA!D$55</f>
        <v>94.21256755720114</v>
      </c>
      <c r="E72" s="206">
        <f>PPA!E$55</f>
        <v>102.56801367924881</v>
      </c>
      <c r="F72" s="206">
        <f>PPA!F$55</f>
        <v>115.0433159909735</v>
      </c>
      <c r="G72" s="206">
        <f>PPA!G$55</f>
        <v>124.78213495210861</v>
      </c>
      <c r="H72" s="206">
        <f>PPA!H$55</f>
        <v>124.7386201134061</v>
      </c>
      <c r="I72" s="206">
        <f>PPA!I$55</f>
        <v>127.08638255547901</v>
      </c>
      <c r="J72" s="206">
        <f>PPA!J$55</f>
        <v>129.151138350796</v>
      </c>
      <c r="K72" s="206">
        <f>PPA!K$55</f>
        <v>127.3903310824404</v>
      </c>
      <c r="L72" s="206">
        <f>PPA!L$55</f>
        <v>131.16712539812511</v>
      </c>
      <c r="M72" s="206">
        <f>PPA!M$55</f>
        <v>117.7513005252742</v>
      </c>
      <c r="N72" s="206">
        <f>PPA!N$55</f>
        <v>113.6424242882842</v>
      </c>
      <c r="O72" s="206">
        <f>PPA!O$55</f>
        <v>125.1304098595586</v>
      </c>
      <c r="P72" s="206">
        <f>PPA!P$55</f>
        <v>124.73010413681099</v>
      </c>
      <c r="Q72" s="206">
        <f>PPA!Q$55</f>
        <v>122.43336199484089</v>
      </c>
      <c r="R72" s="206">
        <f>PPA!R$55</f>
        <v>120.8359606381962</v>
      </c>
      <c r="S72" s="206">
        <f>PPA!S$55</f>
        <v>114.1520970669724</v>
      </c>
      <c r="T72" s="206">
        <f>PPA!T$55</f>
        <v>108.7694659405751</v>
      </c>
      <c r="U72" s="206">
        <f>PPA!U$55</f>
        <v>106.50902837489249</v>
      </c>
      <c r="V72" s="206">
        <f>PPA!V$55</f>
        <v>107.8102608197191</v>
      </c>
      <c r="W72" s="206">
        <f>PPA!W$55</f>
        <v>119.84569989515261</v>
      </c>
    </row>
    <row r="73" spans="1:23" ht="12" customHeight="1" x14ac:dyDescent="0.3">
      <c r="A73" s="20" t="s">
        <v>61</v>
      </c>
      <c r="B73" s="208">
        <f>FBT!B$12</f>
        <v>725.73929492691309</v>
      </c>
      <c r="C73" s="208">
        <f>FBT!C$12</f>
        <v>715.6316423043852</v>
      </c>
      <c r="D73" s="208">
        <f>FBT!D$12</f>
        <v>718.19750644883925</v>
      </c>
      <c r="E73" s="208">
        <f>FBT!E$12</f>
        <v>1042.1527944969901</v>
      </c>
      <c r="F73" s="208">
        <f>FBT!F$12</f>
        <v>1162.2299226139289</v>
      </c>
      <c r="G73" s="208">
        <f>FBT!G$12</f>
        <v>1137.6135855545999</v>
      </c>
      <c r="H73" s="208">
        <f>FBT!H$12</f>
        <v>1095.933276010318</v>
      </c>
      <c r="I73" s="208">
        <f>FBT!I$12</f>
        <v>1105.5728288908001</v>
      </c>
      <c r="J73" s="208">
        <f>FBT!J$12</f>
        <v>1152.4778159931211</v>
      </c>
      <c r="K73" s="208">
        <f>FBT!K$12</f>
        <v>1203.6317282889081</v>
      </c>
      <c r="L73" s="208">
        <f>FBT!L$12</f>
        <v>1393.5624542020039</v>
      </c>
      <c r="M73" s="208">
        <f>FBT!M$12</f>
        <v>1327.50466442879</v>
      </c>
      <c r="N73" s="208">
        <f>FBT!N$12</f>
        <v>1344.285970427572</v>
      </c>
      <c r="O73" s="208">
        <f>FBT!O$12</f>
        <v>1368.991768580725</v>
      </c>
      <c r="P73" s="208">
        <f>FBT!P$12</f>
        <v>1420.1899671153169</v>
      </c>
      <c r="Q73" s="208">
        <f>FBT!Q$12</f>
        <v>1465.6989756919629</v>
      </c>
      <c r="R73" s="208">
        <f>FBT!R$12</f>
        <v>1477.595498271108</v>
      </c>
      <c r="S73" s="208">
        <f>FBT!S$12</f>
        <v>1517.310956945061</v>
      </c>
      <c r="T73" s="208">
        <f>FBT!T$12</f>
        <v>1611.3387639934019</v>
      </c>
      <c r="U73" s="208">
        <f>FBT!U$12</f>
        <v>1643.122080341288</v>
      </c>
      <c r="V73" s="208">
        <f>FBT!V$12</f>
        <v>1577.2352916377019</v>
      </c>
      <c r="W73" s="208">
        <f>FBT!W$12</f>
        <v>1689.6237005423129</v>
      </c>
    </row>
    <row r="74" spans="1:23" ht="12" customHeight="1" x14ac:dyDescent="0.3">
      <c r="A74" s="14" t="s">
        <v>62</v>
      </c>
      <c r="B74" s="206">
        <f>TRE!B$12</f>
        <v>207.05012897678421</v>
      </c>
      <c r="C74" s="206">
        <f>TRE!C$12</f>
        <v>207.8162510748065</v>
      </c>
      <c r="D74" s="206">
        <f>TRE!D$12</f>
        <v>226.91186586414449</v>
      </c>
      <c r="E74" s="206">
        <f>TRE!E$12</f>
        <v>226.8276010318142</v>
      </c>
      <c r="F74" s="206">
        <f>TRE!F$12</f>
        <v>182.5294926913156</v>
      </c>
      <c r="G74" s="206">
        <f>TRE!G$12</f>
        <v>194.00945829750651</v>
      </c>
      <c r="H74" s="206">
        <f>TRE!H$12</f>
        <v>186.70429922613931</v>
      </c>
      <c r="I74" s="206">
        <f>TRE!I$12</f>
        <v>174.6565778159931</v>
      </c>
      <c r="J74" s="206">
        <f>TRE!J$12</f>
        <v>173.45993121238169</v>
      </c>
      <c r="K74" s="206">
        <f>TRE!K$12</f>
        <v>155.16294067067929</v>
      </c>
      <c r="L74" s="206">
        <f>TRE!L$12</f>
        <v>179.43069832868369</v>
      </c>
      <c r="M74" s="206">
        <f>TRE!M$12</f>
        <v>182.0362659660853</v>
      </c>
      <c r="N74" s="206">
        <f>TRE!N$12</f>
        <v>182.37413013657189</v>
      </c>
      <c r="O74" s="206">
        <f>TRE!O$12</f>
        <v>188.87779768550899</v>
      </c>
      <c r="P74" s="206">
        <f>TRE!P$12</f>
        <v>153.6505489335058</v>
      </c>
      <c r="Q74" s="206">
        <f>TRE!Q$12</f>
        <v>126.9966376231652</v>
      </c>
      <c r="R74" s="206">
        <f>TRE!R$12</f>
        <v>117.6899125726264</v>
      </c>
      <c r="S74" s="206">
        <f>TRE!S$12</f>
        <v>106.7934070862357</v>
      </c>
      <c r="T74" s="206">
        <f>TRE!T$12</f>
        <v>114.8058308930204</v>
      </c>
      <c r="U74" s="206">
        <f>TRE!U$12</f>
        <v>111.5319667559484</v>
      </c>
      <c r="V74" s="206">
        <f>TRE!V$12</f>
        <v>103.8842341464907</v>
      </c>
      <c r="W74" s="206">
        <f>TRE!W$12</f>
        <v>110.33825645979979</v>
      </c>
    </row>
    <row r="75" spans="1:23" ht="12" customHeight="1" x14ac:dyDescent="0.3">
      <c r="A75" s="14" t="s">
        <v>63</v>
      </c>
      <c r="B75" s="206">
        <f>MAE!B$12</f>
        <v>263.91771281169378</v>
      </c>
      <c r="C75" s="206">
        <f>MAE!C$12</f>
        <v>250.06663800515901</v>
      </c>
      <c r="D75" s="206">
        <f>MAE!D$12</f>
        <v>272.30533104041268</v>
      </c>
      <c r="E75" s="206">
        <f>MAE!E$12</f>
        <v>342.97067927772991</v>
      </c>
      <c r="F75" s="206">
        <f>MAE!F$12</f>
        <v>363.61840068787632</v>
      </c>
      <c r="G75" s="206">
        <f>MAE!G$12</f>
        <v>396.99036973344801</v>
      </c>
      <c r="H75" s="206">
        <f>MAE!H$12</f>
        <v>390.07506448839212</v>
      </c>
      <c r="I75" s="206">
        <f>MAE!I$12</f>
        <v>377.7558899398108</v>
      </c>
      <c r="J75" s="206">
        <f>MAE!J$12</f>
        <v>350.76646603611363</v>
      </c>
      <c r="K75" s="206">
        <f>MAE!K$12</f>
        <v>305.68022355975933</v>
      </c>
      <c r="L75" s="206">
        <f>MAE!L$12</f>
        <v>342.09653420682059</v>
      </c>
      <c r="M75" s="206">
        <f>MAE!M$12</f>
        <v>349.8104397880731</v>
      </c>
      <c r="N75" s="206">
        <f>MAE!N$12</f>
        <v>341.83001525852302</v>
      </c>
      <c r="O75" s="206">
        <f>MAE!O$12</f>
        <v>343.97339493766941</v>
      </c>
      <c r="P75" s="206">
        <f>MAE!P$12</f>
        <v>290.80463369037722</v>
      </c>
      <c r="Q75" s="206">
        <f>MAE!Q$12</f>
        <v>298.87951716403728</v>
      </c>
      <c r="R75" s="206">
        <f>MAE!R$12</f>
        <v>282.32552623797011</v>
      </c>
      <c r="S75" s="206">
        <f>MAE!S$12</f>
        <v>303.65254459731511</v>
      </c>
      <c r="T75" s="206">
        <f>MAE!T$12</f>
        <v>293.62603468566948</v>
      </c>
      <c r="U75" s="206">
        <f>MAE!U$12</f>
        <v>280.74765601882558</v>
      </c>
      <c r="V75" s="206">
        <f>MAE!V$12</f>
        <v>251.0913248991842</v>
      </c>
      <c r="W75" s="206">
        <f>MAE!W$12</f>
        <v>278.96684114328752</v>
      </c>
    </row>
    <row r="76" spans="1:23" ht="12" customHeight="1" x14ac:dyDescent="0.3">
      <c r="A76" s="14" t="s">
        <v>64</v>
      </c>
      <c r="B76" s="206">
        <f>TEL!B$12</f>
        <v>252.56104901117789</v>
      </c>
      <c r="C76" s="206">
        <f>TEL!C$12</f>
        <v>246.91117798796219</v>
      </c>
      <c r="D76" s="206">
        <f>TEL!D$12</f>
        <v>239.52364574376611</v>
      </c>
      <c r="E76" s="206">
        <f>TEL!E$12</f>
        <v>344.01504729148752</v>
      </c>
      <c r="F76" s="206">
        <f>TEL!F$12</f>
        <v>309.72424763542551</v>
      </c>
      <c r="G76" s="206">
        <f>TEL!G$12</f>
        <v>296.44368013757531</v>
      </c>
      <c r="H76" s="206">
        <f>TEL!H$12</f>
        <v>294.24402407566629</v>
      </c>
      <c r="I76" s="206">
        <f>TEL!I$12</f>
        <v>276.51049011177992</v>
      </c>
      <c r="J76" s="206">
        <f>TEL!J$12</f>
        <v>227.65760963026639</v>
      </c>
      <c r="K76" s="206">
        <f>TEL!K$12</f>
        <v>205.5623387790198</v>
      </c>
      <c r="L76" s="206">
        <f>TEL!L$12</f>
        <v>211.84685914957109</v>
      </c>
      <c r="M76" s="206">
        <f>TEL!M$12</f>
        <v>213.2698891803993</v>
      </c>
      <c r="N76" s="206">
        <f>TEL!N$12</f>
        <v>207.9724758307504</v>
      </c>
      <c r="O76" s="206">
        <f>TEL!O$12</f>
        <v>217.3215575284201</v>
      </c>
      <c r="P76" s="206">
        <f>TEL!P$12</f>
        <v>178.93417943504741</v>
      </c>
      <c r="Q76" s="206">
        <f>TEL!Q$12</f>
        <v>189.3631987926959</v>
      </c>
      <c r="R76" s="206">
        <f>TEL!R$12</f>
        <v>176.31160965507081</v>
      </c>
      <c r="S76" s="206">
        <f>TEL!S$12</f>
        <v>182.93710556422849</v>
      </c>
      <c r="T76" s="206">
        <f>TEL!T$12</f>
        <v>186.73999556407881</v>
      </c>
      <c r="U76" s="206">
        <f>TEL!U$12</f>
        <v>167.116326647427</v>
      </c>
      <c r="V76" s="206">
        <f>TEL!V$12</f>
        <v>143.78601368513321</v>
      </c>
      <c r="W76" s="206">
        <f>TEL!W$12</f>
        <v>162.17946688319401</v>
      </c>
    </row>
    <row r="77" spans="1:23" ht="12" customHeight="1" x14ac:dyDescent="0.3">
      <c r="A77" s="14" t="s">
        <v>65</v>
      </c>
      <c r="B77" s="206">
        <f>WWP!B$12</f>
        <v>99.40292347377472</v>
      </c>
      <c r="C77" s="206">
        <f>WWP!C$12</f>
        <v>116.3275150472915</v>
      </c>
      <c r="D77" s="206">
        <f>WWP!D$12</f>
        <v>107.67171109200341</v>
      </c>
      <c r="E77" s="206">
        <f>WWP!E$12</f>
        <v>137.1834909716251</v>
      </c>
      <c r="F77" s="206">
        <f>WWP!F$12</f>
        <v>136.94926913155629</v>
      </c>
      <c r="G77" s="206">
        <f>WWP!G$12</f>
        <v>134.9964746345658</v>
      </c>
      <c r="H77" s="206">
        <f>WWP!H$12</f>
        <v>139.0896818572657</v>
      </c>
      <c r="I77" s="206">
        <f>WWP!I$12</f>
        <v>148.1572656921754</v>
      </c>
      <c r="J77" s="206">
        <f>WWP!J$12</f>
        <v>146.66362854686159</v>
      </c>
      <c r="K77" s="206">
        <f>WWP!K$12</f>
        <v>141.68039552880481</v>
      </c>
      <c r="L77" s="206">
        <f>WWP!L$12</f>
        <v>200.25638473717481</v>
      </c>
      <c r="M77" s="206">
        <f>WWP!M$12</f>
        <v>215.75496046507519</v>
      </c>
      <c r="N77" s="206">
        <f>WWP!N$12</f>
        <v>223.29221443583739</v>
      </c>
      <c r="O77" s="206">
        <f>WWP!O$12</f>
        <v>225.60474574358651</v>
      </c>
      <c r="P77" s="206">
        <f>WWP!P$12</f>
        <v>227.0491820731757</v>
      </c>
      <c r="Q77" s="206">
        <f>WWP!Q$12</f>
        <v>240.35729271532739</v>
      </c>
      <c r="R77" s="206">
        <f>WWP!R$12</f>
        <v>241.56181183445639</v>
      </c>
      <c r="S77" s="206">
        <f>WWP!S$12</f>
        <v>234.90310492389941</v>
      </c>
      <c r="T77" s="206">
        <f>WWP!T$12</f>
        <v>248.89742771775789</v>
      </c>
      <c r="U77" s="206">
        <f>WWP!U$12</f>
        <v>239.23810523252229</v>
      </c>
      <c r="V77" s="206">
        <f>WWP!V$12</f>
        <v>245.0618400825629</v>
      </c>
      <c r="W77" s="206">
        <f>WWP!W$12</f>
        <v>285.71575590447247</v>
      </c>
    </row>
    <row r="78" spans="1:23" ht="12" customHeight="1" x14ac:dyDescent="0.3">
      <c r="A78" s="21" t="s">
        <v>66</v>
      </c>
      <c r="B78" s="209">
        <f>OIS!B$12</f>
        <v>2144.1405846947541</v>
      </c>
      <c r="C78" s="209">
        <f>OIS!C$12</f>
        <v>2590.1626827171099</v>
      </c>
      <c r="D78" s="209">
        <f>OIS!D$12</f>
        <v>2113.136801375756</v>
      </c>
      <c r="E78" s="209">
        <f>OIS!E$12</f>
        <v>1193.8127257093711</v>
      </c>
      <c r="F78" s="209">
        <f>OIS!F$12</f>
        <v>884.98417884780417</v>
      </c>
      <c r="G78" s="209">
        <f>OIS!G$12</f>
        <v>906.11057609630291</v>
      </c>
      <c r="H78" s="209">
        <f>OIS!H$12</f>
        <v>1066.6397248495271</v>
      </c>
      <c r="I78" s="209">
        <f>OIS!I$12</f>
        <v>793.16809974204534</v>
      </c>
      <c r="J78" s="209">
        <f>OIS!J$12</f>
        <v>815.95451418744733</v>
      </c>
      <c r="K78" s="209">
        <f>OIS!K$12</f>
        <v>751.33224419604483</v>
      </c>
      <c r="L78" s="209">
        <f>OIS!L$12</f>
        <v>883.22721811870838</v>
      </c>
      <c r="M78" s="209">
        <f>OIS!M$12</f>
        <v>723.94191800475448</v>
      </c>
      <c r="N78" s="209">
        <f>OIS!N$12</f>
        <v>787.69859641162429</v>
      </c>
      <c r="O78" s="209">
        <f>OIS!O$12</f>
        <v>796.85045281875102</v>
      </c>
      <c r="P78" s="209">
        <f>OIS!P$12</f>
        <v>636.89916106929877</v>
      </c>
      <c r="Q78" s="209">
        <f>OIS!Q$12</f>
        <v>592.55745664275344</v>
      </c>
      <c r="R78" s="209">
        <f>OIS!R$12</f>
        <v>608.7002566830779</v>
      </c>
      <c r="S78" s="209">
        <f>OIS!S$12</f>
        <v>629.23624840386105</v>
      </c>
      <c r="T78" s="209">
        <f>OIS!T$12</f>
        <v>624.2109644841064</v>
      </c>
      <c r="U78" s="209">
        <f>OIS!U$12</f>
        <v>605.94623678238077</v>
      </c>
      <c r="V78" s="209">
        <f>OIS!V$12</f>
        <v>541.60935480799583</v>
      </c>
      <c r="W78" s="209">
        <f>OIS!W$12</f>
        <v>556.45836951554134</v>
      </c>
    </row>
    <row r="80" spans="1:23" ht="12" customHeight="1" x14ac:dyDescent="0.3">
      <c r="A80" s="30" t="s">
        <v>82</v>
      </c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</row>
    <row r="81" spans="1:23" ht="12" customHeight="1" x14ac:dyDescent="0.3">
      <c r="A81" s="31" t="s">
        <v>68</v>
      </c>
      <c r="B81" s="212">
        <v>6949.2184866723983</v>
      </c>
      <c r="C81" s="212">
        <v>6704.8707652622516</v>
      </c>
      <c r="D81" s="212">
        <v>6671.2322441960423</v>
      </c>
      <c r="E81" s="212">
        <v>6657.4503009458313</v>
      </c>
      <c r="F81" s="212">
        <v>7041.5897678417878</v>
      </c>
      <c r="G81" s="212">
        <v>7430.2365434221838</v>
      </c>
      <c r="H81" s="212">
        <v>6920.8049871023213</v>
      </c>
      <c r="I81" s="212">
        <v>7005.4985382631103</v>
      </c>
      <c r="J81" s="212">
        <v>8023.2416165090272</v>
      </c>
      <c r="K81" s="212">
        <v>6370.3832330180558</v>
      </c>
      <c r="L81" s="212">
        <v>7015.0406706792764</v>
      </c>
      <c r="M81" s="212">
        <v>6881.3511607910568</v>
      </c>
      <c r="N81" s="212">
        <v>6962.5976784178838</v>
      </c>
      <c r="O81" s="212">
        <v>7489.5720550300921</v>
      </c>
      <c r="P81" s="212">
        <v>8014.0510748065335</v>
      </c>
      <c r="Q81" s="212">
        <v>7656.8110060189156</v>
      </c>
      <c r="R81" s="212">
        <v>7578.8599312123815</v>
      </c>
      <c r="S81" s="212">
        <v>7477.3816852966465</v>
      </c>
      <c r="T81" s="212">
        <v>7793.2032674118664</v>
      </c>
      <c r="U81" s="212">
        <v>7229.6592433362002</v>
      </c>
      <c r="V81" s="212">
        <v>7090.9372312983678</v>
      </c>
      <c r="W81" s="212">
        <v>7526.7915735167662</v>
      </c>
    </row>
    <row r="82" spans="1:23" ht="12" customHeight="1" x14ac:dyDescent="0.3">
      <c r="A82" s="24" t="s">
        <v>30</v>
      </c>
      <c r="B82" s="215">
        <v>151.0908856405847</v>
      </c>
      <c r="C82" s="215">
        <v>165.48048151332759</v>
      </c>
      <c r="D82" s="215">
        <v>148.11066208082536</v>
      </c>
      <c r="E82" s="215">
        <v>140.29862424763539</v>
      </c>
      <c r="F82" s="215">
        <v>164.59277730008603</v>
      </c>
      <c r="G82" s="215">
        <v>167.29079965606192</v>
      </c>
      <c r="H82" s="215">
        <v>167.58865004299227</v>
      </c>
      <c r="I82" s="215">
        <v>180.52983662940673</v>
      </c>
      <c r="J82" s="215">
        <v>197.6233877901978</v>
      </c>
      <c r="K82" s="215">
        <v>167.01049011177983</v>
      </c>
      <c r="L82" s="215">
        <v>170.87652622527941</v>
      </c>
      <c r="M82" s="215">
        <v>156.48693035253649</v>
      </c>
      <c r="N82" s="215">
        <v>165.48048151332759</v>
      </c>
      <c r="O82" s="215">
        <v>171.77592433361991</v>
      </c>
      <c r="P82" s="215">
        <v>214.0453998280309</v>
      </c>
      <c r="Q82" s="215">
        <v>262.34049871023211</v>
      </c>
      <c r="R82" s="215">
        <v>254.0664660361135</v>
      </c>
      <c r="S82" s="215">
        <v>248.04084264832329</v>
      </c>
      <c r="T82" s="215">
        <v>262.70025795356838</v>
      </c>
      <c r="U82" s="215">
        <v>258.20352536543419</v>
      </c>
      <c r="V82" s="215">
        <v>243.54411006018921</v>
      </c>
      <c r="W82" s="215">
        <v>214.13533963886499</v>
      </c>
    </row>
    <row r="83" spans="1:23" ht="12" customHeight="1" x14ac:dyDescent="0.3">
      <c r="A83" s="14" t="s">
        <v>31</v>
      </c>
      <c r="B83" s="206">
        <v>5981.8812553740318</v>
      </c>
      <c r="C83" s="206">
        <v>5917.1920894239029</v>
      </c>
      <c r="D83" s="206">
        <v>5855.952020636284</v>
      </c>
      <c r="E83" s="206">
        <v>5700.7262252794508</v>
      </c>
      <c r="F83" s="206">
        <v>6003.611177987962</v>
      </c>
      <c r="G83" s="206">
        <v>6330.897248495271</v>
      </c>
      <c r="H83" s="206">
        <v>5864.7606190885635</v>
      </c>
      <c r="I83" s="206">
        <v>5819.6043852106595</v>
      </c>
      <c r="J83" s="206">
        <v>6880.7441960447104</v>
      </c>
      <c r="K83" s="206">
        <v>5400.4490111779869</v>
      </c>
      <c r="L83" s="206">
        <v>5860.3898538263102</v>
      </c>
      <c r="M83" s="206">
        <v>5735.3777300085976</v>
      </c>
      <c r="N83" s="206">
        <v>5900.0668099742034</v>
      </c>
      <c r="O83" s="206">
        <v>6376.5118658641422</v>
      </c>
      <c r="P83" s="206">
        <v>6935.6595012897669</v>
      </c>
      <c r="Q83" s="206">
        <v>6403.6830610490106</v>
      </c>
      <c r="R83" s="206">
        <v>6385.4828890799654</v>
      </c>
      <c r="S83" s="206">
        <v>6144.2112639724846</v>
      </c>
      <c r="T83" s="206">
        <v>6480.9198624247638</v>
      </c>
      <c r="U83" s="206">
        <v>5952.795012897679</v>
      </c>
      <c r="V83" s="206">
        <v>5703.5347377472062</v>
      </c>
      <c r="W83" s="206">
        <v>6288.7680137575235</v>
      </c>
    </row>
    <row r="84" spans="1:23" ht="12" customHeight="1" x14ac:dyDescent="0.3">
      <c r="A84" s="18" t="s">
        <v>32</v>
      </c>
      <c r="B84" s="206">
        <v>0</v>
      </c>
      <c r="C84" s="206">
        <v>0</v>
      </c>
      <c r="D84" s="206">
        <v>0</v>
      </c>
      <c r="E84" s="206">
        <v>0</v>
      </c>
      <c r="F84" s="206">
        <v>0</v>
      </c>
      <c r="G84" s="206">
        <v>0</v>
      </c>
      <c r="H84" s="206">
        <v>0</v>
      </c>
      <c r="I84" s="206">
        <v>0</v>
      </c>
      <c r="J84" s="206">
        <v>0</v>
      </c>
      <c r="K84" s="206">
        <v>0</v>
      </c>
      <c r="L84" s="206">
        <v>0</v>
      </c>
      <c r="M84" s="206">
        <v>0</v>
      </c>
      <c r="N84" s="206">
        <v>0</v>
      </c>
      <c r="O84" s="206">
        <v>0</v>
      </c>
      <c r="P84" s="206">
        <v>0</v>
      </c>
      <c r="Q84" s="206">
        <v>0</v>
      </c>
      <c r="R84" s="206">
        <v>0</v>
      </c>
      <c r="S84" s="206">
        <v>0</v>
      </c>
      <c r="T84" s="206">
        <v>0</v>
      </c>
      <c r="U84" s="206">
        <v>0</v>
      </c>
      <c r="V84" s="206">
        <v>0</v>
      </c>
      <c r="W84" s="206">
        <v>0</v>
      </c>
    </row>
    <row r="85" spans="1:23" ht="12" customHeight="1" x14ac:dyDescent="0.3">
      <c r="A85" s="18" t="s">
        <v>33</v>
      </c>
      <c r="B85" s="206">
        <v>212.04737747205499</v>
      </c>
      <c r="C85" s="206">
        <v>314.22562338779022</v>
      </c>
      <c r="D85" s="206">
        <v>182.38271711092</v>
      </c>
      <c r="E85" s="206">
        <v>177.98796216681001</v>
      </c>
      <c r="F85" s="206">
        <v>113.16517626827169</v>
      </c>
      <c r="G85" s="206">
        <v>115.3625967325881</v>
      </c>
      <c r="H85" s="206">
        <v>172.49449699054171</v>
      </c>
      <c r="I85" s="206">
        <v>335.10077386070509</v>
      </c>
      <c r="J85" s="206">
        <v>437.27910576096298</v>
      </c>
      <c r="K85" s="206">
        <v>1077.8159931212381</v>
      </c>
      <c r="L85" s="206">
        <v>970.14428202923466</v>
      </c>
      <c r="M85" s="206">
        <v>1210.7576096302671</v>
      </c>
      <c r="N85" s="206">
        <v>1254.7052450558899</v>
      </c>
      <c r="O85" s="206">
        <v>1345.8966466036111</v>
      </c>
      <c r="P85" s="206">
        <v>1600.7929492691319</v>
      </c>
      <c r="Q85" s="206">
        <v>1587.608684436801</v>
      </c>
      <c r="R85" s="206">
        <v>1322.8240756663799</v>
      </c>
      <c r="S85" s="206">
        <v>1363.475666380052</v>
      </c>
      <c r="T85" s="206">
        <v>2054.112897678418</v>
      </c>
      <c r="U85" s="206">
        <v>2161.455030094583</v>
      </c>
      <c r="V85" s="206">
        <v>2000.093637145314</v>
      </c>
      <c r="W85" s="206">
        <v>2086.2928632846092</v>
      </c>
    </row>
    <row r="86" spans="1:23" ht="12" customHeight="1" x14ac:dyDescent="0.3">
      <c r="A86" s="18" t="s">
        <v>83</v>
      </c>
      <c r="B86" s="206">
        <v>0</v>
      </c>
      <c r="C86" s="206">
        <v>0</v>
      </c>
      <c r="D86" s="206">
        <v>0</v>
      </c>
      <c r="E86" s="206">
        <v>0</v>
      </c>
      <c r="F86" s="206">
        <v>0</v>
      </c>
      <c r="G86" s="206">
        <v>0</v>
      </c>
      <c r="H86" s="206">
        <v>0</v>
      </c>
      <c r="I86" s="206">
        <v>0</v>
      </c>
      <c r="J86" s="206">
        <v>0</v>
      </c>
      <c r="K86" s="206">
        <v>0</v>
      </c>
      <c r="L86" s="206">
        <v>0</v>
      </c>
      <c r="M86" s="206">
        <v>0</v>
      </c>
      <c r="N86" s="206">
        <v>0</v>
      </c>
      <c r="O86" s="206">
        <v>0</v>
      </c>
      <c r="P86" s="206">
        <v>0</v>
      </c>
      <c r="Q86" s="206">
        <v>0</v>
      </c>
      <c r="R86" s="206">
        <v>0</v>
      </c>
      <c r="S86" s="206">
        <v>0</v>
      </c>
      <c r="T86" s="206">
        <v>0</v>
      </c>
      <c r="U86" s="206">
        <v>0</v>
      </c>
      <c r="V86" s="206">
        <v>0</v>
      </c>
      <c r="W86" s="206">
        <v>0</v>
      </c>
    </row>
    <row r="87" spans="1:23" ht="12" customHeight="1" x14ac:dyDescent="0.3">
      <c r="A87" s="18" t="s">
        <v>70</v>
      </c>
      <c r="B87" s="206">
        <v>21.97386070507309</v>
      </c>
      <c r="C87" s="206">
        <v>28.661478933791919</v>
      </c>
      <c r="D87" s="206">
        <v>19.10765262252794</v>
      </c>
      <c r="E87" s="206">
        <v>18.152278589853829</v>
      </c>
      <c r="F87" s="206">
        <v>18.152278589853829</v>
      </c>
      <c r="G87" s="206">
        <v>7.643078245915734</v>
      </c>
      <c r="H87" s="206">
        <v>8.5984522785898534</v>
      </c>
      <c r="I87" s="206">
        <v>7.643078245915734</v>
      </c>
      <c r="J87" s="206">
        <v>7.643078245915734</v>
      </c>
      <c r="K87" s="206">
        <v>10.50920034393809</v>
      </c>
      <c r="L87" s="206">
        <v>14.33078245915735</v>
      </c>
      <c r="M87" s="206">
        <v>8.5984522785898534</v>
      </c>
      <c r="N87" s="206">
        <v>8.5984522785898534</v>
      </c>
      <c r="O87" s="206">
        <v>8.5984522785898534</v>
      </c>
      <c r="P87" s="206">
        <v>12.419948409286331</v>
      </c>
      <c r="Q87" s="206">
        <v>12.419948409286331</v>
      </c>
      <c r="R87" s="206">
        <v>14.33078245915735</v>
      </c>
      <c r="S87" s="206">
        <v>14.903955288048151</v>
      </c>
      <c r="T87" s="206">
        <v>17.38796216680997</v>
      </c>
      <c r="U87" s="206">
        <v>18.152278589853829</v>
      </c>
      <c r="V87" s="206">
        <v>18.04436801375752</v>
      </c>
      <c r="W87" s="206">
        <v>25.377815993121239</v>
      </c>
    </row>
    <row r="88" spans="1:23" ht="12" customHeight="1" x14ac:dyDescent="0.3">
      <c r="A88" s="18" t="s">
        <v>34</v>
      </c>
      <c r="B88" s="206">
        <f t="shared" ref="B88:W88" si="5">IF(ABS(B83-B84-B85-B86-B87-B89)&lt;0.0000001,0,B83-B84-B85-B86-B87-B89)</f>
        <v>1422.2652622527939</v>
      </c>
      <c r="C88" s="206">
        <f t="shared" si="5"/>
        <v>1450.4872742906264</v>
      </c>
      <c r="D88" s="206">
        <f t="shared" si="5"/>
        <v>1418.1952708512463</v>
      </c>
      <c r="E88" s="206">
        <f t="shared" si="5"/>
        <v>1465.8929492691327</v>
      </c>
      <c r="F88" s="206">
        <f t="shared" si="5"/>
        <v>1442.6576956147892</v>
      </c>
      <c r="G88" s="206">
        <f t="shared" si="5"/>
        <v>1513.4232158211526</v>
      </c>
      <c r="H88" s="206">
        <f t="shared" si="5"/>
        <v>1735.3539122957854</v>
      </c>
      <c r="I88" s="206">
        <f t="shared" si="5"/>
        <v>1676.7267411865851</v>
      </c>
      <c r="J88" s="206">
        <f t="shared" si="5"/>
        <v>1720.3352536543416</v>
      </c>
      <c r="K88" s="206">
        <f t="shared" si="5"/>
        <v>1465.1762682717117</v>
      </c>
      <c r="L88" s="206">
        <f t="shared" si="5"/>
        <v>1577.0707652622518</v>
      </c>
      <c r="M88" s="206">
        <f t="shared" si="5"/>
        <v>1593.4077386070489</v>
      </c>
      <c r="N88" s="206">
        <f t="shared" si="5"/>
        <v>1487.1500429922608</v>
      </c>
      <c r="O88" s="206">
        <f t="shared" si="5"/>
        <v>1507.7337919174533</v>
      </c>
      <c r="P88" s="206">
        <f t="shared" si="5"/>
        <v>1581.164488392089</v>
      </c>
      <c r="Q88" s="206">
        <f t="shared" si="5"/>
        <v>1535.2871883061057</v>
      </c>
      <c r="R88" s="206">
        <f t="shared" si="5"/>
        <v>1679.0723129836629</v>
      </c>
      <c r="S88" s="206">
        <f t="shared" si="5"/>
        <v>1670.0257953568344</v>
      </c>
      <c r="T88" s="206">
        <f t="shared" si="5"/>
        <v>1373.0953568357691</v>
      </c>
      <c r="U88" s="206">
        <f t="shared" si="5"/>
        <v>1238.5741186586424</v>
      </c>
      <c r="V88" s="206">
        <f t="shared" si="5"/>
        <v>1102.6366294067079</v>
      </c>
      <c r="W88" s="206">
        <f t="shared" si="5"/>
        <v>1247.949785038692</v>
      </c>
    </row>
    <row r="89" spans="1:23" ht="12" customHeight="1" x14ac:dyDescent="0.3">
      <c r="A89" s="18" t="s">
        <v>84</v>
      </c>
      <c r="B89" s="206">
        <v>4325.5947549441098</v>
      </c>
      <c r="C89" s="206">
        <v>4123.817712811694</v>
      </c>
      <c r="D89" s="206">
        <v>4236.2663800515902</v>
      </c>
      <c r="E89" s="206">
        <v>4038.6930352536542</v>
      </c>
      <c r="F89" s="206">
        <v>4429.6360275150473</v>
      </c>
      <c r="G89" s="206">
        <v>4694.4683576956149</v>
      </c>
      <c r="H89" s="206">
        <v>3948.313757523646</v>
      </c>
      <c r="I89" s="206">
        <v>3800.1337919174539</v>
      </c>
      <c r="J89" s="206">
        <v>4715.4867583834903</v>
      </c>
      <c r="K89" s="206">
        <v>2846.9475494410999</v>
      </c>
      <c r="L89" s="206">
        <v>3298.8440240756659</v>
      </c>
      <c r="M89" s="206">
        <v>2922.6139294926911</v>
      </c>
      <c r="N89" s="206">
        <v>3149.6130696474629</v>
      </c>
      <c r="O89" s="206">
        <v>3514.2829750644878</v>
      </c>
      <c r="P89" s="206">
        <v>3741.28211521926</v>
      </c>
      <c r="Q89" s="206">
        <v>3268.3672398968179</v>
      </c>
      <c r="R89" s="206">
        <v>3369.2557179707651</v>
      </c>
      <c r="S89" s="206">
        <v>3095.80584694755</v>
      </c>
      <c r="T89" s="206">
        <v>3036.3236457437661</v>
      </c>
      <c r="U89" s="206">
        <v>2534.6135855545999</v>
      </c>
      <c r="V89" s="206">
        <v>2582.760103181427</v>
      </c>
      <c r="W89" s="206">
        <v>2929.1475494411002</v>
      </c>
    </row>
    <row r="90" spans="1:23" ht="12" customHeight="1" x14ac:dyDescent="0.3">
      <c r="A90" s="14" t="s">
        <v>35</v>
      </c>
      <c r="B90" s="206">
        <v>816.24634565778149</v>
      </c>
      <c r="C90" s="206">
        <v>622.1981943250214</v>
      </c>
      <c r="D90" s="206">
        <v>667.1695614789337</v>
      </c>
      <c r="E90" s="206">
        <v>816.42545141874461</v>
      </c>
      <c r="F90" s="206">
        <v>873.38581255374038</v>
      </c>
      <c r="G90" s="206">
        <v>932.04849527085116</v>
      </c>
      <c r="H90" s="206">
        <v>888.45571797076514</v>
      </c>
      <c r="I90" s="206">
        <v>1005.364316423044</v>
      </c>
      <c r="J90" s="206">
        <v>944.87403267411867</v>
      </c>
      <c r="K90" s="206">
        <v>802.92373172828889</v>
      </c>
      <c r="L90" s="206">
        <v>983.77429062768692</v>
      </c>
      <c r="M90" s="206">
        <v>989.48650042992244</v>
      </c>
      <c r="N90" s="206">
        <v>897.05038693035249</v>
      </c>
      <c r="O90" s="206">
        <v>941.28426483233011</v>
      </c>
      <c r="P90" s="206">
        <v>864.34617368873592</v>
      </c>
      <c r="Q90" s="206">
        <v>990.78744625967317</v>
      </c>
      <c r="R90" s="206">
        <v>939.31057609630261</v>
      </c>
      <c r="S90" s="206">
        <v>1085.129578675838</v>
      </c>
      <c r="T90" s="206">
        <v>1049.583147033534</v>
      </c>
      <c r="U90" s="206">
        <v>1018.660705073087</v>
      </c>
      <c r="V90" s="206">
        <v>1143.8583834909721</v>
      </c>
      <c r="W90" s="206">
        <v>1023.888220120378</v>
      </c>
    </row>
    <row r="91" spans="1:23" ht="12" customHeight="1" x14ac:dyDescent="0.3">
      <c r="A91" s="18" t="s">
        <v>72</v>
      </c>
      <c r="B91" s="206">
        <v>816.24634565778149</v>
      </c>
      <c r="C91" s="206">
        <v>622.1981943250214</v>
      </c>
      <c r="D91" s="206">
        <v>667.1695614789337</v>
      </c>
      <c r="E91" s="206">
        <v>816.42545141874461</v>
      </c>
      <c r="F91" s="206">
        <v>873.38581255374038</v>
      </c>
      <c r="G91" s="206">
        <v>932.04849527085116</v>
      </c>
      <c r="H91" s="206">
        <v>888.45571797076514</v>
      </c>
      <c r="I91" s="206">
        <v>1005.364316423044</v>
      </c>
      <c r="J91" s="206">
        <v>944.87403267411867</v>
      </c>
      <c r="K91" s="206">
        <v>802.92373172828889</v>
      </c>
      <c r="L91" s="206">
        <v>983.77429062768692</v>
      </c>
      <c r="M91" s="206">
        <v>989.48650042992244</v>
      </c>
      <c r="N91" s="206">
        <v>897.05038693035249</v>
      </c>
      <c r="O91" s="206">
        <v>941.28426483233011</v>
      </c>
      <c r="P91" s="206">
        <v>864.34617368873592</v>
      </c>
      <c r="Q91" s="206">
        <v>990.78744625967317</v>
      </c>
      <c r="R91" s="206">
        <v>939.31057609630261</v>
      </c>
      <c r="S91" s="206">
        <v>1085.129578675838</v>
      </c>
      <c r="T91" s="206">
        <v>1049.583147033534</v>
      </c>
      <c r="U91" s="206">
        <v>1018.660705073087</v>
      </c>
      <c r="V91" s="206">
        <v>1143.8583834909721</v>
      </c>
      <c r="W91" s="206">
        <v>1023.888220120378</v>
      </c>
    </row>
    <row r="92" spans="1:23" ht="12" customHeight="1" x14ac:dyDescent="0.3">
      <c r="A92" s="18" t="s">
        <v>36</v>
      </c>
      <c r="B92" s="206">
        <v>0</v>
      </c>
      <c r="C92" s="206">
        <v>0</v>
      </c>
      <c r="D92" s="206">
        <v>0</v>
      </c>
      <c r="E92" s="206">
        <v>0</v>
      </c>
      <c r="F92" s="206">
        <v>0</v>
      </c>
      <c r="G92" s="206">
        <v>0</v>
      </c>
      <c r="H92" s="206">
        <v>0</v>
      </c>
      <c r="I92" s="206">
        <v>0</v>
      </c>
      <c r="J92" s="206">
        <v>0</v>
      </c>
      <c r="K92" s="206">
        <v>0</v>
      </c>
      <c r="L92" s="206">
        <v>0</v>
      </c>
      <c r="M92" s="206">
        <v>0</v>
      </c>
      <c r="N92" s="206">
        <v>0</v>
      </c>
      <c r="O92" s="206">
        <v>0</v>
      </c>
      <c r="P92" s="206">
        <v>0</v>
      </c>
      <c r="Q92" s="206">
        <v>0</v>
      </c>
      <c r="R92" s="206">
        <v>0</v>
      </c>
      <c r="S92" s="206">
        <v>0</v>
      </c>
      <c r="T92" s="206">
        <v>0</v>
      </c>
      <c r="U92" s="206">
        <v>0</v>
      </c>
      <c r="V92" s="206">
        <v>0</v>
      </c>
      <c r="W92" s="206">
        <v>0</v>
      </c>
    </row>
    <row r="93" spans="1:23" ht="12" customHeight="1" x14ac:dyDescent="0.3">
      <c r="A93" s="14" t="s">
        <v>37</v>
      </c>
      <c r="B93" s="206">
        <v>0</v>
      </c>
      <c r="C93" s="206">
        <v>0</v>
      </c>
      <c r="D93" s="206">
        <v>0</v>
      </c>
      <c r="E93" s="206">
        <v>0</v>
      </c>
      <c r="F93" s="206">
        <v>0</v>
      </c>
      <c r="G93" s="206">
        <v>0</v>
      </c>
      <c r="H93" s="206">
        <v>0</v>
      </c>
      <c r="I93" s="206">
        <v>0</v>
      </c>
      <c r="J93" s="206">
        <v>0</v>
      </c>
      <c r="K93" s="206">
        <v>0</v>
      </c>
      <c r="L93" s="206">
        <v>0</v>
      </c>
      <c r="M93" s="206">
        <v>0</v>
      </c>
      <c r="N93" s="206">
        <v>0</v>
      </c>
      <c r="O93" s="206">
        <v>0</v>
      </c>
      <c r="P93" s="206">
        <v>0</v>
      </c>
      <c r="Q93" s="206">
        <v>0</v>
      </c>
      <c r="R93" s="206">
        <v>0</v>
      </c>
      <c r="S93" s="206">
        <v>0</v>
      </c>
      <c r="T93" s="206">
        <v>0</v>
      </c>
      <c r="U93" s="206">
        <v>0</v>
      </c>
      <c r="V93" s="206">
        <v>0</v>
      </c>
      <c r="W93" s="206">
        <v>0</v>
      </c>
    </row>
    <row r="94" spans="1:23" ht="12" customHeight="1" x14ac:dyDescent="0.3">
      <c r="A94" s="31" t="s">
        <v>80</v>
      </c>
      <c r="B94" s="212">
        <f t="shared" ref="B94:W94" si="6">SUM(B95:B96)</f>
        <v>6949.2184866723983</v>
      </c>
      <c r="C94" s="212">
        <f t="shared" si="6"/>
        <v>6704.8707652622516</v>
      </c>
      <c r="D94" s="212">
        <f t="shared" si="6"/>
        <v>6671.2322441960423</v>
      </c>
      <c r="E94" s="212">
        <f t="shared" si="6"/>
        <v>6657.4503009458313</v>
      </c>
      <c r="F94" s="212">
        <f t="shared" si="6"/>
        <v>7041.5897678417878</v>
      </c>
      <c r="G94" s="212">
        <f t="shared" si="6"/>
        <v>7430.2365434221838</v>
      </c>
      <c r="H94" s="212">
        <f t="shared" si="6"/>
        <v>6920.8049871023213</v>
      </c>
      <c r="I94" s="212">
        <f t="shared" si="6"/>
        <v>7005.4985382631103</v>
      </c>
      <c r="J94" s="212">
        <f t="shared" si="6"/>
        <v>8023.2416165090272</v>
      </c>
      <c r="K94" s="212">
        <f t="shared" si="6"/>
        <v>6370.3832330180558</v>
      </c>
      <c r="L94" s="212">
        <f t="shared" si="6"/>
        <v>7015.0406706792764</v>
      </c>
      <c r="M94" s="212">
        <f t="shared" si="6"/>
        <v>6881.3511607910568</v>
      </c>
      <c r="N94" s="212">
        <f t="shared" si="6"/>
        <v>6962.5976784178838</v>
      </c>
      <c r="O94" s="212">
        <f t="shared" si="6"/>
        <v>7489.5720550300921</v>
      </c>
      <c r="P94" s="212">
        <f t="shared" si="6"/>
        <v>8014.0510748065335</v>
      </c>
      <c r="Q94" s="212">
        <f t="shared" si="6"/>
        <v>7656.8110060189156</v>
      </c>
      <c r="R94" s="212">
        <f t="shared" si="6"/>
        <v>7578.8599312123815</v>
      </c>
      <c r="S94" s="212">
        <f t="shared" si="6"/>
        <v>7477.3816852966465</v>
      </c>
      <c r="T94" s="212">
        <f t="shared" si="6"/>
        <v>7793.2032674118664</v>
      </c>
      <c r="U94" s="212">
        <f t="shared" si="6"/>
        <v>7229.6592433362002</v>
      </c>
      <c r="V94" s="212">
        <f t="shared" si="6"/>
        <v>7090.9372312983678</v>
      </c>
      <c r="W94" s="212">
        <f t="shared" si="6"/>
        <v>7526.7915735167662</v>
      </c>
    </row>
    <row r="95" spans="1:23" ht="12" customHeight="1" x14ac:dyDescent="0.3">
      <c r="A95" s="24" t="s">
        <v>46</v>
      </c>
      <c r="B95" s="215">
        <f>CHI!B58</f>
        <v>6454.7740757598986</v>
      </c>
      <c r="C95" s="215">
        <f>CHI!C58</f>
        <v>6341.1848561267834</v>
      </c>
      <c r="D95" s="215">
        <f>CHI!D58</f>
        <v>6326.964578779498</v>
      </c>
      <c r="E95" s="215">
        <f>CHI!E58</f>
        <v>6330.0881424142481</v>
      </c>
      <c r="F95" s="215">
        <f>CHI!F58</f>
        <v>6686.2683058250113</v>
      </c>
      <c r="G95" s="215">
        <f>CHI!G58</f>
        <v>7015.2082425536937</v>
      </c>
      <c r="H95" s="215">
        <f>CHI!H58</f>
        <v>6482.9670098476317</v>
      </c>
      <c r="I95" s="215">
        <f>CHI!I58</f>
        <v>6565.4966852758535</v>
      </c>
      <c r="J95" s="215">
        <f>CHI!J58</f>
        <v>7488.3366267678884</v>
      </c>
      <c r="K95" s="215">
        <f>CHI!K58</f>
        <v>5921.4483959757781</v>
      </c>
      <c r="L95" s="215">
        <f>CHI!L58</f>
        <v>6473.3860016389199</v>
      </c>
      <c r="M95" s="215">
        <f>CHI!M58</f>
        <v>6288.4878491806994</v>
      </c>
      <c r="N95" s="215">
        <f>CHI!N58</f>
        <v>6456.2443783657</v>
      </c>
      <c r="O95" s="215">
        <f>CHI!O58</f>
        <v>7158.0300700542839</v>
      </c>
      <c r="P95" s="215">
        <f>CHI!P58</f>
        <v>7678.3054316952539</v>
      </c>
      <c r="Q95" s="215">
        <f>CHI!Q58</f>
        <v>7270.2389366994557</v>
      </c>
      <c r="R95" s="215">
        <f>CHI!R58</f>
        <v>7252.6203668422486</v>
      </c>
      <c r="S95" s="215">
        <f>CHI!S58</f>
        <v>7154.2805535930211</v>
      </c>
      <c r="T95" s="215">
        <f>CHI!T58</f>
        <v>7465.9891447580667</v>
      </c>
      <c r="U95" s="215">
        <f>CHI!U58</f>
        <v>6922.6156883644571</v>
      </c>
      <c r="V95" s="215">
        <f>CHI!V58</f>
        <v>6822.0616123631253</v>
      </c>
      <c r="W95" s="215">
        <f>CHI!W58</f>
        <v>7213.827686005593</v>
      </c>
    </row>
    <row r="96" spans="1:23" ht="12" customHeight="1" x14ac:dyDescent="0.3">
      <c r="A96" s="21" t="s">
        <v>29</v>
      </c>
      <c r="B96" s="209">
        <v>494.44441091249973</v>
      </c>
      <c r="C96" s="209">
        <v>363.68590913546814</v>
      </c>
      <c r="D96" s="209">
        <v>344.26766541654433</v>
      </c>
      <c r="E96" s="209">
        <v>327.36215853158319</v>
      </c>
      <c r="F96" s="209">
        <v>355.32146201677642</v>
      </c>
      <c r="G96" s="209">
        <v>415.02830086849008</v>
      </c>
      <c r="H96" s="209">
        <v>437.83797725468958</v>
      </c>
      <c r="I96" s="209">
        <v>440.00185298725683</v>
      </c>
      <c r="J96" s="209">
        <v>534.90498974113871</v>
      </c>
      <c r="K96" s="209">
        <v>448.93483704227765</v>
      </c>
      <c r="L96" s="209">
        <v>541.65466904035657</v>
      </c>
      <c r="M96" s="209">
        <v>592.86331161035741</v>
      </c>
      <c r="N96" s="209">
        <v>506.35330005218384</v>
      </c>
      <c r="O96" s="209">
        <v>331.54198497580819</v>
      </c>
      <c r="P96" s="209">
        <v>335.74564311127961</v>
      </c>
      <c r="Q96" s="209">
        <v>386.57206931945984</v>
      </c>
      <c r="R96" s="209">
        <v>326.23956437013294</v>
      </c>
      <c r="S96" s="209">
        <v>323.10113170362547</v>
      </c>
      <c r="T96" s="209">
        <v>327.21412265379968</v>
      </c>
      <c r="U96" s="209">
        <v>307.04355497174311</v>
      </c>
      <c r="V96" s="209">
        <v>268.87561893524253</v>
      </c>
      <c r="W96" s="209">
        <v>312.9638875111732</v>
      </c>
    </row>
    <row r="98" spans="1:23" ht="12" customHeight="1" x14ac:dyDescent="0.3">
      <c r="A98" s="30" t="s">
        <v>85</v>
      </c>
      <c r="B98" s="205">
        <f t="shared" ref="B98:W98" si="7">SUM(B99,B102,B108,B112,B116,B120:B126)</f>
        <v>46012.361132832724</v>
      </c>
      <c r="C98" s="205">
        <f t="shared" si="7"/>
        <v>45037.648780786934</v>
      </c>
      <c r="D98" s="205">
        <f t="shared" si="7"/>
        <v>44171.253654369124</v>
      </c>
      <c r="E98" s="205">
        <f t="shared" si="7"/>
        <v>44913.001785243796</v>
      </c>
      <c r="F98" s="205">
        <f t="shared" si="7"/>
        <v>42778.980366046846</v>
      </c>
      <c r="G98" s="205">
        <f t="shared" si="7"/>
        <v>40320.350853262054</v>
      </c>
      <c r="H98" s="205">
        <f t="shared" si="7"/>
        <v>39410.691431020568</v>
      </c>
      <c r="I98" s="205">
        <f t="shared" si="7"/>
        <v>36567.06040078005</v>
      </c>
      <c r="J98" s="205">
        <f t="shared" si="7"/>
        <v>36205.830814373454</v>
      </c>
      <c r="K98" s="205">
        <f t="shared" si="7"/>
        <v>30325.64390228203</v>
      </c>
      <c r="L98" s="205">
        <f t="shared" si="7"/>
        <v>34200.164638050352</v>
      </c>
      <c r="M98" s="205">
        <f t="shared" si="7"/>
        <v>33248.410744301742</v>
      </c>
      <c r="N98" s="205">
        <f t="shared" si="7"/>
        <v>31346.368285138771</v>
      </c>
      <c r="O98" s="205">
        <f t="shared" si="7"/>
        <v>32752.130598952452</v>
      </c>
      <c r="P98" s="205">
        <f t="shared" si="7"/>
        <v>32627.628012050842</v>
      </c>
      <c r="Q98" s="205">
        <f t="shared" si="7"/>
        <v>32665.458246215952</v>
      </c>
      <c r="R98" s="205">
        <f t="shared" si="7"/>
        <v>33089.833126267498</v>
      </c>
      <c r="S98" s="205">
        <f t="shared" si="7"/>
        <v>32291.010068961084</v>
      </c>
      <c r="T98" s="205">
        <f t="shared" si="7"/>
        <v>33215.900989709138</v>
      </c>
      <c r="U98" s="205">
        <f t="shared" si="7"/>
        <v>31595.33333254404</v>
      </c>
      <c r="V98" s="205">
        <f t="shared" si="7"/>
        <v>30270.110768002818</v>
      </c>
      <c r="W98" s="205">
        <f t="shared" si="7"/>
        <v>31863.077994398565</v>
      </c>
    </row>
    <row r="99" spans="1:23" ht="12" customHeight="1" x14ac:dyDescent="0.3">
      <c r="A99" s="25" t="s">
        <v>16</v>
      </c>
      <c r="B99" s="211">
        <f>ISI!B$54</f>
        <v>17662.027011298793</v>
      </c>
      <c r="C99" s="211">
        <f>ISI!C$54</f>
        <v>16487.275565852589</v>
      </c>
      <c r="D99" s="211">
        <f>ISI!D$54</f>
        <v>17511.076993368108</v>
      </c>
      <c r="E99" s="211">
        <f>ISI!E$54</f>
        <v>18188.294809553619</v>
      </c>
      <c r="F99" s="211">
        <f>ISI!F$54</f>
        <v>17427.495134887482</v>
      </c>
      <c r="G99" s="211">
        <f>ISI!G$54</f>
        <v>14406.997610855993</v>
      </c>
      <c r="H99" s="211">
        <f>ISI!H$54</f>
        <v>13519.485064161026</v>
      </c>
      <c r="I99" s="211">
        <f>ISI!I$54</f>
        <v>12031.341560102444</v>
      </c>
      <c r="J99" s="211">
        <f>ISI!J$54</f>
        <v>12329.005865773614</v>
      </c>
      <c r="K99" s="211">
        <f>ISI!K$54</f>
        <v>6051.7602633399501</v>
      </c>
      <c r="L99" s="211">
        <f>ISI!L$54</f>
        <v>7495.1437463410693</v>
      </c>
      <c r="M99" s="211">
        <f>ISI!M$54</f>
        <v>6938.697700823046</v>
      </c>
      <c r="N99" s="211">
        <f>ISI!N$54</f>
        <v>5468.9170551190691</v>
      </c>
      <c r="O99" s="211">
        <f>ISI!O$54</f>
        <v>5530.9796293589789</v>
      </c>
      <c r="P99" s="211">
        <f>ISI!P$54</f>
        <v>5520.9096443183507</v>
      </c>
      <c r="Q99" s="211">
        <f>ISI!Q$54</f>
        <v>5506.961393988925</v>
      </c>
      <c r="R99" s="211">
        <f>ISI!R$54</f>
        <v>6158.8715902975546</v>
      </c>
      <c r="S99" s="211">
        <f>ISI!S$54</f>
        <v>6042.643770836663</v>
      </c>
      <c r="T99" s="211">
        <f>ISI!T$54</f>
        <v>6219.4696535485773</v>
      </c>
      <c r="U99" s="211">
        <f>ISI!U$54</f>
        <v>5919.6108113589498</v>
      </c>
      <c r="V99" s="211">
        <f>ISI!V$54</f>
        <v>4840.1676915318858</v>
      </c>
      <c r="W99" s="211">
        <f>ISI!W$54</f>
        <v>5473.739037797829</v>
      </c>
    </row>
    <row r="100" spans="1:23" ht="12" customHeight="1" x14ac:dyDescent="0.3">
      <c r="A100" s="14" t="s">
        <v>41</v>
      </c>
      <c r="B100" s="206">
        <f>ISI!B$55</f>
        <v>17008.791986483586</v>
      </c>
      <c r="C100" s="206">
        <f>ISI!C$55</f>
        <v>15843.014392888665</v>
      </c>
      <c r="D100" s="206">
        <f>ISI!D$55</f>
        <v>16810.963791606391</v>
      </c>
      <c r="E100" s="206">
        <f>ISI!E$55</f>
        <v>17459.281672769575</v>
      </c>
      <c r="F100" s="206">
        <f>ISI!F$55</f>
        <v>16768.25542207824</v>
      </c>
      <c r="G100" s="206">
        <f>ISI!G$55</f>
        <v>13848.515428010931</v>
      </c>
      <c r="H100" s="206">
        <f>ISI!H$55</f>
        <v>12913.043398388352</v>
      </c>
      <c r="I100" s="206">
        <f>ISI!I$55</f>
        <v>11389.131997223803</v>
      </c>
      <c r="J100" s="206">
        <f>ISI!J$55</f>
        <v>11743.4780390163</v>
      </c>
      <c r="K100" s="206">
        <f>ISI!K$55</f>
        <v>5591.9058202368324</v>
      </c>
      <c r="L100" s="206">
        <f>ISI!L$55</f>
        <v>7080.1042281334649</v>
      </c>
      <c r="M100" s="206">
        <f>ISI!M$55</f>
        <v>6554.0480480906235</v>
      </c>
      <c r="N100" s="206">
        <f>ISI!N$55</f>
        <v>5126.0901997394731</v>
      </c>
      <c r="O100" s="206">
        <f>ISI!O$55</f>
        <v>5233.9245746562065</v>
      </c>
      <c r="P100" s="206">
        <f>ISI!P$55</f>
        <v>5235.0566202538048</v>
      </c>
      <c r="Q100" s="206">
        <f>ISI!Q$55</f>
        <v>5199.2594685494096</v>
      </c>
      <c r="R100" s="206">
        <f>ISI!R$55</f>
        <v>5864.6213026439736</v>
      </c>
      <c r="S100" s="206">
        <f>ISI!S$55</f>
        <v>5736.2456463928338</v>
      </c>
      <c r="T100" s="206">
        <f>ISI!T$55</f>
        <v>5868.5425801040983</v>
      </c>
      <c r="U100" s="206">
        <f>ISI!U$55</f>
        <v>5596.1374517509666</v>
      </c>
      <c r="V100" s="206">
        <f>ISI!V$55</f>
        <v>4570.6644778925038</v>
      </c>
      <c r="W100" s="206">
        <f>ISI!W$55</f>
        <v>5183.9351878898424</v>
      </c>
    </row>
    <row r="101" spans="1:23" ht="12" customHeight="1" x14ac:dyDescent="0.3">
      <c r="A101" s="14" t="s">
        <v>42</v>
      </c>
      <c r="B101" s="206">
        <f>ISI!B$56</f>
        <v>653.23502481520745</v>
      </c>
      <c r="C101" s="206">
        <f>ISI!C$56</f>
        <v>644.26117296392533</v>
      </c>
      <c r="D101" s="206">
        <f>ISI!D$56</f>
        <v>700.11320176171557</v>
      </c>
      <c r="E101" s="206">
        <f>ISI!E$56</f>
        <v>729.01313678404586</v>
      </c>
      <c r="F101" s="206">
        <f>ISI!F$56</f>
        <v>659.23971280924343</v>
      </c>
      <c r="G101" s="206">
        <f>ISI!G$56</f>
        <v>558.48218284506311</v>
      </c>
      <c r="H101" s="206">
        <f>ISI!H$56</f>
        <v>606.44166577267492</v>
      </c>
      <c r="I101" s="206">
        <f>ISI!I$56</f>
        <v>642.20956287864101</v>
      </c>
      <c r="J101" s="206">
        <f>ISI!J$56</f>
        <v>585.52782675731396</v>
      </c>
      <c r="K101" s="206">
        <f>ISI!K$56</f>
        <v>459.85444310311766</v>
      </c>
      <c r="L101" s="206">
        <f>ISI!L$56</f>
        <v>415.03951820760449</v>
      </c>
      <c r="M101" s="206">
        <f>ISI!M$56</f>
        <v>384.64965273242223</v>
      </c>
      <c r="N101" s="206">
        <f>ISI!N$56</f>
        <v>342.82685537959583</v>
      </c>
      <c r="O101" s="206">
        <f>ISI!O$56</f>
        <v>297.05505470277285</v>
      </c>
      <c r="P101" s="206">
        <f>ISI!P$56</f>
        <v>285.85302406454616</v>
      </c>
      <c r="Q101" s="206">
        <f>ISI!Q$56</f>
        <v>307.70192543951532</v>
      </c>
      <c r="R101" s="206">
        <f>ISI!R$56</f>
        <v>294.25028765358047</v>
      </c>
      <c r="S101" s="206">
        <f>ISI!S$56</f>
        <v>306.39812444382915</v>
      </c>
      <c r="T101" s="206">
        <f>ISI!T$56</f>
        <v>350.92707344447899</v>
      </c>
      <c r="U101" s="206">
        <f>ISI!U$56</f>
        <v>323.47335960798353</v>
      </c>
      <c r="V101" s="206">
        <f>ISI!V$56</f>
        <v>269.5032136393823</v>
      </c>
      <c r="W101" s="206">
        <f>ISI!W$56</f>
        <v>289.80384990798666</v>
      </c>
    </row>
    <row r="102" spans="1:23" ht="12" customHeight="1" x14ac:dyDescent="0.3">
      <c r="A102" s="13" t="s">
        <v>20</v>
      </c>
      <c r="B102" s="207">
        <f>NFM!B$73</f>
        <v>474.7760568202425</v>
      </c>
      <c r="C102" s="207">
        <f>NFM!C$73</f>
        <v>446.85921997520427</v>
      </c>
      <c r="D102" s="207">
        <f>NFM!D$73</f>
        <v>475.18864781459774</v>
      </c>
      <c r="E102" s="207">
        <f>NFM!E$73</f>
        <v>543.38307584884342</v>
      </c>
      <c r="F102" s="207">
        <f>NFM!F$73</f>
        <v>548.60734939743372</v>
      </c>
      <c r="G102" s="207">
        <f>NFM!G$73</f>
        <v>564.82162657534195</v>
      </c>
      <c r="H102" s="207">
        <f>NFM!H$73</f>
        <v>570.35353263228171</v>
      </c>
      <c r="I102" s="207">
        <f>NFM!I$73</f>
        <v>557.8397735009903</v>
      </c>
      <c r="J102" s="207">
        <f>NFM!J$73</f>
        <v>535.60613442495321</v>
      </c>
      <c r="K102" s="207">
        <f>NFM!K$73</f>
        <v>424.85272780835874</v>
      </c>
      <c r="L102" s="207">
        <f>NFM!L$73</f>
        <v>399.55025345083487</v>
      </c>
      <c r="M102" s="207">
        <f>NFM!M$73</f>
        <v>371.68916032303446</v>
      </c>
      <c r="N102" s="207">
        <f>NFM!N$73</f>
        <v>404.72843162590527</v>
      </c>
      <c r="O102" s="207">
        <f>NFM!O$73</f>
        <v>384.1750818403525</v>
      </c>
      <c r="P102" s="207">
        <f>NFM!P$73</f>
        <v>371.68186476137078</v>
      </c>
      <c r="Q102" s="207">
        <f>NFM!Q$73</f>
        <v>366.67963308034086</v>
      </c>
      <c r="R102" s="207">
        <f>NFM!R$73</f>
        <v>369.54053940031304</v>
      </c>
      <c r="S102" s="207">
        <f>NFM!S$73</f>
        <v>365.4266786407851</v>
      </c>
      <c r="T102" s="207">
        <f>NFM!T$73</f>
        <v>393.99184852102843</v>
      </c>
      <c r="U102" s="207">
        <f>NFM!U$73</f>
        <v>378.69882912114457</v>
      </c>
      <c r="V102" s="207">
        <f>NFM!V$73</f>
        <v>364.47253504107641</v>
      </c>
      <c r="W102" s="207">
        <f>NFM!W$73</f>
        <v>376.76139288072852</v>
      </c>
    </row>
    <row r="103" spans="1:23" ht="12" customHeight="1" x14ac:dyDescent="0.3">
      <c r="A103" s="14" t="s">
        <v>43</v>
      </c>
      <c r="B103" s="206">
        <f>NFM!B$74</f>
        <v>0</v>
      </c>
      <c r="C103" s="206">
        <f>NFM!C$74</f>
        <v>0</v>
      </c>
      <c r="D103" s="206">
        <f>NFM!D$74</f>
        <v>0</v>
      </c>
      <c r="E103" s="206">
        <f>NFM!E$74</f>
        <v>0</v>
      </c>
      <c r="F103" s="206">
        <f>NFM!F$74</f>
        <v>0</v>
      </c>
      <c r="G103" s="206">
        <f>NFM!G$74</f>
        <v>0</v>
      </c>
      <c r="H103" s="206">
        <f>NFM!H$74</f>
        <v>0</v>
      </c>
      <c r="I103" s="206">
        <f>NFM!I$74</f>
        <v>0</v>
      </c>
      <c r="J103" s="206">
        <f>NFM!J$74</f>
        <v>0</v>
      </c>
      <c r="K103" s="206">
        <f>NFM!K$74</f>
        <v>0</v>
      </c>
      <c r="L103" s="206">
        <f>NFM!L$74</f>
        <v>0</v>
      </c>
      <c r="M103" s="206">
        <f>NFM!M$74</f>
        <v>0</v>
      </c>
      <c r="N103" s="206">
        <f>NFM!N$74</f>
        <v>0</v>
      </c>
      <c r="O103" s="206">
        <f>NFM!O$74</f>
        <v>0</v>
      </c>
      <c r="P103" s="206">
        <f>NFM!P$74</f>
        <v>0</v>
      </c>
      <c r="Q103" s="206">
        <f>NFM!Q$74</f>
        <v>0</v>
      </c>
      <c r="R103" s="206">
        <f>NFM!R$74</f>
        <v>0</v>
      </c>
      <c r="S103" s="206">
        <f>NFM!S$74</f>
        <v>0</v>
      </c>
      <c r="T103" s="206">
        <f>NFM!T$74</f>
        <v>0</v>
      </c>
      <c r="U103" s="206">
        <f>NFM!U$74</f>
        <v>0</v>
      </c>
      <c r="V103" s="206">
        <f>NFM!V$74</f>
        <v>0</v>
      </c>
      <c r="W103" s="206">
        <f>NFM!W$74</f>
        <v>0</v>
      </c>
    </row>
    <row r="104" spans="1:23" ht="12" customHeight="1" x14ac:dyDescent="0.3">
      <c r="A104" s="14" t="s">
        <v>56</v>
      </c>
      <c r="B104" s="206">
        <f>NFM!B$75</f>
        <v>0</v>
      </c>
      <c r="C104" s="206">
        <f>NFM!C$75</f>
        <v>0</v>
      </c>
      <c r="D104" s="206">
        <f>NFM!D$75</f>
        <v>0</v>
      </c>
      <c r="E104" s="206">
        <f>NFM!E$75</f>
        <v>0</v>
      </c>
      <c r="F104" s="206">
        <f>NFM!F$75</f>
        <v>0</v>
      </c>
      <c r="G104" s="206">
        <f>NFM!G$75</f>
        <v>0</v>
      </c>
      <c r="H104" s="206">
        <f>NFM!H$75</f>
        <v>0</v>
      </c>
      <c r="I104" s="206">
        <f>NFM!I$75</f>
        <v>0</v>
      </c>
      <c r="J104" s="206">
        <f>NFM!J$75</f>
        <v>0</v>
      </c>
      <c r="K104" s="206">
        <f>NFM!K$75</f>
        <v>0</v>
      </c>
      <c r="L104" s="206">
        <f>NFM!L$75</f>
        <v>0</v>
      </c>
      <c r="M104" s="206">
        <f>NFM!M$75</f>
        <v>0</v>
      </c>
      <c r="N104" s="206">
        <f>NFM!N$75</f>
        <v>0</v>
      </c>
      <c r="O104" s="206">
        <f>NFM!O$75</f>
        <v>0</v>
      </c>
      <c r="P104" s="206">
        <f>NFM!P$75</f>
        <v>0</v>
      </c>
      <c r="Q104" s="206">
        <f>NFM!Q$75</f>
        <v>0</v>
      </c>
      <c r="R104" s="206">
        <f>NFM!R$75</f>
        <v>0</v>
      </c>
      <c r="S104" s="206">
        <f>NFM!S$75</f>
        <v>0</v>
      </c>
      <c r="T104" s="206">
        <f>NFM!T$75</f>
        <v>0</v>
      </c>
      <c r="U104" s="206">
        <f>NFM!U$75</f>
        <v>0</v>
      </c>
      <c r="V104" s="206">
        <f>NFM!V$75</f>
        <v>0</v>
      </c>
      <c r="W104" s="206">
        <f>NFM!W$75</f>
        <v>0</v>
      </c>
    </row>
    <row r="105" spans="1:23" ht="12" customHeight="1" x14ac:dyDescent="0.3">
      <c r="A105" s="26" t="s">
        <v>44</v>
      </c>
      <c r="B105" s="213">
        <f>NFM!B$76</f>
        <v>0</v>
      </c>
      <c r="C105" s="213">
        <f>NFM!C$76</f>
        <v>0</v>
      </c>
      <c r="D105" s="213">
        <f>NFM!D$76</f>
        <v>0</v>
      </c>
      <c r="E105" s="213">
        <f>NFM!E$76</f>
        <v>0</v>
      </c>
      <c r="F105" s="213">
        <f>NFM!F$76</f>
        <v>0</v>
      </c>
      <c r="G105" s="213">
        <f>NFM!G$76</f>
        <v>0</v>
      </c>
      <c r="H105" s="213">
        <f>NFM!H$76</f>
        <v>0</v>
      </c>
      <c r="I105" s="213">
        <f>NFM!I$76</f>
        <v>0</v>
      </c>
      <c r="J105" s="213">
        <f>NFM!J$76</f>
        <v>0</v>
      </c>
      <c r="K105" s="213">
        <f>NFM!K$76</f>
        <v>0</v>
      </c>
      <c r="L105" s="213">
        <f>NFM!L$76</f>
        <v>0</v>
      </c>
      <c r="M105" s="213">
        <f>NFM!M$76</f>
        <v>0</v>
      </c>
      <c r="N105" s="213">
        <f>NFM!N$76</f>
        <v>0</v>
      </c>
      <c r="O105" s="213">
        <f>NFM!O$76</f>
        <v>0</v>
      </c>
      <c r="P105" s="213">
        <f>NFM!P$76</f>
        <v>0</v>
      </c>
      <c r="Q105" s="213">
        <f>NFM!Q$76</f>
        <v>0</v>
      </c>
      <c r="R105" s="213">
        <f>NFM!R$76</f>
        <v>0</v>
      </c>
      <c r="S105" s="213">
        <f>NFM!S$76</f>
        <v>0</v>
      </c>
      <c r="T105" s="213">
        <f>NFM!T$76</f>
        <v>0</v>
      </c>
      <c r="U105" s="213">
        <f>NFM!U$76</f>
        <v>0</v>
      </c>
      <c r="V105" s="213">
        <f>NFM!V$76</f>
        <v>0</v>
      </c>
      <c r="W105" s="213">
        <f>NFM!W$76</f>
        <v>0</v>
      </c>
    </row>
    <row r="106" spans="1:23" ht="12" customHeight="1" x14ac:dyDescent="0.3">
      <c r="A106" s="27" t="s">
        <v>81</v>
      </c>
      <c r="B106" s="214">
        <f>NFM!B$77</f>
        <v>0</v>
      </c>
      <c r="C106" s="214">
        <f>NFM!C$77</f>
        <v>0</v>
      </c>
      <c r="D106" s="214">
        <f>NFM!D$77</f>
        <v>0</v>
      </c>
      <c r="E106" s="214">
        <f>NFM!E$77</f>
        <v>0</v>
      </c>
      <c r="F106" s="214">
        <f>NFM!F$77</f>
        <v>0</v>
      </c>
      <c r="G106" s="214">
        <f>NFM!G$77</f>
        <v>0</v>
      </c>
      <c r="H106" s="214">
        <f>NFM!H$77</f>
        <v>0</v>
      </c>
      <c r="I106" s="214">
        <f>NFM!I$77</f>
        <v>0</v>
      </c>
      <c r="J106" s="214">
        <f>NFM!J$77</f>
        <v>0</v>
      </c>
      <c r="K106" s="214">
        <f>NFM!K$77</f>
        <v>0</v>
      </c>
      <c r="L106" s="214">
        <f>NFM!L$77</f>
        <v>0</v>
      </c>
      <c r="M106" s="214">
        <f>NFM!M$77</f>
        <v>0</v>
      </c>
      <c r="N106" s="214">
        <f>NFM!N$77</f>
        <v>0</v>
      </c>
      <c r="O106" s="214">
        <f>NFM!O$77</f>
        <v>0</v>
      </c>
      <c r="P106" s="214">
        <f>NFM!P$77</f>
        <v>0</v>
      </c>
      <c r="Q106" s="214">
        <f>NFM!Q$77</f>
        <v>0</v>
      </c>
      <c r="R106" s="214">
        <f>NFM!R$77</f>
        <v>0</v>
      </c>
      <c r="S106" s="214">
        <f>NFM!S$77</f>
        <v>0</v>
      </c>
      <c r="T106" s="214">
        <f>NFM!T$77</f>
        <v>0</v>
      </c>
      <c r="U106" s="214">
        <f>NFM!U$77</f>
        <v>0</v>
      </c>
      <c r="V106" s="214">
        <f>NFM!V$77</f>
        <v>0</v>
      </c>
      <c r="W106" s="214">
        <f>NFM!W$77</f>
        <v>0</v>
      </c>
    </row>
    <row r="107" spans="1:23" ht="12" customHeight="1" x14ac:dyDescent="0.3">
      <c r="A107" s="14" t="s">
        <v>45</v>
      </c>
      <c r="B107" s="206">
        <f>NFM!B$78</f>
        <v>474.7760568202425</v>
      </c>
      <c r="C107" s="206">
        <f>NFM!C$78</f>
        <v>446.85921997520427</v>
      </c>
      <c r="D107" s="206">
        <f>NFM!D$78</f>
        <v>475.18864781459774</v>
      </c>
      <c r="E107" s="206">
        <f>NFM!E$78</f>
        <v>543.38307584884342</v>
      </c>
      <c r="F107" s="206">
        <f>NFM!F$78</f>
        <v>548.60734939743372</v>
      </c>
      <c r="G107" s="206">
        <f>NFM!G$78</f>
        <v>564.82162657534195</v>
      </c>
      <c r="H107" s="206">
        <f>NFM!H$78</f>
        <v>570.35353263228171</v>
      </c>
      <c r="I107" s="206">
        <f>NFM!I$78</f>
        <v>557.8397735009903</v>
      </c>
      <c r="J107" s="206">
        <f>NFM!J$78</f>
        <v>535.60613442495321</v>
      </c>
      <c r="K107" s="206">
        <f>NFM!K$78</f>
        <v>424.85272780835874</v>
      </c>
      <c r="L107" s="206">
        <f>NFM!L$78</f>
        <v>399.55025345083487</v>
      </c>
      <c r="M107" s="206">
        <f>NFM!M$78</f>
        <v>371.68916032303446</v>
      </c>
      <c r="N107" s="206">
        <f>NFM!N$78</f>
        <v>404.72843162590527</v>
      </c>
      <c r="O107" s="206">
        <f>NFM!O$78</f>
        <v>384.1750818403525</v>
      </c>
      <c r="P107" s="206">
        <f>NFM!P$78</f>
        <v>371.68186476137078</v>
      </c>
      <c r="Q107" s="206">
        <f>NFM!Q$78</f>
        <v>366.67963308034086</v>
      </c>
      <c r="R107" s="206">
        <f>NFM!R$78</f>
        <v>369.54053940031304</v>
      </c>
      <c r="S107" s="206">
        <f>NFM!S$78</f>
        <v>365.4266786407851</v>
      </c>
      <c r="T107" s="206">
        <f>NFM!T$78</f>
        <v>393.99184852102843</v>
      </c>
      <c r="U107" s="206">
        <f>NFM!U$78</f>
        <v>378.69882912114457</v>
      </c>
      <c r="V107" s="206">
        <f>NFM!V$78</f>
        <v>364.47253504107641</v>
      </c>
      <c r="W107" s="206">
        <f>NFM!W$78</f>
        <v>376.76139288072852</v>
      </c>
    </row>
    <row r="108" spans="1:23" ht="12" customHeight="1" x14ac:dyDescent="0.3">
      <c r="A108" s="13" t="s">
        <v>21</v>
      </c>
      <c r="B108" s="207">
        <f>CHI!B$79</f>
        <v>10937.561572776407</v>
      </c>
      <c r="C108" s="207">
        <f>CHI!C$79</f>
        <v>10617.337088980496</v>
      </c>
      <c r="D108" s="207">
        <f>CHI!D$79</f>
        <v>10132.743468221517</v>
      </c>
      <c r="E108" s="207">
        <f>CHI!E$79</f>
        <v>10902.333232315024</v>
      </c>
      <c r="F108" s="207">
        <f>CHI!F$79</f>
        <v>9971.604456544017</v>
      </c>
      <c r="G108" s="207">
        <f>CHI!G$79</f>
        <v>10555.902071323619</v>
      </c>
      <c r="H108" s="207">
        <f>CHI!H$79</f>
        <v>10007.905325575555</v>
      </c>
      <c r="I108" s="207">
        <f>CHI!I$79</f>
        <v>9914.8786629817168</v>
      </c>
      <c r="J108" s="207">
        <f>CHI!J$79</f>
        <v>9413.1792728842265</v>
      </c>
      <c r="K108" s="207">
        <f>CHI!K$79</f>
        <v>11425.009276842813</v>
      </c>
      <c r="L108" s="207">
        <f>CHI!L$79</f>
        <v>12796.938572949492</v>
      </c>
      <c r="M108" s="207">
        <f>CHI!M$79</f>
        <v>12609.720703062043</v>
      </c>
      <c r="N108" s="207">
        <f>CHI!N$79</f>
        <v>12529.7425682499</v>
      </c>
      <c r="O108" s="207">
        <f>CHI!O$79</f>
        <v>13867.908285494757</v>
      </c>
      <c r="P108" s="207">
        <f>CHI!P$79</f>
        <v>14169.914872665662</v>
      </c>
      <c r="Q108" s="207">
        <f>CHI!Q$79</f>
        <v>14573.53502167783</v>
      </c>
      <c r="R108" s="207">
        <f>CHI!R$79</f>
        <v>14319.383047076362</v>
      </c>
      <c r="S108" s="207">
        <f>CHI!S$79</f>
        <v>13992.167255122629</v>
      </c>
      <c r="T108" s="207">
        <f>CHI!T$79</f>
        <v>14157.127280284067</v>
      </c>
      <c r="U108" s="207">
        <f>CHI!U$79</f>
        <v>12748.061188145002</v>
      </c>
      <c r="V108" s="207">
        <f>CHI!V$79</f>
        <v>13402.566738636455</v>
      </c>
      <c r="W108" s="207">
        <f>CHI!W$79</f>
        <v>13903.322378072617</v>
      </c>
    </row>
    <row r="109" spans="1:23" ht="12" customHeight="1" x14ac:dyDescent="0.3">
      <c r="A109" s="14" t="s">
        <v>57</v>
      </c>
      <c r="B109" s="206">
        <f>CHI!B$80</f>
        <v>8576.9029003653723</v>
      </c>
      <c r="C109" s="206">
        <f>CHI!C$80</f>
        <v>8233.2221567925717</v>
      </c>
      <c r="D109" s="206">
        <f>CHI!D$80</f>
        <v>7922.0230824316541</v>
      </c>
      <c r="E109" s="206">
        <f>CHI!E$80</f>
        <v>8810.6764248465261</v>
      </c>
      <c r="F109" s="206">
        <f>CHI!F$80</f>
        <v>8440.4870351667178</v>
      </c>
      <c r="G109" s="206">
        <f>CHI!G$80</f>
        <v>8871.1313072838038</v>
      </c>
      <c r="H109" s="206">
        <f>CHI!H$80</f>
        <v>8803.8273355557867</v>
      </c>
      <c r="I109" s="206">
        <f>CHI!I$80</f>
        <v>9040.2019323249242</v>
      </c>
      <c r="J109" s="206">
        <f>CHI!J$80</f>
        <v>8850.3817782016013</v>
      </c>
      <c r="K109" s="206">
        <f>CHI!K$80</f>
        <v>9749.7159909892398</v>
      </c>
      <c r="L109" s="206">
        <f>CHI!L$80</f>
        <v>10971.805398091241</v>
      </c>
      <c r="M109" s="206">
        <f>CHI!M$80</f>
        <v>10991.500199818316</v>
      </c>
      <c r="N109" s="206">
        <f>CHI!N$80</f>
        <v>10931.869095270969</v>
      </c>
      <c r="O109" s="206">
        <f>CHI!O$80</f>
        <v>12151.697190461955</v>
      </c>
      <c r="P109" s="206">
        <f>CHI!P$80</f>
        <v>12122.361392959891</v>
      </c>
      <c r="Q109" s="206">
        <f>CHI!Q$80</f>
        <v>12868.342673693685</v>
      </c>
      <c r="R109" s="206">
        <f>CHI!R$80</f>
        <v>13153.15198583376</v>
      </c>
      <c r="S109" s="206">
        <f>CHI!S$80</f>
        <v>12826.027137142872</v>
      </c>
      <c r="T109" s="206">
        <f>CHI!T$80</f>
        <v>12555.548721712476</v>
      </c>
      <c r="U109" s="206">
        <f>CHI!U$80</f>
        <v>11362.391403409554</v>
      </c>
      <c r="V109" s="206">
        <f>CHI!V$80</f>
        <v>12435.638961419107</v>
      </c>
      <c r="W109" s="206">
        <f>CHI!W$80</f>
        <v>12896.292260830989</v>
      </c>
    </row>
    <row r="110" spans="1:23" ht="12" customHeight="1" x14ac:dyDescent="0.3">
      <c r="A110" s="14" t="s">
        <v>47</v>
      </c>
      <c r="B110" s="206">
        <f>CHI!B$81</f>
        <v>2165.0489395441318</v>
      </c>
      <c r="C110" s="206">
        <f>CHI!C$81</f>
        <v>2163.1383940347464</v>
      </c>
      <c r="D110" s="206">
        <f>CHI!D$81</f>
        <v>1981.054714371618</v>
      </c>
      <c r="E110" s="206">
        <f>CHI!E$81</f>
        <v>1852.4360997062311</v>
      </c>
      <c r="F110" s="206">
        <f>CHI!F$81</f>
        <v>1346.0249949401566</v>
      </c>
      <c r="G110" s="206">
        <f>CHI!G$81</f>
        <v>1452.5126059630027</v>
      </c>
      <c r="H110" s="206">
        <f>CHI!H$81</f>
        <v>1026.3126794312361</v>
      </c>
      <c r="I110" s="206">
        <f>CHI!I$81</f>
        <v>648.56437430729829</v>
      </c>
      <c r="J110" s="206">
        <f>CHI!J$81</f>
        <v>375.99803553251087</v>
      </c>
      <c r="K110" s="206">
        <f>CHI!K$81</f>
        <v>1438.6258387850678</v>
      </c>
      <c r="L110" s="206">
        <f>CHI!L$81</f>
        <v>1572.6599875841332</v>
      </c>
      <c r="M110" s="206">
        <f>CHI!M$81</f>
        <v>1377.3506170234209</v>
      </c>
      <c r="N110" s="206">
        <f>CHI!N$81</f>
        <v>1343.8658148999791</v>
      </c>
      <c r="O110" s="206">
        <f>CHI!O$81</f>
        <v>1440.4974277425474</v>
      </c>
      <c r="P110" s="206">
        <f>CHI!P$81</f>
        <v>1776.9347876603226</v>
      </c>
      <c r="Q110" s="206">
        <f>CHI!Q$81</f>
        <v>1432.1889923243714</v>
      </c>
      <c r="R110" s="206">
        <f>CHI!R$81</f>
        <v>874.13186161088458</v>
      </c>
      <c r="S110" s="206">
        <f>CHI!S$81</f>
        <v>900.66995274985823</v>
      </c>
      <c r="T110" s="206">
        <f>CHI!T$81</f>
        <v>1338.0260993981401</v>
      </c>
      <c r="U110" s="206">
        <f>CHI!U$81</f>
        <v>1125.25872367242</v>
      </c>
      <c r="V110" s="206">
        <f>CHI!V$81</f>
        <v>712.73320422182553</v>
      </c>
      <c r="W110" s="206">
        <f>CHI!W$81</f>
        <v>786.38110685760682</v>
      </c>
    </row>
    <row r="111" spans="1:23" ht="12" customHeight="1" x14ac:dyDescent="0.3">
      <c r="A111" s="14" t="s">
        <v>48</v>
      </c>
      <c r="B111" s="206">
        <f>CHI!B$82</f>
        <v>195.60973286690381</v>
      </c>
      <c r="C111" s="206">
        <f>CHI!C$82</f>
        <v>220.9765381531777</v>
      </c>
      <c r="D111" s="206">
        <f>CHI!D$82</f>
        <v>229.66567141824439</v>
      </c>
      <c r="E111" s="206">
        <f>CHI!E$82</f>
        <v>239.22070776226789</v>
      </c>
      <c r="F111" s="206">
        <f>CHI!F$82</f>
        <v>185.09242643714151</v>
      </c>
      <c r="G111" s="206">
        <f>CHI!G$82</f>
        <v>232.25815807681201</v>
      </c>
      <c r="H111" s="206">
        <f>CHI!H$82</f>
        <v>177.76531058853331</v>
      </c>
      <c r="I111" s="206">
        <f>CHI!I$82</f>
        <v>226.11235634949489</v>
      </c>
      <c r="J111" s="206">
        <f>CHI!J$82</f>
        <v>186.79945915011331</v>
      </c>
      <c r="K111" s="206">
        <f>CHI!K$82</f>
        <v>236.6674470685046</v>
      </c>
      <c r="L111" s="206">
        <f>CHI!L$82</f>
        <v>252.47318727411681</v>
      </c>
      <c r="M111" s="206">
        <f>CHI!M$82</f>
        <v>240.86988622030461</v>
      </c>
      <c r="N111" s="206">
        <f>CHI!N$82</f>
        <v>254.00765807895229</v>
      </c>
      <c r="O111" s="206">
        <f>CHI!O$82</f>
        <v>275.71366729025431</v>
      </c>
      <c r="P111" s="206">
        <f>CHI!P$82</f>
        <v>270.61869204544888</v>
      </c>
      <c r="Q111" s="206">
        <f>CHI!Q$82</f>
        <v>273.00335565977332</v>
      </c>
      <c r="R111" s="206">
        <f>CHI!R$82</f>
        <v>292.09919963171899</v>
      </c>
      <c r="S111" s="206">
        <f>CHI!S$82</f>
        <v>265.47016522989878</v>
      </c>
      <c r="T111" s="206">
        <f>CHI!T$82</f>
        <v>263.55245917345258</v>
      </c>
      <c r="U111" s="206">
        <f>CHI!U$82</f>
        <v>260.41106106302851</v>
      </c>
      <c r="V111" s="206">
        <f>CHI!V$82</f>
        <v>254.19457299552269</v>
      </c>
      <c r="W111" s="206">
        <f>CHI!W$82</f>
        <v>220.6490103840209</v>
      </c>
    </row>
    <row r="112" spans="1:23" ht="12" customHeight="1" x14ac:dyDescent="0.3">
      <c r="A112" s="13" t="s">
        <v>22</v>
      </c>
      <c r="B112" s="207">
        <f>NMM!B$59</f>
        <v>9978.8980342839022</v>
      </c>
      <c r="C112" s="207">
        <f>NMM!C$59</f>
        <v>9276.7564339884448</v>
      </c>
      <c r="D112" s="207">
        <f>NMM!D$59</f>
        <v>9249.3745611554859</v>
      </c>
      <c r="E112" s="207">
        <f>NMM!E$59</f>
        <v>9530.0732360067886</v>
      </c>
      <c r="F112" s="207">
        <f>NMM!F$59</f>
        <v>9388.9527204169372</v>
      </c>
      <c r="G112" s="207">
        <f>NMM!G$59</f>
        <v>9304.0189638778302</v>
      </c>
      <c r="H112" s="207">
        <f>NMM!H$59</f>
        <v>9887.4958389177864</v>
      </c>
      <c r="I112" s="207">
        <f>NMM!I$59</f>
        <v>9437.8213415980717</v>
      </c>
      <c r="J112" s="207">
        <f>NMM!J$59</f>
        <v>9509.6675242771635</v>
      </c>
      <c r="K112" s="207">
        <f>NMM!K$59</f>
        <v>7918.0364411170158</v>
      </c>
      <c r="L112" s="207">
        <f>NMM!L$59</f>
        <v>8197.245649157212</v>
      </c>
      <c r="M112" s="207">
        <f>NMM!M$59</f>
        <v>8805.6640171575746</v>
      </c>
      <c r="N112" s="207">
        <f>NMM!N$59</f>
        <v>8160.1719165974646</v>
      </c>
      <c r="O112" s="207">
        <f>NMM!O$59</f>
        <v>8130.9207951578855</v>
      </c>
      <c r="P112" s="207">
        <f>NMM!P$59</f>
        <v>8277.3871028774702</v>
      </c>
      <c r="Q112" s="207">
        <f>NMM!Q$59</f>
        <v>7907.9294969573502</v>
      </c>
      <c r="R112" s="207">
        <f>NMM!R$59</f>
        <v>7942.5997577974167</v>
      </c>
      <c r="S112" s="207">
        <f>NMM!S$59</f>
        <v>7401.0719420783071</v>
      </c>
      <c r="T112" s="207">
        <f>NMM!T$59</f>
        <v>7855.7924417580707</v>
      </c>
      <c r="U112" s="207">
        <f>NMM!U$59</f>
        <v>8019.6763148380051</v>
      </c>
      <c r="V112" s="207">
        <f>NMM!V$59</f>
        <v>7330.1822753171837</v>
      </c>
      <c r="W112" s="207">
        <f>NMM!W$59</f>
        <v>7530.4154132775502</v>
      </c>
    </row>
    <row r="113" spans="1:23" ht="12" customHeight="1" x14ac:dyDescent="0.3">
      <c r="A113" s="14" t="s">
        <v>49</v>
      </c>
      <c r="B113" s="206">
        <f>NMM!B$60</f>
        <v>7169.9946977709988</v>
      </c>
      <c r="C113" s="206">
        <f>NMM!C$60</f>
        <v>6660.5602386209121</v>
      </c>
      <c r="D113" s="206">
        <f>NMM!D$60</f>
        <v>6720.6175679924263</v>
      </c>
      <c r="E113" s="206">
        <f>NMM!E$60</f>
        <v>6551.4214590569372</v>
      </c>
      <c r="F113" s="206">
        <f>NMM!F$60</f>
        <v>6657.3466367483916</v>
      </c>
      <c r="G113" s="206">
        <f>NMM!G$60</f>
        <v>6647.2737632912849</v>
      </c>
      <c r="H113" s="206">
        <f>NMM!H$60</f>
        <v>6928.5183751534878</v>
      </c>
      <c r="I113" s="206">
        <f>NMM!I$60</f>
        <v>6561.9921497043761</v>
      </c>
      <c r="J113" s="206">
        <f>NMM!J$60</f>
        <v>6518.6999746619222</v>
      </c>
      <c r="K113" s="206">
        <f>NMM!K$60</f>
        <v>5501.9090996631967</v>
      </c>
      <c r="L113" s="206">
        <f>NMM!L$60</f>
        <v>5655.9677893395774</v>
      </c>
      <c r="M113" s="206">
        <f>NMM!M$60</f>
        <v>6080.8896323280624</v>
      </c>
      <c r="N113" s="206">
        <f>NMM!N$60</f>
        <v>5628.167163476015</v>
      </c>
      <c r="O113" s="206">
        <f>NMM!O$60</f>
        <v>5554.8819010021725</v>
      </c>
      <c r="P113" s="206">
        <f>NMM!P$60</f>
        <v>5635.923712129611</v>
      </c>
      <c r="Q113" s="206">
        <f>NMM!Q$60</f>
        <v>5219.656298847508</v>
      </c>
      <c r="R113" s="206">
        <f>NMM!R$60</f>
        <v>5306.644916596495</v>
      </c>
      <c r="S113" s="206">
        <f>NMM!S$60</f>
        <v>5062.1255380113416</v>
      </c>
      <c r="T113" s="206">
        <f>NMM!T$60</f>
        <v>5339.6975529635602</v>
      </c>
      <c r="U113" s="206">
        <f>NMM!U$60</f>
        <v>5511.982648694202</v>
      </c>
      <c r="V113" s="206">
        <f>NMM!V$60</f>
        <v>5063.0646043450797</v>
      </c>
      <c r="W113" s="206">
        <f>NMM!W$60</f>
        <v>5129.2701792442704</v>
      </c>
    </row>
    <row r="114" spans="1:23" ht="12" customHeight="1" x14ac:dyDescent="0.3">
      <c r="A114" s="14" t="s">
        <v>50</v>
      </c>
      <c r="B114" s="206">
        <f>NMM!B$61</f>
        <v>1643.2585983766512</v>
      </c>
      <c r="C114" s="206">
        <f>NMM!C$61</f>
        <v>1518.4241537213318</v>
      </c>
      <c r="D114" s="206">
        <f>NMM!D$61</f>
        <v>1412.8045881657533</v>
      </c>
      <c r="E114" s="206">
        <f>NMM!E$61</f>
        <v>1817.68995676231</v>
      </c>
      <c r="F114" s="206">
        <f>NMM!F$61</f>
        <v>1520.3677116766421</v>
      </c>
      <c r="G114" s="206">
        <f>NMM!G$61</f>
        <v>1447.3857760187225</v>
      </c>
      <c r="H114" s="206">
        <f>NMM!H$61</f>
        <v>1598.4737953352837</v>
      </c>
      <c r="I114" s="206">
        <f>NMM!I$61</f>
        <v>1612.2919975062955</v>
      </c>
      <c r="J114" s="206">
        <f>NMM!J$61</f>
        <v>1658.3900028011026</v>
      </c>
      <c r="K114" s="206">
        <f>NMM!K$61</f>
        <v>1381.0910412315613</v>
      </c>
      <c r="L114" s="206">
        <f>NMM!L$61</f>
        <v>1456.5987566380661</v>
      </c>
      <c r="M114" s="206">
        <f>NMM!M$61</f>
        <v>1780.2710049269645</v>
      </c>
      <c r="N114" s="206">
        <f>NMM!N$61</f>
        <v>1760.9576339861753</v>
      </c>
      <c r="O114" s="206">
        <f>NMM!O$61</f>
        <v>1873.4569554355548</v>
      </c>
      <c r="P114" s="206">
        <f>NMM!P$61</f>
        <v>1908.6912947584292</v>
      </c>
      <c r="Q114" s="206">
        <f>NMM!Q$61</f>
        <v>2008.4545957730129</v>
      </c>
      <c r="R114" s="206">
        <f>NMM!R$61</f>
        <v>1863.3458602547043</v>
      </c>
      <c r="S114" s="206">
        <f>NMM!S$61</f>
        <v>1477.4909958981161</v>
      </c>
      <c r="T114" s="206">
        <f>NMM!T$61</f>
        <v>1700.681059195831</v>
      </c>
      <c r="U114" s="206">
        <f>NMM!U$61</f>
        <v>1789.6112286610387</v>
      </c>
      <c r="V114" s="206">
        <f>NMM!V$61</f>
        <v>1692.7196222901284</v>
      </c>
      <c r="W114" s="206">
        <f>NMM!W$61</f>
        <v>1773.6512405562617</v>
      </c>
    </row>
    <row r="115" spans="1:23" ht="12" customHeight="1" x14ac:dyDescent="0.3">
      <c r="A115" s="14" t="s">
        <v>58</v>
      </c>
      <c r="B115" s="206">
        <f>NMM!B$62</f>
        <v>1165.644738136253</v>
      </c>
      <c r="C115" s="206">
        <f>NMM!C$62</f>
        <v>1097.7720416462016</v>
      </c>
      <c r="D115" s="206">
        <f>NMM!D$62</f>
        <v>1115.9524049973054</v>
      </c>
      <c r="E115" s="206">
        <f>NMM!E$62</f>
        <v>1160.9618201875421</v>
      </c>
      <c r="F115" s="206">
        <f>NMM!F$62</f>
        <v>1211.2383719919042</v>
      </c>
      <c r="G115" s="206">
        <f>NMM!G$62</f>
        <v>1209.359424567823</v>
      </c>
      <c r="H115" s="206">
        <f>NMM!H$62</f>
        <v>1360.5036684290149</v>
      </c>
      <c r="I115" s="206">
        <f>NMM!I$62</f>
        <v>1263.5371943873997</v>
      </c>
      <c r="J115" s="206">
        <f>NMM!J$62</f>
        <v>1332.5775468141389</v>
      </c>
      <c r="K115" s="206">
        <f>NMM!K$62</f>
        <v>1035.0363002222571</v>
      </c>
      <c r="L115" s="206">
        <f>NMM!L$62</f>
        <v>1084.6791031795692</v>
      </c>
      <c r="M115" s="206">
        <f>NMM!M$62</f>
        <v>944.50337990254775</v>
      </c>
      <c r="N115" s="206">
        <f>NMM!N$62</f>
        <v>771.04711913527422</v>
      </c>
      <c r="O115" s="206">
        <f>NMM!O$62</f>
        <v>702.58193872015818</v>
      </c>
      <c r="P115" s="206">
        <f>NMM!P$62</f>
        <v>732.77209598943057</v>
      </c>
      <c r="Q115" s="206">
        <f>NMM!Q$62</f>
        <v>679.81860233683005</v>
      </c>
      <c r="R115" s="206">
        <f>NMM!R$62</f>
        <v>772.60898094621746</v>
      </c>
      <c r="S115" s="206">
        <f>NMM!S$62</f>
        <v>861.45540816884909</v>
      </c>
      <c r="T115" s="206">
        <f>NMM!T$62</f>
        <v>815.41382959867963</v>
      </c>
      <c r="U115" s="206">
        <f>NMM!U$62</f>
        <v>718.08243748276413</v>
      </c>
      <c r="V115" s="206">
        <f>NMM!V$62</f>
        <v>574.39804868197507</v>
      </c>
      <c r="W115" s="206">
        <f>NMM!W$62</f>
        <v>627.49399347701842</v>
      </c>
    </row>
    <row r="116" spans="1:23" ht="12" customHeight="1" x14ac:dyDescent="0.3">
      <c r="A116" s="13" t="s">
        <v>23</v>
      </c>
      <c r="B116" s="207">
        <f>PPA!B$57</f>
        <v>518.82151428146085</v>
      </c>
      <c r="C116" s="207">
        <f>PPA!C$57</f>
        <v>498.47852556139958</v>
      </c>
      <c r="D116" s="207">
        <f>PPA!D$57</f>
        <v>556.48228247884515</v>
      </c>
      <c r="E116" s="207">
        <f>PPA!E$57</f>
        <v>603.3013186788944</v>
      </c>
      <c r="F116" s="207">
        <f>PPA!F$57</f>
        <v>573.08216759876154</v>
      </c>
      <c r="G116" s="207">
        <f>PPA!G$57</f>
        <v>558.8359441189283</v>
      </c>
      <c r="H116" s="207">
        <f>PPA!H$57</f>
        <v>454.13830331916199</v>
      </c>
      <c r="I116" s="207">
        <f>PPA!I$57</f>
        <v>491.73126479916846</v>
      </c>
      <c r="J116" s="207">
        <f>PPA!J$57</f>
        <v>469.61579375920729</v>
      </c>
      <c r="K116" s="207">
        <f>PPA!K$57</f>
        <v>411.25539923947053</v>
      </c>
      <c r="L116" s="207">
        <f>PPA!L$57</f>
        <v>563.42333303915507</v>
      </c>
      <c r="M116" s="207">
        <f>PPA!M$57</f>
        <v>438.49556963921054</v>
      </c>
      <c r="N116" s="207">
        <f>PPA!N$57</f>
        <v>447.87458591926759</v>
      </c>
      <c r="O116" s="207">
        <f>PPA!O$57</f>
        <v>491.97274379922078</v>
      </c>
      <c r="P116" s="207">
        <f>PPA!P$57</f>
        <v>466.55601899931162</v>
      </c>
      <c r="Q116" s="207">
        <f>PPA!Q$57</f>
        <v>539.33740511910128</v>
      </c>
      <c r="R116" s="207">
        <f>PPA!R$57</f>
        <v>532.00046219926026</v>
      </c>
      <c r="S116" s="207">
        <f>PPA!S$57</f>
        <v>548.24136011926987</v>
      </c>
      <c r="T116" s="207">
        <f>PPA!T$57</f>
        <v>507.45910031918413</v>
      </c>
      <c r="U116" s="207">
        <f>PPA!U$57</f>
        <v>496.98092879922802</v>
      </c>
      <c r="V116" s="207">
        <f>PPA!V$57</f>
        <v>477.426428639233</v>
      </c>
      <c r="W116" s="207">
        <f>PPA!W$57</f>
        <v>524.14232255929971</v>
      </c>
    </row>
    <row r="117" spans="1:23" ht="12" customHeight="1" x14ac:dyDescent="0.3">
      <c r="A117" s="14" t="s">
        <v>52</v>
      </c>
      <c r="B117" s="206">
        <f>PPA!B$58</f>
        <v>83.245055418954806</v>
      </c>
      <c r="C117" s="206">
        <f>PPA!C$58</f>
        <v>77.856314387998736</v>
      </c>
      <c r="D117" s="206">
        <f>PPA!D$58</f>
        <v>102.2738229140658</v>
      </c>
      <c r="E117" s="206">
        <f>PPA!E$58</f>
        <v>109.19909229577679</v>
      </c>
      <c r="F117" s="206">
        <f>PPA!F$58</f>
        <v>110.60155354226499</v>
      </c>
      <c r="G117" s="206">
        <f>PPA!G$58</f>
        <v>106.524122660155</v>
      </c>
      <c r="H117" s="206">
        <f>PPA!H$58</f>
        <v>89.243562292139927</v>
      </c>
      <c r="I117" s="206">
        <f>PPA!I$58</f>
        <v>95.670661207069998</v>
      </c>
      <c r="J117" s="206">
        <f>PPA!J$58</f>
        <v>112.07403114202459</v>
      </c>
      <c r="K117" s="206">
        <f>PPA!K$58</f>
        <v>81.174911232734857</v>
      </c>
      <c r="L117" s="206">
        <f>PPA!L$58</f>
        <v>78.952712711638071</v>
      </c>
      <c r="M117" s="206">
        <f>PPA!M$58</f>
        <v>65.218352445895846</v>
      </c>
      <c r="N117" s="206">
        <f>PPA!N$58</f>
        <v>70.624885700834781</v>
      </c>
      <c r="O117" s="206">
        <f>PPA!O$58</f>
        <v>80.923312337552886</v>
      </c>
      <c r="P117" s="206">
        <f>PPA!P$58</f>
        <v>74.644585024977687</v>
      </c>
      <c r="Q117" s="206">
        <f>PPA!Q$58</f>
        <v>84.113443841068431</v>
      </c>
      <c r="R117" s="206">
        <f>PPA!R$58</f>
        <v>87.438455830002368</v>
      </c>
      <c r="S117" s="206">
        <f>PPA!S$58</f>
        <v>91.375175775471291</v>
      </c>
      <c r="T117" s="206">
        <f>PPA!T$58</f>
        <v>86.015813801131117</v>
      </c>
      <c r="U117" s="206">
        <f>PPA!U$58</f>
        <v>91.850144340641023</v>
      </c>
      <c r="V117" s="206">
        <f>PPA!V$58</f>
        <v>97.783192796000094</v>
      </c>
      <c r="W117" s="206">
        <f>PPA!W$58</f>
        <v>104.8642844322781</v>
      </c>
    </row>
    <row r="118" spans="1:23" ht="12" customHeight="1" x14ac:dyDescent="0.3">
      <c r="A118" s="14" t="s">
        <v>59</v>
      </c>
      <c r="B118" s="206">
        <f>PPA!B$59</f>
        <v>425.83679007742307</v>
      </c>
      <c r="C118" s="206">
        <f>PPA!C$59</f>
        <v>413.11768092348962</v>
      </c>
      <c r="D118" s="206">
        <f>PPA!D$59</f>
        <v>440.91927330669091</v>
      </c>
      <c r="E118" s="206">
        <f>PPA!E$59</f>
        <v>473.36818310886298</v>
      </c>
      <c r="F118" s="206">
        <f>PPA!F$59</f>
        <v>440.3130089648555</v>
      </c>
      <c r="G118" s="206">
        <f>PPA!G$59</f>
        <v>427.58443344108508</v>
      </c>
      <c r="H118" s="206">
        <f>PPA!H$59</f>
        <v>343.02486484419819</v>
      </c>
      <c r="I118" s="206">
        <f>PPA!I$59</f>
        <v>371.80539191413283</v>
      </c>
      <c r="J118" s="206">
        <f>PPA!J$59</f>
        <v>325.12224925455291</v>
      </c>
      <c r="K118" s="206">
        <f>PPA!K$59</f>
        <v>295.01382428788679</v>
      </c>
      <c r="L118" s="206">
        <f>PPA!L$59</f>
        <v>461.99956388452853</v>
      </c>
      <c r="M118" s="206">
        <f>PPA!M$59</f>
        <v>352.12167821839859</v>
      </c>
      <c r="N118" s="206">
        <f>PPA!N$59</f>
        <v>355.60418056768862</v>
      </c>
      <c r="O118" s="206">
        <f>PPA!O$59</f>
        <v>375.42744702514841</v>
      </c>
      <c r="P118" s="206">
        <f>PPA!P$59</f>
        <v>357.3032127420189</v>
      </c>
      <c r="Q118" s="206">
        <f>PPA!Q$59</f>
        <v>416.92238477549569</v>
      </c>
      <c r="R118" s="206">
        <f>PPA!R$59</f>
        <v>404.12974648486221</v>
      </c>
      <c r="S118" s="206">
        <f>PPA!S$59</f>
        <v>401.18566956514991</v>
      </c>
      <c r="T118" s="206">
        <f>PPA!T$59</f>
        <v>369.35813641090363</v>
      </c>
      <c r="U118" s="206">
        <f>PPA!U$59</f>
        <v>353.09019147916348</v>
      </c>
      <c r="V118" s="206">
        <f>PPA!V$59</f>
        <v>311.12680906054118</v>
      </c>
      <c r="W118" s="206">
        <f>PPA!W$59</f>
        <v>338.88921018264801</v>
      </c>
    </row>
    <row r="119" spans="1:23" ht="12" customHeight="1" x14ac:dyDescent="0.3">
      <c r="A119" s="14" t="s">
        <v>60</v>
      </c>
      <c r="B119" s="206">
        <f>PPA!B$60</f>
        <v>9.7396687850829942</v>
      </c>
      <c r="C119" s="206">
        <f>PPA!C$60</f>
        <v>7.5045302499112401</v>
      </c>
      <c r="D119" s="206">
        <f>PPA!D$60</f>
        <v>13.28918625808844</v>
      </c>
      <c r="E119" s="206">
        <f>PPA!E$60</f>
        <v>20.734043274254621</v>
      </c>
      <c r="F119" s="206">
        <f>PPA!F$60</f>
        <v>22.16760509164104</v>
      </c>
      <c r="G119" s="206">
        <f>PPA!G$60</f>
        <v>24.727388017688199</v>
      </c>
      <c r="H119" s="206">
        <f>PPA!H$60</f>
        <v>21.869876182823869</v>
      </c>
      <c r="I119" s="206">
        <f>PPA!I$60</f>
        <v>24.255211677965629</v>
      </c>
      <c r="J119" s="206">
        <f>PPA!J$60</f>
        <v>32.419513362629779</v>
      </c>
      <c r="K119" s="206">
        <f>PPA!K$60</f>
        <v>35.066663718848901</v>
      </c>
      <c r="L119" s="206">
        <f>PPA!L$60</f>
        <v>22.471056442988509</v>
      </c>
      <c r="M119" s="206">
        <f>PPA!M$60</f>
        <v>21.15553897491613</v>
      </c>
      <c r="N119" s="206">
        <f>PPA!N$60</f>
        <v>21.645519650744191</v>
      </c>
      <c r="O119" s="206">
        <f>PPA!O$60</f>
        <v>35.621984436519497</v>
      </c>
      <c r="P119" s="206">
        <f>PPA!P$60</f>
        <v>34.608221232315003</v>
      </c>
      <c r="Q119" s="206">
        <f>PPA!Q$60</f>
        <v>38.301576502537138</v>
      </c>
      <c r="R119" s="206">
        <f>PPA!R$60</f>
        <v>40.432259884395691</v>
      </c>
      <c r="S119" s="206">
        <f>PPA!S$60</f>
        <v>55.680514778648693</v>
      </c>
      <c r="T119" s="206">
        <f>PPA!T$60</f>
        <v>52.085150107149367</v>
      </c>
      <c r="U119" s="206">
        <f>PPA!U$60</f>
        <v>52.040592979423529</v>
      </c>
      <c r="V119" s="206">
        <f>PPA!V$60</f>
        <v>68.516426782691696</v>
      </c>
      <c r="W119" s="206">
        <f>PPA!W$60</f>
        <v>80.388827944373546</v>
      </c>
    </row>
    <row r="120" spans="1:23" ht="12" customHeight="1" x14ac:dyDescent="0.3">
      <c r="A120" s="15" t="s">
        <v>61</v>
      </c>
      <c r="B120" s="208">
        <f>FBT!B$33</f>
        <v>1115.502469562264</v>
      </c>
      <c r="C120" s="208">
        <f>FBT!C$33</f>
        <v>1089.509757241482</v>
      </c>
      <c r="D120" s="208">
        <f>FBT!D$33</f>
        <v>1088.9815638021721</v>
      </c>
      <c r="E120" s="208">
        <f>FBT!E$33</f>
        <v>1874.7672140422569</v>
      </c>
      <c r="F120" s="208">
        <f>FBT!F$33</f>
        <v>2066.4695774416382</v>
      </c>
      <c r="G120" s="208">
        <f>FBT!G$33</f>
        <v>1883.971670041838</v>
      </c>
      <c r="H120" s="208">
        <f>FBT!H$33</f>
        <v>1691.1440989214909</v>
      </c>
      <c r="I120" s="208">
        <f>FBT!I$33</f>
        <v>1714.103367001841</v>
      </c>
      <c r="J120" s="208">
        <f>FBT!J$33</f>
        <v>1747.248626521811</v>
      </c>
      <c r="K120" s="208">
        <f>FBT!K$33</f>
        <v>1891.765411561111</v>
      </c>
      <c r="L120" s="208">
        <f>FBT!L$33</f>
        <v>2195.032570318725</v>
      </c>
      <c r="M120" s="208">
        <f>FBT!M$33</f>
        <v>1908.072472801482</v>
      </c>
      <c r="N120" s="208">
        <f>FBT!N$33</f>
        <v>1899.835395121276</v>
      </c>
      <c r="O120" s="208">
        <f>FBT!O$33</f>
        <v>1932.0231472811211</v>
      </c>
      <c r="P120" s="208">
        <f>FBT!P$33</f>
        <v>1998.6838512010661</v>
      </c>
      <c r="Q120" s="208">
        <f>FBT!Q$33</f>
        <v>2096.7489840014009</v>
      </c>
      <c r="R120" s="208">
        <f>FBT!R$33</f>
        <v>2104.9036138809652</v>
      </c>
      <c r="S120" s="208">
        <f>FBT!S$33</f>
        <v>2166.8846882409171</v>
      </c>
      <c r="T120" s="208">
        <f>FBT!T$33</f>
        <v>2318.6464568418319</v>
      </c>
      <c r="U120" s="208">
        <f>FBT!U$33</f>
        <v>2378.1604692016049</v>
      </c>
      <c r="V120" s="208">
        <f>FBT!V$33</f>
        <v>2360.9271430782551</v>
      </c>
      <c r="W120" s="208">
        <f>FBT!W$33</f>
        <v>2456.4974495981701</v>
      </c>
    </row>
    <row r="121" spans="1:23" ht="12" customHeight="1" x14ac:dyDescent="0.3">
      <c r="A121" s="12" t="s">
        <v>62</v>
      </c>
      <c r="B121" s="206">
        <f>TRE!B$33</f>
        <v>256.28582627835152</v>
      </c>
      <c r="C121" s="206">
        <f>TRE!C$33</f>
        <v>292.7306314778449</v>
      </c>
      <c r="D121" s="206">
        <f>TRE!D$33</f>
        <v>339.28977059914729</v>
      </c>
      <c r="E121" s="206">
        <f>TRE!E$33</f>
        <v>330.60952979868131</v>
      </c>
      <c r="F121" s="206">
        <f>TRE!F$33</f>
        <v>238.15486727898829</v>
      </c>
      <c r="G121" s="206">
        <f>TRE!G$33</f>
        <v>249.62861879915911</v>
      </c>
      <c r="H121" s="206">
        <f>TRE!H$33</f>
        <v>226.14895115891031</v>
      </c>
      <c r="I121" s="206">
        <f>TRE!I$33</f>
        <v>213.18008975886531</v>
      </c>
      <c r="J121" s="206">
        <f>TRE!J$33</f>
        <v>202.97767643769589</v>
      </c>
      <c r="K121" s="206">
        <f>TRE!K$33</f>
        <v>197.5846121983902</v>
      </c>
      <c r="L121" s="206">
        <f>TRE!L$33</f>
        <v>256.16223971858682</v>
      </c>
      <c r="M121" s="206">
        <f>TRE!M$33</f>
        <v>254.45910995903691</v>
      </c>
      <c r="N121" s="206">
        <f>TRE!N$33</f>
        <v>256.25715983891712</v>
      </c>
      <c r="O121" s="206">
        <f>TRE!O$33</f>
        <v>275.88322979915768</v>
      </c>
      <c r="P121" s="206">
        <f>TRE!P$33</f>
        <v>199.2835753181713</v>
      </c>
      <c r="Q121" s="206">
        <f>TRE!Q$33</f>
        <v>143.0990474391883</v>
      </c>
      <c r="R121" s="206">
        <f>TRE!R$33</f>
        <v>129.08052539767019</v>
      </c>
      <c r="S121" s="206">
        <f>TRE!S$33</f>
        <v>95.401884238922179</v>
      </c>
      <c r="T121" s="206">
        <f>TRE!T$33</f>
        <v>95.629897081607368</v>
      </c>
      <c r="U121" s="206">
        <f>TRE!U$33</f>
        <v>99.741889078716611</v>
      </c>
      <c r="V121" s="206">
        <f>TRE!V$33</f>
        <v>105.82116911895611</v>
      </c>
      <c r="W121" s="206">
        <f>TRE!W$33</f>
        <v>113.4176623187812</v>
      </c>
    </row>
    <row r="122" spans="1:23" ht="12" customHeight="1" x14ac:dyDescent="0.3">
      <c r="A122" s="12" t="s">
        <v>63</v>
      </c>
      <c r="B122" s="206">
        <f>MAE!B$33</f>
        <v>231.296258641647</v>
      </c>
      <c r="C122" s="206">
        <f>MAE!C$33</f>
        <v>207.70248432092529</v>
      </c>
      <c r="D122" s="206">
        <f>MAE!D$33</f>
        <v>291.3642088823234</v>
      </c>
      <c r="E122" s="206">
        <f>MAE!E$33</f>
        <v>422.56232939912951</v>
      </c>
      <c r="F122" s="206">
        <f>MAE!F$33</f>
        <v>447.23282291880707</v>
      </c>
      <c r="G122" s="206">
        <f>MAE!G$33</f>
        <v>535.05152159785166</v>
      </c>
      <c r="H122" s="206">
        <f>MAE!H$33</f>
        <v>491.40778667895592</v>
      </c>
      <c r="I122" s="206">
        <f>MAE!I$33</f>
        <v>449.2813145992223</v>
      </c>
      <c r="J122" s="206">
        <f>MAE!J$33</f>
        <v>357.89075963893788</v>
      </c>
      <c r="K122" s="206">
        <f>MAE!K$33</f>
        <v>342.51004667795382</v>
      </c>
      <c r="L122" s="206">
        <f>MAE!L$33</f>
        <v>412.39558295848292</v>
      </c>
      <c r="M122" s="206">
        <f>MAE!M$33</f>
        <v>413.68528319882898</v>
      </c>
      <c r="N122" s="206">
        <f>MAE!N$33</f>
        <v>406.41913511880381</v>
      </c>
      <c r="O122" s="206">
        <f>MAE!O$33</f>
        <v>424.50028451807219</v>
      </c>
      <c r="P122" s="206">
        <f>MAE!P$33</f>
        <v>304.07295239880892</v>
      </c>
      <c r="Q122" s="206">
        <f>MAE!Q$33</f>
        <v>335.09703887785099</v>
      </c>
      <c r="R122" s="206">
        <f>MAE!R$33</f>
        <v>316.30540715785401</v>
      </c>
      <c r="S122" s="206">
        <f>MAE!S$33</f>
        <v>355.64491367897131</v>
      </c>
      <c r="T122" s="206">
        <f>MAE!T$33</f>
        <v>360.8504963981855</v>
      </c>
      <c r="U122" s="206">
        <f>MAE!U$33</f>
        <v>326.93229503887301</v>
      </c>
      <c r="V122" s="206">
        <f>MAE!V$33</f>
        <v>317.45232935910678</v>
      </c>
      <c r="W122" s="206">
        <f>MAE!W$33</f>
        <v>357.93224783871159</v>
      </c>
    </row>
    <row r="123" spans="1:23" ht="12" customHeight="1" x14ac:dyDescent="0.3">
      <c r="A123" s="12" t="s">
        <v>64</v>
      </c>
      <c r="B123" s="206">
        <f>TEL!B$33</f>
        <v>202.57546464123919</v>
      </c>
      <c r="C123" s="206">
        <f>TEL!C$33</f>
        <v>191.17531944147319</v>
      </c>
      <c r="D123" s="206">
        <f>TEL!D$33</f>
        <v>190.05736644125241</v>
      </c>
      <c r="E123" s="206">
        <f>TEL!E$33</f>
        <v>419.10244667841891</v>
      </c>
      <c r="F123" s="206">
        <f>TEL!F$33</f>
        <v>399.00137003772272</v>
      </c>
      <c r="G123" s="206">
        <f>TEL!G$33</f>
        <v>378.51100631779292</v>
      </c>
      <c r="H123" s="206">
        <f>TEL!H$33</f>
        <v>374.91880643778148</v>
      </c>
      <c r="I123" s="206">
        <f>TEL!I$33</f>
        <v>334.32133535867217</v>
      </c>
      <c r="J123" s="206">
        <f>TEL!J$33</f>
        <v>280.65653195886352</v>
      </c>
      <c r="K123" s="206">
        <f>TEL!K$33</f>
        <v>261.14529119866182</v>
      </c>
      <c r="L123" s="206">
        <f>TEL!L$33</f>
        <v>278.22270419798531</v>
      </c>
      <c r="M123" s="206">
        <f>TEL!M$33</f>
        <v>290.90088467862302</v>
      </c>
      <c r="N123" s="206">
        <f>TEL!N$33</f>
        <v>278.93497067881259</v>
      </c>
      <c r="O123" s="206">
        <f>TEL!O$33</f>
        <v>281.16905219809178</v>
      </c>
      <c r="P123" s="206">
        <f>TEL!P$33</f>
        <v>199.9605679177989</v>
      </c>
      <c r="Q123" s="206">
        <f>TEL!Q$33</f>
        <v>217.43778239866629</v>
      </c>
      <c r="R123" s="206">
        <f>TEL!R$33</f>
        <v>199.61582219888501</v>
      </c>
      <c r="S123" s="206">
        <f>TEL!S$33</f>
        <v>221.71367195801409</v>
      </c>
      <c r="T123" s="206">
        <f>TEL!T$33</f>
        <v>226.70176643797231</v>
      </c>
      <c r="U123" s="206">
        <f>TEL!U$33</f>
        <v>192.78135107877711</v>
      </c>
      <c r="V123" s="206">
        <f>TEL!V$33</f>
        <v>173.17938347857691</v>
      </c>
      <c r="W123" s="206">
        <f>TEL!W$33</f>
        <v>191.64798395859441</v>
      </c>
    </row>
    <row r="124" spans="1:23" ht="12" customHeight="1" x14ac:dyDescent="0.3">
      <c r="A124" s="12" t="s">
        <v>65</v>
      </c>
      <c r="B124" s="206">
        <f>WWP!B$33</f>
        <v>0</v>
      </c>
      <c r="C124" s="206">
        <f>WWP!C$33</f>
        <v>0</v>
      </c>
      <c r="D124" s="206">
        <f>WWP!D$33</f>
        <v>0</v>
      </c>
      <c r="E124" s="206">
        <f>WWP!E$33</f>
        <v>0</v>
      </c>
      <c r="F124" s="206">
        <f>WWP!F$33</f>
        <v>27.244000079855098</v>
      </c>
      <c r="G124" s="206">
        <f>WWP!G$33</f>
        <v>26.752631399857599</v>
      </c>
      <c r="H124" s="206">
        <f>WWP!H$33</f>
        <v>27.289643039876871</v>
      </c>
      <c r="I124" s="206">
        <f>WWP!I$33</f>
        <v>23.591553479936628</v>
      </c>
      <c r="J124" s="206">
        <f>WWP!J$33</f>
        <v>23.70303539988231</v>
      </c>
      <c r="K124" s="206">
        <f>WWP!K$33</f>
        <v>25.040414519933911</v>
      </c>
      <c r="L124" s="206">
        <f>WWP!L$33</f>
        <v>32.274419759950469</v>
      </c>
      <c r="M124" s="206">
        <f>WWP!M$33</f>
        <v>35.815384439974743</v>
      </c>
      <c r="N124" s="206">
        <f>WWP!N$33</f>
        <v>58.38360659981916</v>
      </c>
      <c r="O124" s="206">
        <f>WWP!O$33</f>
        <v>59.543664839809097</v>
      </c>
      <c r="P124" s="206">
        <f>WWP!P$33</f>
        <v>49.979445119870739</v>
      </c>
      <c r="Q124" s="206">
        <f>WWP!Q$33</f>
        <v>48.388808159948027</v>
      </c>
      <c r="R124" s="206">
        <f>WWP!R$33</f>
        <v>45.967307759958153</v>
      </c>
      <c r="S124" s="206">
        <f>WWP!S$33</f>
        <v>54.017029439925103</v>
      </c>
      <c r="T124" s="206">
        <f>WWP!T$33</f>
        <v>52.983600119855801</v>
      </c>
      <c r="U124" s="206">
        <f>WWP!U$33</f>
        <v>50.724273599862457</v>
      </c>
      <c r="V124" s="206">
        <f>WWP!V$33</f>
        <v>82.007220959734838</v>
      </c>
      <c r="W124" s="206">
        <f>WWP!W$33</f>
        <v>95.00891399965677</v>
      </c>
    </row>
    <row r="125" spans="1:23" ht="12" customHeight="1" x14ac:dyDescent="0.3">
      <c r="A125" s="12" t="s">
        <v>66</v>
      </c>
      <c r="B125" s="206">
        <f>OIS!B$33</f>
        <v>4480.507536840918</v>
      </c>
      <c r="C125" s="206">
        <f>OIS!C$33</f>
        <v>5809.202478121183</v>
      </c>
      <c r="D125" s="206">
        <f>OIS!D$33</f>
        <v>4232.6030031611754</v>
      </c>
      <c r="E125" s="206">
        <f>OIS!E$33</f>
        <v>1993.526946121156</v>
      </c>
      <c r="F125" s="206">
        <f>OIS!F$33</f>
        <v>1587.864609842321</v>
      </c>
      <c r="G125" s="206">
        <f>OIS!G$33</f>
        <v>1750.0353600021981</v>
      </c>
      <c r="H125" s="206">
        <f>OIS!H$33</f>
        <v>2033.5156837213831</v>
      </c>
      <c r="I125" s="206">
        <f>OIS!I$33</f>
        <v>1279.800899882086</v>
      </c>
      <c r="J125" s="206">
        <f>OIS!J$33</f>
        <v>1196.211955802228</v>
      </c>
      <c r="K125" s="206">
        <f>OIS!K$33</f>
        <v>1238.7328436429441</v>
      </c>
      <c r="L125" s="206">
        <f>OIS!L$33</f>
        <v>1427.525303880604</v>
      </c>
      <c r="M125" s="206">
        <f>OIS!M$33</f>
        <v>1040.9435613607991</v>
      </c>
      <c r="N125" s="206">
        <f>OIS!N$33</f>
        <v>1295.3800501223529</v>
      </c>
      <c r="O125" s="206">
        <f>OIS!O$33</f>
        <v>1241.853584401329</v>
      </c>
      <c r="P125" s="206">
        <f>OIS!P$33</f>
        <v>929.06222004047163</v>
      </c>
      <c r="Q125" s="206">
        <f>OIS!Q$33</f>
        <v>788.52646188592587</v>
      </c>
      <c r="R125" s="206">
        <f>OIS!R$33</f>
        <v>821.60320896476458</v>
      </c>
      <c r="S125" s="206">
        <f>OIS!S$33</f>
        <v>894.97563948184938</v>
      </c>
      <c r="T125" s="206">
        <f>OIS!T$33</f>
        <v>871.89660108139901</v>
      </c>
      <c r="U125" s="206">
        <f>OIS!U$33</f>
        <v>832.43873556022072</v>
      </c>
      <c r="V125" s="206">
        <f>OIS!V$33</f>
        <v>688.26450204406467</v>
      </c>
      <c r="W125" s="206">
        <f>OIS!W$33</f>
        <v>702.9735073242839</v>
      </c>
    </row>
    <row r="126" spans="1:23" ht="12" customHeight="1" x14ac:dyDescent="0.3">
      <c r="A126" s="28" t="s">
        <v>86</v>
      </c>
      <c r="B126" s="216">
        <f>Ind_Summary_emi!B43</f>
        <v>154.10938740750669</v>
      </c>
      <c r="C126" s="216">
        <f>Ind_Summary_emi!C43</f>
        <v>120.62127582589829</v>
      </c>
      <c r="D126" s="216">
        <f>Ind_Summary_emi!D43</f>
        <v>104.0917884445023</v>
      </c>
      <c r="E126" s="216">
        <f>Ind_Summary_emi!E43</f>
        <v>105.0476468009705</v>
      </c>
      <c r="F126" s="216">
        <f>Ind_Summary_emi!F43</f>
        <v>103.27128960288719</v>
      </c>
      <c r="G126" s="216">
        <f>Ind_Summary_emi!G43</f>
        <v>105.8238283516438</v>
      </c>
      <c r="H126" s="216">
        <f>Ind_Summary_emi!H43</f>
        <v>126.8883964563627</v>
      </c>
      <c r="I126" s="216">
        <f>Ind_Summary_emi!I43</f>
        <v>119.1692377170384</v>
      </c>
      <c r="J126" s="216">
        <f>Ind_Summary_emi!J43</f>
        <v>140.06763749485691</v>
      </c>
      <c r="K126" s="216">
        <f>Ind_Summary_emi!K43</f>
        <v>137.95117413542309</v>
      </c>
      <c r="L126" s="216">
        <f>Ind_Summary_emi!L43</f>
        <v>146.25026227824799</v>
      </c>
      <c r="M126" s="216">
        <f>Ind_Summary_emi!M43</f>
        <v>140.26689685809259</v>
      </c>
      <c r="N126" s="216">
        <f>Ind_Summary_emi!N43</f>
        <v>139.72341014718211</v>
      </c>
      <c r="O126" s="216">
        <f>Ind_Summary_emi!O43</f>
        <v>131.20110026367129</v>
      </c>
      <c r="P126" s="216">
        <f>Ind_Summary_emi!P43</f>
        <v>140.1358964324879</v>
      </c>
      <c r="Q126" s="216">
        <f>Ind_Summary_emi!Q43</f>
        <v>141.71717262942511</v>
      </c>
      <c r="R126" s="216">
        <f>Ind_Summary_emi!R43</f>
        <v>149.96184413649729</v>
      </c>
      <c r="S126" s="216">
        <f>Ind_Summary_emi!S43</f>
        <v>152.82123512483079</v>
      </c>
      <c r="T126" s="216">
        <f>Ind_Summary_emi!T43</f>
        <v>155.3518473173622</v>
      </c>
      <c r="U126" s="216">
        <f>Ind_Summary_emi!U43</f>
        <v>151.52624672365499</v>
      </c>
      <c r="V126" s="216">
        <f>Ind_Summary_emi!V43</f>
        <v>127.64335079828921</v>
      </c>
      <c r="W126" s="216">
        <f>Ind_Summary_emi!W43</f>
        <v>137.21968477234151</v>
      </c>
    </row>
    <row r="128" spans="1:23" ht="12" customHeight="1" x14ac:dyDescent="0.3">
      <c r="A128" s="30" t="s">
        <v>87</v>
      </c>
      <c r="B128" s="205">
        <f t="shared" ref="B128:W128" si="8">IF(B29=0,"",B29/B3*1000)</f>
        <v>163.37644761844956</v>
      </c>
      <c r="C128" s="205">
        <f t="shared" si="8"/>
        <v>166.37005165406833</v>
      </c>
      <c r="D128" s="205">
        <f t="shared" si="8"/>
        <v>161.85161161777694</v>
      </c>
      <c r="E128" s="205">
        <f t="shared" si="8"/>
        <v>166.11798488922682</v>
      </c>
      <c r="F128" s="205">
        <f t="shared" si="8"/>
        <v>150.77553959900135</v>
      </c>
      <c r="G128" s="205">
        <f t="shared" si="8"/>
        <v>149.8077793325194</v>
      </c>
      <c r="H128" s="205">
        <f t="shared" si="8"/>
        <v>150.83256958824836</v>
      </c>
      <c r="I128" s="205">
        <f t="shared" si="8"/>
        <v>137.33052479877725</v>
      </c>
      <c r="J128" s="205">
        <f t="shared" si="8"/>
        <v>138.83074664092553</v>
      </c>
      <c r="K128" s="205">
        <f t="shared" si="8"/>
        <v>145.36876459826851</v>
      </c>
      <c r="L128" s="205">
        <f t="shared" si="8"/>
        <v>160.12452134025096</v>
      </c>
      <c r="M128" s="205">
        <f t="shared" si="8"/>
        <v>152.73996465052284</v>
      </c>
      <c r="N128" s="205">
        <f t="shared" si="8"/>
        <v>155.78118183021022</v>
      </c>
      <c r="O128" s="205">
        <f t="shared" si="8"/>
        <v>159.84908115106288</v>
      </c>
      <c r="P128" s="205">
        <f t="shared" si="8"/>
        <v>154.81763476020126</v>
      </c>
      <c r="Q128" s="205">
        <f t="shared" si="8"/>
        <v>154.19490918461031</v>
      </c>
      <c r="R128" s="205">
        <f t="shared" si="8"/>
        <v>156.19352343000187</v>
      </c>
      <c r="S128" s="205">
        <f t="shared" si="8"/>
        <v>150.8275057201665</v>
      </c>
      <c r="T128" s="205">
        <f t="shared" si="8"/>
        <v>150.26778159452076</v>
      </c>
      <c r="U128" s="205">
        <f t="shared" si="8"/>
        <v>141.35422184869108</v>
      </c>
      <c r="V128" s="205">
        <f t="shared" si="8"/>
        <v>143.76709178708586</v>
      </c>
      <c r="W128" s="205">
        <f t="shared" si="8"/>
        <v>143.9540525184488</v>
      </c>
    </row>
    <row r="129" spans="1:23" ht="12" customHeight="1" x14ac:dyDescent="0.3">
      <c r="A129" s="12" t="s">
        <v>16</v>
      </c>
      <c r="B129" s="206">
        <f t="shared" ref="B129:W129" si="9">IF(B52=0,"",B52/B4*1000)</f>
        <v>818.66935987377553</v>
      </c>
      <c r="C129" s="206">
        <f t="shared" si="9"/>
        <v>885.88822617363246</v>
      </c>
      <c r="D129" s="206">
        <f t="shared" si="9"/>
        <v>889.84835800890073</v>
      </c>
      <c r="E129" s="206">
        <f t="shared" si="9"/>
        <v>949.18516952377104</v>
      </c>
      <c r="F129" s="206">
        <f t="shared" si="9"/>
        <v>724.87638055781804</v>
      </c>
      <c r="G129" s="206">
        <f t="shared" si="9"/>
        <v>637.0720211244726</v>
      </c>
      <c r="H129" s="206">
        <f t="shared" si="9"/>
        <v>594.15931580721076</v>
      </c>
      <c r="I129" s="206">
        <f t="shared" si="9"/>
        <v>494.5868785416572</v>
      </c>
      <c r="J129" s="206">
        <f t="shared" si="9"/>
        <v>604.24481602319941</v>
      </c>
      <c r="K129" s="206">
        <f t="shared" si="9"/>
        <v>557.36193021222027</v>
      </c>
      <c r="L129" s="206">
        <f t="shared" si="9"/>
        <v>645.70993012262943</v>
      </c>
      <c r="M129" s="206">
        <f t="shared" si="9"/>
        <v>629.10437309535314</v>
      </c>
      <c r="N129" s="206">
        <f t="shared" si="9"/>
        <v>785.72921966700289</v>
      </c>
      <c r="O129" s="206">
        <f t="shared" si="9"/>
        <v>669.99811214768738</v>
      </c>
      <c r="P129" s="206">
        <f t="shared" si="9"/>
        <v>596.37125098991544</v>
      </c>
      <c r="Q129" s="206">
        <f t="shared" si="9"/>
        <v>636.71385947229442</v>
      </c>
      <c r="R129" s="206">
        <f t="shared" si="9"/>
        <v>619.65296090056199</v>
      </c>
      <c r="S129" s="206">
        <f t="shared" si="9"/>
        <v>569.35276404207048</v>
      </c>
      <c r="T129" s="206">
        <f t="shared" si="9"/>
        <v>601.86981491215704</v>
      </c>
      <c r="U129" s="206">
        <f t="shared" si="9"/>
        <v>645.53133540049544</v>
      </c>
      <c r="V129" s="206">
        <f t="shared" si="9"/>
        <v>866.38295819738585</v>
      </c>
      <c r="W129" s="206">
        <f t="shared" si="9"/>
        <v>469.05436390393186</v>
      </c>
    </row>
    <row r="130" spans="1:23" ht="12" customHeight="1" x14ac:dyDescent="0.3">
      <c r="A130" s="13" t="s">
        <v>20</v>
      </c>
      <c r="B130" s="207">
        <f t="shared" ref="B130:W130" si="10">IF(B55=0,"",B55/B5*1000)</f>
        <v>268.65587489982829</v>
      </c>
      <c r="C130" s="207">
        <f t="shared" si="10"/>
        <v>305.12257201819955</v>
      </c>
      <c r="D130" s="207">
        <f t="shared" si="10"/>
        <v>302.36474608617215</v>
      </c>
      <c r="E130" s="207">
        <f t="shared" si="10"/>
        <v>334.64357114423962</v>
      </c>
      <c r="F130" s="207">
        <f t="shared" si="10"/>
        <v>284.76195419073537</v>
      </c>
      <c r="G130" s="207">
        <f t="shared" si="10"/>
        <v>274.83851862157047</v>
      </c>
      <c r="H130" s="207">
        <f t="shared" si="10"/>
        <v>279.55489650352058</v>
      </c>
      <c r="I130" s="207">
        <f t="shared" si="10"/>
        <v>244.18593434667889</v>
      </c>
      <c r="J130" s="207">
        <f t="shared" si="10"/>
        <v>293.70704614874728</v>
      </c>
      <c r="K130" s="207">
        <f t="shared" si="10"/>
        <v>344.00857765442692</v>
      </c>
      <c r="L130" s="207">
        <f t="shared" si="10"/>
        <v>283.90114888898711</v>
      </c>
      <c r="M130" s="207">
        <f t="shared" si="10"/>
        <v>278.25255192349005</v>
      </c>
      <c r="N130" s="207">
        <f t="shared" si="10"/>
        <v>271.02801012215485</v>
      </c>
      <c r="O130" s="207">
        <f t="shared" si="10"/>
        <v>294.01406361441116</v>
      </c>
      <c r="P130" s="207">
        <f t="shared" si="10"/>
        <v>312.19589087178116</v>
      </c>
      <c r="Q130" s="207">
        <f t="shared" si="10"/>
        <v>278.2802334964581</v>
      </c>
      <c r="R130" s="207">
        <f t="shared" si="10"/>
        <v>276.061292810233</v>
      </c>
      <c r="S130" s="207">
        <f t="shared" si="10"/>
        <v>272.34559168089339</v>
      </c>
      <c r="T130" s="207">
        <f t="shared" si="10"/>
        <v>267.69996213797697</v>
      </c>
      <c r="U130" s="207">
        <f t="shared" si="10"/>
        <v>268.96431254555034</v>
      </c>
      <c r="V130" s="207">
        <f t="shared" si="10"/>
        <v>273.26870216842332</v>
      </c>
      <c r="W130" s="207">
        <f t="shared" si="10"/>
        <v>225.19416944281488</v>
      </c>
    </row>
    <row r="131" spans="1:23" ht="12" customHeight="1" x14ac:dyDescent="0.3">
      <c r="A131" s="14" t="s">
        <v>43</v>
      </c>
      <c r="B131" s="206" t="str">
        <f t="shared" ref="B131:W131" si="11">IF(B56=0,"",B56/B6*1000)</f>
        <v/>
      </c>
      <c r="C131" s="206" t="str">
        <f t="shared" si="11"/>
        <v/>
      </c>
      <c r="D131" s="206" t="str">
        <f t="shared" si="11"/>
        <v/>
      </c>
      <c r="E131" s="206" t="str">
        <f t="shared" si="11"/>
        <v/>
      </c>
      <c r="F131" s="206" t="str">
        <f t="shared" si="11"/>
        <v/>
      </c>
      <c r="G131" s="206" t="str">
        <f t="shared" si="11"/>
        <v/>
      </c>
      <c r="H131" s="206" t="str">
        <f t="shared" si="11"/>
        <v/>
      </c>
      <c r="I131" s="206" t="str">
        <f t="shared" si="11"/>
        <v/>
      </c>
      <c r="J131" s="206" t="str">
        <f t="shared" si="11"/>
        <v/>
      </c>
      <c r="K131" s="206" t="str">
        <f t="shared" si="11"/>
        <v/>
      </c>
      <c r="L131" s="206" t="str">
        <f t="shared" si="11"/>
        <v/>
      </c>
      <c r="M131" s="206" t="str">
        <f t="shared" si="11"/>
        <v/>
      </c>
      <c r="N131" s="206" t="str">
        <f t="shared" si="11"/>
        <v/>
      </c>
      <c r="O131" s="206" t="str">
        <f t="shared" si="11"/>
        <v/>
      </c>
      <c r="P131" s="206" t="str">
        <f t="shared" si="11"/>
        <v/>
      </c>
      <c r="Q131" s="206" t="str">
        <f t="shared" si="11"/>
        <v/>
      </c>
      <c r="R131" s="206" t="str">
        <f t="shared" si="11"/>
        <v/>
      </c>
      <c r="S131" s="206" t="str">
        <f t="shared" si="11"/>
        <v/>
      </c>
      <c r="T131" s="206" t="str">
        <f t="shared" si="11"/>
        <v/>
      </c>
      <c r="U131" s="206" t="str">
        <f t="shared" si="11"/>
        <v/>
      </c>
      <c r="V131" s="206" t="str">
        <f t="shared" si="11"/>
        <v/>
      </c>
      <c r="W131" s="206" t="str">
        <f t="shared" si="11"/>
        <v/>
      </c>
    </row>
    <row r="132" spans="1:23" ht="12" customHeight="1" x14ac:dyDescent="0.3">
      <c r="A132" s="14" t="s">
        <v>56</v>
      </c>
      <c r="B132" s="206" t="str">
        <f t="shared" ref="B132:W132" si="12">IF(B57=0,"",B57/B7*1000)</f>
        <v/>
      </c>
      <c r="C132" s="206" t="str">
        <f t="shared" si="12"/>
        <v/>
      </c>
      <c r="D132" s="206" t="str">
        <f t="shared" si="12"/>
        <v/>
      </c>
      <c r="E132" s="206" t="str">
        <f t="shared" si="12"/>
        <v/>
      </c>
      <c r="F132" s="206" t="str">
        <f t="shared" si="12"/>
        <v/>
      </c>
      <c r="G132" s="206" t="str">
        <f t="shared" si="12"/>
        <v/>
      </c>
      <c r="H132" s="206" t="str">
        <f t="shared" si="12"/>
        <v/>
      </c>
      <c r="I132" s="206" t="str">
        <f t="shared" si="12"/>
        <v/>
      </c>
      <c r="J132" s="206" t="str">
        <f t="shared" si="12"/>
        <v/>
      </c>
      <c r="K132" s="206" t="str">
        <f t="shared" si="12"/>
        <v/>
      </c>
      <c r="L132" s="206" t="str">
        <f t="shared" si="12"/>
        <v/>
      </c>
      <c r="M132" s="206" t="str">
        <f t="shared" si="12"/>
        <v/>
      </c>
      <c r="N132" s="206" t="str">
        <f t="shared" si="12"/>
        <v/>
      </c>
      <c r="O132" s="206" t="str">
        <f t="shared" si="12"/>
        <v/>
      </c>
      <c r="P132" s="206" t="str">
        <f t="shared" si="12"/>
        <v/>
      </c>
      <c r="Q132" s="206" t="str">
        <f t="shared" si="12"/>
        <v/>
      </c>
      <c r="R132" s="206" t="str">
        <f t="shared" si="12"/>
        <v/>
      </c>
      <c r="S132" s="206" t="str">
        <f t="shared" si="12"/>
        <v/>
      </c>
      <c r="T132" s="206" t="str">
        <f t="shared" si="12"/>
        <v/>
      </c>
      <c r="U132" s="206" t="str">
        <f t="shared" si="12"/>
        <v/>
      </c>
      <c r="V132" s="206" t="str">
        <f t="shared" si="12"/>
        <v/>
      </c>
      <c r="W132" s="206" t="str">
        <f t="shared" si="12"/>
        <v/>
      </c>
    </row>
    <row r="133" spans="1:23" ht="12" customHeight="1" x14ac:dyDescent="0.3">
      <c r="A133" s="14" t="s">
        <v>45</v>
      </c>
      <c r="B133" s="206">
        <f t="shared" ref="B133:W133" si="13">IF(B60=0,"",B60/B8*1000)</f>
        <v>268.65587489982829</v>
      </c>
      <c r="C133" s="206">
        <f t="shared" si="13"/>
        <v>305.12257201819955</v>
      </c>
      <c r="D133" s="206">
        <f t="shared" si="13"/>
        <v>302.36474608617215</v>
      </c>
      <c r="E133" s="206">
        <f t="shared" si="13"/>
        <v>334.64357114423962</v>
      </c>
      <c r="F133" s="206">
        <f t="shared" si="13"/>
        <v>284.76195419073537</v>
      </c>
      <c r="G133" s="206">
        <f t="shared" si="13"/>
        <v>274.83851862157047</v>
      </c>
      <c r="H133" s="206">
        <f t="shared" si="13"/>
        <v>279.55489650352058</v>
      </c>
      <c r="I133" s="206">
        <f t="shared" si="13"/>
        <v>244.18593434667889</v>
      </c>
      <c r="J133" s="206">
        <f t="shared" si="13"/>
        <v>293.70704614874728</v>
      </c>
      <c r="K133" s="206">
        <f t="shared" si="13"/>
        <v>344.00857765442692</v>
      </c>
      <c r="L133" s="206">
        <f t="shared" si="13"/>
        <v>283.90114888898711</v>
      </c>
      <c r="M133" s="206">
        <f t="shared" si="13"/>
        <v>278.25255192349005</v>
      </c>
      <c r="N133" s="206">
        <f t="shared" si="13"/>
        <v>271.02801012215485</v>
      </c>
      <c r="O133" s="206">
        <f t="shared" si="13"/>
        <v>294.01406361441116</v>
      </c>
      <c r="P133" s="206">
        <f t="shared" si="13"/>
        <v>312.19589087178116</v>
      </c>
      <c r="Q133" s="206">
        <f t="shared" si="13"/>
        <v>278.2802334964581</v>
      </c>
      <c r="R133" s="206">
        <f t="shared" si="13"/>
        <v>276.061292810233</v>
      </c>
      <c r="S133" s="206">
        <f t="shared" si="13"/>
        <v>272.34559168089339</v>
      </c>
      <c r="T133" s="206">
        <f t="shared" si="13"/>
        <v>267.69996213797697</v>
      </c>
      <c r="U133" s="206">
        <f t="shared" si="13"/>
        <v>268.96431254555034</v>
      </c>
      <c r="V133" s="206">
        <f t="shared" si="13"/>
        <v>273.26870216842332</v>
      </c>
      <c r="W133" s="206">
        <f t="shared" si="13"/>
        <v>225.19416944281488</v>
      </c>
    </row>
    <row r="134" spans="1:23" ht="12" customHeight="1" x14ac:dyDescent="0.3">
      <c r="A134" s="13" t="s">
        <v>21</v>
      </c>
      <c r="B134" s="207">
        <f t="shared" ref="B134:W134" si="14">IF(B61=0,"",B61/B9*1000)</f>
        <v>247.04719681653373</v>
      </c>
      <c r="C134" s="207">
        <f t="shared" si="14"/>
        <v>241.35598366995356</v>
      </c>
      <c r="D134" s="207">
        <f t="shared" si="14"/>
        <v>237.3154615146928</v>
      </c>
      <c r="E134" s="207">
        <f t="shared" si="14"/>
        <v>245.29369976299111</v>
      </c>
      <c r="F134" s="207">
        <f t="shared" si="14"/>
        <v>219.9967499615056</v>
      </c>
      <c r="G134" s="207">
        <f t="shared" si="14"/>
        <v>216.48171143169702</v>
      </c>
      <c r="H134" s="207">
        <f t="shared" si="14"/>
        <v>247.66707135356404</v>
      </c>
      <c r="I134" s="207">
        <f t="shared" si="14"/>
        <v>228.77880095395744</v>
      </c>
      <c r="J134" s="207">
        <f t="shared" si="14"/>
        <v>238.73558159215099</v>
      </c>
      <c r="K134" s="207">
        <f t="shared" si="14"/>
        <v>291.82950947701772</v>
      </c>
      <c r="L134" s="207">
        <f t="shared" si="14"/>
        <v>294.21209590115768</v>
      </c>
      <c r="M134" s="207">
        <f t="shared" si="14"/>
        <v>292.9568732583482</v>
      </c>
      <c r="N134" s="207">
        <f t="shared" si="14"/>
        <v>298.40868354870173</v>
      </c>
      <c r="O134" s="207">
        <f t="shared" si="14"/>
        <v>294.74115626316012</v>
      </c>
      <c r="P134" s="207">
        <f t="shared" si="14"/>
        <v>297.50589584206045</v>
      </c>
      <c r="Q134" s="207">
        <f t="shared" si="14"/>
        <v>284.94945116262596</v>
      </c>
      <c r="R134" s="207">
        <f t="shared" si="14"/>
        <v>293.40027608798442</v>
      </c>
      <c r="S134" s="207">
        <f t="shared" si="14"/>
        <v>267.34594403405578</v>
      </c>
      <c r="T134" s="207">
        <f t="shared" si="14"/>
        <v>251.58335866638598</v>
      </c>
      <c r="U134" s="207">
        <f t="shared" si="14"/>
        <v>220.00384603683</v>
      </c>
      <c r="V134" s="207">
        <f t="shared" si="14"/>
        <v>213.64231742286182</v>
      </c>
      <c r="W134" s="207">
        <f t="shared" si="14"/>
        <v>239.08800807794375</v>
      </c>
    </row>
    <row r="135" spans="1:23" ht="12" customHeight="1" x14ac:dyDescent="0.3">
      <c r="A135" s="14" t="s">
        <v>57</v>
      </c>
      <c r="B135" s="206">
        <f t="shared" ref="B135:W135" si="15">IF(B62=0,"",B62/B10*1000)</f>
        <v>758.81642119842377</v>
      </c>
      <c r="C135" s="206">
        <f t="shared" si="15"/>
        <v>762.3677853544657</v>
      </c>
      <c r="D135" s="206">
        <f t="shared" si="15"/>
        <v>731.52946786915459</v>
      </c>
      <c r="E135" s="206">
        <f t="shared" si="15"/>
        <v>723.43731884803992</v>
      </c>
      <c r="F135" s="206">
        <f t="shared" si="15"/>
        <v>641.3228558122953</v>
      </c>
      <c r="G135" s="206">
        <f t="shared" si="15"/>
        <v>671.09868124313687</v>
      </c>
      <c r="H135" s="206">
        <f t="shared" si="15"/>
        <v>603.45050120160101</v>
      </c>
      <c r="I135" s="206">
        <f t="shared" si="15"/>
        <v>512.20072098918592</v>
      </c>
      <c r="J135" s="206">
        <f t="shared" si="15"/>
        <v>462.600636905003</v>
      </c>
      <c r="K135" s="206">
        <f t="shared" si="15"/>
        <v>588.0955941882296</v>
      </c>
      <c r="L135" s="206">
        <f t="shared" si="15"/>
        <v>627.12107851028782</v>
      </c>
      <c r="M135" s="206">
        <f t="shared" si="15"/>
        <v>551.11759401955567</v>
      </c>
      <c r="N135" s="206">
        <f t="shared" si="15"/>
        <v>599.30070413346164</v>
      </c>
      <c r="O135" s="206">
        <f t="shared" si="15"/>
        <v>628.5133083531565</v>
      </c>
      <c r="P135" s="206">
        <f t="shared" si="15"/>
        <v>575.57719933028125</v>
      </c>
      <c r="Q135" s="206">
        <f t="shared" si="15"/>
        <v>528.67970206978919</v>
      </c>
      <c r="R135" s="206">
        <f t="shared" si="15"/>
        <v>604.82072656403466</v>
      </c>
      <c r="S135" s="206">
        <f t="shared" si="15"/>
        <v>542.97718402864041</v>
      </c>
      <c r="T135" s="206">
        <f t="shared" si="15"/>
        <v>555.74450355923148</v>
      </c>
      <c r="U135" s="206">
        <f t="shared" si="15"/>
        <v>588.00790464000568</v>
      </c>
      <c r="V135" s="206">
        <f t="shared" si="15"/>
        <v>653.75439088994608</v>
      </c>
      <c r="W135" s="206">
        <f t="shared" si="15"/>
        <v>622.23924504513479</v>
      </c>
    </row>
    <row r="136" spans="1:23" ht="12" customHeight="1" x14ac:dyDescent="0.3">
      <c r="A136" s="14" t="s">
        <v>47</v>
      </c>
      <c r="B136" s="206">
        <f t="shared" ref="B136:W136" si="16">IF(B63=0,"",B63/B11*1000)</f>
        <v>208.50990865134128</v>
      </c>
      <c r="C136" s="206">
        <f t="shared" si="16"/>
        <v>209.78986551897631</v>
      </c>
      <c r="D136" s="206">
        <f t="shared" si="16"/>
        <v>199.55679757013365</v>
      </c>
      <c r="E136" s="206">
        <f t="shared" si="16"/>
        <v>208.45580817865616</v>
      </c>
      <c r="F136" s="206">
        <f t="shared" si="16"/>
        <v>180.30638581495424</v>
      </c>
      <c r="G136" s="206">
        <f t="shared" si="16"/>
        <v>186.77682647980006</v>
      </c>
      <c r="H136" s="206">
        <f t="shared" si="16"/>
        <v>173.97345370821824</v>
      </c>
      <c r="I136" s="206">
        <f t="shared" si="16"/>
        <v>143.56249913604316</v>
      </c>
      <c r="J136" s="206">
        <f t="shared" si="16"/>
        <v>129.14989058143135</v>
      </c>
      <c r="K136" s="206">
        <f t="shared" si="16"/>
        <v>299.61966113461739</v>
      </c>
      <c r="L136" s="206">
        <f t="shared" si="16"/>
        <v>307.00014919313332</v>
      </c>
      <c r="M136" s="206">
        <f t="shared" si="16"/>
        <v>291.5563373612481</v>
      </c>
      <c r="N136" s="206">
        <f t="shared" si="16"/>
        <v>298.34696681977914</v>
      </c>
      <c r="O136" s="206">
        <f t="shared" si="16"/>
        <v>303.53114966435373</v>
      </c>
      <c r="P136" s="206">
        <f t="shared" si="16"/>
        <v>347.16256982960721</v>
      </c>
      <c r="Q136" s="206">
        <f t="shared" si="16"/>
        <v>274.33451332583576</v>
      </c>
      <c r="R136" s="206">
        <f t="shared" si="16"/>
        <v>214.93836811071492</v>
      </c>
      <c r="S136" s="206">
        <f t="shared" si="16"/>
        <v>219.57533676236778</v>
      </c>
      <c r="T136" s="206">
        <f t="shared" si="16"/>
        <v>268.14075826853997</v>
      </c>
      <c r="U136" s="206">
        <f t="shared" si="16"/>
        <v>254.97186397791631</v>
      </c>
      <c r="V136" s="206">
        <f t="shared" si="16"/>
        <v>167.99488164701907</v>
      </c>
      <c r="W136" s="206">
        <f t="shared" si="16"/>
        <v>176.71589549475112</v>
      </c>
    </row>
    <row r="137" spans="1:23" ht="12" customHeight="1" x14ac:dyDescent="0.3">
      <c r="A137" s="14" t="s">
        <v>48</v>
      </c>
      <c r="B137" s="206">
        <f t="shared" ref="B137:W137" si="17">IF(B64=0,"",B64/B12*1000)</f>
        <v>36.250827763625281</v>
      </c>
      <c r="C137" s="206">
        <f t="shared" si="17"/>
        <v>36.250827763625288</v>
      </c>
      <c r="D137" s="206">
        <f t="shared" si="17"/>
        <v>36.250827763625296</v>
      </c>
      <c r="E137" s="206">
        <f t="shared" si="17"/>
        <v>36.25082776362531</v>
      </c>
      <c r="F137" s="206">
        <f t="shared" si="17"/>
        <v>36.250827763625296</v>
      </c>
      <c r="G137" s="206">
        <f t="shared" si="17"/>
        <v>36.250827763625288</v>
      </c>
      <c r="H137" s="206">
        <f t="shared" si="17"/>
        <v>36.250827763625281</v>
      </c>
      <c r="I137" s="206">
        <f t="shared" si="17"/>
        <v>36.250827763625303</v>
      </c>
      <c r="J137" s="206">
        <f t="shared" si="17"/>
        <v>36.250827763625288</v>
      </c>
      <c r="K137" s="206">
        <f t="shared" si="17"/>
        <v>28.488357391866778</v>
      </c>
      <c r="L137" s="206">
        <f t="shared" si="17"/>
        <v>25.432060221725152</v>
      </c>
      <c r="M137" s="206">
        <f t="shared" si="17"/>
        <v>29.190007762911662</v>
      </c>
      <c r="N137" s="206">
        <f t="shared" si="17"/>
        <v>27.261708526335934</v>
      </c>
      <c r="O137" s="206">
        <f t="shared" si="17"/>
        <v>25.18869959906079</v>
      </c>
      <c r="P137" s="206">
        <f t="shared" si="17"/>
        <v>26.406772435644218</v>
      </c>
      <c r="Q137" s="206">
        <f t="shared" si="17"/>
        <v>27.319265809161958</v>
      </c>
      <c r="R137" s="206">
        <f t="shared" si="17"/>
        <v>26.778412770100921</v>
      </c>
      <c r="S137" s="206">
        <f t="shared" si="17"/>
        <v>24.189297612375803</v>
      </c>
      <c r="T137" s="206">
        <f t="shared" si="17"/>
        <v>20.279738812318541</v>
      </c>
      <c r="U137" s="206">
        <f t="shared" si="17"/>
        <v>16.791984623124034</v>
      </c>
      <c r="V137" s="206">
        <f t="shared" si="17"/>
        <v>14.994054286356649</v>
      </c>
      <c r="W137" s="206">
        <f t="shared" si="17"/>
        <v>14.994054286356644</v>
      </c>
    </row>
    <row r="138" spans="1:23" ht="12" customHeight="1" x14ac:dyDescent="0.3">
      <c r="A138" s="13" t="s">
        <v>22</v>
      </c>
      <c r="B138" s="207">
        <f t="shared" ref="B138:W138" si="18">IF(B65=0,"",B65/B13*1000)</f>
        <v>509.69503571625449</v>
      </c>
      <c r="C138" s="207">
        <f t="shared" si="18"/>
        <v>469.05633782541918</v>
      </c>
      <c r="D138" s="207">
        <f t="shared" si="18"/>
        <v>454.91487767111153</v>
      </c>
      <c r="E138" s="207">
        <f t="shared" si="18"/>
        <v>531.82690528152864</v>
      </c>
      <c r="F138" s="207">
        <f t="shared" si="18"/>
        <v>510.95382333779514</v>
      </c>
      <c r="G138" s="207">
        <f t="shared" si="18"/>
        <v>539.50381987477442</v>
      </c>
      <c r="H138" s="207">
        <f t="shared" si="18"/>
        <v>553.18310645766883</v>
      </c>
      <c r="I138" s="207">
        <f t="shared" si="18"/>
        <v>478.35346601500163</v>
      </c>
      <c r="J138" s="207">
        <f t="shared" si="18"/>
        <v>525.23240318173157</v>
      </c>
      <c r="K138" s="207">
        <f t="shared" si="18"/>
        <v>466.98069540608776</v>
      </c>
      <c r="L138" s="207">
        <f t="shared" si="18"/>
        <v>508.05063775780479</v>
      </c>
      <c r="M138" s="207">
        <f t="shared" si="18"/>
        <v>559.38466201852088</v>
      </c>
      <c r="N138" s="207">
        <f t="shared" si="18"/>
        <v>574.1739211884618</v>
      </c>
      <c r="O138" s="207">
        <f t="shared" si="18"/>
        <v>610.32495747807661</v>
      </c>
      <c r="P138" s="207">
        <f t="shared" si="18"/>
        <v>592.78364036185314</v>
      </c>
      <c r="Q138" s="207">
        <f t="shared" si="18"/>
        <v>569.04269047562889</v>
      </c>
      <c r="R138" s="207">
        <f t="shared" si="18"/>
        <v>573.55289065018735</v>
      </c>
      <c r="S138" s="207">
        <f t="shared" si="18"/>
        <v>519.34786270868392</v>
      </c>
      <c r="T138" s="207">
        <f t="shared" si="18"/>
        <v>530.42296795358493</v>
      </c>
      <c r="U138" s="207">
        <f t="shared" si="18"/>
        <v>534.90379486390134</v>
      </c>
      <c r="V138" s="207">
        <f t="shared" si="18"/>
        <v>539.75530343326045</v>
      </c>
      <c r="W138" s="207">
        <f t="shared" si="18"/>
        <v>509.33481843216686</v>
      </c>
    </row>
    <row r="139" spans="1:23" ht="12" customHeight="1" x14ac:dyDescent="0.3">
      <c r="A139" s="14" t="s">
        <v>49</v>
      </c>
      <c r="B139" s="206">
        <f t="shared" ref="B139:W139" si="19">IF(B66=0,"",B66/B14*1000)</f>
        <v>333.95977346878277</v>
      </c>
      <c r="C139" s="206">
        <f t="shared" si="19"/>
        <v>300.13171059930943</v>
      </c>
      <c r="D139" s="206">
        <f t="shared" si="19"/>
        <v>296.26099535419922</v>
      </c>
      <c r="E139" s="206">
        <f t="shared" si="19"/>
        <v>327.52888730578832</v>
      </c>
      <c r="F139" s="206">
        <f t="shared" si="19"/>
        <v>334.8757467104993</v>
      </c>
      <c r="G139" s="206">
        <f t="shared" si="19"/>
        <v>366.31548852216076</v>
      </c>
      <c r="H139" s="206">
        <f t="shared" si="19"/>
        <v>344.48048736713218</v>
      </c>
      <c r="I139" s="206">
        <f t="shared" si="19"/>
        <v>287.15375049659968</v>
      </c>
      <c r="J139" s="206">
        <f t="shared" si="19"/>
        <v>314.34725441569344</v>
      </c>
      <c r="K139" s="206">
        <f t="shared" si="19"/>
        <v>288.85573631226714</v>
      </c>
      <c r="L139" s="206">
        <f t="shared" si="19"/>
        <v>334.19723753346193</v>
      </c>
      <c r="M139" s="206">
        <f t="shared" si="19"/>
        <v>363.84330306194528</v>
      </c>
      <c r="N139" s="206">
        <f t="shared" si="19"/>
        <v>366.86428745044191</v>
      </c>
      <c r="O139" s="206">
        <f t="shared" si="19"/>
        <v>366.20390057435714</v>
      </c>
      <c r="P139" s="206">
        <f t="shared" si="19"/>
        <v>386.28682293490954</v>
      </c>
      <c r="Q139" s="206">
        <f t="shared" si="19"/>
        <v>327.50495613070461</v>
      </c>
      <c r="R139" s="206">
        <f t="shared" si="19"/>
        <v>369.32896342469229</v>
      </c>
      <c r="S139" s="206">
        <f t="shared" si="19"/>
        <v>356.30289413885208</v>
      </c>
      <c r="T139" s="206">
        <f t="shared" si="19"/>
        <v>337.54909144315906</v>
      </c>
      <c r="U139" s="206">
        <f t="shared" si="19"/>
        <v>372.07765759817079</v>
      </c>
      <c r="V139" s="206">
        <f t="shared" si="19"/>
        <v>360.11967913455709</v>
      </c>
      <c r="W139" s="206">
        <f t="shared" si="19"/>
        <v>380.18035927641552</v>
      </c>
    </row>
    <row r="140" spans="1:23" ht="12" customHeight="1" x14ac:dyDescent="0.3">
      <c r="A140" s="14" t="s">
        <v>50</v>
      </c>
      <c r="B140" s="206">
        <f t="shared" ref="B140:W140" si="20">IF(B67=0,"",B67/B15*1000)</f>
        <v>1297.0964554313443</v>
      </c>
      <c r="C140" s="206">
        <f t="shared" si="20"/>
        <v>1214.5422079765704</v>
      </c>
      <c r="D140" s="206">
        <f t="shared" si="20"/>
        <v>1198.8785947220485</v>
      </c>
      <c r="E140" s="206">
        <f t="shared" si="20"/>
        <v>1259.2400140615157</v>
      </c>
      <c r="F140" s="206">
        <f t="shared" si="20"/>
        <v>1287.4862533969153</v>
      </c>
      <c r="G140" s="206">
        <f t="shared" si="20"/>
        <v>1408.3616401350796</v>
      </c>
      <c r="H140" s="206">
        <f t="shared" si="20"/>
        <v>1562.4367545213183</v>
      </c>
      <c r="I140" s="206">
        <f t="shared" si="20"/>
        <v>1302.4237668834073</v>
      </c>
      <c r="J140" s="206">
        <f t="shared" si="20"/>
        <v>1425.7634960278592</v>
      </c>
      <c r="K140" s="206">
        <f t="shared" si="20"/>
        <v>1067.2847955904747</v>
      </c>
      <c r="L140" s="206">
        <f t="shared" si="20"/>
        <v>1136.7747936643466</v>
      </c>
      <c r="M140" s="206">
        <f t="shared" si="20"/>
        <v>1222.5603205681471</v>
      </c>
      <c r="N140" s="206">
        <f t="shared" si="20"/>
        <v>1111.8183225916459</v>
      </c>
      <c r="O140" s="206">
        <f t="shared" si="20"/>
        <v>1217.5526367644404</v>
      </c>
      <c r="P140" s="206">
        <f t="shared" si="20"/>
        <v>976.81170332111469</v>
      </c>
      <c r="Q140" s="206">
        <f t="shared" si="20"/>
        <v>1213.8414572558381</v>
      </c>
      <c r="R140" s="206">
        <f t="shared" si="20"/>
        <v>1104.7344693183186</v>
      </c>
      <c r="S140" s="206">
        <f t="shared" si="20"/>
        <v>916.1509649226673</v>
      </c>
      <c r="T140" s="206">
        <f t="shared" si="20"/>
        <v>1137.185267500842</v>
      </c>
      <c r="U140" s="206">
        <f t="shared" si="20"/>
        <v>1057.4374404440687</v>
      </c>
      <c r="V140" s="206">
        <f t="shared" si="20"/>
        <v>977.93996965128895</v>
      </c>
      <c r="W140" s="206">
        <f t="shared" si="20"/>
        <v>784.31111702706437</v>
      </c>
    </row>
    <row r="141" spans="1:23" ht="12" customHeight="1" x14ac:dyDescent="0.3">
      <c r="A141" s="14" t="s">
        <v>58</v>
      </c>
      <c r="B141" s="206">
        <f t="shared" ref="B141:W141" si="21">IF(B68=0,"",B68/B16*1000)</f>
        <v>514.01489084175319</v>
      </c>
      <c r="C141" s="206">
        <f t="shared" si="21"/>
        <v>479.3891569215948</v>
      </c>
      <c r="D141" s="206">
        <f t="shared" si="21"/>
        <v>454.69136077562644</v>
      </c>
      <c r="E141" s="206">
        <f t="shared" si="21"/>
        <v>501.02608659137746</v>
      </c>
      <c r="F141" s="206">
        <f t="shared" si="21"/>
        <v>498.74353026380453</v>
      </c>
      <c r="G141" s="206">
        <f t="shared" si="21"/>
        <v>531.96826835230627</v>
      </c>
      <c r="H141" s="206">
        <f t="shared" si="21"/>
        <v>583.46575492560976</v>
      </c>
      <c r="I141" s="206">
        <f t="shared" si="21"/>
        <v>479.29439988646959</v>
      </c>
      <c r="J141" s="206">
        <f t="shared" si="21"/>
        <v>522.90042019507746</v>
      </c>
      <c r="K141" s="206">
        <f t="shared" si="21"/>
        <v>507.98870627180992</v>
      </c>
      <c r="L141" s="206">
        <f t="shared" si="21"/>
        <v>493.55482310702217</v>
      </c>
      <c r="M141" s="206">
        <f t="shared" si="21"/>
        <v>501.11289226733567</v>
      </c>
      <c r="N141" s="206">
        <f t="shared" si="21"/>
        <v>525.61670227411821</v>
      </c>
      <c r="O141" s="206">
        <f t="shared" si="21"/>
        <v>601.85304849833824</v>
      </c>
      <c r="P141" s="206">
        <f t="shared" si="21"/>
        <v>571.19085298939649</v>
      </c>
      <c r="Q141" s="206">
        <f t="shared" si="21"/>
        <v>458.95631395362369</v>
      </c>
      <c r="R141" s="206">
        <f t="shared" si="21"/>
        <v>468.69316174314923</v>
      </c>
      <c r="S141" s="206">
        <f t="shared" si="21"/>
        <v>488.97510981126305</v>
      </c>
      <c r="T141" s="206">
        <f t="shared" si="21"/>
        <v>443.43378985986305</v>
      </c>
      <c r="U141" s="206">
        <f t="shared" si="21"/>
        <v>384.26768369772083</v>
      </c>
      <c r="V141" s="206">
        <f t="shared" si="21"/>
        <v>457.71768548698117</v>
      </c>
      <c r="W141" s="206">
        <f t="shared" si="21"/>
        <v>393.53195793828888</v>
      </c>
    </row>
    <row r="142" spans="1:23" ht="12" customHeight="1" x14ac:dyDescent="0.3">
      <c r="A142" s="13" t="s">
        <v>23</v>
      </c>
      <c r="B142" s="207">
        <f t="shared" ref="B142:W142" si="22">IF(B69=0,"",B69/B17*1000)</f>
        <v>162.78548570457426</v>
      </c>
      <c r="C142" s="207">
        <f t="shared" si="22"/>
        <v>162.86210786426312</v>
      </c>
      <c r="D142" s="207">
        <f t="shared" si="22"/>
        <v>180.93559472731721</v>
      </c>
      <c r="E142" s="207">
        <f t="shared" si="22"/>
        <v>205.31594345780019</v>
      </c>
      <c r="F142" s="207">
        <f t="shared" si="22"/>
        <v>234.56561828105936</v>
      </c>
      <c r="G142" s="207">
        <f t="shared" si="22"/>
        <v>266.38352812843385</v>
      </c>
      <c r="H142" s="207">
        <f t="shared" si="22"/>
        <v>269.83184501231477</v>
      </c>
      <c r="I142" s="207">
        <f t="shared" si="22"/>
        <v>277.83595147266271</v>
      </c>
      <c r="J142" s="207">
        <f t="shared" si="22"/>
        <v>294.4026256089353</v>
      </c>
      <c r="K142" s="207">
        <f t="shared" si="22"/>
        <v>322.05256686912907</v>
      </c>
      <c r="L142" s="207">
        <f t="shared" si="22"/>
        <v>350.88706661357884</v>
      </c>
      <c r="M142" s="207">
        <f t="shared" si="22"/>
        <v>311.30919850829969</v>
      </c>
      <c r="N142" s="207">
        <f t="shared" si="22"/>
        <v>304.0010140836954</v>
      </c>
      <c r="O142" s="207">
        <f t="shared" si="22"/>
        <v>355.32459700805765</v>
      </c>
      <c r="P142" s="207">
        <f t="shared" si="22"/>
        <v>337.23824271354749</v>
      </c>
      <c r="Q142" s="207">
        <f t="shared" si="22"/>
        <v>340.05343563387208</v>
      </c>
      <c r="R142" s="207">
        <f t="shared" si="22"/>
        <v>365.65232932932815</v>
      </c>
      <c r="S142" s="207">
        <f t="shared" si="22"/>
        <v>366.00862657402655</v>
      </c>
      <c r="T142" s="207">
        <f t="shared" si="22"/>
        <v>381.68849913516368</v>
      </c>
      <c r="U142" s="207">
        <f t="shared" si="22"/>
        <v>359.34424159140207</v>
      </c>
      <c r="V142" s="207">
        <f t="shared" si="22"/>
        <v>363.09139450024946</v>
      </c>
      <c r="W142" s="207">
        <f t="shared" si="22"/>
        <v>395.96661339719753</v>
      </c>
    </row>
    <row r="143" spans="1:23" ht="12" customHeight="1" x14ac:dyDescent="0.3">
      <c r="A143" s="14" t="s">
        <v>52</v>
      </c>
      <c r="B143" s="206">
        <f t="shared" ref="B143:W143" si="23">IF(B70=0,"",B70/B18*1000)</f>
        <v>1888.5398213334076</v>
      </c>
      <c r="C143" s="206">
        <f t="shared" si="23"/>
        <v>1885.1086049036426</v>
      </c>
      <c r="D143" s="206">
        <f t="shared" si="23"/>
        <v>2014.3759978352045</v>
      </c>
      <c r="E143" s="206">
        <f t="shared" si="23"/>
        <v>2470.6219704595037</v>
      </c>
      <c r="F143" s="206">
        <f t="shared" si="23"/>
        <v>2760.1892570395707</v>
      </c>
      <c r="G143" s="206">
        <f t="shared" si="23"/>
        <v>3212.1932270241482</v>
      </c>
      <c r="H143" s="206">
        <f t="shared" si="23"/>
        <v>3168.7707006528508</v>
      </c>
      <c r="I143" s="206">
        <f t="shared" si="23"/>
        <v>3405.611022389895</v>
      </c>
      <c r="J143" s="206">
        <f t="shared" si="23"/>
        <v>2633.0262667266511</v>
      </c>
      <c r="K143" s="206">
        <f t="shared" si="23"/>
        <v>2985.081215655594</v>
      </c>
      <c r="L143" s="206">
        <f t="shared" si="23"/>
        <v>3415.6538134901716</v>
      </c>
      <c r="M143" s="206">
        <f t="shared" si="23"/>
        <v>2915.034087049527</v>
      </c>
      <c r="N143" s="206">
        <f t="shared" si="23"/>
        <v>2797.684358286177</v>
      </c>
      <c r="O143" s="206">
        <f t="shared" si="23"/>
        <v>3188.0863162721744</v>
      </c>
      <c r="P143" s="206">
        <f t="shared" si="23"/>
        <v>2916.8040267480792</v>
      </c>
      <c r="Q143" s="206">
        <f t="shared" si="23"/>
        <v>2902.0678801063245</v>
      </c>
      <c r="R143" s="206">
        <f t="shared" si="23"/>
        <v>3225.4014323138886</v>
      </c>
      <c r="S143" s="206">
        <f t="shared" si="23"/>
        <v>3204.0369009097831</v>
      </c>
      <c r="T143" s="206">
        <f t="shared" si="23"/>
        <v>3321.1094473215344</v>
      </c>
      <c r="U143" s="206">
        <f t="shared" si="23"/>
        <v>3145.583159306495</v>
      </c>
      <c r="V143" s="206">
        <f t="shared" si="23"/>
        <v>2873.5897591158382</v>
      </c>
      <c r="W143" s="206">
        <f t="shared" si="23"/>
        <v>3161.653924267825</v>
      </c>
    </row>
    <row r="144" spans="1:23" ht="12" customHeight="1" x14ac:dyDescent="0.3">
      <c r="A144" s="14" t="s">
        <v>59</v>
      </c>
      <c r="B144" s="206">
        <f t="shared" ref="B144:W144" si="24">IF(B71=0,"",B71/B19*1000)</f>
        <v>224.27875801566185</v>
      </c>
      <c r="C144" s="206">
        <f t="shared" si="24"/>
        <v>223.73678282172446</v>
      </c>
      <c r="D144" s="206">
        <f t="shared" si="24"/>
        <v>238.66425078224756</v>
      </c>
      <c r="E144" s="206">
        <f t="shared" si="24"/>
        <v>283.7808759591436</v>
      </c>
      <c r="F144" s="206">
        <f t="shared" si="24"/>
        <v>315.65158225475352</v>
      </c>
      <c r="G144" s="206">
        <f t="shared" si="24"/>
        <v>367.22524687970525</v>
      </c>
      <c r="H144" s="206">
        <f t="shared" si="24"/>
        <v>360.39373127112492</v>
      </c>
      <c r="I144" s="206">
        <f t="shared" si="24"/>
        <v>387.06927851616655</v>
      </c>
      <c r="J144" s="206">
        <f t="shared" si="24"/>
        <v>399.32728999303555</v>
      </c>
      <c r="K144" s="206">
        <f t="shared" si="24"/>
        <v>462.70881023425659</v>
      </c>
      <c r="L144" s="206">
        <f t="shared" si="24"/>
        <v>564.33106890216379</v>
      </c>
      <c r="M144" s="206">
        <f t="shared" si="24"/>
        <v>482.49005669583329</v>
      </c>
      <c r="N144" s="206">
        <f t="shared" si="24"/>
        <v>442.37214238476338</v>
      </c>
      <c r="O144" s="206">
        <f t="shared" si="24"/>
        <v>502.66433477979967</v>
      </c>
      <c r="P144" s="206">
        <f t="shared" si="24"/>
        <v>454.56949568437113</v>
      </c>
      <c r="Q144" s="206">
        <f t="shared" si="24"/>
        <v>452.04853963085367</v>
      </c>
      <c r="R144" s="206">
        <f t="shared" si="24"/>
        <v>484.04649203556312</v>
      </c>
      <c r="S144" s="206">
        <f t="shared" si="24"/>
        <v>478.21731187599141</v>
      </c>
      <c r="T144" s="206">
        <f t="shared" si="24"/>
        <v>497.97436606014668</v>
      </c>
      <c r="U144" s="206">
        <f t="shared" si="24"/>
        <v>437.28731687166328</v>
      </c>
      <c r="V144" s="206">
        <f t="shared" si="24"/>
        <v>386.62718389065367</v>
      </c>
      <c r="W144" s="206">
        <f t="shared" si="24"/>
        <v>429.74430159240643</v>
      </c>
    </row>
    <row r="145" spans="1:23" ht="12" customHeight="1" x14ac:dyDescent="0.3">
      <c r="A145" s="14" t="s">
        <v>60</v>
      </c>
      <c r="B145" s="206">
        <f t="shared" ref="B145:W145" si="25">IF(B72=0,"",B72/B20*1000)</f>
        <v>53.605357845794785</v>
      </c>
      <c r="C145" s="206">
        <f t="shared" si="25"/>
        <v>54.017863916219163</v>
      </c>
      <c r="D145" s="206">
        <f t="shared" si="25"/>
        <v>60.650368641503164</v>
      </c>
      <c r="E145" s="206">
        <f t="shared" si="25"/>
        <v>66.27366734939757</v>
      </c>
      <c r="F145" s="206">
        <f t="shared" si="25"/>
        <v>76.600614757703795</v>
      </c>
      <c r="G145" s="206">
        <f t="shared" si="25"/>
        <v>85.318282481224387</v>
      </c>
      <c r="H145" s="206">
        <f t="shared" si="25"/>
        <v>88.014424067326502</v>
      </c>
      <c r="I145" s="206">
        <f t="shared" si="25"/>
        <v>87.734393410976878</v>
      </c>
      <c r="J145" s="206">
        <f t="shared" si="25"/>
        <v>91.643004099592432</v>
      </c>
      <c r="K145" s="206">
        <f t="shared" si="25"/>
        <v>100.12131697878338</v>
      </c>
      <c r="L145" s="206">
        <f t="shared" si="25"/>
        <v>105.70140278149418</v>
      </c>
      <c r="M145" s="206">
        <f t="shared" si="25"/>
        <v>95.86295923973546</v>
      </c>
      <c r="N145" s="206">
        <f t="shared" si="25"/>
        <v>97.666077057590215</v>
      </c>
      <c r="O145" s="206">
        <f t="shared" si="25"/>
        <v>116.78200910243051</v>
      </c>
      <c r="P145" s="206">
        <f t="shared" si="25"/>
        <v>118.39887024099903</v>
      </c>
      <c r="Q145" s="206">
        <f t="shared" si="25"/>
        <v>122.14022545375188</v>
      </c>
      <c r="R145" s="206">
        <f t="shared" si="25"/>
        <v>125.15240780936753</v>
      </c>
      <c r="S145" s="206">
        <f t="shared" si="25"/>
        <v>126.06552222818806</v>
      </c>
      <c r="T145" s="206">
        <f t="shared" si="25"/>
        <v>127.64288374889959</v>
      </c>
      <c r="U145" s="206">
        <f t="shared" si="25"/>
        <v>132.01798993479966</v>
      </c>
      <c r="V145" s="206">
        <f t="shared" si="25"/>
        <v>166.04425194234557</v>
      </c>
      <c r="W145" s="206">
        <f t="shared" si="25"/>
        <v>177.52233338319624</v>
      </c>
    </row>
    <row r="146" spans="1:23" ht="12" customHeight="1" x14ac:dyDescent="0.3">
      <c r="A146" s="15" t="s">
        <v>61</v>
      </c>
      <c r="B146" s="208">
        <f t="shared" ref="B146:W146" si="26">IF(B73=0,"",B73/B21*1000)</f>
        <v>103.5110711536898</v>
      </c>
      <c r="C146" s="208">
        <f t="shared" si="26"/>
        <v>101.34369034379375</v>
      </c>
      <c r="D146" s="208">
        <f t="shared" si="26"/>
        <v>99.790189947587436</v>
      </c>
      <c r="E146" s="208">
        <f t="shared" si="26"/>
        <v>143.88738932244914</v>
      </c>
      <c r="F146" s="208">
        <f t="shared" si="26"/>
        <v>152.92412939944992</v>
      </c>
      <c r="G146" s="208">
        <f t="shared" si="26"/>
        <v>153.27226377847859</v>
      </c>
      <c r="H146" s="208">
        <f t="shared" si="26"/>
        <v>151.95126202621867</v>
      </c>
      <c r="I146" s="208">
        <f t="shared" si="26"/>
        <v>150.84617734860558</v>
      </c>
      <c r="J146" s="208">
        <f t="shared" si="26"/>
        <v>157.43629985364836</v>
      </c>
      <c r="K146" s="208">
        <f t="shared" si="26"/>
        <v>152.79137437490903</v>
      </c>
      <c r="L146" s="208">
        <f t="shared" si="26"/>
        <v>187.14883810965631</v>
      </c>
      <c r="M146" s="208">
        <f t="shared" si="26"/>
        <v>183.8528349808569</v>
      </c>
      <c r="N146" s="208">
        <f t="shared" si="26"/>
        <v>181.6061357626707</v>
      </c>
      <c r="O146" s="208">
        <f t="shared" si="26"/>
        <v>177.85845543384355</v>
      </c>
      <c r="P146" s="208">
        <f t="shared" si="26"/>
        <v>180.43149983011412</v>
      </c>
      <c r="Q146" s="208">
        <f t="shared" si="26"/>
        <v>182.36437760562919</v>
      </c>
      <c r="R146" s="208">
        <f t="shared" si="26"/>
        <v>184.60207809537232</v>
      </c>
      <c r="S146" s="208">
        <f t="shared" si="26"/>
        <v>191.11040576603298</v>
      </c>
      <c r="T146" s="208">
        <f t="shared" si="26"/>
        <v>199.33572527709705</v>
      </c>
      <c r="U146" s="208">
        <f t="shared" si="26"/>
        <v>197.24015592454762</v>
      </c>
      <c r="V146" s="208">
        <f t="shared" si="26"/>
        <v>200.42614600518635</v>
      </c>
      <c r="W146" s="208">
        <f t="shared" si="26"/>
        <v>203.17007582884952</v>
      </c>
    </row>
    <row r="147" spans="1:23" ht="12" customHeight="1" x14ac:dyDescent="0.3">
      <c r="A147" s="12" t="s">
        <v>62</v>
      </c>
      <c r="B147" s="206">
        <f t="shared" ref="B147:W147" si="27">IF(B74=0,"",B74/B22*1000)</f>
        <v>39.728962395354003</v>
      </c>
      <c r="C147" s="206">
        <f t="shared" si="27"/>
        <v>39.952841967845515</v>
      </c>
      <c r="D147" s="206">
        <f t="shared" si="27"/>
        <v>44.640935458587194</v>
      </c>
      <c r="E147" s="206">
        <f t="shared" si="27"/>
        <v>45.951294489346282</v>
      </c>
      <c r="F147" s="206">
        <f t="shared" si="27"/>
        <v>39.199468037827579</v>
      </c>
      <c r="G147" s="206">
        <f t="shared" si="27"/>
        <v>43.042059116791194</v>
      </c>
      <c r="H147" s="206">
        <f t="shared" si="27"/>
        <v>42.863278376740936</v>
      </c>
      <c r="I147" s="206">
        <f t="shared" si="27"/>
        <v>42.495399904685996</v>
      </c>
      <c r="J147" s="206">
        <f t="shared" si="27"/>
        <v>44.232258145298559</v>
      </c>
      <c r="K147" s="206">
        <f t="shared" si="27"/>
        <v>48.915692981078287</v>
      </c>
      <c r="L147" s="206">
        <f t="shared" si="27"/>
        <v>51.32656258304668</v>
      </c>
      <c r="M147" s="206">
        <f t="shared" si="27"/>
        <v>49.157161700153388</v>
      </c>
      <c r="N147" s="206">
        <f t="shared" si="27"/>
        <v>49.119486690254824</v>
      </c>
      <c r="O147" s="206">
        <f t="shared" si="27"/>
        <v>51.090273198125217</v>
      </c>
      <c r="P147" s="206">
        <f t="shared" si="27"/>
        <v>40.795544923752615</v>
      </c>
      <c r="Q147" s="206">
        <f t="shared" si="27"/>
        <v>39.197702899214541</v>
      </c>
      <c r="R147" s="206">
        <f t="shared" si="27"/>
        <v>39.106541814219362</v>
      </c>
      <c r="S147" s="206">
        <f t="shared" si="27"/>
        <v>33.883342176140552</v>
      </c>
      <c r="T147" s="206">
        <f t="shared" si="27"/>
        <v>36.728377512273504</v>
      </c>
      <c r="U147" s="206">
        <f t="shared" si="27"/>
        <v>36.217311664658048</v>
      </c>
      <c r="V147" s="206">
        <f t="shared" si="27"/>
        <v>41.947728017102804</v>
      </c>
      <c r="W147" s="206">
        <f t="shared" si="27"/>
        <v>45.643652190854695</v>
      </c>
    </row>
    <row r="148" spans="1:23" ht="12" customHeight="1" x14ac:dyDescent="0.3">
      <c r="A148" s="12" t="s">
        <v>63</v>
      </c>
      <c r="B148" s="206">
        <f t="shared" ref="B148:W148" si="28">IF(B75=0,"",B75/B23*1000)</f>
        <v>20.947924511600174</v>
      </c>
      <c r="C148" s="206">
        <f t="shared" si="28"/>
        <v>20.926987989755425</v>
      </c>
      <c r="D148" s="206">
        <f t="shared" si="28"/>
        <v>22.963984914794281</v>
      </c>
      <c r="E148" s="206">
        <f t="shared" si="28"/>
        <v>30.047947711571769</v>
      </c>
      <c r="F148" s="206">
        <f t="shared" si="28"/>
        <v>31.406629119656532</v>
      </c>
      <c r="G148" s="206">
        <f t="shared" si="28"/>
        <v>34.30203170547486</v>
      </c>
      <c r="H148" s="206">
        <f t="shared" si="28"/>
        <v>32.277753421566878</v>
      </c>
      <c r="I148" s="206">
        <f t="shared" si="28"/>
        <v>30.249261349868931</v>
      </c>
      <c r="J148" s="206">
        <f t="shared" si="28"/>
        <v>28.320922888638211</v>
      </c>
      <c r="K148" s="206">
        <f t="shared" si="28"/>
        <v>31.038784891399217</v>
      </c>
      <c r="L148" s="206">
        <f t="shared" si="28"/>
        <v>33.231043001125869</v>
      </c>
      <c r="M148" s="206">
        <f t="shared" si="28"/>
        <v>32.064207871951567</v>
      </c>
      <c r="N148" s="206">
        <f t="shared" si="28"/>
        <v>32.319436512883811</v>
      </c>
      <c r="O148" s="206">
        <f t="shared" si="28"/>
        <v>34.038232035733678</v>
      </c>
      <c r="P148" s="206">
        <f t="shared" si="28"/>
        <v>28.67591056953037</v>
      </c>
      <c r="Q148" s="206">
        <f t="shared" si="28"/>
        <v>30.038142428546458</v>
      </c>
      <c r="R148" s="206">
        <f t="shared" si="28"/>
        <v>28.728963402902256</v>
      </c>
      <c r="S148" s="206">
        <f t="shared" si="28"/>
        <v>30.744883115567436</v>
      </c>
      <c r="T148" s="206">
        <f t="shared" si="28"/>
        <v>31.024815538836858</v>
      </c>
      <c r="U148" s="206">
        <f t="shared" si="28"/>
        <v>29.69392556658801</v>
      </c>
      <c r="V148" s="206">
        <f t="shared" si="28"/>
        <v>29.129340630125331</v>
      </c>
      <c r="W148" s="206">
        <f t="shared" si="28"/>
        <v>29.754163647206354</v>
      </c>
    </row>
    <row r="149" spans="1:23" ht="12" customHeight="1" x14ac:dyDescent="0.3">
      <c r="A149" s="12" t="s">
        <v>64</v>
      </c>
      <c r="B149" s="206">
        <f t="shared" ref="B149:W149" si="29">IF(B76=0,"",B76/B24*1000)</f>
        <v>83.559637201608894</v>
      </c>
      <c r="C149" s="206">
        <f t="shared" si="29"/>
        <v>84.380525933018973</v>
      </c>
      <c r="D149" s="206">
        <f t="shared" si="29"/>
        <v>81.119168135737993</v>
      </c>
      <c r="E149" s="206">
        <f t="shared" si="29"/>
        <v>131.43697942376843</v>
      </c>
      <c r="F149" s="206">
        <f t="shared" si="29"/>
        <v>116.6892270839472</v>
      </c>
      <c r="G149" s="206">
        <f t="shared" si="29"/>
        <v>119.71190464227087</v>
      </c>
      <c r="H149" s="206">
        <f t="shared" si="29"/>
        <v>121.63443376527108</v>
      </c>
      <c r="I149" s="206">
        <f t="shared" si="29"/>
        <v>116.50506473607415</v>
      </c>
      <c r="J149" s="206">
        <f t="shared" si="29"/>
        <v>110.1780464462818</v>
      </c>
      <c r="K149" s="206">
        <f t="shared" si="29"/>
        <v>124.01633221281558</v>
      </c>
      <c r="L149" s="206">
        <f t="shared" si="29"/>
        <v>125.91265243836619</v>
      </c>
      <c r="M149" s="206">
        <f t="shared" si="29"/>
        <v>138.65763511691611</v>
      </c>
      <c r="N149" s="206">
        <f t="shared" si="29"/>
        <v>145.02904606576894</v>
      </c>
      <c r="O149" s="206">
        <f t="shared" si="29"/>
        <v>152.44800723499628</v>
      </c>
      <c r="P149" s="206">
        <f t="shared" si="29"/>
        <v>122.90755392985444</v>
      </c>
      <c r="Q149" s="206">
        <f t="shared" si="29"/>
        <v>128.02596091724422</v>
      </c>
      <c r="R149" s="206">
        <f t="shared" si="29"/>
        <v>125.77026456216525</v>
      </c>
      <c r="S149" s="206">
        <f t="shared" si="29"/>
        <v>136.08652717377976</v>
      </c>
      <c r="T149" s="206">
        <f t="shared" si="29"/>
        <v>142.52613739000162</v>
      </c>
      <c r="U149" s="206">
        <f t="shared" si="29"/>
        <v>144.19651683161067</v>
      </c>
      <c r="V149" s="206">
        <f t="shared" si="29"/>
        <v>140.67852202336871</v>
      </c>
      <c r="W149" s="206">
        <f t="shared" si="29"/>
        <v>139.73400809067826</v>
      </c>
    </row>
    <row r="150" spans="1:23" ht="12" customHeight="1" x14ac:dyDescent="0.3">
      <c r="A150" s="12" t="s">
        <v>65</v>
      </c>
      <c r="B150" s="206">
        <f t="shared" ref="B150:W150" si="30">IF(B77=0,"",B77/B25*1000)</f>
        <v>115.67826676077806</v>
      </c>
      <c r="C150" s="206">
        <f t="shared" si="30"/>
        <v>125.6321421304382</v>
      </c>
      <c r="D150" s="206">
        <f t="shared" si="30"/>
        <v>118.85508971379568</v>
      </c>
      <c r="E150" s="206">
        <f t="shared" si="30"/>
        <v>146.42418794067899</v>
      </c>
      <c r="F150" s="206">
        <f t="shared" si="30"/>
        <v>136.52601561772164</v>
      </c>
      <c r="G150" s="206">
        <f t="shared" si="30"/>
        <v>137.0029203468801</v>
      </c>
      <c r="H150" s="206">
        <f t="shared" si="30"/>
        <v>135.05967902565075</v>
      </c>
      <c r="I150" s="206">
        <f t="shared" si="30"/>
        <v>131.13251048281748</v>
      </c>
      <c r="J150" s="206">
        <f t="shared" si="30"/>
        <v>147.54114483799023</v>
      </c>
      <c r="K150" s="206">
        <f t="shared" si="30"/>
        <v>155.69021850166394</v>
      </c>
      <c r="L150" s="206">
        <f t="shared" si="30"/>
        <v>224.16834863103489</v>
      </c>
      <c r="M150" s="206">
        <f t="shared" si="30"/>
        <v>243.47688937792364</v>
      </c>
      <c r="N150" s="206">
        <f t="shared" si="30"/>
        <v>274.11612500751647</v>
      </c>
      <c r="O150" s="206">
        <f t="shared" si="30"/>
        <v>306.29338945604678</v>
      </c>
      <c r="P150" s="206">
        <f t="shared" si="30"/>
        <v>300.39978879680245</v>
      </c>
      <c r="Q150" s="206">
        <f t="shared" si="30"/>
        <v>313.20992013985847</v>
      </c>
      <c r="R150" s="206">
        <f t="shared" si="30"/>
        <v>287.23336895471499</v>
      </c>
      <c r="S150" s="206">
        <f t="shared" si="30"/>
        <v>264.8314248774725</v>
      </c>
      <c r="T150" s="206">
        <f t="shared" si="30"/>
        <v>276.75480377597734</v>
      </c>
      <c r="U150" s="206">
        <f t="shared" si="30"/>
        <v>256.75221241574422</v>
      </c>
      <c r="V150" s="206">
        <f t="shared" si="30"/>
        <v>276.52087062499066</v>
      </c>
      <c r="W150" s="206">
        <f t="shared" si="30"/>
        <v>246.58980423012909</v>
      </c>
    </row>
    <row r="151" spans="1:23" ht="12" customHeight="1" x14ac:dyDescent="0.3">
      <c r="A151" s="16" t="s">
        <v>66</v>
      </c>
      <c r="B151" s="209">
        <f t="shared" ref="B151:W151" si="31">IF(B78=0,"",B78/B26*1000)</f>
        <v>111.9265565902585</v>
      </c>
      <c r="C151" s="209">
        <f t="shared" si="31"/>
        <v>133.98718864338653</v>
      </c>
      <c r="D151" s="209">
        <f t="shared" si="31"/>
        <v>110.78770943718095</v>
      </c>
      <c r="E151" s="209">
        <f t="shared" si="31"/>
        <v>63.194109839837445</v>
      </c>
      <c r="F151" s="209">
        <f t="shared" si="31"/>
        <v>45.030934715190092</v>
      </c>
      <c r="G151" s="209">
        <f t="shared" si="31"/>
        <v>45.442547358983781</v>
      </c>
      <c r="H151" s="209">
        <f t="shared" si="31"/>
        <v>49.662125936106023</v>
      </c>
      <c r="I151" s="209">
        <f t="shared" si="31"/>
        <v>34.918275770978873</v>
      </c>
      <c r="J151" s="209">
        <f t="shared" si="31"/>
        <v>34.234019319473248</v>
      </c>
      <c r="K151" s="209">
        <f t="shared" si="31"/>
        <v>32.818875807893278</v>
      </c>
      <c r="L151" s="209">
        <f t="shared" si="31"/>
        <v>38.84141285266049</v>
      </c>
      <c r="M151" s="209">
        <f t="shared" si="31"/>
        <v>30.556578721407472</v>
      </c>
      <c r="N151" s="209">
        <f t="shared" si="31"/>
        <v>34.067127429486227</v>
      </c>
      <c r="O151" s="209">
        <f t="shared" si="31"/>
        <v>35.17990063394938</v>
      </c>
      <c r="P151" s="209">
        <f t="shared" si="31"/>
        <v>27.890466189454742</v>
      </c>
      <c r="Q151" s="209">
        <f t="shared" si="31"/>
        <v>25.767961099272192</v>
      </c>
      <c r="R151" s="209">
        <f t="shared" si="31"/>
        <v>26.191087765604657</v>
      </c>
      <c r="S151" s="209">
        <f t="shared" si="31"/>
        <v>27.055601753327121</v>
      </c>
      <c r="T151" s="209">
        <f t="shared" si="31"/>
        <v>25.664907050848996</v>
      </c>
      <c r="U151" s="209">
        <f t="shared" si="31"/>
        <v>24.220315546315806</v>
      </c>
      <c r="V151" s="209">
        <f t="shared" si="31"/>
        <v>22.691411820492032</v>
      </c>
      <c r="W151" s="209">
        <f t="shared" si="31"/>
        <v>21.617815481823627</v>
      </c>
    </row>
    <row r="152" spans="1:23" ht="12" customHeight="1" x14ac:dyDescent="0.3">
      <c r="A152" s="11"/>
    </row>
    <row r="153" spans="1:23" ht="12" customHeight="1" x14ac:dyDescent="0.3">
      <c r="A153" s="30" t="s">
        <v>88</v>
      </c>
      <c r="B153" s="217">
        <f t="shared" ref="B153:W153" si="32">IF(B51=0,"",B98/B51)</f>
        <v>3.9693030652032126</v>
      </c>
      <c r="C153" s="217">
        <f t="shared" si="32"/>
        <v>3.8699955265386925</v>
      </c>
      <c r="D153" s="217">
        <f t="shared" si="32"/>
        <v>3.9006466756145848</v>
      </c>
      <c r="E153" s="217">
        <f t="shared" si="32"/>
        <v>3.9483299514884198</v>
      </c>
      <c r="F153" s="217">
        <f t="shared" si="32"/>
        <v>4.0520153240884689</v>
      </c>
      <c r="G153" s="217">
        <f t="shared" si="32"/>
        <v>3.8141573949727734</v>
      </c>
      <c r="H153" s="217">
        <f t="shared" si="32"/>
        <v>3.6963710036002726</v>
      </c>
      <c r="I153" s="217">
        <f t="shared" si="32"/>
        <v>3.6013601026775235</v>
      </c>
      <c r="J153" s="217">
        <f t="shared" si="32"/>
        <v>3.6370893688708419</v>
      </c>
      <c r="K153" s="217">
        <f t="shared" si="32"/>
        <v>3.1438687517139705</v>
      </c>
      <c r="L153" s="217">
        <f t="shared" si="32"/>
        <v>3.1216835792863411</v>
      </c>
      <c r="M153" s="217">
        <f t="shared" si="32"/>
        <v>3.1485248983807033</v>
      </c>
      <c r="N153" s="217">
        <f t="shared" si="32"/>
        <v>2.9756231114437859</v>
      </c>
      <c r="O153" s="217">
        <f t="shared" si="32"/>
        <v>3.0405243694434323</v>
      </c>
      <c r="P153" s="217">
        <f t="shared" si="32"/>
        <v>3.0880844166597208</v>
      </c>
      <c r="Q153" s="217">
        <f t="shared" si="32"/>
        <v>3.0880690798501669</v>
      </c>
      <c r="R153" s="217">
        <f t="shared" si="32"/>
        <v>3.112467720838116</v>
      </c>
      <c r="S153" s="217">
        <f t="shared" si="32"/>
        <v>3.0918319622813262</v>
      </c>
      <c r="T153" s="217">
        <f t="shared" si="32"/>
        <v>3.1100185582268565</v>
      </c>
      <c r="U153" s="217">
        <f t="shared" si="32"/>
        <v>3.0645205226384138</v>
      </c>
      <c r="V153" s="217">
        <f t="shared" si="32"/>
        <v>3.0258585707202537</v>
      </c>
      <c r="W153" s="217">
        <f t="shared" si="32"/>
        <v>3.0119786940595659</v>
      </c>
    </row>
    <row r="154" spans="1:23" ht="12" customHeight="1" x14ac:dyDescent="0.3">
      <c r="A154" s="25" t="s">
        <v>16</v>
      </c>
      <c r="B154" s="218">
        <f>ISI!B65</f>
        <v>7.3319547034879013</v>
      </c>
      <c r="C154" s="218">
        <f>ISI!C65</f>
        <v>7.5931606646479404</v>
      </c>
      <c r="D154" s="218">
        <f>ISI!D65</f>
        <v>7.6581485299760068</v>
      </c>
      <c r="E154" s="218">
        <f>ISI!E65</f>
        <v>7.5346267351187493</v>
      </c>
      <c r="F154" s="218">
        <f>ISI!F65</f>
        <v>7.8916189899299178</v>
      </c>
      <c r="G154" s="218">
        <f>ISI!G65</f>
        <v>7.4255870688573253</v>
      </c>
      <c r="H154" s="218">
        <f>ISI!H65</f>
        <v>7.4689711107828884</v>
      </c>
      <c r="I154" s="218">
        <f>ISI!I65</f>
        <v>6.9721141520389915</v>
      </c>
      <c r="J154" s="218">
        <f>ISI!J65</f>
        <v>7.4182822525389254</v>
      </c>
      <c r="K154" s="218">
        <f>ISI!K65</f>
        <v>6.0439083792726711</v>
      </c>
      <c r="L154" s="218">
        <f>ISI!L65</f>
        <v>6.0996266128100096</v>
      </c>
      <c r="M154" s="218">
        <f>ISI!M65</f>
        <v>5.9187557294563788</v>
      </c>
      <c r="N154" s="218">
        <f>ISI!N65</f>
        <v>5.0261048009757952</v>
      </c>
      <c r="O154" s="218">
        <f>ISI!O65</f>
        <v>5.3098651441993852</v>
      </c>
      <c r="P154" s="218">
        <f>ISI!P65</f>
        <v>5.5215438061706044</v>
      </c>
      <c r="Q154" s="218">
        <f>ISI!Q65</f>
        <v>5.3429225475972233</v>
      </c>
      <c r="R154" s="218">
        <f>ISI!R65</f>
        <v>5.9399127657312496</v>
      </c>
      <c r="S154" s="218">
        <f>ISI!S65</f>
        <v>5.6356432630090376</v>
      </c>
      <c r="T154" s="218">
        <f>ISI!T65</f>
        <v>5.6283438804640697</v>
      </c>
      <c r="U154" s="218">
        <f>ISI!U65</f>
        <v>5.7174906350517398</v>
      </c>
      <c r="V154" s="218">
        <f>ISI!V65</f>
        <v>4.7721127515800088</v>
      </c>
      <c r="W154" s="218">
        <f>ISI!W65</f>
        <v>5.2891451334888009</v>
      </c>
    </row>
    <row r="155" spans="1:23" ht="12" customHeight="1" x14ac:dyDescent="0.3">
      <c r="A155" s="14" t="s">
        <v>41</v>
      </c>
      <c r="B155" s="219">
        <f>ISI!B66</f>
        <v>8.0881583653462652</v>
      </c>
      <c r="C155" s="219">
        <f>ISI!C66</f>
        <v>8.4854824009014411</v>
      </c>
      <c r="D155" s="219">
        <f>ISI!D66</f>
        <v>8.5702937987925196</v>
      </c>
      <c r="E155" s="219">
        <f>ISI!E66</f>
        <v>8.3801072576294917</v>
      </c>
      <c r="F155" s="219">
        <f>ISI!F66</f>
        <v>8.7957329228415571</v>
      </c>
      <c r="G155" s="219">
        <f>ISI!G66</f>
        <v>8.3141633951888103</v>
      </c>
      <c r="H155" s="219">
        <f>ISI!H66</f>
        <v>8.642838047590466</v>
      </c>
      <c r="I155" s="219">
        <f>ISI!I66</f>
        <v>8.2173870063089662</v>
      </c>
      <c r="J155" s="219">
        <f>ISI!J66</f>
        <v>8.6209999137733995</v>
      </c>
      <c r="K155" s="219">
        <f>ISI!K66</f>
        <v>7.4951421602739785</v>
      </c>
      <c r="L155" s="219">
        <f>ISI!L66</f>
        <v>7.3093586613002248</v>
      </c>
      <c r="M155" s="219">
        <f>ISI!M66</f>
        <v>7.0750101524471116</v>
      </c>
      <c r="N155" s="219">
        <f>ISI!N66</f>
        <v>6.0560057172269453</v>
      </c>
      <c r="O155" s="219">
        <f>ISI!O66</f>
        <v>6.3006827218887098</v>
      </c>
      <c r="P155" s="219">
        <f>ISI!P66</f>
        <v>6.5212886342413174</v>
      </c>
      <c r="Q155" s="219">
        <f>ISI!Q66</f>
        <v>6.3447876844825135</v>
      </c>
      <c r="R155" s="219">
        <f>ISI!R66</f>
        <v>6.9405049626662443</v>
      </c>
      <c r="S155" s="219">
        <f>ISI!S66</f>
        <v>6.6008446387593258</v>
      </c>
      <c r="T155" s="219">
        <f>ISI!T66</f>
        <v>6.6850438114616724</v>
      </c>
      <c r="U155" s="219">
        <f>ISI!U66</f>
        <v>6.7398395315748409</v>
      </c>
      <c r="V155" s="219">
        <f>ISI!V66</f>
        <v>5.5402812883271846</v>
      </c>
      <c r="W155" s="219">
        <f>ISI!W66</f>
        <v>6.1818520956178586</v>
      </c>
    </row>
    <row r="156" spans="1:23" ht="12" customHeight="1" x14ac:dyDescent="0.3">
      <c r="A156" s="14" t="s">
        <v>42</v>
      </c>
      <c r="B156" s="219">
        <f>ISI!B67</f>
        <v>2.1348533564099181</v>
      </c>
      <c r="C156" s="219">
        <f>ISI!C67</f>
        <v>2.1174729774468313</v>
      </c>
      <c r="D156" s="219">
        <f>ISI!D67</f>
        <v>2.1538281859472987</v>
      </c>
      <c r="E156" s="219">
        <f>ISI!E67</f>
        <v>2.2055141496022896</v>
      </c>
      <c r="F156" s="219">
        <f>ISI!F67</f>
        <v>2.1832969889575713</v>
      </c>
      <c r="G156" s="219">
        <f>ISI!G67</f>
        <v>2.0343250926201426</v>
      </c>
      <c r="H156" s="219">
        <f>ISI!H67</f>
        <v>1.9190448966686477</v>
      </c>
      <c r="I156" s="219">
        <f>ISI!I67</f>
        <v>1.8907549884307722</v>
      </c>
      <c r="J156" s="219">
        <f>ISI!J67</f>
        <v>1.9531825686533586</v>
      </c>
      <c r="K156" s="219">
        <f>ISI!K67</f>
        <v>1.8017365528703519</v>
      </c>
      <c r="L156" s="219">
        <f>ISI!L67</f>
        <v>1.5953743112913923</v>
      </c>
      <c r="M156" s="219">
        <f>ISI!M67</f>
        <v>1.5638845704949589</v>
      </c>
      <c r="N156" s="219">
        <f>ISI!N67</f>
        <v>1.4186618615968563</v>
      </c>
      <c r="O156" s="219">
        <f>ISI!O67</f>
        <v>1.4081739085038198</v>
      </c>
      <c r="P156" s="219">
        <f>ISI!P67</f>
        <v>1.4501397798297437</v>
      </c>
      <c r="Q156" s="219">
        <f>ISI!Q67</f>
        <v>1.4565880187386306</v>
      </c>
      <c r="R156" s="219">
        <f>ISI!R67</f>
        <v>1.5335321569581075</v>
      </c>
      <c r="S156" s="219">
        <f>ISI!S67</f>
        <v>1.5078493332388918</v>
      </c>
      <c r="T156" s="219">
        <f>ISI!T67</f>
        <v>1.5448107341490789</v>
      </c>
      <c r="U156" s="219">
        <f>ISI!U67</f>
        <v>1.577580380763181</v>
      </c>
      <c r="V156" s="219">
        <f>ISI!V67</f>
        <v>1.4238849611983806</v>
      </c>
      <c r="W156" s="219">
        <f>ISI!W67</f>
        <v>1.476125584564701</v>
      </c>
    </row>
    <row r="157" spans="1:23" ht="12" customHeight="1" x14ac:dyDescent="0.3">
      <c r="A157" s="13" t="s">
        <v>20</v>
      </c>
      <c r="B157" s="220">
        <f>NFM!B96</f>
        <v>1.4463266369383432</v>
      </c>
      <c r="C157" s="220">
        <f>NFM!C96</f>
        <v>1.4389150707034102</v>
      </c>
      <c r="D157" s="220">
        <f>NFM!D96</f>
        <v>1.4728142814954055</v>
      </c>
      <c r="E157" s="220">
        <f>NFM!E96</f>
        <v>1.5375543467556358</v>
      </c>
      <c r="F157" s="220">
        <f>NFM!F96</f>
        <v>1.5228632174641077</v>
      </c>
      <c r="G157" s="220">
        <f>NFM!G96</f>
        <v>1.6250462035121926</v>
      </c>
      <c r="H157" s="220">
        <f>NFM!H96</f>
        <v>1.612748790601823</v>
      </c>
      <c r="I157" s="220">
        <f>NFM!I96</f>
        <v>1.5767687621423734</v>
      </c>
      <c r="J157" s="220">
        <f>NFM!J96</f>
        <v>1.5966346746821474</v>
      </c>
      <c r="K157" s="220">
        <f>NFM!K96</f>
        <v>1.9441711992590154</v>
      </c>
      <c r="L157" s="220">
        <f>NFM!L96</f>
        <v>1.3565309168699207</v>
      </c>
      <c r="M157" s="220">
        <f>NFM!M96</f>
        <v>1.2892670799360473</v>
      </c>
      <c r="N157" s="220">
        <f>NFM!N96</f>
        <v>1.3969310173522531</v>
      </c>
      <c r="O157" s="220">
        <f>NFM!O96</f>
        <v>1.3270925503174287</v>
      </c>
      <c r="P157" s="220">
        <f>NFM!P96</f>
        <v>1.3038227463139918</v>
      </c>
      <c r="Q157" s="220">
        <f>NFM!Q96</f>
        <v>1.2802589373748692</v>
      </c>
      <c r="R157" s="220">
        <f>NFM!R96</f>
        <v>1.2988410040601934</v>
      </c>
      <c r="S157" s="220">
        <f>NFM!S96</f>
        <v>1.2541010828005759</v>
      </c>
      <c r="T157" s="220">
        <f>NFM!T96</f>
        <v>1.2977915136955298</v>
      </c>
      <c r="U157" s="220">
        <f>NFM!U96</f>
        <v>1.2859197094703778</v>
      </c>
      <c r="V157" s="220">
        <f>NFM!V96</f>
        <v>1.3083158384711409</v>
      </c>
      <c r="W157" s="220">
        <f>NFM!W96</f>
        <v>1.2636782377690072</v>
      </c>
    </row>
    <row r="158" spans="1:23" ht="12" customHeight="1" x14ac:dyDescent="0.3">
      <c r="A158" s="14" t="s">
        <v>43</v>
      </c>
      <c r="B158" s="219" t="str">
        <f>NFM!B97</f>
        <v/>
      </c>
      <c r="C158" s="219" t="str">
        <f>NFM!C97</f>
        <v/>
      </c>
      <c r="D158" s="219" t="str">
        <f>NFM!D97</f>
        <v/>
      </c>
      <c r="E158" s="219" t="str">
        <f>NFM!E97</f>
        <v/>
      </c>
      <c r="F158" s="219" t="str">
        <f>NFM!F97</f>
        <v/>
      </c>
      <c r="G158" s="219" t="str">
        <f>NFM!G97</f>
        <v/>
      </c>
      <c r="H158" s="219" t="str">
        <f>NFM!H97</f>
        <v/>
      </c>
      <c r="I158" s="219" t="str">
        <f>NFM!I97</f>
        <v/>
      </c>
      <c r="J158" s="219" t="str">
        <f>NFM!J97</f>
        <v/>
      </c>
      <c r="K158" s="219" t="str">
        <f>NFM!K97</f>
        <v/>
      </c>
      <c r="L158" s="219" t="str">
        <f>NFM!L97</f>
        <v/>
      </c>
      <c r="M158" s="219" t="str">
        <f>NFM!M97</f>
        <v/>
      </c>
      <c r="N158" s="219" t="str">
        <f>NFM!N97</f>
        <v/>
      </c>
      <c r="O158" s="219" t="str">
        <f>NFM!O97</f>
        <v/>
      </c>
      <c r="P158" s="219" t="str">
        <f>NFM!P97</f>
        <v/>
      </c>
      <c r="Q158" s="219" t="str">
        <f>NFM!Q97</f>
        <v/>
      </c>
      <c r="R158" s="219" t="str">
        <f>NFM!R97</f>
        <v/>
      </c>
      <c r="S158" s="219" t="str">
        <f>NFM!S97</f>
        <v/>
      </c>
      <c r="T158" s="219" t="str">
        <f>NFM!T97</f>
        <v/>
      </c>
      <c r="U158" s="219" t="str">
        <f>NFM!U97</f>
        <v/>
      </c>
      <c r="V158" s="219" t="str">
        <f>NFM!V97</f>
        <v/>
      </c>
      <c r="W158" s="219" t="str">
        <f>NFM!W97</f>
        <v/>
      </c>
    </row>
    <row r="159" spans="1:23" ht="12" customHeight="1" x14ac:dyDescent="0.3">
      <c r="A159" s="14" t="s">
        <v>56</v>
      </c>
      <c r="B159" s="219" t="str">
        <f>NFM!B98</f>
        <v/>
      </c>
      <c r="C159" s="219" t="str">
        <f>NFM!C98</f>
        <v/>
      </c>
      <c r="D159" s="219" t="str">
        <f>NFM!D98</f>
        <v/>
      </c>
      <c r="E159" s="219" t="str">
        <f>NFM!E98</f>
        <v/>
      </c>
      <c r="F159" s="219" t="str">
        <f>NFM!F98</f>
        <v/>
      </c>
      <c r="G159" s="219" t="str">
        <f>NFM!G98</f>
        <v/>
      </c>
      <c r="H159" s="219" t="str">
        <f>NFM!H98</f>
        <v/>
      </c>
      <c r="I159" s="219" t="str">
        <f>NFM!I98</f>
        <v/>
      </c>
      <c r="J159" s="219" t="str">
        <f>NFM!J98</f>
        <v/>
      </c>
      <c r="K159" s="219" t="str">
        <f>NFM!K98</f>
        <v/>
      </c>
      <c r="L159" s="219" t="str">
        <f>NFM!L98</f>
        <v/>
      </c>
      <c r="M159" s="219" t="str">
        <f>NFM!M98</f>
        <v/>
      </c>
      <c r="N159" s="219" t="str">
        <f>NFM!N98</f>
        <v/>
      </c>
      <c r="O159" s="219" t="str">
        <f>NFM!O98</f>
        <v/>
      </c>
      <c r="P159" s="219" t="str">
        <f>NFM!P98</f>
        <v/>
      </c>
      <c r="Q159" s="219" t="str">
        <f>NFM!Q98</f>
        <v/>
      </c>
      <c r="R159" s="219" t="str">
        <f>NFM!R98</f>
        <v/>
      </c>
      <c r="S159" s="219" t="str">
        <f>NFM!S98</f>
        <v/>
      </c>
      <c r="T159" s="219" t="str">
        <f>NFM!T98</f>
        <v/>
      </c>
      <c r="U159" s="219" t="str">
        <f>NFM!U98</f>
        <v/>
      </c>
      <c r="V159" s="219" t="str">
        <f>NFM!V98</f>
        <v/>
      </c>
      <c r="W159" s="219" t="str">
        <f>NFM!W98</f>
        <v/>
      </c>
    </row>
    <row r="160" spans="1:23" ht="12" customHeight="1" x14ac:dyDescent="0.3">
      <c r="A160" s="26" t="s">
        <v>44</v>
      </c>
      <c r="B160" s="221" t="str">
        <f>NFM!B99</f>
        <v/>
      </c>
      <c r="C160" s="221" t="str">
        <f>NFM!C99</f>
        <v/>
      </c>
      <c r="D160" s="221" t="str">
        <f>NFM!D99</f>
        <v/>
      </c>
      <c r="E160" s="221" t="str">
        <f>NFM!E99</f>
        <v/>
      </c>
      <c r="F160" s="221" t="str">
        <f>NFM!F99</f>
        <v/>
      </c>
      <c r="G160" s="221" t="str">
        <f>NFM!G99</f>
        <v/>
      </c>
      <c r="H160" s="221" t="str">
        <f>NFM!H99</f>
        <v/>
      </c>
      <c r="I160" s="221" t="str">
        <f>NFM!I99</f>
        <v/>
      </c>
      <c r="J160" s="221" t="str">
        <f>NFM!J99</f>
        <v/>
      </c>
      <c r="K160" s="221" t="str">
        <f>NFM!K99</f>
        <v/>
      </c>
      <c r="L160" s="221" t="str">
        <f>NFM!L99</f>
        <v/>
      </c>
      <c r="M160" s="221" t="str">
        <f>NFM!M99</f>
        <v/>
      </c>
      <c r="N160" s="221" t="str">
        <f>NFM!N99</f>
        <v/>
      </c>
      <c r="O160" s="221" t="str">
        <f>NFM!O99</f>
        <v/>
      </c>
      <c r="P160" s="221" t="str">
        <f>NFM!P99</f>
        <v/>
      </c>
      <c r="Q160" s="221" t="str">
        <f>NFM!Q99</f>
        <v/>
      </c>
      <c r="R160" s="221" t="str">
        <f>NFM!R99</f>
        <v/>
      </c>
      <c r="S160" s="221" t="str">
        <f>NFM!S99</f>
        <v/>
      </c>
      <c r="T160" s="221" t="str">
        <f>NFM!T99</f>
        <v/>
      </c>
      <c r="U160" s="221" t="str">
        <f>NFM!U99</f>
        <v/>
      </c>
      <c r="V160" s="221" t="str">
        <f>NFM!V99</f>
        <v/>
      </c>
      <c r="W160" s="221" t="str">
        <f>NFM!W99</f>
        <v/>
      </c>
    </row>
    <row r="161" spans="1:23" ht="12" customHeight="1" x14ac:dyDescent="0.3">
      <c r="A161" s="27" t="s">
        <v>81</v>
      </c>
      <c r="B161" s="222" t="str">
        <f>NFM!B100</f>
        <v/>
      </c>
      <c r="C161" s="222" t="str">
        <f>NFM!C100</f>
        <v/>
      </c>
      <c r="D161" s="222" t="str">
        <f>NFM!D100</f>
        <v/>
      </c>
      <c r="E161" s="222" t="str">
        <f>NFM!E100</f>
        <v/>
      </c>
      <c r="F161" s="222" t="str">
        <f>NFM!F100</f>
        <v/>
      </c>
      <c r="G161" s="222" t="str">
        <f>NFM!G100</f>
        <v/>
      </c>
      <c r="H161" s="222" t="str">
        <f>NFM!H100</f>
        <v/>
      </c>
      <c r="I161" s="222" t="str">
        <f>NFM!I100</f>
        <v/>
      </c>
      <c r="J161" s="222" t="str">
        <f>NFM!J100</f>
        <v/>
      </c>
      <c r="K161" s="222" t="str">
        <f>NFM!K100</f>
        <v/>
      </c>
      <c r="L161" s="222" t="str">
        <f>NFM!L100</f>
        <v/>
      </c>
      <c r="M161" s="222" t="str">
        <f>NFM!M100</f>
        <v/>
      </c>
      <c r="N161" s="222" t="str">
        <f>NFM!N100</f>
        <v/>
      </c>
      <c r="O161" s="222" t="str">
        <f>NFM!O100</f>
        <v/>
      </c>
      <c r="P161" s="222" t="str">
        <f>NFM!P100</f>
        <v/>
      </c>
      <c r="Q161" s="222" t="str">
        <f>NFM!Q100</f>
        <v/>
      </c>
      <c r="R161" s="222" t="str">
        <f>NFM!R100</f>
        <v/>
      </c>
      <c r="S161" s="222" t="str">
        <f>NFM!S100</f>
        <v/>
      </c>
      <c r="T161" s="222" t="str">
        <f>NFM!T100</f>
        <v/>
      </c>
      <c r="U161" s="222" t="str">
        <f>NFM!U100</f>
        <v/>
      </c>
      <c r="V161" s="222" t="str">
        <f>NFM!V100</f>
        <v/>
      </c>
      <c r="W161" s="222" t="str">
        <f>NFM!W100</f>
        <v/>
      </c>
    </row>
    <row r="162" spans="1:23" ht="12" customHeight="1" x14ac:dyDescent="0.3">
      <c r="A162" s="14" t="s">
        <v>45</v>
      </c>
      <c r="B162" s="219">
        <f>NFM!B101</f>
        <v>1.4463266369383432</v>
      </c>
      <c r="C162" s="219">
        <f>NFM!C101</f>
        <v>1.4389150707034102</v>
      </c>
      <c r="D162" s="219">
        <f>NFM!D101</f>
        <v>1.4728142814954055</v>
      </c>
      <c r="E162" s="219">
        <f>NFM!E101</f>
        <v>1.5375543467556358</v>
      </c>
      <c r="F162" s="219">
        <f>NFM!F101</f>
        <v>1.5228632174641077</v>
      </c>
      <c r="G162" s="219">
        <f>NFM!G101</f>
        <v>1.6250462035121926</v>
      </c>
      <c r="H162" s="219">
        <f>NFM!H101</f>
        <v>1.612748790601823</v>
      </c>
      <c r="I162" s="219">
        <f>NFM!I101</f>
        <v>1.5767687621423734</v>
      </c>
      <c r="J162" s="219">
        <f>NFM!J101</f>
        <v>1.5966346746821474</v>
      </c>
      <c r="K162" s="219">
        <f>NFM!K101</f>
        <v>1.9441711992590154</v>
      </c>
      <c r="L162" s="219">
        <f>NFM!L101</f>
        <v>1.3565309168699207</v>
      </c>
      <c r="M162" s="219">
        <f>NFM!M101</f>
        <v>1.2892670799360473</v>
      </c>
      <c r="N162" s="219">
        <f>NFM!N101</f>
        <v>1.3969310173522531</v>
      </c>
      <c r="O162" s="219">
        <f>NFM!O101</f>
        <v>1.3270925503174287</v>
      </c>
      <c r="P162" s="219">
        <f>NFM!P101</f>
        <v>1.3038227463139918</v>
      </c>
      <c r="Q162" s="219">
        <f>NFM!Q101</f>
        <v>1.2802589373748692</v>
      </c>
      <c r="R162" s="219">
        <f>NFM!R101</f>
        <v>1.2988410040601934</v>
      </c>
      <c r="S162" s="219">
        <f>NFM!S101</f>
        <v>1.2541010828005759</v>
      </c>
      <c r="T162" s="219">
        <f>NFM!T101</f>
        <v>1.2977915136955298</v>
      </c>
      <c r="U162" s="219">
        <f>NFM!U101</f>
        <v>1.2859197094703778</v>
      </c>
      <c r="V162" s="219">
        <f>NFM!V101</f>
        <v>1.3083158384711409</v>
      </c>
      <c r="W162" s="219">
        <f>NFM!W101</f>
        <v>1.2636782377690072</v>
      </c>
    </row>
    <row r="163" spans="1:23" ht="12" customHeight="1" x14ac:dyDescent="0.3">
      <c r="A163" s="13" t="s">
        <v>21</v>
      </c>
      <c r="B163" s="220">
        <f>CHI!B100</f>
        <v>3.4725148536675272</v>
      </c>
      <c r="C163" s="220">
        <f>CHI!C100</f>
        <v>3.3847972354238576</v>
      </c>
      <c r="D163" s="220">
        <f>CHI!D100</f>
        <v>3.2241471446061327</v>
      </c>
      <c r="E163" s="220">
        <f>CHI!E100</f>
        <v>3.4097146211647642</v>
      </c>
      <c r="F163" s="220">
        <f>CHI!F100</f>
        <v>3.5293120465681147</v>
      </c>
      <c r="G163" s="220">
        <f>CHI!G100</f>
        <v>3.5259297373178513</v>
      </c>
      <c r="H163" s="220">
        <f>CHI!H100</f>
        <v>3.2960591082224031</v>
      </c>
      <c r="I163" s="220">
        <f>CHI!I100</f>
        <v>3.2993066665880035</v>
      </c>
      <c r="J163" s="220">
        <f>CHI!J100</f>
        <v>3.3299563380215691</v>
      </c>
      <c r="K163" s="220">
        <f>CHI!K100</f>
        <v>3.1158094980053233</v>
      </c>
      <c r="L163" s="220">
        <f>CHI!L100</f>
        <v>3.0521986538056463</v>
      </c>
      <c r="M163" s="220">
        <f>CHI!M100</f>
        <v>3.1952594222929176</v>
      </c>
      <c r="N163" s="220">
        <f>CHI!N100</f>
        <v>3.1033589409162268</v>
      </c>
      <c r="O163" s="220">
        <f>CHI!O100</f>
        <v>3.3116728222521115</v>
      </c>
      <c r="P163" s="220">
        <f>CHI!P100</f>
        <v>3.3147186243799043</v>
      </c>
      <c r="Q163" s="220">
        <f>CHI!Q100</f>
        <v>3.4078694119848527</v>
      </c>
      <c r="R163" s="220">
        <f>CHI!R100</f>
        <v>3.3383372069197019</v>
      </c>
      <c r="S163" s="220">
        <f>CHI!S100</f>
        <v>3.3796943619615853</v>
      </c>
      <c r="T163" s="220">
        <f>CHI!T100</f>
        <v>3.3928968533647108</v>
      </c>
      <c r="U163" s="220">
        <f>CHI!U100</f>
        <v>3.2218662394687549</v>
      </c>
      <c r="V163" s="220">
        <f>CHI!V100</f>
        <v>3.3556214136266456</v>
      </c>
      <c r="W163" s="220">
        <f>CHI!W100</f>
        <v>3.3077981063395296</v>
      </c>
    </row>
    <row r="164" spans="1:23" ht="12" customHeight="1" x14ac:dyDescent="0.3">
      <c r="A164" s="14" t="s">
        <v>89</v>
      </c>
      <c r="B164" s="219">
        <f>CHI!B101</f>
        <v>5.5472210475128447</v>
      </c>
      <c r="C164" s="219">
        <f>CHI!C101</f>
        <v>5.3480005607642154</v>
      </c>
      <c r="D164" s="219">
        <f>CHI!D101</f>
        <v>4.8139952230622942</v>
      </c>
      <c r="E164" s="219">
        <f>CHI!E101</f>
        <v>4.9970527891256618</v>
      </c>
      <c r="F164" s="219">
        <f>CHI!F101</f>
        <v>5.4270110096568018</v>
      </c>
      <c r="G164" s="219">
        <f>CHI!G101</f>
        <v>5.4215906700011578</v>
      </c>
      <c r="H164" s="219">
        <f>CHI!H101</f>
        <v>4.3044656299802693</v>
      </c>
      <c r="I164" s="219">
        <f>CHI!I101</f>
        <v>3.9311663823117007</v>
      </c>
      <c r="J164" s="219">
        <f>CHI!J101</f>
        <v>3.7613851021925515</v>
      </c>
      <c r="K164" s="219">
        <f>CHI!K101</f>
        <v>3.6822530246202243</v>
      </c>
      <c r="L164" s="219">
        <f>CHI!L101</f>
        <v>3.5792079720693679</v>
      </c>
      <c r="M164" s="219">
        <f>CHI!M101</f>
        <v>3.7260076721540907</v>
      </c>
      <c r="N164" s="219">
        <f>CHI!N101</f>
        <v>3.5582656595877982</v>
      </c>
      <c r="O164" s="219">
        <f>CHI!O101</f>
        <v>3.7898178926065174</v>
      </c>
      <c r="P164" s="219">
        <f>CHI!P101</f>
        <v>3.8852994503256193</v>
      </c>
      <c r="Q164" s="219">
        <f>CHI!Q101</f>
        <v>3.8890092041686417</v>
      </c>
      <c r="R164" s="219">
        <f>CHI!R101</f>
        <v>3.6338323936999628</v>
      </c>
      <c r="S164" s="219">
        <f>CHI!S101</f>
        <v>3.7267361775773686</v>
      </c>
      <c r="T164" s="219">
        <f>CHI!T101</f>
        <v>3.8907615733826555</v>
      </c>
      <c r="U164" s="219">
        <f>CHI!U101</f>
        <v>3.6798794340185217</v>
      </c>
      <c r="V164" s="219">
        <f>CHI!V101</f>
        <v>3.6651035201214417</v>
      </c>
      <c r="W164" s="219">
        <f>CHI!W101</f>
        <v>3.584996116864422</v>
      </c>
    </row>
    <row r="165" spans="1:23" ht="12" customHeight="1" x14ac:dyDescent="0.3">
      <c r="A165" s="14" t="s">
        <v>47</v>
      </c>
      <c r="B165" s="219">
        <f>CHI!B102</f>
        <v>1.4718037340474348</v>
      </c>
      <c r="C165" s="219">
        <f>CHI!C102</f>
        <v>1.4919415959109608</v>
      </c>
      <c r="D165" s="219">
        <f>CHI!D102</f>
        <v>1.4756500834519972</v>
      </c>
      <c r="E165" s="219">
        <f>CHI!E102</f>
        <v>1.4573183251686341</v>
      </c>
      <c r="F165" s="219">
        <f>CHI!F102</f>
        <v>1.2050097190499598</v>
      </c>
      <c r="G165" s="219">
        <f>CHI!G102</f>
        <v>1.2392612889680292</v>
      </c>
      <c r="H165" s="219">
        <f>CHI!H102</f>
        <v>1.2135548500045408</v>
      </c>
      <c r="I165" s="219">
        <f>CHI!I102</f>
        <v>1.2364202258155412</v>
      </c>
      <c r="J165" s="219">
        <f>CHI!J102</f>
        <v>1.1810155743642641</v>
      </c>
      <c r="K165" s="219">
        <f>CHI!K102</f>
        <v>1.6492766410704311</v>
      </c>
      <c r="L165" s="219">
        <f>CHI!L102</f>
        <v>1.6221837164463808</v>
      </c>
      <c r="M165" s="219">
        <f>CHI!M102</f>
        <v>1.6319914364305439</v>
      </c>
      <c r="N165" s="219">
        <f>CHI!N102</f>
        <v>1.6587599203914754</v>
      </c>
      <c r="O165" s="219">
        <f>CHI!O102</f>
        <v>1.757043161590365</v>
      </c>
      <c r="P165" s="219">
        <f>CHI!P102</f>
        <v>1.7874591563780011</v>
      </c>
      <c r="Q165" s="219">
        <f>CHI!Q102</f>
        <v>1.770112202342057</v>
      </c>
      <c r="R165" s="219">
        <f>CHI!R102</f>
        <v>1.7450583511246234</v>
      </c>
      <c r="S165" s="219">
        <f>CHI!S102</f>
        <v>1.6795676346564334</v>
      </c>
      <c r="T165" s="219">
        <f>CHI!T102</f>
        <v>1.7013378754020709</v>
      </c>
      <c r="U165" s="219">
        <f>CHI!U102</f>
        <v>1.6043201946227859</v>
      </c>
      <c r="V165" s="219">
        <f>CHI!V102</f>
        <v>1.6285663393955552</v>
      </c>
      <c r="W165" s="219">
        <f>CHI!W102</f>
        <v>1.6775787800354327</v>
      </c>
    </row>
    <row r="166" spans="1:23" ht="12" customHeight="1" x14ac:dyDescent="0.3">
      <c r="A166" s="14" t="s">
        <v>48</v>
      </c>
      <c r="B166" s="219">
        <f>CHI!B103</f>
        <v>1.4754896202209826</v>
      </c>
      <c r="C166" s="219">
        <f>CHI!C103</f>
        <v>1.4992115027100963</v>
      </c>
      <c r="D166" s="219">
        <f>CHI!D103</f>
        <v>1.485092046595168</v>
      </c>
      <c r="E166" s="219">
        <f>CHI!E103</f>
        <v>1.4664279683138719</v>
      </c>
      <c r="F166" s="219">
        <f>CHI!F103</f>
        <v>1.2092015172943864</v>
      </c>
      <c r="G166" s="219">
        <f>CHI!G103</f>
        <v>1.252381131206509</v>
      </c>
      <c r="H166" s="219">
        <f>CHI!H103</f>
        <v>1.22310604810504</v>
      </c>
      <c r="I166" s="219">
        <f>CHI!I103</f>
        <v>1.2494699632702084</v>
      </c>
      <c r="J166" s="219">
        <f>CHI!J103</f>
        <v>1.2013517082221388</v>
      </c>
      <c r="K166" s="219">
        <f>CHI!K103</f>
        <v>1.6127067272979636</v>
      </c>
      <c r="L166" s="219">
        <f>CHI!L103</f>
        <v>1.5999980935417188</v>
      </c>
      <c r="M166" s="219">
        <f>CHI!M103</f>
        <v>1.5797394022794748</v>
      </c>
      <c r="N166" s="219">
        <f>CHI!N103</f>
        <v>1.6380371863177836</v>
      </c>
      <c r="O166" s="219">
        <f>CHI!O103</f>
        <v>1.708944724064128</v>
      </c>
      <c r="P166" s="219">
        <f>CHI!P103</f>
        <v>1.6842465510998423</v>
      </c>
      <c r="Q166" s="219">
        <f>CHI!Q103</f>
        <v>1.7230620620422379</v>
      </c>
      <c r="R166" s="219">
        <f>CHI!R103</f>
        <v>1.7302296610425307</v>
      </c>
      <c r="S166" s="219">
        <f>CHI!S103</f>
        <v>1.6367539249039718</v>
      </c>
      <c r="T166" s="219">
        <f>CHI!T103</f>
        <v>1.656445899673364</v>
      </c>
      <c r="U166" s="219">
        <f>CHI!U103</f>
        <v>1.5534723447775669</v>
      </c>
      <c r="V166" s="219">
        <f>CHI!V103</f>
        <v>1.5553244161188633</v>
      </c>
      <c r="W166" s="219">
        <f>CHI!W103</f>
        <v>1.6089326661893248</v>
      </c>
    </row>
    <row r="167" spans="1:23" ht="12" customHeight="1" x14ac:dyDescent="0.3">
      <c r="A167" s="13" t="s">
        <v>22</v>
      </c>
      <c r="B167" s="220">
        <f>NMM!B76</f>
        <v>6.7482803693458502</v>
      </c>
      <c r="C167" s="220">
        <f>NMM!C76</f>
        <v>6.725728206761084</v>
      </c>
      <c r="D167" s="220">
        <f>NMM!D76</f>
        <v>6.9124024410771998</v>
      </c>
      <c r="E167" s="220">
        <f>NMM!E76</f>
        <v>6.278704623023315</v>
      </c>
      <c r="F167" s="220">
        <f>NMM!F76</f>
        <v>6.5011006467876955</v>
      </c>
      <c r="G167" s="220">
        <f>NMM!G76</f>
        <v>6.2578357914122513</v>
      </c>
      <c r="H167" s="220">
        <f>NMM!H76</f>
        <v>6.3676937257515744</v>
      </c>
      <c r="I167" s="220">
        <f>NMM!I76</f>
        <v>6.5406540818885768</v>
      </c>
      <c r="J167" s="220">
        <f>NMM!J76</f>
        <v>6.3362069008247417</v>
      </c>
      <c r="K167" s="220">
        <f>NMM!K76</f>
        <v>6.3641663906984167</v>
      </c>
      <c r="L167" s="220">
        <f>NMM!L76</f>
        <v>6.5327251281312542</v>
      </c>
      <c r="M167" s="220">
        <f>NMM!M76</f>
        <v>6.0920124089015557</v>
      </c>
      <c r="N167" s="220">
        <f>NMM!N76</f>
        <v>5.9972329848713173</v>
      </c>
      <c r="O167" s="220">
        <f>NMM!O76</f>
        <v>5.9231420478631387</v>
      </c>
      <c r="P167" s="220">
        <f>NMM!P76</f>
        <v>6.0089988015621634</v>
      </c>
      <c r="Q167" s="220">
        <f>NMM!Q76</f>
        <v>5.8019790545331293</v>
      </c>
      <c r="R167" s="220">
        <f>NMM!R76</f>
        <v>5.7445697990553919</v>
      </c>
      <c r="S167" s="220">
        <f>NMM!S76</f>
        <v>5.8495880805076972</v>
      </c>
      <c r="T167" s="220">
        <f>NMM!T76</f>
        <v>5.9138372058204967</v>
      </c>
      <c r="U167" s="220">
        <f>NMM!U76</f>
        <v>6.0143794987807491</v>
      </c>
      <c r="V167" s="220">
        <f>NMM!V76</f>
        <v>5.7399372322628253</v>
      </c>
      <c r="W167" s="220">
        <f>NMM!W76</f>
        <v>5.7150717596149514</v>
      </c>
    </row>
    <row r="168" spans="1:23" ht="12" customHeight="1" x14ac:dyDescent="0.3">
      <c r="A168" s="14" t="s">
        <v>49</v>
      </c>
      <c r="B168" s="219">
        <f>NMM!B77</f>
        <v>12.37571578598971</v>
      </c>
      <c r="C168" s="219">
        <f>NMM!C77</f>
        <v>12.716316427257295</v>
      </c>
      <c r="D168" s="219">
        <f>NMM!D77</f>
        <v>13.252460514902122</v>
      </c>
      <c r="E168" s="219">
        <f>NMM!E77</f>
        <v>13.033190037050476</v>
      </c>
      <c r="F168" s="219">
        <f>NMM!F77</f>
        <v>12.620355813304291</v>
      </c>
      <c r="G168" s="219">
        <f>NMM!G77</f>
        <v>11.299571023762697</v>
      </c>
      <c r="H168" s="219">
        <f>NMM!H77</f>
        <v>11.99595005257782</v>
      </c>
      <c r="I168" s="219">
        <f>NMM!I77</f>
        <v>13.566767939345254</v>
      </c>
      <c r="J168" s="219">
        <f>NMM!J77</f>
        <v>13.008090336152968</v>
      </c>
      <c r="K168" s="219">
        <f>NMM!K77</f>
        <v>12.417603039073413</v>
      </c>
      <c r="L168" s="219">
        <f>NMM!L77</f>
        <v>12.364616613687314</v>
      </c>
      <c r="M168" s="219">
        <f>NMM!M77</f>
        <v>11.534871705044143</v>
      </c>
      <c r="N168" s="219">
        <f>NMM!N77</f>
        <v>11.778366683308153</v>
      </c>
      <c r="O168" s="219">
        <f>NMM!O77</f>
        <v>11.535342158485841</v>
      </c>
      <c r="P168" s="219">
        <f>NMM!P77</f>
        <v>12.157549746009602</v>
      </c>
      <c r="Q168" s="219">
        <f>NMM!Q77</f>
        <v>12.113335764263345</v>
      </c>
      <c r="R168" s="219">
        <f>NMM!R77</f>
        <v>11.580357165540491</v>
      </c>
      <c r="S168" s="219">
        <f>NMM!S77</f>
        <v>11.371204249197168</v>
      </c>
      <c r="T168" s="219">
        <f>NMM!T77</f>
        <v>11.760653900030213</v>
      </c>
      <c r="U168" s="219">
        <f>NMM!U77</f>
        <v>11.779850146783009</v>
      </c>
      <c r="V168" s="219">
        <f>NMM!V77</f>
        <v>10.892496663045202</v>
      </c>
      <c r="W168" s="219">
        <f>NMM!W77</f>
        <v>10.883019297632314</v>
      </c>
    </row>
    <row r="169" spans="1:23" ht="12" customHeight="1" x14ac:dyDescent="0.3">
      <c r="A169" s="14" t="s">
        <v>50</v>
      </c>
      <c r="B169" s="219">
        <f>NMM!B78</f>
        <v>3.3087581858373354</v>
      </c>
      <c r="C169" s="219">
        <f>NMM!C78</f>
        <v>3.2539913603062054</v>
      </c>
      <c r="D169" s="219">
        <f>NMM!D78</f>
        <v>3.2259743392871822</v>
      </c>
      <c r="E169" s="219">
        <f>NMM!E78</f>
        <v>3.0901526327062836</v>
      </c>
      <c r="F169" s="219">
        <f>NMM!F78</f>
        <v>3.1827560189205726</v>
      </c>
      <c r="G169" s="219">
        <f>NMM!G78</f>
        <v>3.1405104531502297</v>
      </c>
      <c r="H169" s="219">
        <f>NMM!H78</f>
        <v>3.1725617842631828</v>
      </c>
      <c r="I169" s="219">
        <f>NMM!I78</f>
        <v>3.1762958510407167</v>
      </c>
      <c r="J169" s="219">
        <f>NMM!J78</f>
        <v>3.0966218536586161</v>
      </c>
      <c r="K169" s="219">
        <f>NMM!K78</f>
        <v>3.190116398480221</v>
      </c>
      <c r="L169" s="219">
        <f>NMM!L78</f>
        <v>3.2458156238153544</v>
      </c>
      <c r="M169" s="219">
        <f>NMM!M78</f>
        <v>3.0061990283774742</v>
      </c>
      <c r="N169" s="219">
        <f>NMM!N78</f>
        <v>2.884810667941307</v>
      </c>
      <c r="O169" s="219">
        <f>NMM!O78</f>
        <v>2.8801874035350572</v>
      </c>
      <c r="P169" s="219">
        <f>NMM!P78</f>
        <v>2.9130967874966545</v>
      </c>
      <c r="Q169" s="219">
        <f>NMM!Q78</f>
        <v>2.8606621386286037</v>
      </c>
      <c r="R169" s="219">
        <f>NMM!R78</f>
        <v>2.8527129035129715</v>
      </c>
      <c r="S169" s="219">
        <f>NMM!S78</f>
        <v>2.8733860295135649</v>
      </c>
      <c r="T169" s="219">
        <f>NMM!T78</f>
        <v>2.8797827055271785</v>
      </c>
      <c r="U169" s="219">
        <f>NMM!U78</f>
        <v>2.9149541004476118</v>
      </c>
      <c r="V169" s="219">
        <f>NMM!V78</f>
        <v>2.8132788359018766</v>
      </c>
      <c r="W169" s="219">
        <f>NMM!W78</f>
        <v>2.7953905655507834</v>
      </c>
    </row>
    <row r="170" spans="1:23" ht="12" customHeight="1" x14ac:dyDescent="0.3">
      <c r="A170" s="14" t="s">
        <v>58</v>
      </c>
      <c r="B170" s="219">
        <f>NMM!B79</f>
        <v>2.8943369165186157</v>
      </c>
      <c r="C170" s="219">
        <f>NMM!C79</f>
        <v>2.8229141959928157</v>
      </c>
      <c r="D170" s="219">
        <f>NMM!D79</f>
        <v>2.8394648583451234</v>
      </c>
      <c r="E170" s="219">
        <f>NMM!E79</f>
        <v>2.7192086462824769</v>
      </c>
      <c r="F170" s="219">
        <f>NMM!F79</f>
        <v>2.7590095255055052</v>
      </c>
      <c r="G170" s="219">
        <f>NMM!G79</f>
        <v>2.76345164904258</v>
      </c>
      <c r="H170" s="219">
        <f>NMM!H79</f>
        <v>2.8864307965671769</v>
      </c>
      <c r="I170" s="219">
        <f>NMM!I79</f>
        <v>2.7975097002960019</v>
      </c>
      <c r="J170" s="219">
        <f>NMM!J79</f>
        <v>2.8708777297688233</v>
      </c>
      <c r="K170" s="219">
        <f>NMM!K79</f>
        <v>2.8113932544177671</v>
      </c>
      <c r="L170" s="219">
        <f>NMM!L79</f>
        <v>3.111497678324656</v>
      </c>
      <c r="M170" s="219">
        <f>NMM!M79</f>
        <v>2.8966296686357831</v>
      </c>
      <c r="N170" s="219">
        <f>NMM!N79</f>
        <v>2.8306442736271373</v>
      </c>
      <c r="O170" s="219">
        <f>NMM!O79</f>
        <v>2.9186575507715138</v>
      </c>
      <c r="P170" s="219">
        <f>NMM!P79</f>
        <v>2.8323616484091581</v>
      </c>
      <c r="Q170" s="219">
        <f>NMM!Q79</f>
        <v>2.9560530396710938</v>
      </c>
      <c r="R170" s="219">
        <f>NMM!R79</f>
        <v>2.8488713852127447</v>
      </c>
      <c r="S170" s="219">
        <f>NMM!S79</f>
        <v>2.8164982596454857</v>
      </c>
      <c r="T170" s="219">
        <f>NMM!T79</f>
        <v>2.8733472741502197</v>
      </c>
      <c r="U170" s="219">
        <f>NMM!U79</f>
        <v>2.8545243446954545</v>
      </c>
      <c r="V170" s="219">
        <f>NMM!V79</f>
        <v>2.7282309592515195</v>
      </c>
      <c r="W170" s="219">
        <f>NMM!W79</f>
        <v>2.9621048326214394</v>
      </c>
    </row>
    <row r="171" spans="1:23" ht="12" customHeight="1" x14ac:dyDescent="0.3">
      <c r="A171" s="13" t="s">
        <v>23</v>
      </c>
      <c r="B171" s="220">
        <f>PPA!B74</f>
        <v>0.97234069441126192</v>
      </c>
      <c r="C171" s="220">
        <f>PPA!C74</f>
        <v>0.972106726614129</v>
      </c>
      <c r="D171" s="220">
        <f>PPA!D74</f>
        <v>1.0004122513076483</v>
      </c>
      <c r="E171" s="220">
        <f>PPA!E74</f>
        <v>0.99622819559726872</v>
      </c>
      <c r="F171" s="220">
        <f>PPA!F74</f>
        <v>0.84370768172347133</v>
      </c>
      <c r="G171" s="220">
        <f>PPA!G74</f>
        <v>0.75852241613589966</v>
      </c>
      <c r="H171" s="220">
        <f>PPA!H74</f>
        <v>0.61662864722937794</v>
      </c>
      <c r="I171" s="220">
        <f>PPA!I74</f>
        <v>0.65533792815944758</v>
      </c>
      <c r="J171" s="220">
        <f>PPA!J74</f>
        <v>0.61585852221193382</v>
      </c>
      <c r="K171" s="220">
        <f>PPA!K74</f>
        <v>0.54677877292135069</v>
      </c>
      <c r="L171" s="220">
        <f>PPA!L74</f>
        <v>0.72752232914998149</v>
      </c>
      <c r="M171" s="220">
        <f>PPA!M74</f>
        <v>0.63071912046188672</v>
      </c>
      <c r="N171" s="220">
        <f>PPA!N74</f>
        <v>0.66750178207883681</v>
      </c>
      <c r="O171" s="220">
        <f>PPA!O74</f>
        <v>0.66590867906599915</v>
      </c>
      <c r="P171" s="220">
        <f>PPA!P74</f>
        <v>0.64725400349859152</v>
      </c>
      <c r="Q171" s="220">
        <f>PPA!Q74</f>
        <v>0.76222473004585045</v>
      </c>
      <c r="R171" s="220">
        <f>PPA!R74</f>
        <v>0.72497787966932525</v>
      </c>
      <c r="S171" s="220">
        <f>PPA!S74</f>
        <v>0.78293681044128871</v>
      </c>
      <c r="T171" s="220">
        <f>PPA!T74</f>
        <v>0.73427174671500783</v>
      </c>
      <c r="U171" s="220">
        <f>PPA!U74</f>
        <v>0.77370114014138336</v>
      </c>
      <c r="V171" s="220">
        <f>PPA!V74</f>
        <v>0.82716339334910638</v>
      </c>
      <c r="W171" s="220">
        <f>PPA!W74</f>
        <v>0.81690531055173865</v>
      </c>
    </row>
    <row r="172" spans="1:23" ht="12" customHeight="1" x14ac:dyDescent="0.3">
      <c r="A172" s="14" t="s">
        <v>52</v>
      </c>
      <c r="B172" s="219">
        <f>PPA!B75</f>
        <v>0.85130626251614372</v>
      </c>
      <c r="C172" s="219">
        <f>PPA!C75</f>
        <v>0.8449597400913732</v>
      </c>
      <c r="D172" s="219">
        <f>PPA!D75</f>
        <v>0.91025047861131758</v>
      </c>
      <c r="E172" s="219">
        <f>PPA!E75</f>
        <v>0.91888192308284289</v>
      </c>
      <c r="F172" s="219">
        <f>PPA!F75</f>
        <v>0.78856963767405153</v>
      </c>
      <c r="G172" s="219">
        <f>PPA!G75</f>
        <v>0.70722863577696227</v>
      </c>
      <c r="H172" s="219">
        <f>PPA!H75</f>
        <v>0.56964095805207471</v>
      </c>
      <c r="I172" s="219">
        <f>PPA!I75</f>
        <v>0.61184557074199153</v>
      </c>
      <c r="J172" s="219">
        <f>PPA!J75</f>
        <v>0.58744718640174898</v>
      </c>
      <c r="K172" s="219">
        <f>PPA!K75</f>
        <v>0.51633619561794275</v>
      </c>
      <c r="L172" s="219">
        <f>PPA!L75</f>
        <v>0.67231318123607098</v>
      </c>
      <c r="M172" s="219">
        <f>PPA!M75</f>
        <v>0.58762652585695985</v>
      </c>
      <c r="N172" s="219">
        <f>PPA!N75</f>
        <v>0.62135836397319155</v>
      </c>
      <c r="O172" s="219">
        <f>PPA!O75</f>
        <v>0.63636002755488519</v>
      </c>
      <c r="P172" s="219">
        <f>PPA!P75</f>
        <v>0.6096358243622807</v>
      </c>
      <c r="Q172" s="219">
        <f>PPA!Q75</f>
        <v>0.72712254281986732</v>
      </c>
      <c r="R172" s="219">
        <f>PPA!R75</f>
        <v>0.68233607128053764</v>
      </c>
      <c r="S172" s="219">
        <f>PPA!S75</f>
        <v>0.74604797523564781</v>
      </c>
      <c r="T172" s="219">
        <f>PPA!T75</f>
        <v>0.69622964965143719</v>
      </c>
      <c r="U172" s="219">
        <f>PPA!U75</f>
        <v>0.73937094532490921</v>
      </c>
      <c r="V172" s="219">
        <f>PPA!V75</f>
        <v>0.79981610094587818</v>
      </c>
      <c r="W172" s="219">
        <f>PPA!W75</f>
        <v>0.78421897971358878</v>
      </c>
    </row>
    <row r="173" spans="1:23" ht="12" customHeight="1" x14ac:dyDescent="0.3">
      <c r="A173" s="14" t="s">
        <v>59</v>
      </c>
      <c r="B173" s="219">
        <f>PPA!B76</f>
        <v>1.2328000207033987</v>
      </c>
      <c r="C173" s="219">
        <f>PPA!C76</f>
        <v>1.237658161832782</v>
      </c>
      <c r="D173" s="219">
        <f>PPA!D76</f>
        <v>1.2609131476382491</v>
      </c>
      <c r="E173" s="219">
        <f>PPA!E76</f>
        <v>1.2321573188495216</v>
      </c>
      <c r="F173" s="219">
        <f>PPA!F76</f>
        <v>1.0386128830746364</v>
      </c>
      <c r="G173" s="219">
        <f>PPA!G76</f>
        <v>0.92683392204114756</v>
      </c>
      <c r="H173" s="219">
        <f>PPA!H76</f>
        <v>0.7537667118195891</v>
      </c>
      <c r="I173" s="219">
        <f>PPA!I76</f>
        <v>0.79633247398390061</v>
      </c>
      <c r="J173" s="219">
        <f>PPA!J76</f>
        <v>0.73456385192489893</v>
      </c>
      <c r="K173" s="219">
        <f>PPA!K76</f>
        <v>0.63099351576552165</v>
      </c>
      <c r="L173" s="219">
        <f>PPA!L76</f>
        <v>0.87859385256112621</v>
      </c>
      <c r="M173" s="219">
        <f>PPA!M76</f>
        <v>0.75482610352384305</v>
      </c>
      <c r="N173" s="219">
        <f>PPA!N76</f>
        <v>0.80151169556007495</v>
      </c>
      <c r="O173" s="219">
        <f>PPA!O76</f>
        <v>0.77168612826581728</v>
      </c>
      <c r="P173" s="219">
        <f>PPA!P76</f>
        <v>0.7543575773482265</v>
      </c>
      <c r="Q173" s="219">
        <f>PPA!Q76</f>
        <v>0.88807043318679513</v>
      </c>
      <c r="R173" s="219">
        <f>PPA!R76</f>
        <v>0.83354175307012501</v>
      </c>
      <c r="S173" s="219">
        <f>PPA!S76</f>
        <v>0.86535910504579672</v>
      </c>
      <c r="T173" s="219">
        <f>PPA!T76</f>
        <v>0.80506898742453858</v>
      </c>
      <c r="U173" s="219">
        <f>PPA!U76</f>
        <v>0.85783580312038099</v>
      </c>
      <c r="V173" s="219">
        <f>PPA!V76</f>
        <v>0.89631477417349492</v>
      </c>
      <c r="W173" s="219">
        <f>PPA!W76</f>
        <v>0.87330061660169622</v>
      </c>
    </row>
    <row r="174" spans="1:23" ht="12" customHeight="1" x14ac:dyDescent="0.3">
      <c r="A174" s="14" t="s">
        <v>60</v>
      </c>
      <c r="B174" s="219">
        <f>PPA!B77</f>
        <v>0.107772553729562</v>
      </c>
      <c r="C174" s="219">
        <f>PPA!C77</f>
        <v>8.6408110317464024E-2</v>
      </c>
      <c r="D174" s="219">
        <f>PPA!D77</f>
        <v>0.14105534540304204</v>
      </c>
      <c r="E174" s="219">
        <f>PPA!E77</f>
        <v>0.20214921329269592</v>
      </c>
      <c r="F174" s="219">
        <f>PPA!F77</f>
        <v>0.1926892049372112</v>
      </c>
      <c r="G174" s="219">
        <f>PPA!G77</f>
        <v>0.19816448906871623</v>
      </c>
      <c r="H174" s="219">
        <f>PPA!H77</f>
        <v>0.17532562219255651</v>
      </c>
      <c r="I174" s="219">
        <f>PPA!I77</f>
        <v>0.19085610267785474</v>
      </c>
      <c r="J174" s="219">
        <f>PPA!J77</f>
        <v>0.2510199582954738</v>
      </c>
      <c r="K174" s="219">
        <f>PPA!K77</f>
        <v>0.27526942917006458</v>
      </c>
      <c r="L174" s="219">
        <f>PPA!L77</f>
        <v>0.17131622252742995</v>
      </c>
      <c r="M174" s="219">
        <f>PPA!M77</f>
        <v>0.17966289018077802</v>
      </c>
      <c r="N174" s="219">
        <f>PPA!N77</f>
        <v>0.19047041442757837</v>
      </c>
      <c r="O174" s="219">
        <f>PPA!O77</f>
        <v>0.2846788760342126</v>
      </c>
      <c r="P174" s="219">
        <f>PPA!P77</f>
        <v>0.27746486280773691</v>
      </c>
      <c r="Q174" s="219">
        <f>PPA!Q77</f>
        <v>0.31283610838156262</v>
      </c>
      <c r="R174" s="219">
        <f>PPA!R77</f>
        <v>0.334604530562362</v>
      </c>
      <c r="S174" s="219">
        <f>PPA!S77</f>
        <v>0.48777478652872441</v>
      </c>
      <c r="T174" s="219">
        <f>PPA!T77</f>
        <v>0.47885819477688218</v>
      </c>
      <c r="U174" s="219">
        <f>PPA!U77</f>
        <v>0.48860264499127776</v>
      </c>
      <c r="V174" s="219">
        <f>PPA!V77</f>
        <v>0.63552788261281767</v>
      </c>
      <c r="W174" s="219">
        <f>PPA!W77</f>
        <v>0.67076939777315303</v>
      </c>
    </row>
    <row r="175" spans="1:23" ht="12" customHeight="1" x14ac:dyDescent="0.3">
      <c r="A175" s="15" t="s">
        <v>61</v>
      </c>
      <c r="B175" s="223">
        <f>FBT!B$38</f>
        <v>1.5370567328514335</v>
      </c>
      <c r="C175" s="223">
        <f>FBT!C$38</f>
        <v>1.5224449183565758</v>
      </c>
      <c r="D175" s="223">
        <f>FBT!D$38</f>
        <v>1.5162703212194257</v>
      </c>
      <c r="E175" s="223">
        <f>FBT!E$38</f>
        <v>1.7989369926769136</v>
      </c>
      <c r="F175" s="223">
        <f>FBT!F$38</f>
        <v>1.7780213168096868</v>
      </c>
      <c r="G175" s="223">
        <f>FBT!G$38</f>
        <v>1.6560734628739335</v>
      </c>
      <c r="H175" s="223">
        <f>FBT!H$38</f>
        <v>1.5431086325601899</v>
      </c>
      <c r="I175" s="223">
        <f>FBT!I$38</f>
        <v>1.5504210326167005</v>
      </c>
      <c r="J175" s="223">
        <f>FBT!J$38</f>
        <v>1.5160800514118009</v>
      </c>
      <c r="K175" s="223">
        <f>FBT!K$38</f>
        <v>1.5717144763626818</v>
      </c>
      <c r="L175" s="223">
        <f>FBT!L$38</f>
        <v>1.5751232129568726</v>
      </c>
      <c r="M175" s="223">
        <f>FBT!M$38</f>
        <v>1.4373376786758816</v>
      </c>
      <c r="N175" s="223">
        <f>FBT!N$38</f>
        <v>1.4132672935037791</v>
      </c>
      <c r="O175" s="223">
        <f>FBT!O$38</f>
        <v>1.4112744806961899</v>
      </c>
      <c r="P175" s="223">
        <f>FBT!P$38</f>
        <v>1.4073355660023308</v>
      </c>
      <c r="Q175" s="223">
        <f>FBT!Q$38</f>
        <v>1.4305454385758281</v>
      </c>
      <c r="R175" s="223">
        <f>FBT!R$38</f>
        <v>1.4245465801322841</v>
      </c>
      <c r="S175" s="223">
        <f>FBT!S$38</f>
        <v>1.428108508887131</v>
      </c>
      <c r="T175" s="223">
        <f>FBT!T$38</f>
        <v>1.4389565426301172</v>
      </c>
      <c r="U175" s="223">
        <f>FBT!U$38</f>
        <v>1.4473425302078859</v>
      </c>
      <c r="V175" s="223">
        <f>FBT!V$38</f>
        <v>1.4968769438495235</v>
      </c>
      <c r="W175" s="223">
        <f>FBT!W$38</f>
        <v>1.4538725094881875</v>
      </c>
    </row>
    <row r="176" spans="1:23" ht="12" customHeight="1" x14ac:dyDescent="0.3">
      <c r="A176" s="12" t="s">
        <v>62</v>
      </c>
      <c r="B176" s="219">
        <f>TRE!B$38</f>
        <v>1.2377960233344647</v>
      </c>
      <c r="C176" s="219">
        <f>TRE!C$38</f>
        <v>1.4086031769116663</v>
      </c>
      <c r="D176" s="219">
        <f>TRE!D$38</f>
        <v>1.4952491325521298</v>
      </c>
      <c r="E176" s="219">
        <f>TRE!E$38</f>
        <v>1.4575365973751622</v>
      </c>
      <c r="F176" s="219">
        <f>TRE!F$38</f>
        <v>1.3047473247610644</v>
      </c>
      <c r="G176" s="219">
        <f>TRE!G$38</f>
        <v>1.2866827266553296</v>
      </c>
      <c r="H176" s="219">
        <f>TRE!H$38</f>
        <v>1.2112680430834375</v>
      </c>
      <c r="I176" s="219">
        <f>TRE!I$38</f>
        <v>1.2205671977808823</v>
      </c>
      <c r="J176" s="219">
        <f>TRE!J$38</f>
        <v>1.1701703962350425</v>
      </c>
      <c r="K176" s="219">
        <f>TRE!K$38</f>
        <v>1.2734007962490699</v>
      </c>
      <c r="L176" s="219">
        <f>TRE!L$38</f>
        <v>1.4276388717461557</v>
      </c>
      <c r="M176" s="219">
        <f>TRE!M$38</f>
        <v>1.3978484375549898</v>
      </c>
      <c r="N176" s="219">
        <f>TRE!N$38</f>
        <v>1.4051179278937067</v>
      </c>
      <c r="O176" s="219">
        <f>TRE!O$38</f>
        <v>1.4606440417021227</v>
      </c>
      <c r="P176" s="219">
        <f>TRE!P$38</f>
        <v>1.2969922769648794</v>
      </c>
      <c r="Q176" s="219">
        <f>TRE!Q$38</f>
        <v>1.126793985395137</v>
      </c>
      <c r="R176" s="219">
        <f>TRE!R$38</f>
        <v>1.0967849544285679</v>
      </c>
      <c r="S176" s="219">
        <f>TRE!S$38</f>
        <v>0.89333121624151512</v>
      </c>
      <c r="T176" s="219">
        <f>TRE!T$38</f>
        <v>0.83297073273846378</v>
      </c>
      <c r="U176" s="219">
        <f>TRE!U$38</f>
        <v>0.89428969989356899</v>
      </c>
      <c r="V176" s="219">
        <f>TRE!V$38</f>
        <v>1.0186451292477554</v>
      </c>
      <c r="W176" s="219">
        <f>TRE!W$38</f>
        <v>1.0279087775879741</v>
      </c>
    </row>
    <row r="177" spans="1:23" ht="12" customHeight="1" x14ac:dyDescent="0.3">
      <c r="A177" s="12" t="s">
        <v>63</v>
      </c>
      <c r="B177" s="219">
        <f>MAE!B$38</f>
        <v>0.87639535890748532</v>
      </c>
      <c r="C177" s="219">
        <f>MAE!C$38</f>
        <v>0.83058854222945278</v>
      </c>
      <c r="D177" s="219">
        <f>MAE!D$38</f>
        <v>1.0699908362759236</v>
      </c>
      <c r="E177" s="219">
        <f>MAE!E$38</f>
        <v>1.2320654648642664</v>
      </c>
      <c r="F177" s="219">
        <f>MAE!F$38</f>
        <v>1.2299510202804724</v>
      </c>
      <c r="G177" s="219">
        <f>MAE!G$38</f>
        <v>1.3477695238730911</v>
      </c>
      <c r="H177" s="219">
        <f>MAE!H$38</f>
        <v>1.2597774926307275</v>
      </c>
      <c r="I177" s="219">
        <f>MAE!I$38</f>
        <v>1.1893429766794845</v>
      </c>
      <c r="J177" s="219">
        <f>MAE!J$38</f>
        <v>1.0203106462351814</v>
      </c>
      <c r="K177" s="219">
        <f>MAE!K$38</f>
        <v>1.1204848082394654</v>
      </c>
      <c r="L177" s="219">
        <f>MAE!L$38</f>
        <v>1.205494770400573</v>
      </c>
      <c r="M177" s="219">
        <f>MAE!M$38</f>
        <v>1.1825984480321783</v>
      </c>
      <c r="N177" s="219">
        <f>MAE!N$38</f>
        <v>1.1889509901915214</v>
      </c>
      <c r="O177" s="219">
        <f>MAE!O$38</f>
        <v>1.2341079012665932</v>
      </c>
      <c r="P177" s="219">
        <f>MAE!P$38</f>
        <v>1.045626228647232</v>
      </c>
      <c r="Q177" s="219">
        <f>MAE!Q$38</f>
        <v>1.1211776640215063</v>
      </c>
      <c r="R177" s="219">
        <f>MAE!R$38</f>
        <v>1.1203570976123587</v>
      </c>
      <c r="S177" s="219">
        <f>MAE!S$38</f>
        <v>1.1712232286760687</v>
      </c>
      <c r="T177" s="219">
        <f>MAE!T$38</f>
        <v>1.2289458487033709</v>
      </c>
      <c r="U177" s="219">
        <f>MAE!U$38</f>
        <v>1.1645058757568061</v>
      </c>
      <c r="V177" s="219">
        <f>MAE!V$38</f>
        <v>1.2642903114496975</v>
      </c>
      <c r="W177" s="219">
        <f>MAE!W$38</f>
        <v>1.2830637733567214</v>
      </c>
    </row>
    <row r="178" spans="1:23" ht="12" customHeight="1" x14ac:dyDescent="0.3">
      <c r="A178" s="12" t="s">
        <v>64</v>
      </c>
      <c r="B178" s="219">
        <f>TEL!B$38</f>
        <v>0.80208514113462359</v>
      </c>
      <c r="C178" s="219">
        <f>TEL!C$38</f>
        <v>0.77426757670239488</v>
      </c>
      <c r="D178" s="219">
        <f>TEL!D$38</f>
        <v>0.7934806012620943</v>
      </c>
      <c r="E178" s="219">
        <f>TEL!E$38</f>
        <v>1.2182677763025553</v>
      </c>
      <c r="F178" s="219">
        <f>TEL!F$38</f>
        <v>1.2882471200878813</v>
      </c>
      <c r="G178" s="219">
        <f>TEL!G$38</f>
        <v>1.2768395202155476</v>
      </c>
      <c r="H178" s="219">
        <f>TEL!H$38</f>
        <v>1.2741764513843423</v>
      </c>
      <c r="I178" s="219">
        <f>TEL!I$38</f>
        <v>1.2090728826364674</v>
      </c>
      <c r="J178" s="219">
        <f>TEL!J$38</f>
        <v>1.2328010138324454</v>
      </c>
      <c r="K178" s="219">
        <f>TEL!K$38</f>
        <v>1.2703946294335262</v>
      </c>
      <c r="L178" s="219">
        <f>TEL!L$38</f>
        <v>1.3133199392942174</v>
      </c>
      <c r="M178" s="219">
        <f>TEL!M$38</f>
        <v>1.3640035440378446</v>
      </c>
      <c r="N178" s="219">
        <f>TEL!N$38</f>
        <v>1.3412109922940574</v>
      </c>
      <c r="O178" s="219">
        <f>TEL!O$38</f>
        <v>1.2937927345809772</v>
      </c>
      <c r="P178" s="219">
        <f>TEL!P$38</f>
        <v>1.1175090670163663</v>
      </c>
      <c r="Q178" s="219">
        <f>TEL!Q$38</f>
        <v>1.1482578652291613</v>
      </c>
      <c r="R178" s="219">
        <f>TEL!R$38</f>
        <v>1.1321762791991161</v>
      </c>
      <c r="S178" s="219">
        <f>TEL!S$38</f>
        <v>1.2119666552840003</v>
      </c>
      <c r="T178" s="219">
        <f>TEL!T$38</f>
        <v>1.2139968502900647</v>
      </c>
      <c r="U178" s="219">
        <f>TEL!U$38</f>
        <v>1.1535758052263605</v>
      </c>
      <c r="V178" s="219">
        <f>TEL!V$38</f>
        <v>1.2044244015124457</v>
      </c>
      <c r="W178" s="219">
        <f>TEL!W$38</f>
        <v>1.1817031319792437</v>
      </c>
    </row>
    <row r="179" spans="1:23" ht="12" customHeight="1" x14ac:dyDescent="0.3">
      <c r="A179" s="12" t="s">
        <v>65</v>
      </c>
      <c r="B179" s="219">
        <f>WWP!B$38</f>
        <v>0</v>
      </c>
      <c r="C179" s="219">
        <f>WWP!C$38</f>
        <v>0</v>
      </c>
      <c r="D179" s="219">
        <f>WWP!D$38</f>
        <v>0</v>
      </c>
      <c r="E179" s="219">
        <f>WWP!E$38</f>
        <v>0</v>
      </c>
      <c r="F179" s="219">
        <f>WWP!F$38</f>
        <v>0.19893497973825586</v>
      </c>
      <c r="G179" s="219">
        <f>WWP!G$38</f>
        <v>0.19817281504777604</v>
      </c>
      <c r="H179" s="219">
        <f>WWP!H$38</f>
        <v>0.19620177913615183</v>
      </c>
      <c r="I179" s="219">
        <f>WWP!I$38</f>
        <v>0.15923318623436614</v>
      </c>
      <c r="J179" s="219">
        <f>WWP!J$38</f>
        <v>0.16161495276457569</v>
      </c>
      <c r="K179" s="219">
        <f>WWP!K$38</f>
        <v>0.176738739516315</v>
      </c>
      <c r="L179" s="219">
        <f>WWP!L$38</f>
        <v>0.1611654969318897</v>
      </c>
      <c r="M179" s="219">
        <f>WWP!M$38</f>
        <v>0.16600028274099529</v>
      </c>
      <c r="N179" s="219">
        <f>WWP!N$38</f>
        <v>0.26146727393666286</v>
      </c>
      <c r="O179" s="219">
        <f>WWP!O$38</f>
        <v>0.26392913253466788</v>
      </c>
      <c r="P179" s="219">
        <f>WWP!P$38</f>
        <v>0.22012607428712455</v>
      </c>
      <c r="Q179" s="219">
        <f>WWP!Q$38</f>
        <v>0.20132032447735385</v>
      </c>
      <c r="R179" s="219">
        <f>WWP!R$38</f>
        <v>0.19029211368666085</v>
      </c>
      <c r="S179" s="219">
        <f>WWP!S$38</f>
        <v>0.22995451446852855</v>
      </c>
      <c r="T179" s="219">
        <f>WWP!T$38</f>
        <v>0.21287323298470401</v>
      </c>
      <c r="U179" s="219">
        <f>WWP!U$38</f>
        <v>0.21202422394443435</v>
      </c>
      <c r="V179" s="219">
        <f>WWP!V$38</f>
        <v>0.33463888515693052</v>
      </c>
      <c r="W179" s="219">
        <f>WWP!W$38</f>
        <v>0.33252948791323389</v>
      </c>
    </row>
    <row r="180" spans="1:23" ht="12" customHeight="1" x14ac:dyDescent="0.3">
      <c r="A180" s="16" t="s">
        <v>66</v>
      </c>
      <c r="B180" s="224">
        <f>OIS!B$38</f>
        <v>2.0896519420524728</v>
      </c>
      <c r="C180" s="224">
        <f>OIS!C$38</f>
        <v>2.2427944456474309</v>
      </c>
      <c r="D180" s="224">
        <f>OIS!D$38</f>
        <v>2.002995262969034</v>
      </c>
      <c r="E180" s="224">
        <f>OIS!E$38</f>
        <v>1.6698824725097394</v>
      </c>
      <c r="F180" s="224">
        <f>OIS!F$38</f>
        <v>1.7942293747099802</v>
      </c>
      <c r="G180" s="224">
        <f>OIS!G$38</f>
        <v>1.931370636398136</v>
      </c>
      <c r="H180" s="224">
        <f>OIS!H$38</f>
        <v>1.9064691069969808</v>
      </c>
      <c r="I180" s="224">
        <f>OIS!I$38</f>
        <v>1.6135304739289233</v>
      </c>
      <c r="J180" s="224">
        <f>OIS!J$38</f>
        <v>1.4660277441977911</v>
      </c>
      <c r="K180" s="224">
        <f>OIS!K$38</f>
        <v>1.6487151366283197</v>
      </c>
      <c r="L180" s="224">
        <f>OIS!L$38</f>
        <v>1.6162605438284177</v>
      </c>
      <c r="M180" s="224">
        <f>OIS!M$38</f>
        <v>1.4378827022887803</v>
      </c>
      <c r="N180" s="224">
        <f>OIS!N$38</f>
        <v>1.6445123249215894</v>
      </c>
      <c r="O180" s="224">
        <f>OIS!O$38</f>
        <v>1.5584525051199249</v>
      </c>
      <c r="P180" s="224">
        <f>OIS!P$38</f>
        <v>1.4587273415161299</v>
      </c>
      <c r="Q180" s="224">
        <f>OIS!Q$38</f>
        <v>1.3307173052103201</v>
      </c>
      <c r="R180" s="224">
        <f>OIS!R$38</f>
        <v>1.3497664900649704</v>
      </c>
      <c r="S180" s="224">
        <f>OIS!S$38</f>
        <v>1.4223205381954243</v>
      </c>
      <c r="T180" s="224">
        <f>OIS!T$38</f>
        <v>1.3967979588471313</v>
      </c>
      <c r="U180" s="224">
        <f>OIS!U$38</f>
        <v>1.3737831593451786</v>
      </c>
      <c r="V180" s="224">
        <f>OIS!V$38</f>
        <v>1.2707766140561938</v>
      </c>
      <c r="W180" s="224">
        <f>OIS!W$38</f>
        <v>1.2632993694322545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34" width="9.109375" style="1" hidden="1" customWidth="1"/>
    <col min="35" max="103" width="13" style="1" hidden="1" customWidth="1"/>
    <col min="104" max="104" width="2.6640625" style="1" customWidth="1"/>
    <col min="105" max="107" width="9.109375" style="1" customWidth="1"/>
    <col min="108" max="16384" width="9.109375" style="1"/>
  </cols>
  <sheetData>
    <row r="1" spans="1:23" ht="15" customHeight="1" x14ac:dyDescent="0.3">
      <c r="A1" s="9" t="str">
        <f>index!$A$1&amp;": Industry Summary / final energy consumption"</f>
        <v>BE: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3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3">
      <c r="A5" s="34" t="s">
        <v>91</v>
      </c>
      <c r="B5" s="225">
        <f t="shared" ref="B5:W5" si="0">SUM(B6:B10,B16,B27)</f>
        <v>11592.050386930114</v>
      </c>
      <c r="C5" s="225">
        <f t="shared" si="0"/>
        <v>11637.648796216552</v>
      </c>
      <c r="D5" s="225">
        <f t="shared" si="0"/>
        <v>11324.084780739306</v>
      </c>
      <c r="E5" s="225">
        <f t="shared" si="0"/>
        <v>11375.189595872454</v>
      </c>
      <c r="F5" s="225">
        <f t="shared" si="0"/>
        <v>10557.457695614556</v>
      </c>
      <c r="G5" s="225">
        <f t="shared" si="0"/>
        <v>10571.23413585524</v>
      </c>
      <c r="H5" s="225">
        <f t="shared" si="0"/>
        <v>10661.995614789012</v>
      </c>
      <c r="I5" s="225">
        <f t="shared" si="0"/>
        <v>10153.680653482137</v>
      </c>
      <c r="J5" s="225">
        <f t="shared" si="0"/>
        <v>9954.6167669817314</v>
      </c>
      <c r="K5" s="225">
        <f t="shared" si="0"/>
        <v>9645.9637145311463</v>
      </c>
      <c r="L5" s="225">
        <f t="shared" si="0"/>
        <v>10955.679449698806</v>
      </c>
      <c r="M5" s="225">
        <f t="shared" si="0"/>
        <v>10559.996130696263</v>
      </c>
      <c r="N5" s="225">
        <f t="shared" si="0"/>
        <v>10534.387962166616</v>
      </c>
      <c r="O5" s="225">
        <f t="shared" si="0"/>
        <v>10771.869131556141</v>
      </c>
      <c r="P5" s="225">
        <f t="shared" si="0"/>
        <v>10565.652880481415</v>
      </c>
      <c r="Q5" s="225">
        <f t="shared" si="0"/>
        <v>10577.955803955145</v>
      </c>
      <c r="R5" s="225">
        <f t="shared" si="0"/>
        <v>10631.381943250026</v>
      </c>
      <c r="S5" s="225">
        <f t="shared" si="0"/>
        <v>10443.973172828653</v>
      </c>
      <c r="T5" s="225">
        <f t="shared" si="0"/>
        <v>10680.290283748747</v>
      </c>
      <c r="U5" s="225">
        <f t="shared" si="0"/>
        <v>10310.041358555212</v>
      </c>
      <c r="V5" s="225">
        <f t="shared" si="0"/>
        <v>10003.808856405431</v>
      </c>
      <c r="W5" s="225">
        <f t="shared" si="0"/>
        <v>10578.785984522619</v>
      </c>
    </row>
    <row r="6" spans="1:23" ht="12" customHeight="1" x14ac:dyDescent="0.3">
      <c r="A6" s="202" t="s">
        <v>92</v>
      </c>
      <c r="B6" s="226">
        <v>98.460718038473004</v>
      </c>
      <c r="C6" s="226">
        <v>96.621366962541202</v>
      </c>
      <c r="D6" s="226">
        <v>96.091631940012789</v>
      </c>
      <c r="E6" s="226">
        <v>103.03392776341305</v>
      </c>
      <c r="F6" s="226">
        <v>106.10640396624342</v>
      </c>
      <c r="G6" s="226">
        <v>106.80037215477957</v>
      </c>
      <c r="H6" s="226">
        <v>113.73347204504998</v>
      </c>
      <c r="I6" s="226">
        <v>110.33667691793576</v>
      </c>
      <c r="J6" s="226">
        <v>110.40022988403943</v>
      </c>
      <c r="K6" s="226">
        <v>98.089220977330626</v>
      </c>
      <c r="L6" s="226">
        <v>112.63934630330589</v>
      </c>
      <c r="M6" s="226">
        <v>105.82453582144532</v>
      </c>
      <c r="N6" s="226">
        <v>103.57025001356115</v>
      </c>
      <c r="O6" s="226">
        <v>105.27046927626745</v>
      </c>
      <c r="P6" s="226">
        <v>103.67347722757076</v>
      </c>
      <c r="Q6" s="226">
        <v>104.56545986550766</v>
      </c>
      <c r="R6" s="226">
        <v>105.74261397753243</v>
      </c>
      <c r="S6" s="226">
        <v>106.56420665955351</v>
      </c>
      <c r="T6" s="226">
        <v>108.6172702929729</v>
      </c>
      <c r="U6" s="226">
        <v>107.46649018621575</v>
      </c>
      <c r="V6" s="226">
        <v>101.24521329373576</v>
      </c>
      <c r="W6" s="226">
        <v>107.88047020843733</v>
      </c>
    </row>
    <row r="7" spans="1:23" ht="12" customHeight="1" x14ac:dyDescent="0.3">
      <c r="A7" s="202" t="s">
        <v>93</v>
      </c>
      <c r="B7" s="226">
        <v>276.30254277145798</v>
      </c>
      <c r="C7" s="226">
        <v>270.80551458130071</v>
      </c>
      <c r="D7" s="226">
        <v>271.63476059075185</v>
      </c>
      <c r="E7" s="226">
        <v>285.50097110432841</v>
      </c>
      <c r="F7" s="226">
        <v>274.17451722366479</v>
      </c>
      <c r="G7" s="226">
        <v>274.60253189031812</v>
      </c>
      <c r="H7" s="226">
        <v>287.25642288954873</v>
      </c>
      <c r="I7" s="226">
        <v>277.16972329089094</v>
      </c>
      <c r="J7" s="226">
        <v>260.83455533770382</v>
      </c>
      <c r="K7" s="226">
        <v>250.35071156476428</v>
      </c>
      <c r="L7" s="226">
        <v>296.95348775024036</v>
      </c>
      <c r="M7" s="226">
        <v>278.21811291260457</v>
      </c>
      <c r="N7" s="226">
        <v>275.42973360381086</v>
      </c>
      <c r="O7" s="226">
        <v>271.03774350506507</v>
      </c>
      <c r="P7" s="226">
        <v>278.52028398029796</v>
      </c>
      <c r="Q7" s="226">
        <v>284.17244259757302</v>
      </c>
      <c r="R7" s="226">
        <v>292.89783045434717</v>
      </c>
      <c r="S7" s="226">
        <v>303.51059526886496</v>
      </c>
      <c r="T7" s="226">
        <v>299.8553730486633</v>
      </c>
      <c r="U7" s="226">
        <v>298.99926836135103</v>
      </c>
      <c r="V7" s="226">
        <v>293.46013861741852</v>
      </c>
      <c r="W7" s="226">
        <v>303.15330531733423</v>
      </c>
    </row>
    <row r="8" spans="1:23" ht="12" customHeight="1" x14ac:dyDescent="0.3">
      <c r="A8" s="202" t="s">
        <v>94</v>
      </c>
      <c r="B8" s="226">
        <v>437.61470124654068</v>
      </c>
      <c r="C8" s="226">
        <v>425.47874205494645</v>
      </c>
      <c r="D8" s="226">
        <v>430.4385917973118</v>
      </c>
      <c r="E8" s="226">
        <v>450.30243707228118</v>
      </c>
      <c r="F8" s="226">
        <v>440.530342017647</v>
      </c>
      <c r="G8" s="226">
        <v>437.36365722310421</v>
      </c>
      <c r="H8" s="226">
        <v>450.8180727243568</v>
      </c>
      <c r="I8" s="226">
        <v>440.2279895995415</v>
      </c>
      <c r="J8" s="226">
        <v>421.33448985810242</v>
      </c>
      <c r="K8" s="226">
        <v>381.89959146796474</v>
      </c>
      <c r="L8" s="226">
        <v>446.00247580121379</v>
      </c>
      <c r="M8" s="226">
        <v>426.39692824971752</v>
      </c>
      <c r="N8" s="226">
        <v>418.91748974735663</v>
      </c>
      <c r="O8" s="226">
        <v>414.487240479599</v>
      </c>
      <c r="P8" s="226">
        <v>421.15924265396325</v>
      </c>
      <c r="Q8" s="226">
        <v>427.64341907739907</v>
      </c>
      <c r="R8" s="226">
        <v>438.31004589449907</v>
      </c>
      <c r="S8" s="226">
        <v>449.69504285597208</v>
      </c>
      <c r="T8" s="226">
        <v>448.78012315878635</v>
      </c>
      <c r="U8" s="226">
        <v>443.96435390590403</v>
      </c>
      <c r="V8" s="226">
        <v>433.24878888698731</v>
      </c>
      <c r="W8" s="226">
        <v>451.50280392704337</v>
      </c>
    </row>
    <row r="9" spans="1:23" ht="12" customHeight="1" x14ac:dyDescent="0.3">
      <c r="A9" s="202" t="s">
        <v>95</v>
      </c>
      <c r="B9" s="226">
        <v>478.65932334464355</v>
      </c>
      <c r="C9" s="226">
        <v>471.22478579855755</v>
      </c>
      <c r="D9" s="226">
        <v>471.03391106692209</v>
      </c>
      <c r="E9" s="226">
        <v>493.06094920542353</v>
      </c>
      <c r="F9" s="226">
        <v>466.47407511396028</v>
      </c>
      <c r="G9" s="226">
        <v>467.57966017343233</v>
      </c>
      <c r="H9" s="226">
        <v>487.53650454026558</v>
      </c>
      <c r="I9" s="226">
        <v>471.67149210093271</v>
      </c>
      <c r="J9" s="226">
        <v>442.50621488247651</v>
      </c>
      <c r="K9" s="226">
        <v>429.07650143901833</v>
      </c>
      <c r="L9" s="226">
        <v>509.81920390639408</v>
      </c>
      <c r="M9" s="226">
        <v>475.95521104804556</v>
      </c>
      <c r="N9" s="226">
        <v>472.18742662829192</v>
      </c>
      <c r="O9" s="226">
        <v>464.3357679970793</v>
      </c>
      <c r="P9" s="226">
        <v>480.63829795095336</v>
      </c>
      <c r="Q9" s="226">
        <v>490.73245473742026</v>
      </c>
      <c r="R9" s="226">
        <v>506.77690266087569</v>
      </c>
      <c r="S9" s="226">
        <v>526.85500029936475</v>
      </c>
      <c r="T9" s="226">
        <v>523.58055347970662</v>
      </c>
      <c r="U9" s="226">
        <v>522.66722566892997</v>
      </c>
      <c r="V9" s="226">
        <v>513.69544754593596</v>
      </c>
      <c r="W9" s="226">
        <v>536.51617755462485</v>
      </c>
    </row>
    <row r="10" spans="1:23" ht="12" customHeight="1" x14ac:dyDescent="0.3">
      <c r="A10" s="36" t="s">
        <v>96</v>
      </c>
      <c r="B10" s="227">
        <f t="shared" ref="B10:W10" si="1">SUM(B11:B15)</f>
        <v>241.23917768096641</v>
      </c>
      <c r="C10" s="227">
        <f t="shared" si="1"/>
        <v>256.48293989577877</v>
      </c>
      <c r="D10" s="227">
        <f t="shared" si="1"/>
        <v>241.25457828210125</v>
      </c>
      <c r="E10" s="227">
        <f t="shared" si="1"/>
        <v>228.28581054496192</v>
      </c>
      <c r="F10" s="227">
        <f t="shared" si="1"/>
        <v>211.17712090143414</v>
      </c>
      <c r="G10" s="227">
        <f t="shared" si="1"/>
        <v>219.19602529383991</v>
      </c>
      <c r="H10" s="227">
        <f t="shared" si="1"/>
        <v>224.76516370186891</v>
      </c>
      <c r="I10" s="227">
        <f t="shared" si="1"/>
        <v>213.47468922841014</v>
      </c>
      <c r="J10" s="227">
        <f t="shared" si="1"/>
        <v>206.24658716764731</v>
      </c>
      <c r="K10" s="227">
        <f t="shared" si="1"/>
        <v>208.34899205867129</v>
      </c>
      <c r="L10" s="227">
        <f t="shared" si="1"/>
        <v>236.10503431241273</v>
      </c>
      <c r="M10" s="227">
        <f t="shared" si="1"/>
        <v>218.5988225447812</v>
      </c>
      <c r="N10" s="227">
        <f t="shared" si="1"/>
        <v>220.80728741568544</v>
      </c>
      <c r="O10" s="227">
        <f t="shared" si="1"/>
        <v>231.78483962302644</v>
      </c>
      <c r="P10" s="227">
        <f t="shared" si="1"/>
        <v>224.08651800856518</v>
      </c>
      <c r="Q10" s="227">
        <f t="shared" si="1"/>
        <v>225.66279455354967</v>
      </c>
      <c r="R10" s="227">
        <f t="shared" si="1"/>
        <v>224.94046946223287</v>
      </c>
      <c r="S10" s="227">
        <f t="shared" si="1"/>
        <v>230.76755408715991</v>
      </c>
      <c r="T10" s="227">
        <f t="shared" si="1"/>
        <v>233.04376888220867</v>
      </c>
      <c r="U10" s="227">
        <f t="shared" si="1"/>
        <v>226.39489172615035</v>
      </c>
      <c r="V10" s="227">
        <f t="shared" si="1"/>
        <v>225.04517069555843</v>
      </c>
      <c r="W10" s="227">
        <f t="shared" si="1"/>
        <v>240.38781056868143</v>
      </c>
    </row>
    <row r="11" spans="1:23" ht="12" customHeight="1" x14ac:dyDescent="0.3">
      <c r="A11" s="37" t="s">
        <v>83</v>
      </c>
      <c r="B11" s="228">
        <v>14.115705647031323</v>
      </c>
      <c r="C11" s="228">
        <v>29.943773636414711</v>
      </c>
      <c r="D11" s="228">
        <v>11.860295727458951</v>
      </c>
      <c r="E11" s="228">
        <v>13.454052637591587</v>
      </c>
      <c r="F11" s="228">
        <v>7.8977473338491064</v>
      </c>
      <c r="G11" s="228">
        <v>9.2336244285996791</v>
      </c>
      <c r="H11" s="228">
        <v>8.1398852163875919</v>
      </c>
      <c r="I11" s="228">
        <v>6.1415347260145143</v>
      </c>
      <c r="J11" s="228">
        <v>2.677497216311564</v>
      </c>
      <c r="K11" s="228">
        <v>4.4619636811835219</v>
      </c>
      <c r="L11" s="228">
        <v>6.8242054636117091</v>
      </c>
      <c r="M11" s="228">
        <v>2.8767724404156008</v>
      </c>
      <c r="N11" s="228">
        <v>6.0138617810911423</v>
      </c>
      <c r="O11" s="228">
        <v>6.4737312713563231</v>
      </c>
      <c r="P11" s="228">
        <v>5.2110698436292582</v>
      </c>
      <c r="Q11" s="228">
        <v>4.0605286644182259</v>
      </c>
      <c r="R11" s="228">
        <v>3.5112860287478771</v>
      </c>
      <c r="S11" s="228">
        <v>3.513261191989792</v>
      </c>
      <c r="T11" s="228">
        <v>3.4458125782887254</v>
      </c>
      <c r="U11" s="228">
        <v>3.2767322556552614</v>
      </c>
      <c r="V11" s="228">
        <v>4.4669683352999456</v>
      </c>
      <c r="W11" s="228">
        <v>4.0235368749013887</v>
      </c>
    </row>
    <row r="12" spans="1:23" ht="12" customHeight="1" x14ac:dyDescent="0.3">
      <c r="A12" s="37" t="s">
        <v>72</v>
      </c>
      <c r="B12" s="228">
        <v>131.41686371944684</v>
      </c>
      <c r="C12" s="228">
        <v>130.82346068557004</v>
      </c>
      <c r="D12" s="228">
        <v>138.50379715069255</v>
      </c>
      <c r="E12" s="228">
        <v>135.51208285249461</v>
      </c>
      <c r="F12" s="228">
        <v>115.2533723320021</v>
      </c>
      <c r="G12" s="228">
        <v>122.96547779918475</v>
      </c>
      <c r="H12" s="228">
        <v>120.18944563835828</v>
      </c>
      <c r="I12" s="228">
        <v>111.77475940284417</v>
      </c>
      <c r="J12" s="228">
        <v>109.81303548616329</v>
      </c>
      <c r="K12" s="228">
        <v>125.7459347031463</v>
      </c>
      <c r="L12" s="228">
        <v>133.72831482630053</v>
      </c>
      <c r="M12" s="228">
        <v>127.75000967263934</v>
      </c>
      <c r="N12" s="228">
        <v>131.86861727283119</v>
      </c>
      <c r="O12" s="228">
        <v>147.90219413464587</v>
      </c>
      <c r="P12" s="228">
        <v>135.29900603722169</v>
      </c>
      <c r="Q12" s="228">
        <v>136.25006857115645</v>
      </c>
      <c r="R12" s="228">
        <v>131.87006905030384</v>
      </c>
      <c r="S12" s="228">
        <v>142.63240034478494</v>
      </c>
      <c r="T12" s="228">
        <v>144.98693974820458</v>
      </c>
      <c r="U12" s="228">
        <v>136.09059479271056</v>
      </c>
      <c r="V12" s="228">
        <v>141.12737252190757</v>
      </c>
      <c r="W12" s="228">
        <v>157.53893313760651</v>
      </c>
    </row>
    <row r="13" spans="1:23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4.8151332760061841E-3</v>
      </c>
      <c r="O13" s="228">
        <v>9.5442820292270386E-3</v>
      </c>
      <c r="P13" s="228">
        <v>1.4359415305231099E-2</v>
      </c>
      <c r="Q13" s="228">
        <v>1.9088564058458189E-2</v>
      </c>
      <c r="R13" s="228">
        <v>8.3576956147868503E-2</v>
      </c>
      <c r="S13" s="228">
        <v>8.3576956147888667E-2</v>
      </c>
      <c r="T13" s="228">
        <v>8.357695614788796E-2</v>
      </c>
      <c r="U13" s="228">
        <v>8.3576956147895287E-2</v>
      </c>
      <c r="V13" s="228">
        <v>8.3576956147831422E-2</v>
      </c>
      <c r="W13" s="228">
        <v>8.1169389509837139E-2</v>
      </c>
    </row>
    <row r="14" spans="1:23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1.4808254514187791</v>
      </c>
      <c r="M14" s="228">
        <v>1.6002579535684494</v>
      </c>
      <c r="N14" s="228">
        <v>2.2212381771277179</v>
      </c>
      <c r="O14" s="228">
        <v>2.9616509028374907</v>
      </c>
      <c r="P14" s="228">
        <v>4.7315563198622055</v>
      </c>
      <c r="Q14" s="228">
        <v>6.3055030094532869</v>
      </c>
      <c r="R14" s="228">
        <v>8.2139294926326567</v>
      </c>
      <c r="S14" s="228">
        <v>8.5363714530291475</v>
      </c>
      <c r="T14" s="228">
        <v>8.0276010317634263</v>
      </c>
      <c r="U14" s="228">
        <v>8.7011177986439758</v>
      </c>
      <c r="V14" s="228">
        <v>8.8397248493030194</v>
      </c>
      <c r="W14" s="228">
        <v>4.972742906276677</v>
      </c>
    </row>
    <row r="15" spans="1:23" ht="12" customHeight="1" x14ac:dyDescent="0.3">
      <c r="A15" s="38" t="s">
        <v>38</v>
      </c>
      <c r="B15" s="229">
        <v>95.706608314488264</v>
      </c>
      <c r="C15" s="229">
        <v>95.71570557379404</v>
      </c>
      <c r="D15" s="229">
        <v>90.890485403949739</v>
      </c>
      <c r="E15" s="229">
        <v>79.319675054875731</v>
      </c>
      <c r="F15" s="229">
        <v>88.026001235582925</v>
      </c>
      <c r="G15" s="229">
        <v>86.996923066055473</v>
      </c>
      <c r="H15" s="229">
        <v>96.435832847123038</v>
      </c>
      <c r="I15" s="229">
        <v>95.558395099551461</v>
      </c>
      <c r="J15" s="229">
        <v>93.756054465172454</v>
      </c>
      <c r="K15" s="229">
        <v>78.141093674341448</v>
      </c>
      <c r="L15" s="229">
        <v>94.07168857108168</v>
      </c>
      <c r="M15" s="229">
        <v>86.371782478157826</v>
      </c>
      <c r="N15" s="229">
        <v>80.698755051359385</v>
      </c>
      <c r="O15" s="229">
        <v>74.43771903215756</v>
      </c>
      <c r="P15" s="229">
        <v>78.830526392546815</v>
      </c>
      <c r="Q15" s="229">
        <v>79.027605744463273</v>
      </c>
      <c r="R15" s="229">
        <v>81.261607934400615</v>
      </c>
      <c r="S15" s="229">
        <v>76.001944141208156</v>
      </c>
      <c r="T15" s="229">
        <v>76.499838567804062</v>
      </c>
      <c r="U15" s="229">
        <v>78.242869922992639</v>
      </c>
      <c r="V15" s="229">
        <v>70.527528032900051</v>
      </c>
      <c r="W15" s="229">
        <v>73.77142826038704</v>
      </c>
    </row>
    <row r="16" spans="1:23" ht="12" customHeight="1" x14ac:dyDescent="0.3">
      <c r="A16" s="39" t="s">
        <v>98</v>
      </c>
      <c r="B16" s="230">
        <f t="shared" ref="B16:W16" si="2">SUM(B17:B26)</f>
        <v>3313.8837156778759</v>
      </c>
      <c r="C16" s="230">
        <f t="shared" si="2"/>
        <v>3385.7630225310158</v>
      </c>
      <c r="D16" s="230">
        <f t="shared" si="2"/>
        <v>3204.598310413433</v>
      </c>
      <c r="E16" s="230">
        <f t="shared" si="2"/>
        <v>3207.1559356952589</v>
      </c>
      <c r="F16" s="230">
        <f t="shared" si="2"/>
        <v>2877.0416756872355</v>
      </c>
      <c r="G16" s="230">
        <f t="shared" si="2"/>
        <v>3005.6189138493105</v>
      </c>
      <c r="H16" s="230">
        <f t="shared" si="2"/>
        <v>3003.7469837628523</v>
      </c>
      <c r="I16" s="230">
        <f t="shared" si="2"/>
        <v>2851.956880342284</v>
      </c>
      <c r="J16" s="230">
        <f t="shared" si="2"/>
        <v>2794.2946953653468</v>
      </c>
      <c r="K16" s="230">
        <f t="shared" si="2"/>
        <v>3492.8235186106267</v>
      </c>
      <c r="L16" s="230">
        <f t="shared" si="2"/>
        <v>3962.266771105832</v>
      </c>
      <c r="M16" s="230">
        <f t="shared" si="2"/>
        <v>3681.7038668700206</v>
      </c>
      <c r="N16" s="230">
        <f t="shared" si="2"/>
        <v>3790.433947648824</v>
      </c>
      <c r="O16" s="230">
        <f t="shared" si="2"/>
        <v>3995.5949878601173</v>
      </c>
      <c r="P16" s="230">
        <f t="shared" si="2"/>
        <v>3930.7804563418017</v>
      </c>
      <c r="Q16" s="230">
        <f t="shared" si="2"/>
        <v>3914.6530375341449</v>
      </c>
      <c r="R16" s="230">
        <f t="shared" si="2"/>
        <v>3935.6085377568215</v>
      </c>
      <c r="S16" s="230">
        <f t="shared" si="2"/>
        <v>3751.95239647373</v>
      </c>
      <c r="T16" s="230">
        <f t="shared" si="2"/>
        <v>3838.8612298254066</v>
      </c>
      <c r="U16" s="230">
        <f t="shared" si="2"/>
        <v>3627.3976628686887</v>
      </c>
      <c r="V16" s="230">
        <f t="shared" si="2"/>
        <v>3581.2251531717998</v>
      </c>
      <c r="W16" s="230">
        <f t="shared" si="2"/>
        <v>3847.6356084381041</v>
      </c>
    </row>
    <row r="17" spans="1:23" ht="12" customHeight="1" x14ac:dyDescent="0.3">
      <c r="A17" s="46" t="s">
        <v>30</v>
      </c>
      <c r="B17" s="231">
        <v>116.58323914722132</v>
      </c>
      <c r="C17" s="231">
        <v>115.63164254433401</v>
      </c>
      <c r="D17" s="231">
        <v>87.149752457805533</v>
      </c>
      <c r="E17" s="231">
        <v>94.607548233916461</v>
      </c>
      <c r="F17" s="231">
        <v>113.37629838820452</v>
      </c>
      <c r="G17" s="231">
        <v>91.551368553106741</v>
      </c>
      <c r="H17" s="231">
        <v>80.426149399545793</v>
      </c>
      <c r="I17" s="231">
        <v>88.487808804978314</v>
      </c>
      <c r="J17" s="231">
        <v>88.772050848239587</v>
      </c>
      <c r="K17" s="231">
        <v>99.22870764479697</v>
      </c>
      <c r="L17" s="231">
        <v>77.825995036063219</v>
      </c>
      <c r="M17" s="231">
        <v>73.115302612775324</v>
      </c>
      <c r="N17" s="231">
        <v>68.226498520824492</v>
      </c>
      <c r="O17" s="231">
        <v>63.101001856736218</v>
      </c>
      <c r="P17" s="231">
        <v>59.342786224517859</v>
      </c>
      <c r="Q17" s="231">
        <v>65.267321382080979</v>
      </c>
      <c r="R17" s="231">
        <v>58.112031152959069</v>
      </c>
      <c r="S17" s="231">
        <v>61.091973360638931</v>
      </c>
      <c r="T17" s="231">
        <v>62.109117153401108</v>
      </c>
      <c r="U17" s="231">
        <v>62.398806710736132</v>
      </c>
      <c r="V17" s="231">
        <v>54.2383826620623</v>
      </c>
      <c r="W17" s="231">
        <v>45.888929385917429</v>
      </c>
    </row>
    <row r="18" spans="1:23" ht="12" customHeight="1" x14ac:dyDescent="0.3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</row>
    <row r="19" spans="1:23" ht="12" customHeight="1" x14ac:dyDescent="0.3">
      <c r="A19" s="46" t="s">
        <v>33</v>
      </c>
      <c r="B19" s="231">
        <v>80.780819210008531</v>
      </c>
      <c r="C19" s="231">
        <v>19.746277251672613</v>
      </c>
      <c r="D19" s="231">
        <v>25.425854637510948</v>
      </c>
      <c r="E19" s="231">
        <v>6.528157097252322</v>
      </c>
      <c r="F19" s="231">
        <v>6.33150190758397</v>
      </c>
      <c r="G19" s="231">
        <v>6.9314421837313507</v>
      </c>
      <c r="H19" s="231">
        <v>10.473275394105951</v>
      </c>
      <c r="I19" s="231">
        <v>5.7654008098649587</v>
      </c>
      <c r="J19" s="231">
        <v>8.7542913596294216</v>
      </c>
      <c r="K19" s="231">
        <v>58.531578817877815</v>
      </c>
      <c r="L19" s="231">
        <v>54.127534622905607</v>
      </c>
      <c r="M19" s="231">
        <v>65.794522458954219</v>
      </c>
      <c r="N19" s="231">
        <v>65.463202891844873</v>
      </c>
      <c r="O19" s="231">
        <v>68.764840616974965</v>
      </c>
      <c r="P19" s="231">
        <v>80.39254119224708</v>
      </c>
      <c r="Q19" s="231">
        <v>82.865044477123021</v>
      </c>
      <c r="R19" s="231">
        <v>65.447172720947748</v>
      </c>
      <c r="S19" s="231">
        <v>78.581262925098216</v>
      </c>
      <c r="T19" s="231">
        <v>115.08743368690303</v>
      </c>
      <c r="U19" s="231">
        <v>124.97703622558936</v>
      </c>
      <c r="V19" s="231">
        <v>117.22752258956041</v>
      </c>
      <c r="W19" s="231">
        <v>114.7644595149923</v>
      </c>
    </row>
    <row r="20" spans="1:23" ht="12" customHeight="1" x14ac:dyDescent="0.3">
      <c r="A20" s="46" t="s">
        <v>83</v>
      </c>
      <c r="B20" s="231">
        <v>156.62732485644949</v>
      </c>
      <c r="C20" s="231">
        <v>319.48548594282607</v>
      </c>
      <c r="D20" s="231">
        <v>143.85314238933995</v>
      </c>
      <c r="E20" s="231">
        <v>87.496333148125885</v>
      </c>
      <c r="F20" s="231">
        <v>124.94037812076351</v>
      </c>
      <c r="G20" s="231">
        <v>121.77436270103507</v>
      </c>
      <c r="H20" s="231">
        <v>108.37177371295661</v>
      </c>
      <c r="I20" s="231">
        <v>96.407261908555768</v>
      </c>
      <c r="J20" s="231">
        <v>37.166856876129074</v>
      </c>
      <c r="K20" s="231">
        <v>48.398436161182346</v>
      </c>
      <c r="L20" s="231">
        <v>89.286238645923873</v>
      </c>
      <c r="M20" s="231">
        <v>45.144645640302763</v>
      </c>
      <c r="N20" s="231">
        <v>83.865896137172555</v>
      </c>
      <c r="O20" s="231">
        <v>92.589480828059791</v>
      </c>
      <c r="P20" s="231">
        <v>81.334670968473603</v>
      </c>
      <c r="Q20" s="231">
        <v>57.702409424373151</v>
      </c>
      <c r="R20" s="231">
        <v>57.62990473428961</v>
      </c>
      <c r="S20" s="231">
        <v>56.282359928384487</v>
      </c>
      <c r="T20" s="231">
        <v>53.889331388587827</v>
      </c>
      <c r="U20" s="231">
        <v>53.961549579911221</v>
      </c>
      <c r="V20" s="231">
        <v>51.1325571367463</v>
      </c>
      <c r="W20" s="231">
        <v>48.188138783761929</v>
      </c>
    </row>
    <row r="21" spans="1:23" ht="12" customHeight="1" x14ac:dyDescent="0.3">
      <c r="A21" s="46" t="s">
        <v>70</v>
      </c>
      <c r="B21" s="231">
        <v>306.28508950829882</v>
      </c>
      <c r="C21" s="231">
        <v>414.10992959632836</v>
      </c>
      <c r="D21" s="231">
        <v>278.89283301152443</v>
      </c>
      <c r="E21" s="231">
        <v>310.1622922295345</v>
      </c>
      <c r="F21" s="231">
        <v>246.97117022727983</v>
      </c>
      <c r="G21" s="231">
        <v>285.63397675365343</v>
      </c>
      <c r="H21" s="231">
        <v>249.77407408881135</v>
      </c>
      <c r="I21" s="231">
        <v>190.17726216117052</v>
      </c>
      <c r="J21" s="231">
        <v>178.48293454791047</v>
      </c>
      <c r="K21" s="231">
        <v>148.91782507278728</v>
      </c>
      <c r="L21" s="231">
        <v>138.7292307135441</v>
      </c>
      <c r="M21" s="231">
        <v>70.079342893942098</v>
      </c>
      <c r="N21" s="231">
        <v>63.695016987688916</v>
      </c>
      <c r="O21" s="231">
        <v>41.740704529506182</v>
      </c>
      <c r="P21" s="231">
        <v>26.682862467089176</v>
      </c>
      <c r="Q21" s="231">
        <v>27.476790135648795</v>
      </c>
      <c r="R21" s="231">
        <v>21.354670588760829</v>
      </c>
      <c r="S21" s="231">
        <v>22.374908546522313</v>
      </c>
      <c r="T21" s="231">
        <v>22.320324117763764</v>
      </c>
      <c r="U21" s="231">
        <v>19.246183361273992</v>
      </c>
      <c r="V21" s="231">
        <v>18.573227221885084</v>
      </c>
      <c r="W21" s="231">
        <v>17.242981086616407</v>
      </c>
    </row>
    <row r="22" spans="1:23" ht="12" customHeight="1" x14ac:dyDescent="0.3">
      <c r="A22" s="46" t="s">
        <v>34</v>
      </c>
      <c r="B22" s="231">
        <v>263.01125062616342</v>
      </c>
      <c r="C22" s="231">
        <v>68.925280630299582</v>
      </c>
      <c r="D22" s="231">
        <v>75.874280660242761</v>
      </c>
      <c r="E22" s="231">
        <v>72.375859032298976</v>
      </c>
      <c r="F22" s="231">
        <v>18.498869026962129</v>
      </c>
      <c r="G22" s="231">
        <v>28.948110080571283</v>
      </c>
      <c r="H22" s="231">
        <v>20.5341968624654</v>
      </c>
      <c r="I22" s="231">
        <v>16.376036018320637</v>
      </c>
      <c r="J22" s="231">
        <v>14.577266297003847</v>
      </c>
      <c r="K22" s="231">
        <v>946.0089352573782</v>
      </c>
      <c r="L22" s="231">
        <v>1065.356357660638</v>
      </c>
      <c r="M22" s="231">
        <v>939.70030056703479</v>
      </c>
      <c r="N22" s="231">
        <v>1005.0496798309379</v>
      </c>
      <c r="O22" s="231">
        <v>1155.1259506472888</v>
      </c>
      <c r="P22" s="231">
        <v>1239.8037114649858</v>
      </c>
      <c r="Q22" s="231">
        <v>1217.2852403424708</v>
      </c>
      <c r="R22" s="231">
        <v>1276.120138577299</v>
      </c>
      <c r="S22" s="231">
        <v>983.93201937660058</v>
      </c>
      <c r="T22" s="231">
        <v>977.38758486200925</v>
      </c>
      <c r="U22" s="231">
        <v>766.77540140175836</v>
      </c>
      <c r="V22" s="231">
        <v>850.94325211711305</v>
      </c>
      <c r="W22" s="231">
        <v>945.24297858321108</v>
      </c>
    </row>
    <row r="23" spans="1:23" ht="12" customHeight="1" x14ac:dyDescent="0.3">
      <c r="A23" s="46" t="s">
        <v>72</v>
      </c>
      <c r="B23" s="231">
        <v>1755.6149791324319</v>
      </c>
      <c r="C23" s="231">
        <v>1783.6216234189646</v>
      </c>
      <c r="D23" s="231">
        <v>1914.0909716293122</v>
      </c>
      <c r="E23" s="231">
        <v>1860.4769072833658</v>
      </c>
      <c r="F23" s="231">
        <v>1603.1814695175037</v>
      </c>
      <c r="G23" s="231">
        <v>1643.9677410347808</v>
      </c>
      <c r="H23" s="231">
        <v>1676.5599945212377</v>
      </c>
      <c r="I23" s="231">
        <v>1622.8825985766482</v>
      </c>
      <c r="J23" s="231">
        <v>1562.2770481454834</v>
      </c>
      <c r="K23" s="231">
        <v>1224.2639468528296</v>
      </c>
      <c r="L23" s="231">
        <v>1434.0608097517195</v>
      </c>
      <c r="M23" s="231">
        <v>1385.8301867257478</v>
      </c>
      <c r="N23" s="231">
        <v>1424.7502792806313</v>
      </c>
      <c r="O23" s="231">
        <v>1467.552162566891</v>
      </c>
      <c r="P23" s="231">
        <v>1431.274600765433</v>
      </c>
      <c r="Q23" s="231">
        <v>1475.5620746509921</v>
      </c>
      <c r="R23" s="231">
        <v>1476.3137033298062</v>
      </c>
      <c r="S23" s="231">
        <v>1642.4072325063523</v>
      </c>
      <c r="T23" s="231">
        <v>1666.8711915561221</v>
      </c>
      <c r="U23" s="231">
        <v>1680.7947811725667</v>
      </c>
      <c r="V23" s="231">
        <v>1624.316676969506</v>
      </c>
      <c r="W23" s="231">
        <v>1741.1508556957845</v>
      </c>
    </row>
    <row r="24" spans="1:23" ht="12" customHeight="1" x14ac:dyDescent="0.3">
      <c r="A24" s="46" t="s">
        <v>36</v>
      </c>
      <c r="B24" s="231">
        <v>20.221671749436631</v>
      </c>
      <c r="C24" s="231">
        <v>46.441654131853383</v>
      </c>
      <c r="D24" s="231">
        <v>53.656137736220408</v>
      </c>
      <c r="E24" s="231">
        <v>61.818591998739208</v>
      </c>
      <c r="F24" s="231">
        <v>51.901038307643937</v>
      </c>
      <c r="G24" s="231">
        <v>37.851693458454676</v>
      </c>
      <c r="H24" s="231">
        <v>30.629642526824934</v>
      </c>
      <c r="I24" s="231">
        <v>36.054347521209266</v>
      </c>
      <c r="J24" s="231">
        <v>36.157223427184768</v>
      </c>
      <c r="K24" s="231">
        <v>20.791854131365412</v>
      </c>
      <c r="L24" s="231">
        <v>21.657957074174256</v>
      </c>
      <c r="M24" s="231">
        <v>20.237831867673687</v>
      </c>
      <c r="N24" s="231">
        <v>18.305433464228866</v>
      </c>
      <c r="O24" s="231">
        <v>18.193519500476206</v>
      </c>
      <c r="P24" s="231">
        <v>15.582722241838287</v>
      </c>
      <c r="Q24" s="231">
        <v>13.957765507040875</v>
      </c>
      <c r="R24" s="231">
        <v>13.903006872107884</v>
      </c>
      <c r="S24" s="231">
        <v>14.599748961421049</v>
      </c>
      <c r="T24" s="231">
        <v>14.466375211177112</v>
      </c>
      <c r="U24" s="231">
        <v>12.550843549019405</v>
      </c>
      <c r="V24" s="231">
        <v>11.539649399147297</v>
      </c>
      <c r="W24" s="231">
        <v>14.859619696876159</v>
      </c>
    </row>
    <row r="25" spans="1:23" ht="12" customHeight="1" x14ac:dyDescent="0.3">
      <c r="A25" s="46" t="s">
        <v>73</v>
      </c>
      <c r="B25" s="231">
        <v>188.2999261428576</v>
      </c>
      <c r="C25" s="231">
        <v>197.38453400196607</v>
      </c>
      <c r="D25" s="231">
        <v>213.69385895784387</v>
      </c>
      <c r="E25" s="231">
        <v>264.13444271702434</v>
      </c>
      <c r="F25" s="231">
        <v>299.3230654107868</v>
      </c>
      <c r="G25" s="231">
        <v>330.43107033106031</v>
      </c>
      <c r="H25" s="231">
        <v>356.75964853839992</v>
      </c>
      <c r="I25" s="231">
        <v>385.70779824770443</v>
      </c>
      <c r="J25" s="231">
        <v>396.4222431245102</v>
      </c>
      <c r="K25" s="231">
        <v>430.35712719199222</v>
      </c>
      <c r="L25" s="231">
        <v>521.81447907144661</v>
      </c>
      <c r="M25" s="231">
        <v>531.13053891893264</v>
      </c>
      <c r="N25" s="231">
        <v>513.57381327859366</v>
      </c>
      <c r="O25" s="231">
        <v>586.60944253362186</v>
      </c>
      <c r="P25" s="231">
        <v>578.71110100011617</v>
      </c>
      <c r="Q25" s="231">
        <v>565.60595309348685</v>
      </c>
      <c r="R25" s="231">
        <v>571.81527005593261</v>
      </c>
      <c r="S25" s="231">
        <v>570.51083583874606</v>
      </c>
      <c r="T25" s="231">
        <v>575.82454080915568</v>
      </c>
      <c r="U25" s="231">
        <v>528.46864126345736</v>
      </c>
      <c r="V25" s="231">
        <v>492.24296504157627</v>
      </c>
      <c r="W25" s="231">
        <v>553.52335506342547</v>
      </c>
    </row>
    <row r="26" spans="1:23" ht="12" customHeight="1" x14ac:dyDescent="0.3">
      <c r="A26" s="46" t="s">
        <v>79</v>
      </c>
      <c r="B26" s="231">
        <v>426.45941530500801</v>
      </c>
      <c r="C26" s="231">
        <v>420.41659501277115</v>
      </c>
      <c r="D26" s="231">
        <v>411.96147893363269</v>
      </c>
      <c r="E26" s="231">
        <v>449.55580395500164</v>
      </c>
      <c r="F26" s="231">
        <v>412.51788478050685</v>
      </c>
      <c r="G26" s="231">
        <v>458.52914875291714</v>
      </c>
      <c r="H26" s="231">
        <v>470.21822871850395</v>
      </c>
      <c r="I26" s="231">
        <v>410.09836629383182</v>
      </c>
      <c r="J26" s="231">
        <v>471.68478073925615</v>
      </c>
      <c r="K26" s="231">
        <v>516.32510748041727</v>
      </c>
      <c r="L26" s="231">
        <v>559.40816852941703</v>
      </c>
      <c r="M26" s="231">
        <v>550.67119518465756</v>
      </c>
      <c r="N26" s="231">
        <v>547.5041272569016</v>
      </c>
      <c r="O26" s="231">
        <v>501.91788478056242</v>
      </c>
      <c r="P26" s="231">
        <v>417.65546001710078</v>
      </c>
      <c r="Q26" s="231">
        <v>408.9304385209287</v>
      </c>
      <c r="R26" s="231">
        <v>394.91263972471808</v>
      </c>
      <c r="S26" s="231">
        <v>322.17205502996626</v>
      </c>
      <c r="T26" s="231">
        <v>350.90533104028668</v>
      </c>
      <c r="U26" s="231">
        <v>378.22441960437652</v>
      </c>
      <c r="V26" s="231">
        <v>361.01092003420325</v>
      </c>
      <c r="W26" s="231">
        <v>366.77429062751889</v>
      </c>
    </row>
    <row r="27" spans="1:23" ht="12" customHeight="1" x14ac:dyDescent="0.3">
      <c r="A27" s="39" t="s">
        <v>99</v>
      </c>
      <c r="B27" s="230">
        <f t="shared" ref="B27:W27" si="3">SUM(B28:B37)</f>
        <v>6745.8902081701563</v>
      </c>
      <c r="C27" s="230">
        <f t="shared" si="3"/>
        <v>6731.2724243924122</v>
      </c>
      <c r="D27" s="230">
        <f t="shared" si="3"/>
        <v>6609.0329966487734</v>
      </c>
      <c r="E27" s="230">
        <f t="shared" si="3"/>
        <v>6607.8495644867871</v>
      </c>
      <c r="F27" s="230">
        <f t="shared" si="3"/>
        <v>6181.9535607043708</v>
      </c>
      <c r="G27" s="230">
        <f t="shared" si="3"/>
        <v>6060.0729752704556</v>
      </c>
      <c r="H27" s="230">
        <f t="shared" si="3"/>
        <v>6094.1389951250694</v>
      </c>
      <c r="I27" s="230">
        <f t="shared" si="3"/>
        <v>5788.8432020021419</v>
      </c>
      <c r="J27" s="230">
        <f t="shared" si="3"/>
        <v>5718.9999944864148</v>
      </c>
      <c r="K27" s="230">
        <f t="shared" si="3"/>
        <v>4785.3751784127717</v>
      </c>
      <c r="L27" s="230">
        <f t="shared" si="3"/>
        <v>5391.8931305194074</v>
      </c>
      <c r="M27" s="230">
        <f t="shared" si="3"/>
        <v>5373.2986532496489</v>
      </c>
      <c r="N27" s="230">
        <f t="shared" si="3"/>
        <v>5253.0418271090857</v>
      </c>
      <c r="O27" s="230">
        <f t="shared" si="3"/>
        <v>5289.358082814987</v>
      </c>
      <c r="P27" s="230">
        <f t="shared" si="3"/>
        <v>5126.7946043182628</v>
      </c>
      <c r="Q27" s="230">
        <f t="shared" si="3"/>
        <v>5130.5261955895512</v>
      </c>
      <c r="R27" s="230">
        <f t="shared" si="3"/>
        <v>5127.1055430437173</v>
      </c>
      <c r="S27" s="230">
        <f t="shared" si="3"/>
        <v>5074.6283771840081</v>
      </c>
      <c r="T27" s="230">
        <f t="shared" si="3"/>
        <v>5227.5519650610031</v>
      </c>
      <c r="U27" s="230">
        <f t="shared" si="3"/>
        <v>5083.1514658379729</v>
      </c>
      <c r="V27" s="230">
        <f t="shared" si="3"/>
        <v>4855.8889441939955</v>
      </c>
      <c r="W27" s="230">
        <f t="shared" si="3"/>
        <v>5091.7098085083935</v>
      </c>
    </row>
    <row r="28" spans="1:23" ht="12" customHeight="1" x14ac:dyDescent="0.3">
      <c r="A28" s="18" t="s">
        <v>30</v>
      </c>
      <c r="B28" s="232">
        <v>376.23129223712959</v>
      </c>
      <c r="C28" s="232">
        <v>283.42089399908826</v>
      </c>
      <c r="D28" s="232">
        <v>252.69452957142917</v>
      </c>
      <c r="E28" s="232">
        <v>189.45143714871466</v>
      </c>
      <c r="F28" s="232">
        <v>209.95121665908698</v>
      </c>
      <c r="G28" s="232">
        <v>254.95370453373755</v>
      </c>
      <c r="H28" s="232">
        <v>269.17634415161496</v>
      </c>
      <c r="I28" s="232">
        <v>256.79189884764412</v>
      </c>
      <c r="J28" s="232">
        <v>276.45580813714304</v>
      </c>
      <c r="K28" s="232">
        <v>211.28221238959682</v>
      </c>
      <c r="L28" s="232">
        <v>281.3338501917957</v>
      </c>
      <c r="M28" s="232">
        <v>278.08667503124866</v>
      </c>
      <c r="N28" s="232">
        <v>280.6318849701471</v>
      </c>
      <c r="O28" s="232">
        <v>336.7022655551296</v>
      </c>
      <c r="P28" s="232">
        <v>340.92840896034892</v>
      </c>
      <c r="Q28" s="232">
        <v>347.20447569444525</v>
      </c>
      <c r="R28" s="232">
        <v>335.79381579459039</v>
      </c>
      <c r="S28" s="232">
        <v>321.40054598587864</v>
      </c>
      <c r="T28" s="232">
        <v>347.22871603662475</v>
      </c>
      <c r="U28" s="232">
        <v>349.0385965566756</v>
      </c>
      <c r="V28" s="232">
        <v>283.23857348583107</v>
      </c>
      <c r="W28" s="232">
        <v>309.33402848166645</v>
      </c>
    </row>
    <row r="29" spans="1:23" ht="12" customHeight="1" x14ac:dyDescent="0.3">
      <c r="A29" s="18" t="s">
        <v>40</v>
      </c>
      <c r="B29" s="232">
        <v>217.70300945829749</v>
      </c>
      <c r="C29" s="232">
        <v>265.84716251074798</v>
      </c>
      <c r="D29" s="232">
        <v>313.99131556319861</v>
      </c>
      <c r="E29" s="232">
        <v>374.83817712811702</v>
      </c>
      <c r="F29" s="232">
        <v>187.13525365434219</v>
      </c>
      <c r="G29" s="232">
        <v>109.0503009458297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7.0000859845227854</v>
      </c>
      <c r="P29" s="232">
        <v>7.0703353396388637</v>
      </c>
      <c r="Q29" s="232">
        <v>7.0703353396388637</v>
      </c>
      <c r="R29" s="232">
        <v>7.0703353396388637</v>
      </c>
      <c r="S29" s="232">
        <v>6.5623387790197754</v>
      </c>
      <c r="T29" s="232">
        <v>5.5832330180567498</v>
      </c>
      <c r="U29" s="232">
        <v>8.0256233877901959</v>
      </c>
      <c r="V29" s="232">
        <v>5.7226139294926908</v>
      </c>
      <c r="W29" s="232">
        <v>8.9981083404987086</v>
      </c>
    </row>
    <row r="30" spans="1:23" ht="12" customHeight="1" x14ac:dyDescent="0.3">
      <c r="A30" s="18" t="s">
        <v>33</v>
      </c>
      <c r="B30" s="232">
        <v>60.950393171762755</v>
      </c>
      <c r="C30" s="232">
        <v>22.004023694157137</v>
      </c>
      <c r="D30" s="232">
        <v>21.817911484587075</v>
      </c>
      <c r="E30" s="232">
        <v>13.248283143504338</v>
      </c>
      <c r="F30" s="232">
        <v>5.7541386771107792</v>
      </c>
      <c r="G30" s="232">
        <v>6.2528226485988299</v>
      </c>
      <c r="H30" s="232">
        <v>9.3031648466507093</v>
      </c>
      <c r="I30" s="232">
        <v>5.2215295426715809</v>
      </c>
      <c r="J30" s="232">
        <v>6.6274799215399618</v>
      </c>
      <c r="K30" s="232">
        <v>81.002299084099874</v>
      </c>
      <c r="L30" s="232">
        <v>74.419412926535472</v>
      </c>
      <c r="M30" s="232">
        <v>89.12095475514721</v>
      </c>
      <c r="N30" s="232">
        <v>92.74831903420835</v>
      </c>
      <c r="O30" s="232">
        <v>100.43361166161486</v>
      </c>
      <c r="P30" s="232">
        <v>117.37186121531954</v>
      </c>
      <c r="Q30" s="232">
        <v>115.99806816260183</v>
      </c>
      <c r="R30" s="232">
        <v>97.159190133738406</v>
      </c>
      <c r="S30" s="232">
        <v>90.617189353491554</v>
      </c>
      <c r="T30" s="232">
        <v>132.77722667423188</v>
      </c>
      <c r="U30" s="232">
        <v>133.21531115188264</v>
      </c>
      <c r="V30" s="232">
        <v>130.86362100459269</v>
      </c>
      <c r="W30" s="232">
        <v>130.05041580744961</v>
      </c>
    </row>
    <row r="31" spans="1:23" ht="12" customHeight="1" x14ac:dyDescent="0.3">
      <c r="A31" s="18" t="s">
        <v>83</v>
      </c>
      <c r="B31" s="232">
        <v>259.65249830133422</v>
      </c>
      <c r="C31" s="232">
        <v>424.87572752308091</v>
      </c>
      <c r="D31" s="232">
        <v>257.3847562082226</v>
      </c>
      <c r="E31" s="232">
        <v>208.36457552124733</v>
      </c>
      <c r="F31" s="232">
        <v>164.26711960127739</v>
      </c>
      <c r="G31" s="232">
        <v>157.39416248343488</v>
      </c>
      <c r="H31" s="232">
        <v>131.01026712396617</v>
      </c>
      <c r="I31" s="232">
        <v>122.17450517110473</v>
      </c>
      <c r="J31" s="232">
        <v>71.164674282451855</v>
      </c>
      <c r="K31" s="232">
        <v>88.117760088846509</v>
      </c>
      <c r="L31" s="232">
        <v>137.37614230490982</v>
      </c>
      <c r="M31" s="232">
        <v>94.414695418851693</v>
      </c>
      <c r="N31" s="232">
        <v>138.16607183238125</v>
      </c>
      <c r="O31" s="232">
        <v>152.82879133996477</v>
      </c>
      <c r="P31" s="232">
        <v>131.54161946304765</v>
      </c>
      <c r="Q31" s="232">
        <v>127.31075064723609</v>
      </c>
      <c r="R31" s="232">
        <v>124.13086426705702</v>
      </c>
      <c r="S31" s="232">
        <v>127.25657148495679</v>
      </c>
      <c r="T31" s="232">
        <v>126.3882438233212</v>
      </c>
      <c r="U31" s="232">
        <v>124.63833037423579</v>
      </c>
      <c r="V31" s="232">
        <v>139.78155793294087</v>
      </c>
      <c r="W31" s="232">
        <v>132.91068031726101</v>
      </c>
    </row>
    <row r="32" spans="1:23" ht="12" customHeight="1" x14ac:dyDescent="0.3">
      <c r="A32" s="18" t="s">
        <v>70</v>
      </c>
      <c r="B32" s="232">
        <v>310.89255451577696</v>
      </c>
      <c r="C32" s="232">
        <v>389.36754245870168</v>
      </c>
      <c r="D32" s="232">
        <v>250.38971213034995</v>
      </c>
      <c r="E32" s="232">
        <v>406.37536899144584</v>
      </c>
      <c r="F32" s="232">
        <v>312.88360191373488</v>
      </c>
      <c r="G32" s="232">
        <v>331.54383923946773</v>
      </c>
      <c r="H32" s="232">
        <v>374.09144611755147</v>
      </c>
      <c r="I32" s="232">
        <v>310.44363207786643</v>
      </c>
      <c r="J32" s="232">
        <v>345.06728041339642</v>
      </c>
      <c r="K32" s="232">
        <v>315.39859797106476</v>
      </c>
      <c r="L32" s="232">
        <v>194.69957410158918</v>
      </c>
      <c r="M32" s="232">
        <v>187.87413947923073</v>
      </c>
      <c r="N32" s="232">
        <v>119.73860296072036</v>
      </c>
      <c r="O32" s="232">
        <v>87.236079649341633</v>
      </c>
      <c r="P32" s="232">
        <v>52.61387012104494</v>
      </c>
      <c r="Q32" s="232">
        <v>51.819942452485336</v>
      </c>
      <c r="R32" s="232">
        <v>42.655991492064615</v>
      </c>
      <c r="S32" s="232">
        <v>39.629476664139766</v>
      </c>
      <c r="T32" s="232">
        <v>37.964370637180352</v>
      </c>
      <c r="U32" s="232">
        <v>30.91142626899255</v>
      </c>
      <c r="V32" s="232">
        <v>30.059618865819132</v>
      </c>
      <c r="W32" s="232">
        <v>28.012564915103273</v>
      </c>
    </row>
    <row r="33" spans="1:23" ht="12" customHeight="1" x14ac:dyDescent="0.3">
      <c r="A33" s="18" t="s">
        <v>34</v>
      </c>
      <c r="B33" s="232">
        <v>139.73070982095624</v>
      </c>
      <c r="C33" s="232">
        <v>124.55425505327734</v>
      </c>
      <c r="D33" s="232">
        <v>146.25718967509684</v>
      </c>
      <c r="E33" s="232">
        <v>139.97719341825996</v>
      </c>
      <c r="F33" s="232">
        <v>94.150400104594183</v>
      </c>
      <c r="G33" s="232">
        <v>113.14122783860329</v>
      </c>
      <c r="H33" s="232">
        <v>96.309139337018649</v>
      </c>
      <c r="I33" s="232">
        <v>85.525167764998358</v>
      </c>
      <c r="J33" s="232">
        <v>47.842682112282475</v>
      </c>
      <c r="K33" s="232">
        <v>63.033713065923507</v>
      </c>
      <c r="L33" s="232">
        <v>52.896264867306627</v>
      </c>
      <c r="M33" s="232">
        <v>58.001935030557433</v>
      </c>
      <c r="N33" s="232">
        <v>62.395548028047301</v>
      </c>
      <c r="O33" s="232">
        <v>52.980412207397194</v>
      </c>
      <c r="P33" s="232">
        <v>63.15793943785161</v>
      </c>
      <c r="Q33" s="232">
        <v>53.981483647211462</v>
      </c>
      <c r="R33" s="232">
        <v>47.2629224717125</v>
      </c>
      <c r="S33" s="232">
        <v>34.155770821163742</v>
      </c>
      <c r="T33" s="232">
        <v>45.971572489667551</v>
      </c>
      <c r="U33" s="232">
        <v>50.21849369712379</v>
      </c>
      <c r="V33" s="232">
        <v>50.673342895784572</v>
      </c>
      <c r="W33" s="232">
        <v>44.81084772805275</v>
      </c>
    </row>
    <row r="34" spans="1:23" ht="12" customHeight="1" x14ac:dyDescent="0.3">
      <c r="A34" s="18" t="s">
        <v>72</v>
      </c>
      <c r="B34" s="232">
        <v>2606.3000574060738</v>
      </c>
      <c r="C34" s="232">
        <v>2465.3117516650259</v>
      </c>
      <c r="D34" s="232">
        <v>2619.7992123033996</v>
      </c>
      <c r="E34" s="232">
        <v>2416.1738645502946</v>
      </c>
      <c r="F34" s="232">
        <v>2404.4642983052663</v>
      </c>
      <c r="G34" s="232">
        <v>2406.5988533930345</v>
      </c>
      <c r="H34" s="232">
        <v>2414.9266561430695</v>
      </c>
      <c r="I34" s="232">
        <v>2328.1609567238602</v>
      </c>
      <c r="J34" s="232">
        <v>2231.7651184319811</v>
      </c>
      <c r="K34" s="232">
        <v>1904.0515113932934</v>
      </c>
      <c r="L34" s="232">
        <v>2225.5811247770953</v>
      </c>
      <c r="M34" s="232">
        <v>2185.9054441863072</v>
      </c>
      <c r="N34" s="232">
        <v>2200.6408626898733</v>
      </c>
      <c r="O34" s="232">
        <v>2219.1990396871133</v>
      </c>
      <c r="P34" s="232">
        <v>2123.595524753664</v>
      </c>
      <c r="Q34" s="232">
        <v>2163.2475300366646</v>
      </c>
      <c r="R34" s="232">
        <v>2222.4068553069069</v>
      </c>
      <c r="S34" s="232">
        <v>2251.7121298315806</v>
      </c>
      <c r="T34" s="232">
        <v>2256.2462539063349</v>
      </c>
      <c r="U34" s="232">
        <v>2178.6596799246627</v>
      </c>
      <c r="V34" s="232">
        <v>2141.911840448397</v>
      </c>
      <c r="W34" s="232">
        <v>2221.9192395415021</v>
      </c>
    </row>
    <row r="35" spans="1:23" ht="12" customHeight="1" x14ac:dyDescent="0.3">
      <c r="A35" s="18" t="s">
        <v>36</v>
      </c>
      <c r="B35" s="232">
        <v>544.08993616113946</v>
      </c>
      <c r="C35" s="232">
        <v>514.74587811234267</v>
      </c>
      <c r="D35" s="232">
        <v>530.67077541941148</v>
      </c>
      <c r="E35" s="232">
        <v>595.25845013367689</v>
      </c>
      <c r="F35" s="232">
        <v>568.47970115925193</v>
      </c>
      <c r="G35" s="232">
        <v>458.02586458109823</v>
      </c>
      <c r="H35" s="232">
        <v>424.83991895210892</v>
      </c>
      <c r="I35" s="232">
        <v>384.32639194568662</v>
      </c>
      <c r="J35" s="232">
        <v>393.49075593652975</v>
      </c>
      <c r="K35" s="232">
        <v>213.81691628995878</v>
      </c>
      <c r="L35" s="232">
        <v>226.62716760338375</v>
      </c>
      <c r="M35" s="232">
        <v>212.49355248314311</v>
      </c>
      <c r="N35" s="232">
        <v>190.89258889174704</v>
      </c>
      <c r="O35" s="232">
        <v>189.17251661302339</v>
      </c>
      <c r="P35" s="232">
        <v>165.8803903978866</v>
      </c>
      <c r="Q35" s="232">
        <v>148.33802125134264</v>
      </c>
      <c r="R35" s="232">
        <v>149.48908255179583</v>
      </c>
      <c r="S35" s="232">
        <v>156.98142042808874</v>
      </c>
      <c r="T35" s="232">
        <v>158.6789386323311</v>
      </c>
      <c r="U35" s="232">
        <v>140.52568267625998</v>
      </c>
      <c r="V35" s="232">
        <v>129.6896713231227</v>
      </c>
      <c r="W35" s="232">
        <v>165.40117136073343</v>
      </c>
    </row>
    <row r="36" spans="1:23" ht="12" customHeight="1" x14ac:dyDescent="0.3">
      <c r="A36" s="18" t="s">
        <v>73</v>
      </c>
      <c r="B36" s="232">
        <v>189.0526963850873</v>
      </c>
      <c r="C36" s="232">
        <v>228.33438259304683</v>
      </c>
      <c r="D36" s="232">
        <v>228.48154946863934</v>
      </c>
      <c r="E36" s="232">
        <v>233.76366562347431</v>
      </c>
      <c r="F36" s="232">
        <v>207.22130260297058</v>
      </c>
      <c r="G36" s="232">
        <v>211.17589441528531</v>
      </c>
      <c r="H36" s="232">
        <v>233.66735060175483</v>
      </c>
      <c r="I36" s="232">
        <v>133.08945024756645</v>
      </c>
      <c r="J36" s="232">
        <v>213.20793744298766</v>
      </c>
      <c r="K36" s="232">
        <v>194.96531476845479</v>
      </c>
      <c r="L36" s="232">
        <v>231.71320794489043</v>
      </c>
      <c r="M36" s="232">
        <v>264.44125815759367</v>
      </c>
      <c r="N36" s="232">
        <v>227.2042606680958</v>
      </c>
      <c r="O36" s="232">
        <v>225.00792633998117</v>
      </c>
      <c r="P36" s="232">
        <v>224.90274250805237</v>
      </c>
      <c r="Q36" s="232">
        <v>226.21115782654749</v>
      </c>
      <c r="R36" s="232">
        <v>227.47544361560665</v>
      </c>
      <c r="S36" s="232">
        <v>191.32149434182122</v>
      </c>
      <c r="T36" s="232">
        <v>219.83332677467922</v>
      </c>
      <c r="U36" s="232">
        <v>229.02637163422094</v>
      </c>
      <c r="V36" s="232">
        <v>232.02375894810569</v>
      </c>
      <c r="W36" s="232">
        <v>235.57329154018578</v>
      </c>
    </row>
    <row r="37" spans="1:23" ht="12" customHeight="1" x14ac:dyDescent="0.3">
      <c r="A37" s="47" t="s">
        <v>38</v>
      </c>
      <c r="B37" s="233">
        <v>2041.2870607125992</v>
      </c>
      <c r="C37" s="233">
        <v>2012.8108067829437</v>
      </c>
      <c r="D37" s="233">
        <v>1987.5460448244394</v>
      </c>
      <c r="E37" s="233">
        <v>2030.3985488280521</v>
      </c>
      <c r="F37" s="233">
        <v>2027.6465280267357</v>
      </c>
      <c r="G37" s="233">
        <v>2011.9363051913651</v>
      </c>
      <c r="H37" s="233">
        <v>2140.8147078513339</v>
      </c>
      <c r="I37" s="233">
        <v>2163.1096696807435</v>
      </c>
      <c r="J37" s="233">
        <v>2133.3782578081027</v>
      </c>
      <c r="K37" s="233">
        <v>1713.7068533615329</v>
      </c>
      <c r="L37" s="233">
        <v>1967.2463858019009</v>
      </c>
      <c r="M37" s="233">
        <v>2002.959998707569</v>
      </c>
      <c r="N37" s="233">
        <v>1940.6236880338656</v>
      </c>
      <c r="O37" s="233">
        <v>1918.7973537768987</v>
      </c>
      <c r="P37" s="233">
        <v>1899.7319121214089</v>
      </c>
      <c r="Q37" s="233">
        <v>1889.3444305313774</v>
      </c>
      <c r="R37" s="233">
        <v>1873.6610420706065</v>
      </c>
      <c r="S37" s="233">
        <v>1854.9914394938669</v>
      </c>
      <c r="T37" s="233">
        <v>1896.8800830685755</v>
      </c>
      <c r="U37" s="233">
        <v>1838.8919501661285</v>
      </c>
      <c r="V37" s="233">
        <v>1711.9243453599092</v>
      </c>
      <c r="W37" s="233">
        <v>1814.69946047594</v>
      </c>
    </row>
    <row r="39" spans="1:23" ht="15" customHeight="1" x14ac:dyDescent="0.3">
      <c r="A39" s="32" t="s">
        <v>100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3">
      <c r="A41" s="35" t="str">
        <f>$A$5</f>
        <v>All industrial sectors</v>
      </c>
      <c r="B41" s="234">
        <f t="shared" ref="B41:W41" si="4">SUM(B42:B46,B47,B48)</f>
        <v>1</v>
      </c>
      <c r="C41" s="234">
        <f t="shared" si="4"/>
        <v>1</v>
      </c>
      <c r="D41" s="234">
        <f t="shared" si="4"/>
        <v>1</v>
      </c>
      <c r="E41" s="234">
        <f t="shared" si="4"/>
        <v>1</v>
      </c>
      <c r="F41" s="234">
        <f t="shared" si="4"/>
        <v>1</v>
      </c>
      <c r="G41" s="234">
        <f t="shared" si="4"/>
        <v>1</v>
      </c>
      <c r="H41" s="234">
        <f t="shared" si="4"/>
        <v>1</v>
      </c>
      <c r="I41" s="234">
        <f t="shared" si="4"/>
        <v>1</v>
      </c>
      <c r="J41" s="234">
        <f t="shared" si="4"/>
        <v>1</v>
      </c>
      <c r="K41" s="234">
        <f t="shared" si="4"/>
        <v>1.0000000000000002</v>
      </c>
      <c r="L41" s="234">
        <f t="shared" si="4"/>
        <v>1</v>
      </c>
      <c r="M41" s="234">
        <f t="shared" si="4"/>
        <v>1</v>
      </c>
      <c r="N41" s="234">
        <f t="shared" si="4"/>
        <v>1</v>
      </c>
      <c r="O41" s="234">
        <f t="shared" si="4"/>
        <v>1</v>
      </c>
      <c r="P41" s="234">
        <f t="shared" si="4"/>
        <v>1</v>
      </c>
      <c r="Q41" s="234">
        <f t="shared" si="4"/>
        <v>1</v>
      </c>
      <c r="R41" s="234">
        <f t="shared" si="4"/>
        <v>1</v>
      </c>
      <c r="S41" s="234">
        <f t="shared" si="4"/>
        <v>1</v>
      </c>
      <c r="T41" s="234">
        <f t="shared" si="4"/>
        <v>1</v>
      </c>
      <c r="U41" s="234">
        <f t="shared" si="4"/>
        <v>1</v>
      </c>
      <c r="V41" s="234">
        <f t="shared" si="4"/>
        <v>1</v>
      </c>
      <c r="W41" s="234">
        <f t="shared" si="4"/>
        <v>1</v>
      </c>
    </row>
    <row r="42" spans="1:23" ht="12" customHeight="1" x14ac:dyDescent="0.3">
      <c r="A42" s="202" t="s">
        <v>92</v>
      </c>
      <c r="B42" s="235">
        <f t="shared" ref="B42:W42" si="5">IF(B6=0,0,B6/B$5)</f>
        <v>8.4938138424144691E-3</v>
      </c>
      <c r="C42" s="235">
        <f t="shared" si="5"/>
        <v>8.3024817688219978E-3</v>
      </c>
      <c r="D42" s="235">
        <f t="shared" si="5"/>
        <v>8.4855980682387068E-3</v>
      </c>
      <c r="E42" s="235">
        <f t="shared" si="5"/>
        <v>9.0577767425344211E-3</v>
      </c>
      <c r="F42" s="235">
        <f t="shared" si="5"/>
        <v>1.0050374533853806E-2</v>
      </c>
      <c r="G42" s="235">
        <f t="shared" si="5"/>
        <v>1.0102923725105739E-2</v>
      </c>
      <c r="H42" s="235">
        <f t="shared" si="5"/>
        <v>1.0667184282770935E-2</v>
      </c>
      <c r="I42" s="235">
        <f t="shared" si="5"/>
        <v>1.0866668027430677E-2</v>
      </c>
      <c r="J42" s="235">
        <f t="shared" si="5"/>
        <v>1.1090354603124828E-2</v>
      </c>
      <c r="K42" s="235">
        <f t="shared" si="5"/>
        <v>1.0168939452837073E-2</v>
      </c>
      <c r="L42" s="235">
        <f t="shared" si="5"/>
        <v>1.0281365644227805E-2</v>
      </c>
      <c r="M42" s="235">
        <f t="shared" si="5"/>
        <v>1.0021266533784979E-2</v>
      </c>
      <c r="N42" s="235">
        <f t="shared" si="5"/>
        <v>9.831634299545939E-3</v>
      </c>
      <c r="O42" s="235">
        <f t="shared" si="5"/>
        <v>9.7727207776669035E-3</v>
      </c>
      <c r="P42" s="235">
        <f t="shared" si="5"/>
        <v>9.8123114965373501E-3</v>
      </c>
      <c r="Q42" s="235">
        <f t="shared" si="5"/>
        <v>9.8852237429854044E-3</v>
      </c>
      <c r="R42" s="235">
        <f t="shared" si="5"/>
        <v>9.9462717586465323E-3</v>
      </c>
      <c r="S42" s="235">
        <f t="shared" si="5"/>
        <v>1.0203416352772148E-2</v>
      </c>
      <c r="T42" s="235">
        <f t="shared" si="5"/>
        <v>1.0169879975851049E-2</v>
      </c>
      <c r="U42" s="235">
        <f t="shared" si="5"/>
        <v>1.0423478087897356E-2</v>
      </c>
      <c r="V42" s="235">
        <f t="shared" si="5"/>
        <v>1.0120666512826115E-2</v>
      </c>
      <c r="W42" s="235">
        <f t="shared" si="5"/>
        <v>1.0197811957465889E-2</v>
      </c>
    </row>
    <row r="43" spans="1:23" ht="12" customHeight="1" x14ac:dyDescent="0.3">
      <c r="A43" s="202" t="s">
        <v>93</v>
      </c>
      <c r="B43" s="235">
        <f t="shared" ref="B43:W43" si="6">IF(B7=0,0,B7/B$5)</f>
        <v>2.383551947660489E-2</v>
      </c>
      <c r="C43" s="235">
        <f t="shared" si="6"/>
        <v>2.3269778915251397E-2</v>
      </c>
      <c r="D43" s="235">
        <f t="shared" si="6"/>
        <v>2.3987347838720249E-2</v>
      </c>
      <c r="E43" s="235">
        <f t="shared" si="6"/>
        <v>2.5098568133574133E-2</v>
      </c>
      <c r="F43" s="235">
        <f t="shared" si="6"/>
        <v>2.5969748127672221E-2</v>
      </c>
      <c r="G43" s="235">
        <f t="shared" si="6"/>
        <v>2.5976392951030033E-2</v>
      </c>
      <c r="H43" s="235">
        <f t="shared" si="6"/>
        <v>2.6942087885602005E-2</v>
      </c>
      <c r="I43" s="235">
        <f t="shared" si="6"/>
        <v>2.7297463131838545E-2</v>
      </c>
      <c r="J43" s="235">
        <f t="shared" si="6"/>
        <v>2.6202370361746191E-2</v>
      </c>
      <c r="K43" s="235">
        <f t="shared" si="6"/>
        <v>2.5953934616986363E-2</v>
      </c>
      <c r="L43" s="235">
        <f t="shared" si="6"/>
        <v>2.7104981403814642E-2</v>
      </c>
      <c r="M43" s="235">
        <f t="shared" si="6"/>
        <v>2.6346421861260714E-2</v>
      </c>
      <c r="N43" s="235">
        <f t="shared" si="6"/>
        <v>2.6145774637595841E-2</v>
      </c>
      <c r="O43" s="235">
        <f t="shared" si="6"/>
        <v>2.5161626101737649E-2</v>
      </c>
      <c r="P43" s="235">
        <f t="shared" si="6"/>
        <v>2.636091561315872E-2</v>
      </c>
      <c r="Q43" s="235">
        <f t="shared" si="6"/>
        <v>2.6864589705632887E-2</v>
      </c>
      <c r="R43" s="235">
        <f t="shared" si="6"/>
        <v>2.7550306443492139E-2</v>
      </c>
      <c r="S43" s="235">
        <f t="shared" si="6"/>
        <v>2.9060836354739692E-2</v>
      </c>
      <c r="T43" s="235">
        <f t="shared" si="6"/>
        <v>2.8075582693190156E-2</v>
      </c>
      <c r="U43" s="235">
        <f t="shared" si="6"/>
        <v>2.9000782631511287E-2</v>
      </c>
      <c r="V43" s="235">
        <f t="shared" si="6"/>
        <v>2.9334840642173631E-2</v>
      </c>
      <c r="W43" s="235">
        <f t="shared" si="6"/>
        <v>2.8656719756015973E-2</v>
      </c>
    </row>
    <row r="44" spans="1:23" ht="12" customHeight="1" x14ac:dyDescent="0.3">
      <c r="A44" s="202" t="s">
        <v>94</v>
      </c>
      <c r="B44" s="235">
        <f t="shared" ref="B44:W44" si="7">IF(B8=0,0,B8/B$5)</f>
        <v>3.7751276662836591E-2</v>
      </c>
      <c r="C44" s="235">
        <f t="shared" si="7"/>
        <v>3.6560541523926321E-2</v>
      </c>
      <c r="D44" s="235">
        <f t="shared" si="7"/>
        <v>3.8010894490071993E-2</v>
      </c>
      <c r="E44" s="235">
        <f t="shared" si="7"/>
        <v>3.9586367618494531E-2</v>
      </c>
      <c r="F44" s="235">
        <f t="shared" si="7"/>
        <v>4.1726934146336971E-2</v>
      </c>
      <c r="G44" s="235">
        <f t="shared" si="7"/>
        <v>4.1372998800553042E-2</v>
      </c>
      <c r="H44" s="235">
        <f t="shared" si="7"/>
        <v>4.228271038669696E-2</v>
      </c>
      <c r="I44" s="235">
        <f t="shared" si="7"/>
        <v>4.3356493534053409E-2</v>
      </c>
      <c r="J44" s="235">
        <f t="shared" si="7"/>
        <v>4.232553595188298E-2</v>
      </c>
      <c r="K44" s="235">
        <f t="shared" si="7"/>
        <v>3.9591647114808518E-2</v>
      </c>
      <c r="L44" s="235">
        <f t="shared" si="7"/>
        <v>4.0709704756237218E-2</v>
      </c>
      <c r="M44" s="235">
        <f t="shared" si="7"/>
        <v>4.0378511788489023E-2</v>
      </c>
      <c r="N44" s="235">
        <f t="shared" si="7"/>
        <v>3.9766666203282446E-2</v>
      </c>
      <c r="O44" s="235">
        <f t="shared" si="7"/>
        <v>3.8478673981042023E-2</v>
      </c>
      <c r="P44" s="235">
        <f t="shared" si="7"/>
        <v>3.9861165932490249E-2</v>
      </c>
      <c r="Q44" s="235">
        <f t="shared" si="7"/>
        <v>4.0427794084515016E-2</v>
      </c>
      <c r="R44" s="235">
        <f t="shared" si="7"/>
        <v>4.12279464922043E-2</v>
      </c>
      <c r="S44" s="235">
        <f t="shared" si="7"/>
        <v>4.3057851204167386E-2</v>
      </c>
      <c r="T44" s="235">
        <f t="shared" si="7"/>
        <v>4.2019468688192431E-2</v>
      </c>
      <c r="U44" s="235">
        <f t="shared" si="7"/>
        <v>4.3061355281325327E-2</v>
      </c>
      <c r="V44" s="235">
        <f t="shared" si="7"/>
        <v>4.3308383347366586E-2</v>
      </c>
      <c r="W44" s="235">
        <f t="shared" si="7"/>
        <v>4.268002061745254E-2</v>
      </c>
    </row>
    <row r="45" spans="1:23" ht="12" customHeight="1" x14ac:dyDescent="0.3">
      <c r="A45" s="202" t="s">
        <v>95</v>
      </c>
      <c r="B45" s="235">
        <f t="shared" ref="B45:W45" si="8">IF(B9=0,0,B9/B$5)</f>
        <v>4.1292032674765264E-2</v>
      </c>
      <c r="C45" s="235">
        <f t="shared" si="8"/>
        <v>4.0491408019784431E-2</v>
      </c>
      <c r="D45" s="235">
        <f t="shared" si="8"/>
        <v>4.1595759850551924E-2</v>
      </c>
      <c r="E45" s="235">
        <f t="shared" si="8"/>
        <v>4.3345295043199387E-2</v>
      </c>
      <c r="F45" s="235">
        <f t="shared" si="8"/>
        <v>4.4184318664874038E-2</v>
      </c>
      <c r="G45" s="235">
        <f t="shared" si="8"/>
        <v>4.4231321921771427E-2</v>
      </c>
      <c r="H45" s="235">
        <f t="shared" si="8"/>
        <v>4.5726571474482204E-2</v>
      </c>
      <c r="I45" s="235">
        <f t="shared" si="8"/>
        <v>4.6453252588673458E-2</v>
      </c>
      <c r="J45" s="235">
        <f t="shared" si="8"/>
        <v>4.4452360672508913E-2</v>
      </c>
      <c r="K45" s="235">
        <f t="shared" si="8"/>
        <v>4.4482491758976526E-2</v>
      </c>
      <c r="L45" s="235">
        <f t="shared" si="8"/>
        <v>4.6534695200525431E-2</v>
      </c>
      <c r="M45" s="235">
        <f t="shared" si="8"/>
        <v>4.5071532712452227E-2</v>
      </c>
      <c r="N45" s="235">
        <f t="shared" si="8"/>
        <v>4.4823432393425608E-2</v>
      </c>
      <c r="O45" s="235">
        <f t="shared" si="8"/>
        <v>4.3106332088347583E-2</v>
      </c>
      <c r="P45" s="235">
        <f t="shared" si="8"/>
        <v>4.5490638712811234E-2</v>
      </c>
      <c r="Q45" s="235">
        <f t="shared" si="8"/>
        <v>4.6391993295522488E-2</v>
      </c>
      <c r="R45" s="235">
        <f t="shared" si="8"/>
        <v>4.766801770137076E-2</v>
      </c>
      <c r="S45" s="235">
        <f t="shared" si="8"/>
        <v>5.0445840063056288E-2</v>
      </c>
      <c r="T45" s="235">
        <f t="shared" si="8"/>
        <v>4.9023063940162079E-2</v>
      </c>
      <c r="U45" s="235">
        <f t="shared" si="8"/>
        <v>5.0694968865010785E-2</v>
      </c>
      <c r="V45" s="235">
        <f t="shared" si="8"/>
        <v>5.134998628217663E-2</v>
      </c>
      <c r="W45" s="235">
        <f t="shared" si="8"/>
        <v>5.0716233255836664E-2</v>
      </c>
    </row>
    <row r="46" spans="1:23" ht="12" customHeight="1" x14ac:dyDescent="0.3">
      <c r="A46" s="202" t="s">
        <v>96</v>
      </c>
      <c r="B46" s="235">
        <f t="shared" ref="B46:W46" si="9">IF(B10=0,0,B10/B$5)</f>
        <v>2.0810742675252729E-2</v>
      </c>
      <c r="C46" s="235">
        <f t="shared" si="9"/>
        <v>2.2039068577079112E-2</v>
      </c>
      <c r="D46" s="235">
        <f t="shared" si="9"/>
        <v>2.1304554226973093E-2</v>
      </c>
      <c r="E46" s="235">
        <f t="shared" si="9"/>
        <v>2.0068747744459273E-2</v>
      </c>
      <c r="F46" s="235">
        <f t="shared" si="9"/>
        <v>2.0002649026872696E-2</v>
      </c>
      <c r="G46" s="235">
        <f t="shared" si="9"/>
        <v>2.0735140521613883E-2</v>
      </c>
      <c r="H46" s="235">
        <f t="shared" si="9"/>
        <v>2.1080965686208149E-2</v>
      </c>
      <c r="I46" s="235">
        <f t="shared" si="9"/>
        <v>2.1024365105987493E-2</v>
      </c>
      <c r="J46" s="235">
        <f t="shared" si="9"/>
        <v>2.0718686815924696E-2</v>
      </c>
      <c r="K46" s="235">
        <f t="shared" si="9"/>
        <v>2.1599603546590612E-2</v>
      </c>
      <c r="L46" s="235">
        <f t="shared" si="9"/>
        <v>2.1550925745541391E-2</v>
      </c>
      <c r="M46" s="235">
        <f t="shared" si="9"/>
        <v>2.070065365927062E-2</v>
      </c>
      <c r="N46" s="235">
        <f t="shared" si="9"/>
        <v>2.0960618519907995E-2</v>
      </c>
      <c r="O46" s="235">
        <f t="shared" si="9"/>
        <v>2.1517606349673691E-2</v>
      </c>
      <c r="P46" s="235">
        <f t="shared" si="9"/>
        <v>2.120896082271774E-2</v>
      </c>
      <c r="Q46" s="235">
        <f t="shared" si="9"/>
        <v>2.1333308508357858E-2</v>
      </c>
      <c r="R46" s="235">
        <f t="shared" si="9"/>
        <v>2.1158158992213603E-2</v>
      </c>
      <c r="S46" s="235">
        <f t="shared" si="9"/>
        <v>2.2095762816351495E-2</v>
      </c>
      <c r="T46" s="235">
        <f t="shared" si="9"/>
        <v>2.1819984540758293E-2</v>
      </c>
      <c r="U46" s="235">
        <f t="shared" si="9"/>
        <v>2.1958679296498571E-2</v>
      </c>
      <c r="V46" s="235">
        <f t="shared" si="9"/>
        <v>2.2495948685731054E-2</v>
      </c>
      <c r="W46" s="235">
        <f t="shared" si="9"/>
        <v>2.2723572527167373E-2</v>
      </c>
    </row>
    <row r="47" spans="1:23" ht="12" customHeight="1" x14ac:dyDescent="0.3">
      <c r="A47" s="40" t="str">
        <f>$A$16</f>
        <v>Steam processes</v>
      </c>
      <c r="B47" s="236">
        <f t="shared" ref="B47:W47" si="10">IF(B16=0,0,B16/B$5)</f>
        <v>0.28587554445193203</v>
      </c>
      <c r="C47" s="236">
        <f t="shared" si="10"/>
        <v>0.29093187823572586</v>
      </c>
      <c r="D47" s="236">
        <f t="shared" si="10"/>
        <v>0.28298960776627258</v>
      </c>
      <c r="E47" s="236">
        <f t="shared" si="10"/>
        <v>0.28194307520456552</v>
      </c>
      <c r="F47" s="236">
        <f t="shared" si="10"/>
        <v>0.27251273541757359</v>
      </c>
      <c r="G47" s="236">
        <f t="shared" si="10"/>
        <v>0.28432053204222668</v>
      </c>
      <c r="H47" s="236">
        <f t="shared" si="10"/>
        <v>0.28172465008299413</v>
      </c>
      <c r="I47" s="236">
        <f t="shared" si="10"/>
        <v>0.28087911937275911</v>
      </c>
      <c r="J47" s="236">
        <f t="shared" si="10"/>
        <v>0.2807033922826328</v>
      </c>
      <c r="K47" s="236">
        <f t="shared" si="10"/>
        <v>0.36210207937532135</v>
      </c>
      <c r="L47" s="236">
        <f t="shared" si="10"/>
        <v>0.36166326235610724</v>
      </c>
      <c r="M47" s="236">
        <f t="shared" si="10"/>
        <v>0.34864632726217398</v>
      </c>
      <c r="N47" s="236">
        <f t="shared" si="10"/>
        <v>0.35981529836017567</v>
      </c>
      <c r="O47" s="236">
        <f t="shared" si="10"/>
        <v>0.3709286604824264</v>
      </c>
      <c r="P47" s="236">
        <f t="shared" si="10"/>
        <v>0.37203384408013024</v>
      </c>
      <c r="Q47" s="236">
        <f t="shared" si="10"/>
        <v>0.3700765166810811</v>
      </c>
      <c r="R47" s="236">
        <f t="shared" si="10"/>
        <v>0.37018786069063958</v>
      </c>
      <c r="S47" s="236">
        <f t="shared" si="10"/>
        <v>0.35924569456334104</v>
      </c>
      <c r="T47" s="236">
        <f t="shared" si="10"/>
        <v>0.35943416591088934</v>
      </c>
      <c r="U47" s="236">
        <f t="shared" si="10"/>
        <v>0.35183153362025027</v>
      </c>
      <c r="V47" s="236">
        <f t="shared" si="10"/>
        <v>0.35798616352797907</v>
      </c>
      <c r="W47" s="236">
        <f t="shared" si="10"/>
        <v>0.36371239706214109</v>
      </c>
    </row>
    <row r="48" spans="1:23" ht="12" customHeight="1" x14ac:dyDescent="0.3">
      <c r="A48" s="41" t="str">
        <f>$A$27</f>
        <v>Other processes</v>
      </c>
      <c r="B48" s="237">
        <f t="shared" ref="B48:W48" si="11">IF(B27=0,0,B27/B$5)</f>
        <v>0.58194107021619401</v>
      </c>
      <c r="C48" s="237">
        <f t="shared" si="11"/>
        <v>0.57840484295941086</v>
      </c>
      <c r="D48" s="237">
        <f t="shared" si="11"/>
        <v>0.58362623775917144</v>
      </c>
      <c r="E48" s="237">
        <f t="shared" si="11"/>
        <v>0.58090016951317269</v>
      </c>
      <c r="F48" s="237">
        <f t="shared" si="11"/>
        <v>0.58555324008281673</v>
      </c>
      <c r="G48" s="237">
        <f t="shared" si="11"/>
        <v>0.57326069003769919</v>
      </c>
      <c r="H48" s="237">
        <f t="shared" si="11"/>
        <v>0.57157583020124558</v>
      </c>
      <c r="I48" s="237">
        <f t="shared" si="11"/>
        <v>0.57012263823925724</v>
      </c>
      <c r="J48" s="237">
        <f t="shared" si="11"/>
        <v>0.57450729931217959</v>
      </c>
      <c r="K48" s="237">
        <f t="shared" si="11"/>
        <v>0.49610130413447967</v>
      </c>
      <c r="L48" s="237">
        <f t="shared" si="11"/>
        <v>0.49215506489354627</v>
      </c>
      <c r="M48" s="237">
        <f t="shared" si="11"/>
        <v>0.50883528618256846</v>
      </c>
      <c r="N48" s="237">
        <f t="shared" si="11"/>
        <v>0.49865657558606641</v>
      </c>
      <c r="O48" s="237">
        <f t="shared" si="11"/>
        <v>0.49103438021910578</v>
      </c>
      <c r="P48" s="237">
        <f t="shared" si="11"/>
        <v>0.48523216334215447</v>
      </c>
      <c r="Q48" s="237">
        <f t="shared" si="11"/>
        <v>0.48502057398190535</v>
      </c>
      <c r="R48" s="237">
        <f t="shared" si="11"/>
        <v>0.48226143792143311</v>
      </c>
      <c r="S48" s="237">
        <f t="shared" si="11"/>
        <v>0.48589059864557199</v>
      </c>
      <c r="T48" s="237">
        <f t="shared" si="11"/>
        <v>0.48945785425095667</v>
      </c>
      <c r="U48" s="237">
        <f t="shared" si="11"/>
        <v>0.49302920221750646</v>
      </c>
      <c r="V48" s="237">
        <f t="shared" si="11"/>
        <v>0.48540401100174696</v>
      </c>
      <c r="W48" s="237">
        <f t="shared" si="11"/>
        <v>0.48131324482392041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34" width="9.109375" style="1" hidden="1" customWidth="1"/>
    <col min="35" max="103" width="13" style="1" hidden="1" customWidth="1"/>
    <col min="104" max="104" width="2.6640625" style="1" customWidth="1"/>
    <col min="105" max="107" width="9.109375" style="1" customWidth="1"/>
    <col min="108" max="16384" width="9.109375" style="1"/>
  </cols>
  <sheetData>
    <row r="1" spans="1:23" ht="15" customHeight="1" x14ac:dyDescent="0.3">
      <c r="A1" s="9" t="str">
        <f>index!$A$1&amp;": Industry Summary / useful energy demand"</f>
        <v>BE: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3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3">
      <c r="A5" s="34" t="s">
        <v>91</v>
      </c>
      <c r="B5" s="225">
        <f t="shared" ref="B5:W5" si="0">SUM(B6:B10,B16,B27)</f>
        <v>5677.4035932889283</v>
      </c>
      <c r="C5" s="225">
        <f t="shared" si="0"/>
        <v>5618.7511160040158</v>
      </c>
      <c r="D5" s="225">
        <f t="shared" si="0"/>
        <v>5562.3359743587562</v>
      </c>
      <c r="E5" s="225">
        <f t="shared" si="0"/>
        <v>5734.3229302152704</v>
      </c>
      <c r="F5" s="225">
        <f t="shared" si="0"/>
        <v>5380.5649306631494</v>
      </c>
      <c r="G5" s="225">
        <f t="shared" si="0"/>
        <v>5400.0982131928395</v>
      </c>
      <c r="H5" s="225">
        <f t="shared" si="0"/>
        <v>5452.580376942019</v>
      </c>
      <c r="I5" s="225">
        <f t="shared" si="0"/>
        <v>5250.2190548980398</v>
      </c>
      <c r="J5" s="225">
        <f t="shared" si="0"/>
        <v>5170.8281840107074</v>
      </c>
      <c r="K5" s="225">
        <f t="shared" si="0"/>
        <v>4959.324232192148</v>
      </c>
      <c r="L5" s="225">
        <f t="shared" si="0"/>
        <v>5627.4721575937219</v>
      </c>
      <c r="M5" s="225">
        <f t="shared" si="0"/>
        <v>5466.3945376651336</v>
      </c>
      <c r="N5" s="225">
        <f t="shared" si="0"/>
        <v>5459.1715875746722</v>
      </c>
      <c r="O5" s="225">
        <f t="shared" si="0"/>
        <v>5610.1259724536512</v>
      </c>
      <c r="P5" s="225">
        <f t="shared" si="0"/>
        <v>5548.9957533741544</v>
      </c>
      <c r="Q5" s="225">
        <f t="shared" si="0"/>
        <v>5585.4321477864105</v>
      </c>
      <c r="R5" s="225">
        <f t="shared" si="0"/>
        <v>5631.6107638240765</v>
      </c>
      <c r="S5" s="225">
        <f t="shared" si="0"/>
        <v>5527.6852364660272</v>
      </c>
      <c r="T5" s="225">
        <f t="shared" si="0"/>
        <v>5718.7905043460505</v>
      </c>
      <c r="U5" s="225">
        <f t="shared" si="0"/>
        <v>5551.3719403893083</v>
      </c>
      <c r="V5" s="225">
        <f t="shared" si="0"/>
        <v>5409.257460194478</v>
      </c>
      <c r="W5" s="225">
        <f t="shared" si="0"/>
        <v>5748.2638358765062</v>
      </c>
    </row>
    <row r="6" spans="1:23" ht="12" customHeight="1" x14ac:dyDescent="0.3">
      <c r="A6" s="202" t="s">
        <v>92</v>
      </c>
      <c r="B6" s="226">
        <v>44.740504311937372</v>
      </c>
      <c r="C6" s="226">
        <v>43.913940411862072</v>
      </c>
      <c r="D6" s="226">
        <v>43.662559872109235</v>
      </c>
      <c r="E6" s="226">
        <v>46.954113780590845</v>
      </c>
      <c r="F6" s="226">
        <v>48.310451870148171</v>
      </c>
      <c r="G6" s="226">
        <v>48.717956152012775</v>
      </c>
      <c r="H6" s="226">
        <v>51.802630574641185</v>
      </c>
      <c r="I6" s="226">
        <v>50.393164338552396</v>
      </c>
      <c r="J6" s="226">
        <v>50.568735759549902</v>
      </c>
      <c r="K6" s="226">
        <v>44.918477254986925</v>
      </c>
      <c r="L6" s="226">
        <v>51.290532978817239</v>
      </c>
      <c r="M6" s="226">
        <v>48.574070250502558</v>
      </c>
      <c r="N6" s="226">
        <v>47.675331172356991</v>
      </c>
      <c r="O6" s="226">
        <v>48.639523858177085</v>
      </c>
      <c r="P6" s="226">
        <v>48.008699391752188</v>
      </c>
      <c r="Q6" s="226">
        <v>48.541101410060591</v>
      </c>
      <c r="R6" s="226">
        <v>49.199895071567809</v>
      </c>
      <c r="S6" s="226">
        <v>49.616602555619899</v>
      </c>
      <c r="T6" s="226">
        <v>50.864102500338355</v>
      </c>
      <c r="U6" s="226">
        <v>50.438399964471245</v>
      </c>
      <c r="V6" s="226">
        <v>47.69321783261821</v>
      </c>
      <c r="W6" s="226">
        <v>51.058243851201652</v>
      </c>
    </row>
    <row r="7" spans="1:23" ht="12" customHeight="1" x14ac:dyDescent="0.3">
      <c r="A7" s="202" t="s">
        <v>93</v>
      </c>
      <c r="B7" s="226">
        <v>30.853037082410854</v>
      </c>
      <c r="C7" s="226">
        <v>30.264239517771145</v>
      </c>
      <c r="D7" s="226">
        <v>30.284881692136171</v>
      </c>
      <c r="E7" s="226">
        <v>31.920695431210859</v>
      </c>
      <c r="F7" s="226">
        <v>30.688740726698708</v>
      </c>
      <c r="G7" s="226">
        <v>30.90095256107065</v>
      </c>
      <c r="H7" s="226">
        <v>32.274479807849225</v>
      </c>
      <c r="I7" s="226">
        <v>31.200460592789206</v>
      </c>
      <c r="J7" s="226">
        <v>29.557110716541896</v>
      </c>
      <c r="K7" s="226">
        <v>28.418130677358995</v>
      </c>
      <c r="L7" s="226">
        <v>33.619500826965499</v>
      </c>
      <c r="M7" s="226">
        <v>31.590985352300521</v>
      </c>
      <c r="N7" s="226">
        <v>31.435070435643127</v>
      </c>
      <c r="O7" s="226">
        <v>31.143737011255748</v>
      </c>
      <c r="P7" s="226">
        <v>32.282732247810721</v>
      </c>
      <c r="Q7" s="226">
        <v>33.108206271041674</v>
      </c>
      <c r="R7" s="226">
        <v>34.320488757600003</v>
      </c>
      <c r="S7" s="226">
        <v>35.723582064961462</v>
      </c>
      <c r="T7" s="226">
        <v>35.933982252589487</v>
      </c>
      <c r="U7" s="226">
        <v>36.09535107124681</v>
      </c>
      <c r="V7" s="226">
        <v>35.678692244320821</v>
      </c>
      <c r="W7" s="226">
        <v>37.102242723734811</v>
      </c>
    </row>
    <row r="8" spans="1:23" ht="12" customHeight="1" x14ac:dyDescent="0.3">
      <c r="A8" s="202" t="s">
        <v>94</v>
      </c>
      <c r="B8" s="226">
        <v>274.18883624151294</v>
      </c>
      <c r="C8" s="226">
        <v>266.42178420099208</v>
      </c>
      <c r="D8" s="226">
        <v>269.49679477796718</v>
      </c>
      <c r="E8" s="226">
        <v>282.66346109955015</v>
      </c>
      <c r="F8" s="226">
        <v>277.25593178280167</v>
      </c>
      <c r="G8" s="226">
        <v>275.90059402458718</v>
      </c>
      <c r="H8" s="226">
        <v>284.88351898165809</v>
      </c>
      <c r="I8" s="226">
        <v>279.10823057570695</v>
      </c>
      <c r="J8" s="226">
        <v>269.03818844846523</v>
      </c>
      <c r="K8" s="226">
        <v>242.41457262993532</v>
      </c>
      <c r="L8" s="226">
        <v>282.40637513769218</v>
      </c>
      <c r="M8" s="226">
        <v>270.82957501080307</v>
      </c>
      <c r="N8" s="226">
        <v>267.02643043751959</v>
      </c>
      <c r="O8" s="226">
        <v>265.69654912669768</v>
      </c>
      <c r="P8" s="226">
        <v>271.27974209232207</v>
      </c>
      <c r="Q8" s="226">
        <v>276.51169315885835</v>
      </c>
      <c r="R8" s="226">
        <v>284.87274038426602</v>
      </c>
      <c r="S8" s="226">
        <v>293.07725372224911</v>
      </c>
      <c r="T8" s="226">
        <v>295.601881137715</v>
      </c>
      <c r="U8" s="226">
        <v>293.3390616804063</v>
      </c>
      <c r="V8" s="226">
        <v>288.26487029766747</v>
      </c>
      <c r="W8" s="226">
        <v>302.6761188859673</v>
      </c>
    </row>
    <row r="9" spans="1:23" ht="12" customHeight="1" x14ac:dyDescent="0.3">
      <c r="A9" s="202" t="s">
        <v>95</v>
      </c>
      <c r="B9" s="226">
        <v>207.10033673041445</v>
      </c>
      <c r="C9" s="226">
        <v>204.19210630878351</v>
      </c>
      <c r="D9" s="226">
        <v>203.32214327835638</v>
      </c>
      <c r="E9" s="226">
        <v>213.23615311658847</v>
      </c>
      <c r="F9" s="226">
        <v>201.51102193723111</v>
      </c>
      <c r="G9" s="226">
        <v>203.13028406939307</v>
      </c>
      <c r="H9" s="226">
        <v>211.20180564666802</v>
      </c>
      <c r="I9" s="226">
        <v>204.46345397015486</v>
      </c>
      <c r="J9" s="226">
        <v>193.21444888498553</v>
      </c>
      <c r="K9" s="226">
        <v>188.07331334068434</v>
      </c>
      <c r="L9" s="226">
        <v>222.88881482354239</v>
      </c>
      <c r="M9" s="226">
        <v>208.43418176976542</v>
      </c>
      <c r="N9" s="226">
        <v>207.8796439143681</v>
      </c>
      <c r="O9" s="226">
        <v>205.86397135062793</v>
      </c>
      <c r="P9" s="226">
        <v>215.2418555476134</v>
      </c>
      <c r="Q9" s="226">
        <v>220.73676811169517</v>
      </c>
      <c r="R9" s="226">
        <v>229.1598027869241</v>
      </c>
      <c r="S9" s="226">
        <v>239.45567582108504</v>
      </c>
      <c r="T9" s="226">
        <v>242.84861611779209</v>
      </c>
      <c r="U9" s="226">
        <v>244.31071753532134</v>
      </c>
      <c r="V9" s="226">
        <v>241.61708375992586</v>
      </c>
      <c r="W9" s="226">
        <v>254.44033078055153</v>
      </c>
    </row>
    <row r="10" spans="1:23" ht="12" customHeight="1" x14ac:dyDescent="0.3">
      <c r="A10" s="36" t="s">
        <v>96</v>
      </c>
      <c r="B10" s="227">
        <f t="shared" ref="B10:W10" si="1">SUM(B11:B15)</f>
        <v>167.58810746156411</v>
      </c>
      <c r="C10" s="227">
        <f t="shared" si="1"/>
        <v>176.79207513945107</v>
      </c>
      <c r="D10" s="227">
        <f t="shared" si="1"/>
        <v>166.97731712757752</v>
      </c>
      <c r="E10" s="227">
        <f t="shared" si="1"/>
        <v>156.35199432518115</v>
      </c>
      <c r="F10" s="227">
        <f t="shared" si="1"/>
        <v>147.64859120525728</v>
      </c>
      <c r="G10" s="227">
        <f t="shared" si="1"/>
        <v>152.80444663313887</v>
      </c>
      <c r="H10" s="227">
        <f t="shared" si="1"/>
        <v>158.06659971119967</v>
      </c>
      <c r="I10" s="227">
        <f t="shared" si="1"/>
        <v>150.92324448926684</v>
      </c>
      <c r="J10" s="227">
        <f t="shared" si="1"/>
        <v>147.62008094820789</v>
      </c>
      <c r="K10" s="227">
        <f t="shared" si="1"/>
        <v>145.9553290213704</v>
      </c>
      <c r="L10" s="227">
        <f t="shared" si="1"/>
        <v>165.82252798431134</v>
      </c>
      <c r="M10" s="227">
        <f t="shared" si="1"/>
        <v>154.26767095706288</v>
      </c>
      <c r="N10" s="227">
        <f t="shared" si="1"/>
        <v>155.16145483371344</v>
      </c>
      <c r="O10" s="227">
        <f t="shared" si="1"/>
        <v>162.3154053370983</v>
      </c>
      <c r="P10" s="227">
        <f t="shared" si="1"/>
        <v>159.45445656008206</v>
      </c>
      <c r="Q10" s="227">
        <f t="shared" si="1"/>
        <v>161.99748488932283</v>
      </c>
      <c r="R10" s="227">
        <f t="shared" si="1"/>
        <v>163.14027612369216</v>
      </c>
      <c r="S10" s="227">
        <f t="shared" si="1"/>
        <v>167.25031847462316</v>
      </c>
      <c r="T10" s="227">
        <f t="shared" si="1"/>
        <v>171.40787874727744</v>
      </c>
      <c r="U10" s="227">
        <f t="shared" si="1"/>
        <v>168.1079733093049</v>
      </c>
      <c r="V10" s="227">
        <f t="shared" si="1"/>
        <v>166.82069687669539</v>
      </c>
      <c r="W10" s="227">
        <f t="shared" si="1"/>
        <v>178.89223777905889</v>
      </c>
    </row>
    <row r="11" spans="1:23" ht="12" customHeight="1" x14ac:dyDescent="0.3">
      <c r="A11" s="37" t="s">
        <v>83</v>
      </c>
      <c r="B11" s="228">
        <v>8.4483222983431645</v>
      </c>
      <c r="C11" s="228">
        <v>18.015591180661701</v>
      </c>
      <c r="D11" s="228">
        <v>7.0732387340906273</v>
      </c>
      <c r="E11" s="228">
        <v>8.105417691515461</v>
      </c>
      <c r="F11" s="228">
        <v>4.7379006787948548</v>
      </c>
      <c r="G11" s="228">
        <v>5.517504647647212</v>
      </c>
      <c r="H11" s="228">
        <v>4.8813667213542491</v>
      </c>
      <c r="I11" s="228">
        <v>3.6694311466942131</v>
      </c>
      <c r="J11" s="228">
        <v>1.5838647553079714</v>
      </c>
      <c r="K11" s="228">
        <v>2.6340147029568417</v>
      </c>
      <c r="L11" s="228">
        <v>4.0678875378889039</v>
      </c>
      <c r="M11" s="228">
        <v>1.7205717606538768</v>
      </c>
      <c r="N11" s="228">
        <v>3.577431731655337</v>
      </c>
      <c r="O11" s="228">
        <v>3.8644497830705671</v>
      </c>
      <c r="P11" s="228">
        <v>3.0976282571140104</v>
      </c>
      <c r="Q11" s="228">
        <v>2.4163630552553221</v>
      </c>
      <c r="R11" s="228">
        <v>2.0940904354357746</v>
      </c>
      <c r="S11" s="228">
        <v>2.1103464016771185</v>
      </c>
      <c r="T11" s="228">
        <v>2.0916135348345133</v>
      </c>
      <c r="U11" s="228">
        <v>1.9914121753613201</v>
      </c>
      <c r="V11" s="228">
        <v>2.7804096516919721</v>
      </c>
      <c r="W11" s="228">
        <v>2.5249971870697761</v>
      </c>
    </row>
    <row r="12" spans="1:23" ht="12" customHeight="1" x14ac:dyDescent="0.3">
      <c r="A12" s="37" t="s">
        <v>72</v>
      </c>
      <c r="B12" s="228">
        <v>82.307092073377532</v>
      </c>
      <c r="C12" s="228">
        <v>81.718349097126833</v>
      </c>
      <c r="D12" s="228">
        <v>86.862915828566571</v>
      </c>
      <c r="E12" s="228">
        <v>84.944478935059408</v>
      </c>
      <c r="F12" s="228">
        <v>73.294089509731677</v>
      </c>
      <c r="G12" s="228">
        <v>78.025662307373395</v>
      </c>
      <c r="H12" s="228">
        <v>76.439831508662053</v>
      </c>
      <c r="I12" s="228">
        <v>70.822841790529594</v>
      </c>
      <c r="J12" s="228">
        <v>70.463722559977214</v>
      </c>
      <c r="K12" s="228">
        <v>80.187770283002791</v>
      </c>
      <c r="L12" s="228">
        <v>84.970607107535358</v>
      </c>
      <c r="M12" s="228">
        <v>81.138990287554151</v>
      </c>
      <c r="N12" s="228">
        <v>84.066927706844297</v>
      </c>
      <c r="O12" s="228">
        <v>95.189278047301784</v>
      </c>
      <c r="P12" s="228">
        <v>87.483201683075364</v>
      </c>
      <c r="Q12" s="228">
        <v>88.865133382041648</v>
      </c>
      <c r="R12" s="228">
        <v>86.742044965947727</v>
      </c>
      <c r="S12" s="228">
        <v>95.119618070546721</v>
      </c>
      <c r="T12" s="228">
        <v>98.228065148312226</v>
      </c>
      <c r="U12" s="228">
        <v>92.843625021932212</v>
      </c>
      <c r="V12" s="228">
        <v>97.195509387101154</v>
      </c>
      <c r="W12" s="228">
        <v>110.05744523676098</v>
      </c>
    </row>
    <row r="13" spans="1:23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3.7009933336077309E-3</v>
      </c>
      <c r="O13" s="228">
        <v>7.3358975005442754E-3</v>
      </c>
      <c r="P13" s="228">
        <v>1.1036890834150369E-2</v>
      </c>
      <c r="Q13" s="228">
        <v>1.467179500109171E-2</v>
      </c>
      <c r="R13" s="228">
        <v>6.4238670004798784E-2</v>
      </c>
      <c r="S13" s="228">
        <v>6.4238670004814272E-2</v>
      </c>
      <c r="T13" s="228">
        <v>6.423867000481373E-2</v>
      </c>
      <c r="U13" s="228">
        <v>6.4238670004819379E-2</v>
      </c>
      <c r="V13" s="228">
        <v>6.4238670004770279E-2</v>
      </c>
      <c r="W13" s="228">
        <v>6.2388173337973182E-2</v>
      </c>
    </row>
    <row r="14" spans="1:23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1.3543952461784081</v>
      </c>
      <c r="M14" s="228">
        <v>1.4679238686122729</v>
      </c>
      <c r="N14" s="228">
        <v>2.0434208880515659</v>
      </c>
      <c r="O14" s="228">
        <v>2.7366323594460678</v>
      </c>
      <c r="P14" s="228">
        <v>4.3924526654008487</v>
      </c>
      <c r="Q14" s="228">
        <v>5.8963323429621832</v>
      </c>
      <c r="R14" s="228">
        <v>7.7085509981106943</v>
      </c>
      <c r="S14" s="228">
        <v>8.0440275788855846</v>
      </c>
      <c r="T14" s="228">
        <v>7.6525299815669632</v>
      </c>
      <c r="U14" s="228">
        <v>8.3567971325916908</v>
      </c>
      <c r="V14" s="228">
        <v>8.5132798651465666</v>
      </c>
      <c r="W14" s="228">
        <v>4.81786868493323</v>
      </c>
    </row>
    <row r="15" spans="1:23" ht="12" customHeight="1" x14ac:dyDescent="0.3">
      <c r="A15" s="38" t="s">
        <v>38</v>
      </c>
      <c r="B15" s="229">
        <v>76.832693089843417</v>
      </c>
      <c r="C15" s="229">
        <v>77.058134861662523</v>
      </c>
      <c r="D15" s="229">
        <v>73.041162564920313</v>
      </c>
      <c r="E15" s="229">
        <v>63.302097698606289</v>
      </c>
      <c r="F15" s="229">
        <v>69.616601016730726</v>
      </c>
      <c r="G15" s="229">
        <v>69.261279678118257</v>
      </c>
      <c r="H15" s="229">
        <v>76.74540148118335</v>
      </c>
      <c r="I15" s="229">
        <v>76.430971552043019</v>
      </c>
      <c r="J15" s="229">
        <v>75.572493632922715</v>
      </c>
      <c r="K15" s="229">
        <v>63.13354403541075</v>
      </c>
      <c r="L15" s="229">
        <v>75.429638092708657</v>
      </c>
      <c r="M15" s="229">
        <v>69.940185040242568</v>
      </c>
      <c r="N15" s="229">
        <v>65.469973513828634</v>
      </c>
      <c r="O15" s="229">
        <v>60.517709249779344</v>
      </c>
      <c r="P15" s="229">
        <v>64.470137063657688</v>
      </c>
      <c r="Q15" s="229">
        <v>64.804984314062608</v>
      </c>
      <c r="R15" s="229">
        <v>66.531351054193166</v>
      </c>
      <c r="S15" s="229">
        <v>61.912087753508928</v>
      </c>
      <c r="T15" s="229">
        <v>63.371431412558927</v>
      </c>
      <c r="U15" s="229">
        <v>64.851900309414859</v>
      </c>
      <c r="V15" s="229">
        <v>58.267259302750929</v>
      </c>
      <c r="W15" s="229">
        <v>61.429538496956916</v>
      </c>
    </row>
    <row r="16" spans="1:23" ht="12" customHeight="1" x14ac:dyDescent="0.3">
      <c r="A16" s="39" t="s">
        <v>98</v>
      </c>
      <c r="B16" s="230">
        <f t="shared" ref="B16:W16" si="2">SUM(B17:B26)</f>
        <v>1717.4066269465225</v>
      </c>
      <c r="C16" s="230">
        <f t="shared" si="2"/>
        <v>1725.215952230333</v>
      </c>
      <c r="D16" s="230">
        <f t="shared" si="2"/>
        <v>1680.8085802429348</v>
      </c>
      <c r="E16" s="230">
        <f t="shared" si="2"/>
        <v>1732.6575873773106</v>
      </c>
      <c r="F16" s="230">
        <f t="shared" si="2"/>
        <v>1590.8815975902762</v>
      </c>
      <c r="G16" s="230">
        <f t="shared" si="2"/>
        <v>1677.2970350720755</v>
      </c>
      <c r="H16" s="230">
        <f t="shared" si="2"/>
        <v>1674.2745381398777</v>
      </c>
      <c r="I16" s="230">
        <f t="shared" si="2"/>
        <v>1609.2780383174384</v>
      </c>
      <c r="J16" s="230">
        <f t="shared" si="2"/>
        <v>1586.3685070496274</v>
      </c>
      <c r="K16" s="230">
        <f t="shared" si="2"/>
        <v>1940.1719197606949</v>
      </c>
      <c r="L16" s="230">
        <f t="shared" si="2"/>
        <v>2184.494280155996</v>
      </c>
      <c r="M16" s="230">
        <f t="shared" si="2"/>
        <v>2040.7138714519338</v>
      </c>
      <c r="N16" s="230">
        <f t="shared" si="2"/>
        <v>2101.4904325524012</v>
      </c>
      <c r="O16" s="230">
        <f t="shared" si="2"/>
        <v>2227.0387177875441</v>
      </c>
      <c r="P16" s="230">
        <f t="shared" si="2"/>
        <v>2205.3016630688358</v>
      </c>
      <c r="Q16" s="230">
        <f t="shared" si="2"/>
        <v>2203.3392298977419</v>
      </c>
      <c r="R16" s="230">
        <f t="shared" si="2"/>
        <v>2229.3527436768677</v>
      </c>
      <c r="S16" s="230">
        <f t="shared" si="2"/>
        <v>2137.3093766570782</v>
      </c>
      <c r="T16" s="230">
        <f t="shared" si="2"/>
        <v>2213.1532234955366</v>
      </c>
      <c r="U16" s="230">
        <f t="shared" si="2"/>
        <v>2109.3215213986209</v>
      </c>
      <c r="V16" s="230">
        <f t="shared" si="2"/>
        <v>2083.7484980540762</v>
      </c>
      <c r="W16" s="230">
        <f t="shared" si="2"/>
        <v>2249.7875371362734</v>
      </c>
    </row>
    <row r="17" spans="1:23" ht="12" customHeight="1" x14ac:dyDescent="0.3">
      <c r="A17" s="46" t="s">
        <v>30</v>
      </c>
      <c r="B17" s="231">
        <v>55.057564415685157</v>
      </c>
      <c r="C17" s="231">
        <v>56.386776143483644</v>
      </c>
      <c r="D17" s="231">
        <v>44.344648221444025</v>
      </c>
      <c r="E17" s="231">
        <v>47.086963887037996</v>
      </c>
      <c r="F17" s="231">
        <v>56.255558476532094</v>
      </c>
      <c r="G17" s="231">
        <v>45.627649114444488</v>
      </c>
      <c r="H17" s="231">
        <v>38.196135820484805</v>
      </c>
      <c r="I17" s="231">
        <v>44.203878162715078</v>
      </c>
      <c r="J17" s="231">
        <v>44.49791162613289</v>
      </c>
      <c r="K17" s="231">
        <v>49.25159556129406</v>
      </c>
      <c r="L17" s="231">
        <v>37.98578521306483</v>
      </c>
      <c r="M17" s="231">
        <v>35.401678119493162</v>
      </c>
      <c r="N17" s="231">
        <v>33.146213387764249</v>
      </c>
      <c r="O17" s="231">
        <v>33.620127172105576</v>
      </c>
      <c r="P17" s="231">
        <v>31.406592375675434</v>
      </c>
      <c r="Q17" s="231">
        <v>35.19539822074438</v>
      </c>
      <c r="R17" s="231">
        <v>31.313881562682727</v>
      </c>
      <c r="S17" s="231">
        <v>32.359684152350184</v>
      </c>
      <c r="T17" s="231">
        <v>32.803287586007414</v>
      </c>
      <c r="U17" s="231">
        <v>32.143913089764943</v>
      </c>
      <c r="V17" s="231">
        <v>29.294906974731898</v>
      </c>
      <c r="W17" s="231">
        <v>25.295477441551135</v>
      </c>
    </row>
    <row r="18" spans="1:23" ht="12" customHeight="1" x14ac:dyDescent="0.3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</row>
    <row r="19" spans="1:23" ht="12" customHeight="1" x14ac:dyDescent="0.3">
      <c r="A19" s="46" t="s">
        <v>33</v>
      </c>
      <c r="B19" s="231">
        <v>42.980650261203195</v>
      </c>
      <c r="C19" s="231">
        <v>7.5733375261274629</v>
      </c>
      <c r="D19" s="231">
        <v>12.756301709993993</v>
      </c>
      <c r="E19" s="231">
        <v>2.5037598981797191</v>
      </c>
      <c r="F19" s="231">
        <v>2.4283362571236871</v>
      </c>
      <c r="G19" s="231">
        <v>2.6584328038739056</v>
      </c>
      <c r="H19" s="231">
        <v>4.0168406709133668</v>
      </c>
      <c r="I19" s="231">
        <v>2.2112181324111329</v>
      </c>
      <c r="J19" s="231">
        <v>3.9144507068120813</v>
      </c>
      <c r="K19" s="231">
        <v>33.249305908779462</v>
      </c>
      <c r="L19" s="231">
        <v>30.552586904193362</v>
      </c>
      <c r="M19" s="231">
        <v>37.63351647056183</v>
      </c>
      <c r="N19" s="231">
        <v>37.788494253423941</v>
      </c>
      <c r="O19" s="231">
        <v>40.025817095938969</v>
      </c>
      <c r="P19" s="231">
        <v>47.758790537256388</v>
      </c>
      <c r="Q19" s="231">
        <v>49.262097105424907</v>
      </c>
      <c r="R19" s="231">
        <v>39.576214573530514</v>
      </c>
      <c r="S19" s="231">
        <v>47.671776172128055</v>
      </c>
      <c r="T19" s="231">
        <v>72.126965497695679</v>
      </c>
      <c r="U19" s="231">
        <v>79.457938136052576</v>
      </c>
      <c r="V19" s="231">
        <v>74.305505927945745</v>
      </c>
      <c r="W19" s="231">
        <v>72.966505080271972</v>
      </c>
    </row>
    <row r="20" spans="1:23" ht="12" customHeight="1" x14ac:dyDescent="0.3">
      <c r="A20" s="46" t="s">
        <v>83</v>
      </c>
      <c r="B20" s="231">
        <v>66.138384463533086</v>
      </c>
      <c r="C20" s="231">
        <v>128.30563735139268</v>
      </c>
      <c r="D20" s="231">
        <v>59.94664882805413</v>
      </c>
      <c r="E20" s="231">
        <v>37.630866248597798</v>
      </c>
      <c r="F20" s="231">
        <v>53.504671367952476</v>
      </c>
      <c r="G20" s="231">
        <v>52.030564485559921</v>
      </c>
      <c r="H20" s="231">
        <v>46.291252200089801</v>
      </c>
      <c r="I20" s="231">
        <v>41.232366723680109</v>
      </c>
      <c r="J20" s="231">
        <v>18.136265476227006</v>
      </c>
      <c r="K20" s="231">
        <v>22.144835252512564</v>
      </c>
      <c r="L20" s="231">
        <v>37.476020943013211</v>
      </c>
      <c r="M20" s="231">
        <v>20.25619109469844</v>
      </c>
      <c r="N20" s="231">
        <v>36.187732836669305</v>
      </c>
      <c r="O20" s="231">
        <v>40.281634893752617</v>
      </c>
      <c r="P20" s="231">
        <v>35.521123292320993</v>
      </c>
      <c r="Q20" s="231">
        <v>27.684427352547164</v>
      </c>
      <c r="R20" s="231">
        <v>26.439064465884478</v>
      </c>
      <c r="S20" s="231">
        <v>25.895958812175024</v>
      </c>
      <c r="T20" s="231">
        <v>25.023649467470335</v>
      </c>
      <c r="U20" s="231">
        <v>25.136825496996355</v>
      </c>
      <c r="V20" s="231">
        <v>26.288182499435589</v>
      </c>
      <c r="W20" s="231">
        <v>24.787178751196198</v>
      </c>
    </row>
    <row r="21" spans="1:23" ht="12" customHeight="1" x14ac:dyDescent="0.3">
      <c r="A21" s="46" t="s">
        <v>70</v>
      </c>
      <c r="B21" s="231">
        <v>140.4166594412761</v>
      </c>
      <c r="C21" s="231">
        <v>183.96651045870482</v>
      </c>
      <c r="D21" s="231">
        <v>136.88655038291563</v>
      </c>
      <c r="E21" s="231">
        <v>141.7880091978621</v>
      </c>
      <c r="F21" s="231">
        <v>117.45799490518169</v>
      </c>
      <c r="G21" s="231">
        <v>132.86341364026572</v>
      </c>
      <c r="H21" s="231">
        <v>111.83769290631673</v>
      </c>
      <c r="I21" s="231">
        <v>90.133603192527843</v>
      </c>
      <c r="J21" s="231">
        <v>78.728879563450661</v>
      </c>
      <c r="K21" s="231">
        <v>61.024045903385748</v>
      </c>
      <c r="L21" s="231">
        <v>61.260432093161533</v>
      </c>
      <c r="M21" s="231">
        <v>33.599915992349388</v>
      </c>
      <c r="N21" s="231">
        <v>33.502378797874464</v>
      </c>
      <c r="O21" s="231">
        <v>23.907153190888241</v>
      </c>
      <c r="P21" s="231">
        <v>15.332021888300082</v>
      </c>
      <c r="Q21" s="231">
        <v>15.538798742577697</v>
      </c>
      <c r="R21" s="231">
        <v>12.280844482281244</v>
      </c>
      <c r="S21" s="231">
        <v>12.827574734404456</v>
      </c>
      <c r="T21" s="231">
        <v>13.372234895341343</v>
      </c>
      <c r="U21" s="231">
        <v>11.68128980462104</v>
      </c>
      <c r="V21" s="231">
        <v>11.184939293545687</v>
      </c>
      <c r="W21" s="231">
        <v>10.416912202976384</v>
      </c>
    </row>
    <row r="22" spans="1:23" ht="12" customHeight="1" x14ac:dyDescent="0.3">
      <c r="A22" s="46" t="s">
        <v>34</v>
      </c>
      <c r="B22" s="231">
        <v>111.81022244551718</v>
      </c>
      <c r="C22" s="231">
        <v>26.606044149543987</v>
      </c>
      <c r="D22" s="231">
        <v>27.977648457428991</v>
      </c>
      <c r="E22" s="231">
        <v>29.349416969040561</v>
      </c>
      <c r="F22" s="231">
        <v>7.7927002795159472</v>
      </c>
      <c r="G22" s="231">
        <v>13.274793925223973</v>
      </c>
      <c r="H22" s="231">
        <v>9.8264684652276841</v>
      </c>
      <c r="I22" s="231">
        <v>7.8304653911781905</v>
      </c>
      <c r="J22" s="231">
        <v>5.4291806008793504</v>
      </c>
      <c r="K22" s="231">
        <v>497.27604361359238</v>
      </c>
      <c r="L22" s="231">
        <v>560.69986223015258</v>
      </c>
      <c r="M22" s="231">
        <v>493.91632855444499</v>
      </c>
      <c r="N22" s="231">
        <v>531.7170664937164</v>
      </c>
      <c r="O22" s="231">
        <v>615.89129884538431</v>
      </c>
      <c r="P22" s="231">
        <v>670.75423077553478</v>
      </c>
      <c r="Q22" s="231">
        <v>661.99513454971043</v>
      </c>
      <c r="R22" s="231">
        <v>698.45380884738984</v>
      </c>
      <c r="S22" s="231">
        <v>542.49931401880394</v>
      </c>
      <c r="T22" s="231">
        <v>552.71746871572907</v>
      </c>
      <c r="U22" s="231">
        <v>437.41412745366745</v>
      </c>
      <c r="V22" s="231">
        <v>488.15586361792344</v>
      </c>
      <c r="W22" s="231">
        <v>546.79225570422739</v>
      </c>
    </row>
    <row r="23" spans="1:23" ht="12" customHeight="1" x14ac:dyDescent="0.3">
      <c r="A23" s="46" t="s">
        <v>72</v>
      </c>
      <c r="B23" s="231">
        <v>967.40942008573563</v>
      </c>
      <c r="C23" s="231">
        <v>975.80546083083505</v>
      </c>
      <c r="D23" s="231">
        <v>1042.8753013677153</v>
      </c>
      <c r="E23" s="231">
        <v>1071.9742264980437</v>
      </c>
      <c r="F23" s="231">
        <v>892.58592328858424</v>
      </c>
      <c r="G23" s="231">
        <v>925.08891912642935</v>
      </c>
      <c r="H23" s="231">
        <v>937.46875820954688</v>
      </c>
      <c r="I23" s="231">
        <v>917.42303129681943</v>
      </c>
      <c r="J23" s="231">
        <v>878.93720999513619</v>
      </c>
      <c r="K23" s="231">
        <v>673.46865742001637</v>
      </c>
      <c r="L23" s="231">
        <v>787.92166452600031</v>
      </c>
      <c r="M23" s="231">
        <v>756.89152393850463</v>
      </c>
      <c r="N23" s="231">
        <v>779.35637103461238</v>
      </c>
      <c r="O23" s="231">
        <v>804.42476239377686</v>
      </c>
      <c r="P23" s="231">
        <v>799.32197902092821</v>
      </c>
      <c r="Q23" s="231">
        <v>822.53265287712031</v>
      </c>
      <c r="R23" s="231">
        <v>829.20526242962376</v>
      </c>
      <c r="S23" s="231">
        <v>929.71521398793891</v>
      </c>
      <c r="T23" s="231">
        <v>943.6771451825673</v>
      </c>
      <c r="U23" s="231">
        <v>958.52104167133382</v>
      </c>
      <c r="V23" s="231">
        <v>926.05018297249944</v>
      </c>
      <c r="W23" s="231">
        <v>998.35579471704045</v>
      </c>
    </row>
    <row r="24" spans="1:23" ht="12" customHeight="1" x14ac:dyDescent="0.3">
      <c r="A24" s="46" t="s">
        <v>36</v>
      </c>
      <c r="B24" s="231">
        <v>10.372212804111221</v>
      </c>
      <c r="C24" s="231">
        <v>23.825604381012557</v>
      </c>
      <c r="D24" s="231">
        <v>27.537468646843543</v>
      </c>
      <c r="E24" s="231">
        <v>31.72582653073253</v>
      </c>
      <c r="F24" s="231">
        <v>26.633044958064136</v>
      </c>
      <c r="G24" s="231">
        <v>19.424088709691052</v>
      </c>
      <c r="H24" s="231">
        <v>15.901163114013713</v>
      </c>
      <c r="I24" s="231">
        <v>18.726749496856876</v>
      </c>
      <c r="J24" s="231">
        <v>18.77333006332579</v>
      </c>
      <c r="K24" s="231">
        <v>10.814870043423662</v>
      </c>
      <c r="L24" s="231">
        <v>11.251992207568122</v>
      </c>
      <c r="M24" s="231">
        <v>10.513685037016865</v>
      </c>
      <c r="N24" s="231">
        <v>9.512460237798269</v>
      </c>
      <c r="O24" s="231">
        <v>9.4499074112324326</v>
      </c>
      <c r="P24" s="231">
        <v>8.092671623774752</v>
      </c>
      <c r="Q24" s="231">
        <v>7.2500079452844277</v>
      </c>
      <c r="R24" s="231">
        <v>7.2181854577915558</v>
      </c>
      <c r="S24" s="231">
        <v>7.5807977402437494</v>
      </c>
      <c r="T24" s="231">
        <v>7.5144794876552403</v>
      </c>
      <c r="U24" s="231">
        <v>6.5486392690967774</v>
      </c>
      <c r="V24" s="231">
        <v>6.0171828694012994</v>
      </c>
      <c r="W24" s="231">
        <v>7.7501483640823174</v>
      </c>
    </row>
    <row r="25" spans="1:23" ht="12" customHeight="1" x14ac:dyDescent="0.3">
      <c r="A25" s="46" t="s">
        <v>73</v>
      </c>
      <c r="B25" s="231">
        <v>110.18103949008656</v>
      </c>
      <c r="C25" s="231">
        <v>112.64128179252896</v>
      </c>
      <c r="D25" s="231">
        <v>123.14093735634501</v>
      </c>
      <c r="E25" s="231">
        <v>149.9595311239907</v>
      </c>
      <c r="F25" s="231">
        <v>170.46723801550658</v>
      </c>
      <c r="G25" s="231">
        <v>191.13735404013599</v>
      </c>
      <c r="H25" s="231">
        <v>209.67951495590327</v>
      </c>
      <c r="I25" s="231">
        <v>224.60514103871654</v>
      </c>
      <c r="J25" s="231">
        <v>234.50375448436938</v>
      </c>
      <c r="K25" s="231">
        <v>257.40596250510634</v>
      </c>
      <c r="L25" s="231">
        <v>292.3060664070307</v>
      </c>
      <c r="M25" s="231">
        <v>293.44530822556226</v>
      </c>
      <c r="N25" s="231">
        <v>283.1342163240293</v>
      </c>
      <c r="O25" s="231">
        <v>331.06711644823321</v>
      </c>
      <c r="P25" s="231">
        <v>323.54699020047246</v>
      </c>
      <c r="Q25" s="231">
        <v>314.27046549782187</v>
      </c>
      <c r="R25" s="231">
        <v>322.14926771288708</v>
      </c>
      <c r="S25" s="231">
        <v>323.65797955737605</v>
      </c>
      <c r="T25" s="231">
        <v>328.01469230553755</v>
      </c>
      <c r="U25" s="231">
        <v>301.13723576879147</v>
      </c>
      <c r="V25" s="231">
        <v>276.75892177451396</v>
      </c>
      <c r="W25" s="231">
        <v>312.7663044105505</v>
      </c>
    </row>
    <row r="26" spans="1:23" ht="12" customHeight="1" x14ac:dyDescent="0.3">
      <c r="A26" s="46" t="s">
        <v>79</v>
      </c>
      <c r="B26" s="231">
        <v>213.04047353937415</v>
      </c>
      <c r="C26" s="231">
        <v>210.10529959670413</v>
      </c>
      <c r="D26" s="231">
        <v>205.34307527219423</v>
      </c>
      <c r="E26" s="231">
        <v>220.63898702382565</v>
      </c>
      <c r="F26" s="231">
        <v>263.75613004181525</v>
      </c>
      <c r="G26" s="231">
        <v>295.19181922645112</v>
      </c>
      <c r="H26" s="231">
        <v>301.05671179738141</v>
      </c>
      <c r="I26" s="231">
        <v>262.91158488253313</v>
      </c>
      <c r="J26" s="231">
        <v>303.44752453329392</v>
      </c>
      <c r="K26" s="231">
        <v>335.53660355258432</v>
      </c>
      <c r="L26" s="231">
        <v>365.03986963181126</v>
      </c>
      <c r="M26" s="231">
        <v>359.05572401930226</v>
      </c>
      <c r="N26" s="231">
        <v>357.14549918651306</v>
      </c>
      <c r="O26" s="231">
        <v>328.37090033623156</v>
      </c>
      <c r="P26" s="231">
        <v>273.5672633545725</v>
      </c>
      <c r="Q26" s="231">
        <v>269.61024760651077</v>
      </c>
      <c r="R26" s="231">
        <v>262.71621414479677</v>
      </c>
      <c r="S26" s="231">
        <v>215.10107748165765</v>
      </c>
      <c r="T26" s="231">
        <v>237.903300357533</v>
      </c>
      <c r="U26" s="231">
        <v>257.28051070829633</v>
      </c>
      <c r="V26" s="231">
        <v>245.69281212407927</v>
      </c>
      <c r="W26" s="231">
        <v>250.65696046437708</v>
      </c>
    </row>
    <row r="27" spans="1:23" ht="12" customHeight="1" x14ac:dyDescent="0.3">
      <c r="A27" s="39" t="s">
        <v>99</v>
      </c>
      <c r="B27" s="230">
        <f t="shared" ref="B27:W27" si="3">SUM(B28:B37)</f>
        <v>3235.5261445145661</v>
      </c>
      <c r="C27" s="230">
        <f t="shared" si="3"/>
        <v>3171.9510181948226</v>
      </c>
      <c r="D27" s="230">
        <f t="shared" si="3"/>
        <v>3167.7836973676749</v>
      </c>
      <c r="E27" s="230">
        <f t="shared" si="3"/>
        <v>3270.5389250848384</v>
      </c>
      <c r="F27" s="230">
        <f t="shared" si="3"/>
        <v>3084.2685955507368</v>
      </c>
      <c r="G27" s="230">
        <f t="shared" si="3"/>
        <v>3011.3469446805611</v>
      </c>
      <c r="H27" s="230">
        <f t="shared" si="3"/>
        <v>3040.0768040801249</v>
      </c>
      <c r="I27" s="230">
        <f t="shared" si="3"/>
        <v>2924.8524626141307</v>
      </c>
      <c r="J27" s="230">
        <f t="shared" si="3"/>
        <v>2894.4611122033293</v>
      </c>
      <c r="K27" s="230">
        <f t="shared" si="3"/>
        <v>2369.3724895071177</v>
      </c>
      <c r="L27" s="230">
        <f t="shared" si="3"/>
        <v>2686.9501256863978</v>
      </c>
      <c r="M27" s="230">
        <f t="shared" si="3"/>
        <v>2711.9841828727658</v>
      </c>
      <c r="N27" s="230">
        <f t="shared" si="3"/>
        <v>2648.5032242286698</v>
      </c>
      <c r="O27" s="230">
        <f t="shared" si="3"/>
        <v>2669.4280679822505</v>
      </c>
      <c r="P27" s="230">
        <f t="shared" si="3"/>
        <v>2617.4266044657379</v>
      </c>
      <c r="Q27" s="230">
        <f t="shared" si="3"/>
        <v>2641.1976640476905</v>
      </c>
      <c r="R27" s="230">
        <f t="shared" si="3"/>
        <v>2641.5648170231589</v>
      </c>
      <c r="S27" s="230">
        <f t="shared" si="3"/>
        <v>2605.2524271704106</v>
      </c>
      <c r="T27" s="230">
        <f t="shared" si="3"/>
        <v>2708.9808200948019</v>
      </c>
      <c r="U27" s="230">
        <f t="shared" si="3"/>
        <v>2649.7589154299367</v>
      </c>
      <c r="V27" s="230">
        <f t="shared" si="3"/>
        <v>2545.4344011291741</v>
      </c>
      <c r="W27" s="230">
        <f t="shared" si="3"/>
        <v>2674.3071247197186</v>
      </c>
    </row>
    <row r="28" spans="1:23" ht="12" customHeight="1" x14ac:dyDescent="0.3">
      <c r="A28" s="18" t="s">
        <v>30</v>
      </c>
      <c r="B28" s="232">
        <v>159.32348266526992</v>
      </c>
      <c r="C28" s="232">
        <v>119.13305747899607</v>
      </c>
      <c r="D28" s="232">
        <v>106.6964067823925</v>
      </c>
      <c r="E28" s="232">
        <v>79.694957688144186</v>
      </c>
      <c r="F28" s="232">
        <v>89.038551251681739</v>
      </c>
      <c r="G28" s="232">
        <v>108.69142678559857</v>
      </c>
      <c r="H28" s="232">
        <v>113.203832697441</v>
      </c>
      <c r="I28" s="232">
        <v>111.37175183093002</v>
      </c>
      <c r="J28" s="232">
        <v>119.91947814432602</v>
      </c>
      <c r="K28" s="232">
        <v>91.618269538792447</v>
      </c>
      <c r="L28" s="232">
        <v>123.8715519158015</v>
      </c>
      <c r="M28" s="232">
        <v>126.44311964083344</v>
      </c>
      <c r="N28" s="232">
        <v>130.41434228813554</v>
      </c>
      <c r="O28" s="232">
        <v>162.54232223409724</v>
      </c>
      <c r="P28" s="232">
        <v>164.30091295845128</v>
      </c>
      <c r="Q28" s="232">
        <v>171.72728204625909</v>
      </c>
      <c r="R28" s="232">
        <v>164.60944713047292</v>
      </c>
      <c r="S28" s="232">
        <v>154.71208512116343</v>
      </c>
      <c r="T28" s="232">
        <v>169.80280754251041</v>
      </c>
      <c r="U28" s="232">
        <v>172.64558570175907</v>
      </c>
      <c r="V28" s="232">
        <v>143.36981802660037</v>
      </c>
      <c r="W28" s="232">
        <v>157.691289601666</v>
      </c>
    </row>
    <row r="29" spans="1:23" ht="12" customHeight="1" x14ac:dyDescent="0.3">
      <c r="A29" s="18" t="s">
        <v>40</v>
      </c>
      <c r="B29" s="232">
        <v>121.9131866304877</v>
      </c>
      <c r="C29" s="232">
        <v>148.87380206168621</v>
      </c>
      <c r="D29" s="232">
        <v>175.8344174929114</v>
      </c>
      <c r="E29" s="232">
        <v>209.908520594545</v>
      </c>
      <c r="F29" s="232">
        <v>104.7953133979901</v>
      </c>
      <c r="G29" s="232">
        <v>61.067918741123762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3.95805990732274</v>
      </c>
      <c r="P29" s="232">
        <v>3.9977810131193339</v>
      </c>
      <c r="Q29" s="232">
        <v>3.9977810131226872</v>
      </c>
      <c r="R29" s="232">
        <v>3.9977810131167582</v>
      </c>
      <c r="S29" s="232">
        <v>3.710544424293289</v>
      </c>
      <c r="T29" s="232">
        <v>3.15692847357426</v>
      </c>
      <c r="U29" s="232">
        <v>4.5379297101098954</v>
      </c>
      <c r="V29" s="232">
        <v>3.2357386479937058</v>
      </c>
      <c r="W29" s="232">
        <v>5.0878020560010766</v>
      </c>
    </row>
    <row r="30" spans="1:23" ht="12" customHeight="1" x14ac:dyDescent="0.3">
      <c r="A30" s="18" t="s">
        <v>33</v>
      </c>
      <c r="B30" s="232">
        <v>20.115352585856368</v>
      </c>
      <c r="C30" s="232">
        <v>5.6501819696227136</v>
      </c>
      <c r="D30" s="232">
        <v>6.641500368947729</v>
      </c>
      <c r="E30" s="232">
        <v>3.4018873814300603</v>
      </c>
      <c r="F30" s="232">
        <v>1.4775447916229569</v>
      </c>
      <c r="G30" s="232">
        <v>1.6055966072087753</v>
      </c>
      <c r="H30" s="232">
        <v>2.3888619194137308</v>
      </c>
      <c r="I30" s="232">
        <v>1.3407816900146003</v>
      </c>
      <c r="J30" s="232">
        <v>1.7335097467622957</v>
      </c>
      <c r="K30" s="232">
        <v>30.37963361693765</v>
      </c>
      <c r="L30" s="232">
        <v>27.827331444134778</v>
      </c>
      <c r="M30" s="232">
        <v>33.560323650854343</v>
      </c>
      <c r="N30" s="232">
        <v>35.167515345741471</v>
      </c>
      <c r="O30" s="232">
        <v>38.417543494298222</v>
      </c>
      <c r="P30" s="232">
        <v>45.745368232262784</v>
      </c>
      <c r="Q30" s="232">
        <v>45.296248063117048</v>
      </c>
      <c r="R30" s="232">
        <v>38.435432726140782</v>
      </c>
      <c r="S30" s="232">
        <v>35.927551310665862</v>
      </c>
      <c r="T30" s="232">
        <v>54.649219158627496</v>
      </c>
      <c r="U30" s="232">
        <v>55.329988911883412</v>
      </c>
      <c r="V30" s="232">
        <v>54.071909714213007</v>
      </c>
      <c r="W30" s="232">
        <v>53.958844270857632</v>
      </c>
    </row>
    <row r="31" spans="1:23" ht="12" customHeight="1" x14ac:dyDescent="0.3">
      <c r="A31" s="18" t="s">
        <v>83</v>
      </c>
      <c r="B31" s="232">
        <v>75.067756032531264</v>
      </c>
      <c r="C31" s="232">
        <v>117.22649969020982</v>
      </c>
      <c r="D31" s="232">
        <v>75.982373965201077</v>
      </c>
      <c r="E31" s="232">
        <v>61.616720545119648</v>
      </c>
      <c r="F31" s="232">
        <v>51.798542987606012</v>
      </c>
      <c r="G31" s="232">
        <v>49.417023442051921</v>
      </c>
      <c r="H31" s="232">
        <v>41.39923968895819</v>
      </c>
      <c r="I31" s="232">
        <v>37.99280647420585</v>
      </c>
      <c r="J31" s="232">
        <v>25.397409475807777</v>
      </c>
      <c r="K31" s="232">
        <v>29.685758850167502</v>
      </c>
      <c r="L31" s="232">
        <v>42.968991092218559</v>
      </c>
      <c r="M31" s="232">
        <v>31.73351402674572</v>
      </c>
      <c r="N31" s="232">
        <v>45.011406644492439</v>
      </c>
      <c r="O31" s="232">
        <v>50.123696892499964</v>
      </c>
      <c r="P31" s="232">
        <v>42.913488536472514</v>
      </c>
      <c r="Q31" s="232">
        <v>43.529871230644076</v>
      </c>
      <c r="R31" s="232">
        <v>41.031959159847005</v>
      </c>
      <c r="S31" s="232">
        <v>41.855785426910558</v>
      </c>
      <c r="T31" s="232">
        <v>41.697842208608677</v>
      </c>
      <c r="U31" s="232">
        <v>41.126387722686957</v>
      </c>
      <c r="V31" s="232">
        <v>53.501206594807314</v>
      </c>
      <c r="W31" s="232">
        <v>51.105636585088703</v>
      </c>
    </row>
    <row r="32" spans="1:23" ht="12" customHeight="1" x14ac:dyDescent="0.3">
      <c r="A32" s="18" t="s">
        <v>70</v>
      </c>
      <c r="B32" s="232">
        <v>108.31637298309674</v>
      </c>
      <c r="C32" s="232">
        <v>124.97170294451742</v>
      </c>
      <c r="D32" s="232">
        <v>92.303885484448983</v>
      </c>
      <c r="E32" s="232">
        <v>141.90545337419013</v>
      </c>
      <c r="F32" s="232">
        <v>118.6767340968122</v>
      </c>
      <c r="G32" s="232">
        <v>120.24602231241926</v>
      </c>
      <c r="H32" s="232">
        <v>133.32134726883041</v>
      </c>
      <c r="I32" s="232">
        <v>117.91387973198029</v>
      </c>
      <c r="J32" s="232">
        <v>127.30392023319908</v>
      </c>
      <c r="K32" s="232">
        <v>114.32397612083379</v>
      </c>
      <c r="L32" s="232">
        <v>69.894060907436895</v>
      </c>
      <c r="M32" s="232">
        <v>76.074937853403611</v>
      </c>
      <c r="N32" s="232">
        <v>45.92722159924628</v>
      </c>
      <c r="O32" s="232">
        <v>34.589176908806351</v>
      </c>
      <c r="P32" s="232">
        <v>20.3280742581284</v>
      </c>
      <c r="Q32" s="232">
        <v>19.970987901606208</v>
      </c>
      <c r="R32" s="232">
        <v>16.879374856638876</v>
      </c>
      <c r="S32" s="232">
        <v>15.654352060705911</v>
      </c>
      <c r="T32" s="232">
        <v>15.736293449760661</v>
      </c>
      <c r="U32" s="232">
        <v>12.895331961176169</v>
      </c>
      <c r="V32" s="232">
        <v>12.709247917026152</v>
      </c>
      <c r="W32" s="232">
        <v>11.889546290554511</v>
      </c>
    </row>
    <row r="33" spans="1:23" ht="12" customHeight="1" x14ac:dyDescent="0.3">
      <c r="A33" s="18" t="s">
        <v>34</v>
      </c>
      <c r="B33" s="232">
        <v>68.636574205572813</v>
      </c>
      <c r="C33" s="232">
        <v>61.278256453417242</v>
      </c>
      <c r="D33" s="232">
        <v>71.925139681269087</v>
      </c>
      <c r="E33" s="232">
        <v>69.507221081770965</v>
      </c>
      <c r="F33" s="232">
        <v>46.530811738038324</v>
      </c>
      <c r="G33" s="232">
        <v>55.77192083806144</v>
      </c>
      <c r="H33" s="232">
        <v>48.064466332974106</v>
      </c>
      <c r="I33" s="232">
        <v>42.781266744030106</v>
      </c>
      <c r="J33" s="232">
        <v>23.940078475189786</v>
      </c>
      <c r="K33" s="232">
        <v>31.501596077613581</v>
      </c>
      <c r="L33" s="232">
        <v>26.442763527558526</v>
      </c>
      <c r="M33" s="232">
        <v>29.395263752024128</v>
      </c>
      <c r="N33" s="232">
        <v>31.884262672971751</v>
      </c>
      <c r="O33" s="232">
        <v>27.262012923591918</v>
      </c>
      <c r="P33" s="232">
        <v>32.722110806151889</v>
      </c>
      <c r="Q33" s="232">
        <v>28.545632432454106</v>
      </c>
      <c r="R33" s="232">
        <v>24.877229027511532</v>
      </c>
      <c r="S33" s="232">
        <v>17.847187554181367</v>
      </c>
      <c r="T33" s="232">
        <v>24.126851346405502</v>
      </c>
      <c r="U33" s="232">
        <v>26.528791550546636</v>
      </c>
      <c r="V33" s="232">
        <v>27.229466290060216</v>
      </c>
      <c r="W33" s="232">
        <v>24.105731639683398</v>
      </c>
    </row>
    <row r="34" spans="1:23" ht="12" customHeight="1" x14ac:dyDescent="0.3">
      <c r="A34" s="18" t="s">
        <v>72</v>
      </c>
      <c r="B34" s="232">
        <v>1119.6939708469274</v>
      </c>
      <c r="C34" s="232">
        <v>1045.717008921737</v>
      </c>
      <c r="D34" s="232">
        <v>1093.9583413331527</v>
      </c>
      <c r="E34" s="232">
        <v>1095.8685469261029</v>
      </c>
      <c r="F34" s="232">
        <v>1093.0211818132818</v>
      </c>
      <c r="G34" s="232">
        <v>1097.7891164169221</v>
      </c>
      <c r="H34" s="232">
        <v>1103.5037934811992</v>
      </c>
      <c r="I34" s="232">
        <v>1074.1286378018922</v>
      </c>
      <c r="J34" s="232">
        <v>1029.9354452098903</v>
      </c>
      <c r="K34" s="232">
        <v>853.70052951317246</v>
      </c>
      <c r="L34" s="232">
        <v>1000.6405723834368</v>
      </c>
      <c r="M34" s="232">
        <v>987.06300343883208</v>
      </c>
      <c r="N34" s="232">
        <v>995.09071051430408</v>
      </c>
      <c r="O34" s="232">
        <v>1001.0404462604943</v>
      </c>
      <c r="P34" s="232">
        <v>972.76047416753977</v>
      </c>
      <c r="Q34" s="232">
        <v>1000.8115726405615</v>
      </c>
      <c r="R34" s="232">
        <v>1030.9136248590519</v>
      </c>
      <c r="S34" s="232">
        <v>1041.1260006556854</v>
      </c>
      <c r="T34" s="232">
        <v>1057.3483694081792</v>
      </c>
      <c r="U34" s="232">
        <v>1029.5093344282875</v>
      </c>
      <c r="V34" s="232">
        <v>1016.309025588592</v>
      </c>
      <c r="W34" s="232">
        <v>1051.4752618393245</v>
      </c>
    </row>
    <row r="35" spans="1:23" ht="12" customHeight="1" x14ac:dyDescent="0.3">
      <c r="A35" s="18" t="s">
        <v>36</v>
      </c>
      <c r="B35" s="232">
        <v>279.23815925503601</v>
      </c>
      <c r="C35" s="232">
        <v>262.80154447679968</v>
      </c>
      <c r="D35" s="232">
        <v>270.11409469984056</v>
      </c>
      <c r="E35" s="232">
        <v>301.96582391256459</v>
      </c>
      <c r="F35" s="232">
        <v>291.74068641247061</v>
      </c>
      <c r="G35" s="232">
        <v>236.1992405329087</v>
      </c>
      <c r="H35" s="232">
        <v>223.56438539658134</v>
      </c>
      <c r="I35" s="232">
        <v>202.17572487277201</v>
      </c>
      <c r="J35" s="232">
        <v>206.87346336691735</v>
      </c>
      <c r="K35" s="232">
        <v>112.27106200744667</v>
      </c>
      <c r="L35" s="232">
        <v>119.57591349105367</v>
      </c>
      <c r="M35" s="232">
        <v>112.10703765742311</v>
      </c>
      <c r="N35" s="232">
        <v>100.73296202968513</v>
      </c>
      <c r="O35" s="232">
        <v>99.917956287085659</v>
      </c>
      <c r="P35" s="232">
        <v>87.608454995484124</v>
      </c>
      <c r="Q35" s="232">
        <v>78.298536308945458</v>
      </c>
      <c r="R35" s="232">
        <v>78.937794335074045</v>
      </c>
      <c r="S35" s="232">
        <v>82.843627648086226</v>
      </c>
      <c r="T35" s="232">
        <v>83.640747059835405</v>
      </c>
      <c r="U35" s="232">
        <v>74.066836084821475</v>
      </c>
      <c r="V35" s="232">
        <v>68.513176979433339</v>
      </c>
      <c r="W35" s="232">
        <v>87.361909490888408</v>
      </c>
    </row>
    <row r="36" spans="1:23" ht="12" customHeight="1" x14ac:dyDescent="0.3">
      <c r="A36" s="18" t="s">
        <v>73</v>
      </c>
      <c r="B36" s="232">
        <v>97.100342805235528</v>
      </c>
      <c r="C36" s="232">
        <v>117.54557123078058</v>
      </c>
      <c r="D36" s="232">
        <v>117.51218676735641</v>
      </c>
      <c r="E36" s="232">
        <v>122.11744909259747</v>
      </c>
      <c r="F36" s="232">
        <v>107.22238367962635</v>
      </c>
      <c r="G36" s="232">
        <v>108.69681315943092</v>
      </c>
      <c r="H36" s="232">
        <v>121.99330048583391</v>
      </c>
      <c r="I36" s="232">
        <v>69.859165443196446</v>
      </c>
      <c r="J36" s="232">
        <v>112.00399423815026</v>
      </c>
      <c r="K36" s="232">
        <v>102.11841100180408</v>
      </c>
      <c r="L36" s="232">
        <v>121.44581472703427</v>
      </c>
      <c r="M36" s="232">
        <v>140.85439695319425</v>
      </c>
      <c r="N36" s="232">
        <v>122.33516141977863</v>
      </c>
      <c r="O36" s="232">
        <v>122.15075617820509</v>
      </c>
      <c r="P36" s="232">
        <v>123.06491644851248</v>
      </c>
      <c r="Q36" s="232">
        <v>126.73645684133288</v>
      </c>
      <c r="R36" s="232">
        <v>126.55306008192304</v>
      </c>
      <c r="S36" s="232">
        <v>105.26336049221129</v>
      </c>
      <c r="T36" s="232">
        <v>121.75988339303221</v>
      </c>
      <c r="U36" s="232">
        <v>127.73540559470278</v>
      </c>
      <c r="V36" s="232">
        <v>131.49243564561297</v>
      </c>
      <c r="W36" s="232">
        <v>133.74363454025794</v>
      </c>
    </row>
    <row r="37" spans="1:23" ht="12" customHeight="1" x14ac:dyDescent="0.3">
      <c r="A37" s="47" t="s">
        <v>38</v>
      </c>
      <c r="B37" s="233">
        <v>1186.1209465045524</v>
      </c>
      <c r="C37" s="233">
        <v>1168.7533929670558</v>
      </c>
      <c r="D37" s="233">
        <v>1156.8153507921547</v>
      </c>
      <c r="E37" s="233">
        <v>1184.5523444883734</v>
      </c>
      <c r="F37" s="233">
        <v>1179.9668453816066</v>
      </c>
      <c r="G37" s="233">
        <v>1171.8618658448361</v>
      </c>
      <c r="H37" s="233">
        <v>1252.6375768088928</v>
      </c>
      <c r="I37" s="233">
        <v>1267.2884480251089</v>
      </c>
      <c r="J37" s="233">
        <v>1247.3538133130862</v>
      </c>
      <c r="K37" s="233">
        <v>1003.7732527803494</v>
      </c>
      <c r="L37" s="233">
        <v>1154.283126197723</v>
      </c>
      <c r="M37" s="233">
        <v>1174.7525858994552</v>
      </c>
      <c r="N37" s="233">
        <v>1141.9396417143148</v>
      </c>
      <c r="O37" s="233">
        <v>1129.4260968958488</v>
      </c>
      <c r="P37" s="233">
        <v>1123.9850230496152</v>
      </c>
      <c r="Q37" s="233">
        <v>1122.2832955696479</v>
      </c>
      <c r="R37" s="233">
        <v>1115.3291138333821</v>
      </c>
      <c r="S37" s="233">
        <v>1106.3119324765078</v>
      </c>
      <c r="T37" s="233">
        <v>1137.0618780542684</v>
      </c>
      <c r="U37" s="233">
        <v>1105.3833237639631</v>
      </c>
      <c r="V37" s="233">
        <v>1035.0023757248348</v>
      </c>
      <c r="W37" s="233">
        <v>1097.8874684053967</v>
      </c>
    </row>
    <row r="39" spans="1:23" ht="15" customHeight="1" x14ac:dyDescent="0.3">
      <c r="A39" s="32" t="s">
        <v>102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3">
      <c r="A41" s="35" t="str">
        <f>$A$5</f>
        <v>All industrial sectors</v>
      </c>
      <c r="B41" s="234">
        <f t="shared" ref="B41:W41" si="4">SUM(B42:B46,B47,B48)</f>
        <v>1</v>
      </c>
      <c r="C41" s="234">
        <f t="shared" si="4"/>
        <v>1</v>
      </c>
      <c r="D41" s="234">
        <f t="shared" si="4"/>
        <v>1</v>
      </c>
      <c r="E41" s="234">
        <f t="shared" si="4"/>
        <v>1</v>
      </c>
      <c r="F41" s="234">
        <f t="shared" si="4"/>
        <v>1.0000000000000002</v>
      </c>
      <c r="G41" s="234">
        <f t="shared" si="4"/>
        <v>0.99999999999999989</v>
      </c>
      <c r="H41" s="234">
        <f t="shared" si="4"/>
        <v>1</v>
      </c>
      <c r="I41" s="234">
        <f t="shared" si="4"/>
        <v>0.99999999999999989</v>
      </c>
      <c r="J41" s="234">
        <f t="shared" si="4"/>
        <v>0.99999999999999989</v>
      </c>
      <c r="K41" s="234">
        <f t="shared" si="4"/>
        <v>1.0000000000000002</v>
      </c>
      <c r="L41" s="234">
        <f t="shared" si="4"/>
        <v>1</v>
      </c>
      <c r="M41" s="234">
        <f t="shared" si="4"/>
        <v>1</v>
      </c>
      <c r="N41" s="234">
        <f t="shared" si="4"/>
        <v>1</v>
      </c>
      <c r="O41" s="234">
        <f t="shared" si="4"/>
        <v>1</v>
      </c>
      <c r="P41" s="234">
        <f t="shared" si="4"/>
        <v>0.99999999999999989</v>
      </c>
      <c r="Q41" s="234">
        <f t="shared" si="4"/>
        <v>1</v>
      </c>
      <c r="R41" s="234">
        <f t="shared" si="4"/>
        <v>1</v>
      </c>
      <c r="S41" s="234">
        <f t="shared" si="4"/>
        <v>1</v>
      </c>
      <c r="T41" s="234">
        <f t="shared" si="4"/>
        <v>1</v>
      </c>
      <c r="U41" s="234">
        <f t="shared" si="4"/>
        <v>1</v>
      </c>
      <c r="V41" s="234">
        <f t="shared" si="4"/>
        <v>1</v>
      </c>
      <c r="W41" s="234">
        <f t="shared" si="4"/>
        <v>1</v>
      </c>
    </row>
    <row r="42" spans="1:23" ht="12" customHeight="1" x14ac:dyDescent="0.3">
      <c r="A42" s="202" t="s">
        <v>92</v>
      </c>
      <c r="B42" s="235">
        <f t="shared" ref="B42:W42" si="5">IF(B6=0,0,B6/B$5)</f>
        <v>7.8804516143301216E-3</v>
      </c>
      <c r="C42" s="235">
        <f t="shared" si="5"/>
        <v>7.8156051950372032E-3</v>
      </c>
      <c r="D42" s="235">
        <f t="shared" si="5"/>
        <v>7.8496804352316731E-3</v>
      </c>
      <c r="E42" s="235">
        <f t="shared" si="5"/>
        <v>8.1882576813350396E-3</v>
      </c>
      <c r="F42" s="235">
        <f t="shared" si="5"/>
        <v>8.97869507992239E-3</v>
      </c>
      <c r="G42" s="235">
        <f t="shared" si="5"/>
        <v>9.0216796488980892E-3</v>
      </c>
      <c r="H42" s="235">
        <f t="shared" si="5"/>
        <v>9.5005716547903046E-3</v>
      </c>
      <c r="I42" s="235">
        <f t="shared" si="5"/>
        <v>9.5982974827573241E-3</v>
      </c>
      <c r="J42" s="235">
        <f t="shared" si="5"/>
        <v>9.7796202000907922E-3</v>
      </c>
      <c r="K42" s="235">
        <f t="shared" si="5"/>
        <v>9.0573786169112422E-3</v>
      </c>
      <c r="L42" s="235">
        <f t="shared" si="5"/>
        <v>9.1143112826610247E-3</v>
      </c>
      <c r="M42" s="235">
        <f t="shared" si="5"/>
        <v>8.8859429951153954E-3</v>
      </c>
      <c r="N42" s="235">
        <f t="shared" si="5"/>
        <v>8.7330706513911848E-3</v>
      </c>
      <c r="O42" s="235">
        <f t="shared" si="5"/>
        <v>8.6699521716629199E-3</v>
      </c>
      <c r="P42" s="235">
        <f t="shared" si="5"/>
        <v>8.6517816061689613E-3</v>
      </c>
      <c r="Q42" s="235">
        <f t="shared" si="5"/>
        <v>8.690661729602811E-3</v>
      </c>
      <c r="R42" s="235">
        <f t="shared" si="5"/>
        <v>8.7363806084778534E-3</v>
      </c>
      <c r="S42" s="235">
        <f t="shared" si="5"/>
        <v>8.9760180677981045E-3</v>
      </c>
      <c r="T42" s="235">
        <f t="shared" si="5"/>
        <v>8.8942062944400019E-3</v>
      </c>
      <c r="U42" s="235">
        <f t="shared" si="5"/>
        <v>9.0857540273070019E-3</v>
      </c>
      <c r="V42" s="235">
        <f t="shared" si="5"/>
        <v>8.8169620661582467E-3</v>
      </c>
      <c r="W42" s="235">
        <f t="shared" si="5"/>
        <v>8.8823765416842938E-3</v>
      </c>
    </row>
    <row r="43" spans="1:23" ht="12" customHeight="1" x14ac:dyDescent="0.3">
      <c r="A43" s="202" t="s">
        <v>93</v>
      </c>
      <c r="B43" s="235">
        <f t="shared" ref="B43:W43" si="6">IF(B7=0,0,B7/B$5)</f>
        <v>5.4343568455977329E-3</v>
      </c>
      <c r="C43" s="235">
        <f t="shared" si="6"/>
        <v>5.3862929489026179E-3</v>
      </c>
      <c r="D43" s="235">
        <f t="shared" si="6"/>
        <v>5.4446336632205158E-3</v>
      </c>
      <c r="E43" s="235">
        <f t="shared" si="6"/>
        <v>5.5666023381791881E-3</v>
      </c>
      <c r="F43" s="235">
        <f t="shared" si="6"/>
        <v>5.7036279874270283E-3</v>
      </c>
      <c r="G43" s="235">
        <f t="shared" si="6"/>
        <v>5.7222945474542175E-3</v>
      </c>
      <c r="H43" s="235">
        <f t="shared" si="6"/>
        <v>5.9191204121139028E-3</v>
      </c>
      <c r="I43" s="235">
        <f t="shared" si="6"/>
        <v>5.9426969173184572E-3</v>
      </c>
      <c r="J43" s="235">
        <f t="shared" si="6"/>
        <v>5.7161270235082887E-3</v>
      </c>
      <c r="K43" s="235">
        <f t="shared" si="6"/>
        <v>5.7302425384672733E-3</v>
      </c>
      <c r="L43" s="235">
        <f t="shared" si="6"/>
        <v>5.9741745290732857E-3</v>
      </c>
      <c r="M43" s="235">
        <f t="shared" si="6"/>
        <v>5.7791264671126375E-3</v>
      </c>
      <c r="N43" s="235">
        <f t="shared" si="6"/>
        <v>5.758212566022069E-3</v>
      </c>
      <c r="O43" s="235">
        <f t="shared" si="6"/>
        <v>5.5513436176255213E-3</v>
      </c>
      <c r="P43" s="235">
        <f t="shared" si="6"/>
        <v>5.8177612098875182E-3</v>
      </c>
      <c r="Q43" s="235">
        <f t="shared" si="6"/>
        <v>5.9275997622069308E-3</v>
      </c>
      <c r="R43" s="235">
        <f t="shared" si="6"/>
        <v>6.0942579657787101E-3</v>
      </c>
      <c r="S43" s="235">
        <f t="shared" si="6"/>
        <v>6.4626657518944306E-3</v>
      </c>
      <c r="T43" s="235">
        <f t="shared" si="6"/>
        <v>6.2834933759649192E-3</v>
      </c>
      <c r="U43" s="235">
        <f t="shared" si="6"/>
        <v>6.5020595735322869E-3</v>
      </c>
      <c r="V43" s="235">
        <f t="shared" si="6"/>
        <v>6.5958576582594523E-3</v>
      </c>
      <c r="W43" s="235">
        <f t="shared" si="6"/>
        <v>6.4545128378014661E-3</v>
      </c>
    </row>
    <row r="44" spans="1:23" ht="12" customHeight="1" x14ac:dyDescent="0.3">
      <c r="A44" s="202" t="s">
        <v>94</v>
      </c>
      <c r="B44" s="235">
        <f t="shared" ref="B44:W44" si="7">IF(B8=0,0,B8/B$5)</f>
        <v>4.8294758640309195E-2</v>
      </c>
      <c r="C44" s="235">
        <f t="shared" si="7"/>
        <v>4.7416548393136138E-2</v>
      </c>
      <c r="D44" s="235">
        <f t="shared" si="7"/>
        <v>4.845029067289227E-2</v>
      </c>
      <c r="E44" s="235">
        <f t="shared" si="7"/>
        <v>4.9293258252014555E-2</v>
      </c>
      <c r="F44" s="235">
        <f t="shared" si="7"/>
        <v>5.1529148956600386E-2</v>
      </c>
      <c r="G44" s="235">
        <f t="shared" si="7"/>
        <v>5.1091773358962547E-2</v>
      </c>
      <c r="H44" s="235">
        <f t="shared" si="7"/>
        <v>5.2247468040339071E-2</v>
      </c>
      <c r="I44" s="235">
        <f t="shared" si="7"/>
        <v>5.3161254350962937E-2</v>
      </c>
      <c r="J44" s="235">
        <f t="shared" si="7"/>
        <v>5.2029999619865173E-2</v>
      </c>
      <c r="K44" s="235">
        <f t="shared" si="7"/>
        <v>4.8880565431952384E-2</v>
      </c>
      <c r="L44" s="235">
        <f t="shared" si="7"/>
        <v>5.0183522410966082E-2</v>
      </c>
      <c r="M44" s="235">
        <f t="shared" si="7"/>
        <v>4.9544461737019582E-2</v>
      </c>
      <c r="N44" s="235">
        <f t="shared" si="7"/>
        <v>4.8913360965843998E-2</v>
      </c>
      <c r="O44" s="235">
        <f t="shared" si="7"/>
        <v>4.7360175231589731E-2</v>
      </c>
      <c r="P44" s="235">
        <f t="shared" si="7"/>
        <v>4.8888078879383921E-2</v>
      </c>
      <c r="Q44" s="235">
        <f t="shared" si="7"/>
        <v>4.9505872749424418E-2</v>
      </c>
      <c r="R44" s="235">
        <f t="shared" si="7"/>
        <v>5.0584593348356105E-2</v>
      </c>
      <c r="S44" s="235">
        <f t="shared" si="7"/>
        <v>5.301988828684101E-2</v>
      </c>
      <c r="T44" s="235">
        <f t="shared" si="7"/>
        <v>5.1689580325257493E-2</v>
      </c>
      <c r="U44" s="235">
        <f t="shared" si="7"/>
        <v>5.2840822922744918E-2</v>
      </c>
      <c r="V44" s="235">
        <f t="shared" si="7"/>
        <v>5.3291024215235551E-2</v>
      </c>
      <c r="W44" s="235">
        <f t="shared" si="7"/>
        <v>5.2655223825476112E-2</v>
      </c>
    </row>
    <row r="45" spans="1:23" ht="12" customHeight="1" x14ac:dyDescent="0.3">
      <c r="A45" s="202" t="s">
        <v>95</v>
      </c>
      <c r="B45" s="235">
        <f t="shared" ref="B45:W45" si="8">IF(B9=0,0,B9/B$5)</f>
        <v>3.6478001489135096E-2</v>
      </c>
      <c r="C45" s="235">
        <f t="shared" si="8"/>
        <v>3.6341190790098982E-2</v>
      </c>
      <c r="D45" s="235">
        <f t="shared" si="8"/>
        <v>3.6553373297770995E-2</v>
      </c>
      <c r="E45" s="235">
        <f t="shared" si="8"/>
        <v>3.7185933842861452E-2</v>
      </c>
      <c r="F45" s="235">
        <f t="shared" si="8"/>
        <v>3.7451647649272966E-2</v>
      </c>
      <c r="G45" s="235">
        <f t="shared" si="8"/>
        <v>3.7616035125644709E-2</v>
      </c>
      <c r="H45" s="235">
        <f t="shared" si="8"/>
        <v>3.8734285612698614E-2</v>
      </c>
      <c r="I45" s="235">
        <f t="shared" si="8"/>
        <v>3.8943794884026141E-2</v>
      </c>
      <c r="J45" s="235">
        <f t="shared" si="8"/>
        <v>3.7366248115233341E-2</v>
      </c>
      <c r="K45" s="235">
        <f t="shared" si="8"/>
        <v>3.7923173508167894E-2</v>
      </c>
      <c r="L45" s="235">
        <f t="shared" si="8"/>
        <v>3.9607271005823778E-2</v>
      </c>
      <c r="M45" s="235">
        <f t="shared" si="8"/>
        <v>3.8130102087141723E-2</v>
      </c>
      <c r="N45" s="235">
        <f t="shared" si="8"/>
        <v>3.8078972345824739E-2</v>
      </c>
      <c r="O45" s="235">
        <f t="shared" si="8"/>
        <v>3.6695071084222201E-2</v>
      </c>
      <c r="P45" s="235">
        <f t="shared" si="8"/>
        <v>3.8789335064228908E-2</v>
      </c>
      <c r="Q45" s="235">
        <f t="shared" si="8"/>
        <v>3.9520087662183206E-2</v>
      </c>
      <c r="R45" s="235">
        <f t="shared" si="8"/>
        <v>4.0691697703787319E-2</v>
      </c>
      <c r="S45" s="235">
        <f t="shared" si="8"/>
        <v>4.3319339936615929E-2</v>
      </c>
      <c r="T45" s="235">
        <f t="shared" si="8"/>
        <v>4.2465031011931095E-2</v>
      </c>
      <c r="U45" s="235">
        <f t="shared" si="8"/>
        <v>4.4009070218809412E-2</v>
      </c>
      <c r="V45" s="235">
        <f t="shared" si="8"/>
        <v>4.466732921069707E-2</v>
      </c>
      <c r="W45" s="235">
        <f t="shared" si="8"/>
        <v>4.4263857409000434E-2</v>
      </c>
    </row>
    <row r="46" spans="1:23" ht="12" customHeight="1" x14ac:dyDescent="0.3">
      <c r="A46" s="202" t="s">
        <v>96</v>
      </c>
      <c r="B46" s="235">
        <f t="shared" ref="B46:W46" si="9">IF(B10=0,0,B10/B$5)</f>
        <v>2.9518441785548678E-2</v>
      </c>
      <c r="C46" s="235">
        <f t="shared" si="9"/>
        <v>3.1464656734107727E-2</v>
      </c>
      <c r="D46" s="235">
        <f t="shared" si="9"/>
        <v>3.0019279291525931E-2</v>
      </c>
      <c r="E46" s="235">
        <f t="shared" si="9"/>
        <v>2.7265990462680759E-2</v>
      </c>
      <c r="F46" s="235">
        <f t="shared" si="9"/>
        <v>2.7441094589125185E-2</v>
      </c>
      <c r="G46" s="235">
        <f t="shared" si="9"/>
        <v>2.8296605098741778E-2</v>
      </c>
      <c r="H46" s="235">
        <f t="shared" si="9"/>
        <v>2.8989320428844088E-2</v>
      </c>
      <c r="I46" s="235">
        <f t="shared" si="9"/>
        <v>2.8746085241618133E-2</v>
      </c>
      <c r="J46" s="235">
        <f t="shared" si="9"/>
        <v>2.8548633931539311E-2</v>
      </c>
      <c r="K46" s="235">
        <f t="shared" si="9"/>
        <v>2.9430487338161882E-2</v>
      </c>
      <c r="L46" s="235">
        <f t="shared" si="9"/>
        <v>2.9466610112064275E-2</v>
      </c>
      <c r="M46" s="235">
        <f t="shared" si="9"/>
        <v>2.822110074457878E-2</v>
      </c>
      <c r="N46" s="235">
        <f t="shared" si="9"/>
        <v>2.8422161191428402E-2</v>
      </c>
      <c r="O46" s="235">
        <f t="shared" si="9"/>
        <v>2.8932577652281816E-2</v>
      </c>
      <c r="P46" s="235">
        <f t="shared" si="9"/>
        <v>2.8735732310323586E-2</v>
      </c>
      <c r="Q46" s="235">
        <f t="shared" si="9"/>
        <v>2.9003572257792952E-2</v>
      </c>
      <c r="R46" s="235">
        <f t="shared" si="9"/>
        <v>2.8968670415160894E-2</v>
      </c>
      <c r="S46" s="235">
        <f t="shared" si="9"/>
        <v>3.0256845554677426E-2</v>
      </c>
      <c r="T46" s="235">
        <f t="shared" si="9"/>
        <v>2.9972750115083661E-2</v>
      </c>
      <c r="U46" s="235">
        <f t="shared" si="9"/>
        <v>3.0282239258051905E-2</v>
      </c>
      <c r="V46" s="235">
        <f t="shared" si="9"/>
        <v>3.0839851514610238E-2</v>
      </c>
      <c r="W46" s="235">
        <f t="shared" si="9"/>
        <v>3.1121090278171105E-2</v>
      </c>
    </row>
    <row r="47" spans="1:23" ht="12" customHeight="1" x14ac:dyDescent="0.3">
      <c r="A47" s="40" t="str">
        <f>$A$16</f>
        <v>Steam processes</v>
      </c>
      <c r="B47" s="236">
        <f t="shared" ref="B47:W47" si="10">IF(B16=0,0,B16/B$5)</f>
        <v>0.30249859794653533</v>
      </c>
      <c r="C47" s="236">
        <f t="shared" si="10"/>
        <v>0.30704615965572163</v>
      </c>
      <c r="D47" s="236">
        <f t="shared" si="10"/>
        <v>0.30217674516446369</v>
      </c>
      <c r="E47" s="236">
        <f t="shared" si="10"/>
        <v>0.30215556543695832</v>
      </c>
      <c r="F47" s="236">
        <f t="shared" si="10"/>
        <v>0.29567185195072104</v>
      </c>
      <c r="G47" s="236">
        <f t="shared" si="10"/>
        <v>0.31060491288367953</v>
      </c>
      <c r="H47" s="236">
        <f t="shared" si="10"/>
        <v>0.30706095507002212</v>
      </c>
      <c r="I47" s="236">
        <f t="shared" si="10"/>
        <v>0.30651636083947947</v>
      </c>
      <c r="J47" s="236">
        <f t="shared" si="10"/>
        <v>0.30679195877268051</v>
      </c>
      <c r="K47" s="236">
        <f t="shared" si="10"/>
        <v>0.39121699427647411</v>
      </c>
      <c r="L47" s="236">
        <f t="shared" si="10"/>
        <v>0.38818393391928829</v>
      </c>
      <c r="M47" s="236">
        <f t="shared" si="10"/>
        <v>0.37331990169951873</v>
      </c>
      <c r="N47" s="236">
        <f t="shared" si="10"/>
        <v>0.3849467632296979</v>
      </c>
      <c r="O47" s="236">
        <f t="shared" si="10"/>
        <v>0.39696768463356336</v>
      </c>
      <c r="P47" s="236">
        <f t="shared" si="10"/>
        <v>0.39742356294431608</v>
      </c>
      <c r="Q47" s="236">
        <f t="shared" si="10"/>
        <v>0.39447963409079417</v>
      </c>
      <c r="R47" s="236">
        <f t="shared" si="10"/>
        <v>0.39586413855119718</v>
      </c>
      <c r="S47" s="236">
        <f t="shared" si="10"/>
        <v>0.38665540551355776</v>
      </c>
      <c r="T47" s="236">
        <f t="shared" si="10"/>
        <v>0.38699672978291988</v>
      </c>
      <c r="U47" s="236">
        <f t="shared" si="10"/>
        <v>0.37996400602383307</v>
      </c>
      <c r="V47" s="236">
        <f t="shared" si="10"/>
        <v>0.38521895350478652</v>
      </c>
      <c r="W47" s="236">
        <f t="shared" si="10"/>
        <v>0.39138557334385499</v>
      </c>
    </row>
    <row r="48" spans="1:23" ht="12" customHeight="1" x14ac:dyDescent="0.3">
      <c r="A48" s="41" t="str">
        <f>$A$27</f>
        <v>Other processes</v>
      </c>
      <c r="B48" s="237">
        <f t="shared" ref="B48:W48" si="11">IF(B27=0,0,B27/B$5)</f>
        <v>0.56989539167854386</v>
      </c>
      <c r="C48" s="237">
        <f t="shared" si="11"/>
        <v>0.56452954628299568</v>
      </c>
      <c r="D48" s="237">
        <f t="shared" si="11"/>
        <v>0.56950599747489494</v>
      </c>
      <c r="E48" s="237">
        <f t="shared" si="11"/>
        <v>0.57034439198597076</v>
      </c>
      <c r="F48" s="237">
        <f t="shared" si="11"/>
        <v>0.57322393378693115</v>
      </c>
      <c r="G48" s="237">
        <f t="shared" si="11"/>
        <v>0.55764669933661903</v>
      </c>
      <c r="H48" s="237">
        <f t="shared" si="11"/>
        <v>0.55754827878119184</v>
      </c>
      <c r="I48" s="237">
        <f t="shared" si="11"/>
        <v>0.55709151028383741</v>
      </c>
      <c r="J48" s="237">
        <f t="shared" si="11"/>
        <v>0.55976741233708249</v>
      </c>
      <c r="K48" s="237">
        <f t="shared" si="11"/>
        <v>0.47776115828986537</v>
      </c>
      <c r="L48" s="237">
        <f t="shared" si="11"/>
        <v>0.47747017674012338</v>
      </c>
      <c r="M48" s="237">
        <f t="shared" si="11"/>
        <v>0.49611936426951325</v>
      </c>
      <c r="N48" s="237">
        <f t="shared" si="11"/>
        <v>0.48514745904979173</v>
      </c>
      <c r="O48" s="237">
        <f t="shared" si="11"/>
        <v>0.47582319560905445</v>
      </c>
      <c r="P48" s="237">
        <f t="shared" si="11"/>
        <v>0.47169374798569097</v>
      </c>
      <c r="Q48" s="237">
        <f t="shared" si="11"/>
        <v>0.47287257174799557</v>
      </c>
      <c r="R48" s="237">
        <f t="shared" si="11"/>
        <v>0.46906026140724194</v>
      </c>
      <c r="S48" s="237">
        <f t="shared" si="11"/>
        <v>0.47130983688861539</v>
      </c>
      <c r="T48" s="237">
        <f t="shared" si="11"/>
        <v>0.47369820909440302</v>
      </c>
      <c r="U48" s="237">
        <f t="shared" si="11"/>
        <v>0.47731604797572141</v>
      </c>
      <c r="V48" s="237">
        <f t="shared" si="11"/>
        <v>0.47057002183025293</v>
      </c>
      <c r="W48" s="237">
        <f t="shared" si="11"/>
        <v>0.46523736576401165</v>
      </c>
    </row>
  </sheetData>
  <conditionalFormatting sqref="B6:W15">
    <cfRule type="cellIs" dxfId="123" priority="21" operator="lessThan">
      <formula>0</formula>
    </cfRule>
  </conditionalFormatting>
  <conditionalFormatting sqref="B17:W26">
    <cfRule type="cellIs" dxfId="122" priority="8" operator="lessThan">
      <formula>0</formula>
    </cfRule>
  </conditionalFormatting>
  <conditionalFormatting sqref="B28:W37">
    <cfRule type="cellIs" dxfId="121" priority="1" operator="lessThan">
      <formula>0</formula>
    </cfRule>
  </conditionalFormatting>
  <conditionalFormatting sqref="B42:W46">
    <cfRule type="cellIs" dxfId="12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9.109375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index!$A$1&amp;": Industry Summary / CO2 emissions"</f>
        <v>BE: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5" customHeight="1" x14ac:dyDescent="0.3">
      <c r="A3" s="32" t="s">
        <v>104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5" spans="1:105" ht="15" customHeight="1" x14ac:dyDescent="0.3">
      <c r="A5" s="34" t="s">
        <v>91</v>
      </c>
      <c r="B5" s="225">
        <f t="shared" ref="B5:W5" si="0">SUM(B6:B10,B16,B27,B38)</f>
        <v>46012.361132832739</v>
      </c>
      <c r="C5" s="225">
        <f t="shared" si="0"/>
        <v>45037.648780786942</v>
      </c>
      <c r="D5" s="225">
        <f t="shared" si="0"/>
        <v>44171.253654369124</v>
      </c>
      <c r="E5" s="225">
        <f t="shared" si="0"/>
        <v>44913.001785243781</v>
      </c>
      <c r="F5" s="225">
        <f t="shared" si="0"/>
        <v>42778.980366046846</v>
      </c>
      <c r="G5" s="225">
        <f t="shared" si="0"/>
        <v>40320.350853262047</v>
      </c>
      <c r="H5" s="225">
        <f t="shared" si="0"/>
        <v>39410.691431020576</v>
      </c>
      <c r="I5" s="225">
        <f t="shared" si="0"/>
        <v>36567.060400780043</v>
      </c>
      <c r="J5" s="225">
        <f t="shared" si="0"/>
        <v>36205.830814373432</v>
      </c>
      <c r="K5" s="225">
        <f t="shared" si="0"/>
        <v>30325.64390228202</v>
      </c>
      <c r="L5" s="225">
        <f t="shared" si="0"/>
        <v>34200.164638050344</v>
      </c>
      <c r="M5" s="225">
        <f t="shared" si="0"/>
        <v>33248.410744301742</v>
      </c>
      <c r="N5" s="225">
        <f t="shared" si="0"/>
        <v>31346.368285138771</v>
      </c>
      <c r="O5" s="225">
        <f t="shared" si="0"/>
        <v>32752.130598952452</v>
      </c>
      <c r="P5" s="225">
        <f t="shared" si="0"/>
        <v>32627.628012050838</v>
      </c>
      <c r="Q5" s="225">
        <f t="shared" si="0"/>
        <v>32665.458246215952</v>
      </c>
      <c r="R5" s="225">
        <f t="shared" si="0"/>
        <v>33089.833126267498</v>
      </c>
      <c r="S5" s="225">
        <f t="shared" si="0"/>
        <v>32291.010068961084</v>
      </c>
      <c r="T5" s="225">
        <f t="shared" si="0"/>
        <v>33215.900989709146</v>
      </c>
      <c r="U5" s="225">
        <f t="shared" si="0"/>
        <v>31595.33333254404</v>
      </c>
      <c r="V5" s="225">
        <f t="shared" si="0"/>
        <v>30270.110768002814</v>
      </c>
      <c r="W5" s="225">
        <f t="shared" si="0"/>
        <v>31863.077994398565</v>
      </c>
      <c r="DA5" s="89"/>
    </row>
    <row r="6" spans="1:105" ht="12" customHeight="1" x14ac:dyDescent="0.3">
      <c r="A6" s="202" t="s">
        <v>92</v>
      </c>
      <c r="B6" s="226">
        <v>0</v>
      </c>
      <c r="C6" s="226">
        <v>0</v>
      </c>
      <c r="D6" s="226">
        <v>0</v>
      </c>
      <c r="E6" s="226">
        <v>0</v>
      </c>
      <c r="F6" s="226">
        <v>0</v>
      </c>
      <c r="G6" s="226">
        <v>0</v>
      </c>
      <c r="H6" s="226">
        <v>0</v>
      </c>
      <c r="I6" s="226">
        <v>0</v>
      </c>
      <c r="J6" s="226">
        <v>0</v>
      </c>
      <c r="K6" s="226">
        <v>0</v>
      </c>
      <c r="L6" s="226">
        <v>0</v>
      </c>
      <c r="M6" s="226">
        <v>0</v>
      </c>
      <c r="N6" s="226">
        <v>0</v>
      </c>
      <c r="O6" s="226">
        <v>0</v>
      </c>
      <c r="P6" s="226">
        <v>0</v>
      </c>
      <c r="Q6" s="226">
        <v>0</v>
      </c>
      <c r="R6" s="226">
        <v>0</v>
      </c>
      <c r="S6" s="226">
        <v>0</v>
      </c>
      <c r="T6" s="226">
        <v>0</v>
      </c>
      <c r="U6" s="226">
        <v>0</v>
      </c>
      <c r="V6" s="226">
        <v>0</v>
      </c>
      <c r="W6" s="226">
        <v>0</v>
      </c>
      <c r="DA6" s="174"/>
    </row>
    <row r="7" spans="1:105" ht="12" customHeight="1" x14ac:dyDescent="0.3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/>
    </row>
    <row r="8" spans="1:105" ht="12" customHeight="1" x14ac:dyDescent="0.3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/>
    </row>
    <row r="9" spans="1:105" ht="12" customHeight="1" x14ac:dyDescent="0.3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/>
    </row>
    <row r="10" spans="1:105" ht="12" customHeight="1" x14ac:dyDescent="0.3">
      <c r="A10" s="36" t="s">
        <v>96</v>
      </c>
      <c r="B10" s="227">
        <f t="shared" ref="B10:W10" si="1">SUM(B11:B15)</f>
        <v>352.38379662792391</v>
      </c>
      <c r="C10" s="227">
        <f t="shared" si="1"/>
        <v>399.76310161419588</v>
      </c>
      <c r="D10" s="227">
        <f t="shared" si="1"/>
        <v>361.52822614594601</v>
      </c>
      <c r="E10" s="227">
        <f t="shared" si="1"/>
        <v>359.43308058283787</v>
      </c>
      <c r="F10" s="227">
        <f t="shared" si="1"/>
        <v>294.73796143648684</v>
      </c>
      <c r="G10" s="227">
        <f t="shared" si="1"/>
        <v>315.22308959377813</v>
      </c>
      <c r="H10" s="227">
        <f t="shared" si="1"/>
        <v>306.10802502754893</v>
      </c>
      <c r="I10" s="227">
        <f t="shared" si="1"/>
        <v>280.73131269696313</v>
      </c>
      <c r="J10" s="227">
        <f t="shared" si="1"/>
        <v>264.52330161167288</v>
      </c>
      <c r="K10" s="227">
        <f t="shared" si="1"/>
        <v>304.89469641789259</v>
      </c>
      <c r="L10" s="227">
        <f t="shared" si="1"/>
        <v>331.74194308281778</v>
      </c>
      <c r="M10" s="227">
        <f t="shared" si="1"/>
        <v>307.17901670263706</v>
      </c>
      <c r="N10" s="227">
        <f t="shared" si="1"/>
        <v>326.66667784609888</v>
      </c>
      <c r="O10" s="227">
        <f t="shared" si="1"/>
        <v>360.49534375378687</v>
      </c>
      <c r="P10" s="227">
        <f t="shared" si="1"/>
        <v>328.26202768819167</v>
      </c>
      <c r="Q10" s="227">
        <f t="shared" si="1"/>
        <v>328.07597878831791</v>
      </c>
      <c r="R10" s="227">
        <f t="shared" si="1"/>
        <v>316.45402706882811</v>
      </c>
      <c r="S10" s="227">
        <f t="shared" si="1"/>
        <v>340.75775711738328</v>
      </c>
      <c r="T10" s="227">
        <f t="shared" si="1"/>
        <v>345.81303667992222</v>
      </c>
      <c r="U10" s="227">
        <f t="shared" si="1"/>
        <v>324.38811223236132</v>
      </c>
      <c r="V10" s="227">
        <f t="shared" si="1"/>
        <v>340.18564777905522</v>
      </c>
      <c r="W10" s="227">
        <f t="shared" si="1"/>
        <v>377.00047081575229</v>
      </c>
      <c r="DA10" s="90"/>
    </row>
    <row r="11" spans="1:105" ht="12" customHeight="1" x14ac:dyDescent="0.3">
      <c r="A11" s="37" t="s">
        <v>83</v>
      </c>
      <c r="B11" s="228">
        <v>43.792830574616161</v>
      </c>
      <c r="C11" s="228">
        <v>92.898126272557377</v>
      </c>
      <c r="D11" s="228">
        <v>36.795604438428327</v>
      </c>
      <c r="E11" s="228">
        <v>41.740105839053719</v>
      </c>
      <c r="F11" s="228">
        <v>24.502119806183348</v>
      </c>
      <c r="G11" s="228">
        <v>28.585650505716899</v>
      </c>
      <c r="H11" s="228">
        <v>24.568306436697256</v>
      </c>
      <c r="I11" s="228">
        <v>18.359030189509618</v>
      </c>
      <c r="J11" s="228">
        <v>7.2075052746644905</v>
      </c>
      <c r="K11" s="228">
        <v>11.819750084538683</v>
      </c>
      <c r="L11" s="228">
        <v>19.203576178307593</v>
      </c>
      <c r="M11" s="228">
        <v>8.6058242389468607</v>
      </c>
      <c r="N11" s="228">
        <v>18.502935053810067</v>
      </c>
      <c r="O11" s="228">
        <v>19.865818328414846</v>
      </c>
      <c r="P11" s="228">
        <v>16.011367500448166</v>
      </c>
      <c r="Q11" s="228">
        <v>12.396163531548835</v>
      </c>
      <c r="R11" s="228">
        <v>10.674292843814005</v>
      </c>
      <c r="S11" s="228">
        <v>10.569354965550628</v>
      </c>
      <c r="T11" s="228">
        <v>10.471130478840767</v>
      </c>
      <c r="U11" s="228">
        <v>9.8979561294428695</v>
      </c>
      <c r="V11" s="228">
        <v>13.668263387417452</v>
      </c>
      <c r="W11" s="228">
        <v>12.171858136833603</v>
      </c>
      <c r="DA11" s="69"/>
    </row>
    <row r="12" spans="1:105" ht="12" customHeight="1" x14ac:dyDescent="0.3">
      <c r="A12" s="37" t="s">
        <v>72</v>
      </c>
      <c r="B12" s="228">
        <v>308.59096605330774</v>
      </c>
      <c r="C12" s="228">
        <v>306.86497534163851</v>
      </c>
      <c r="D12" s="228">
        <v>324.73262170751769</v>
      </c>
      <c r="E12" s="228">
        <v>317.69297474378413</v>
      </c>
      <c r="F12" s="228">
        <v>270.23584163030347</v>
      </c>
      <c r="G12" s="228">
        <v>286.63743908806123</v>
      </c>
      <c r="H12" s="228">
        <v>281.53971859085169</v>
      </c>
      <c r="I12" s="228">
        <v>262.37228250745352</v>
      </c>
      <c r="J12" s="228">
        <v>257.31579633700841</v>
      </c>
      <c r="K12" s="228">
        <v>293.07494633335392</v>
      </c>
      <c r="L12" s="228">
        <v>312.53836690451021</v>
      </c>
      <c r="M12" s="228">
        <v>298.57319246369019</v>
      </c>
      <c r="N12" s="228">
        <v>308.16374279228882</v>
      </c>
      <c r="O12" s="228">
        <v>340.62952542537204</v>
      </c>
      <c r="P12" s="228">
        <v>312.25066018774351</v>
      </c>
      <c r="Q12" s="228">
        <v>315.67981525676907</v>
      </c>
      <c r="R12" s="228">
        <v>305.77973422501412</v>
      </c>
      <c r="S12" s="228">
        <v>330.18840215183263</v>
      </c>
      <c r="T12" s="228">
        <v>335.34190620108143</v>
      </c>
      <c r="U12" s="228">
        <v>314.49015610291843</v>
      </c>
      <c r="V12" s="228">
        <v>326.51738439163779</v>
      </c>
      <c r="W12" s="228">
        <v>364.82861267891872</v>
      </c>
      <c r="DA12" s="69"/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/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/>
    </row>
    <row r="15" spans="1:105" ht="12" customHeight="1" x14ac:dyDescent="0.3">
      <c r="A15" s="38" t="s">
        <v>38</v>
      </c>
      <c r="B15" s="229">
        <v>0</v>
      </c>
      <c r="C15" s="229">
        <v>0</v>
      </c>
      <c r="D15" s="229">
        <v>0</v>
      </c>
      <c r="E15" s="229">
        <v>0</v>
      </c>
      <c r="F15" s="229">
        <v>0</v>
      </c>
      <c r="G15" s="229">
        <v>0</v>
      </c>
      <c r="H15" s="229">
        <v>0</v>
      </c>
      <c r="I15" s="229">
        <v>0</v>
      </c>
      <c r="J15" s="229">
        <v>0</v>
      </c>
      <c r="K15" s="229">
        <v>0</v>
      </c>
      <c r="L15" s="229">
        <v>0</v>
      </c>
      <c r="M15" s="229">
        <v>0</v>
      </c>
      <c r="N15" s="229">
        <v>0</v>
      </c>
      <c r="O15" s="229">
        <v>0</v>
      </c>
      <c r="P15" s="229">
        <v>0</v>
      </c>
      <c r="Q15" s="229">
        <v>0</v>
      </c>
      <c r="R15" s="229">
        <v>0</v>
      </c>
      <c r="S15" s="229">
        <v>0</v>
      </c>
      <c r="T15" s="229">
        <v>0</v>
      </c>
      <c r="U15" s="229">
        <v>0</v>
      </c>
      <c r="V15" s="229">
        <v>0</v>
      </c>
      <c r="W15" s="229">
        <v>0</v>
      </c>
      <c r="DA15" s="91"/>
    </row>
    <row r="16" spans="1:105" ht="12" customHeight="1" x14ac:dyDescent="0.3">
      <c r="A16" s="39" t="s">
        <v>98</v>
      </c>
      <c r="B16" s="230">
        <f t="shared" ref="B16:W16" si="2">SUM(B17:B26)</f>
        <v>7550.3707121310745</v>
      </c>
      <c r="C16" s="230">
        <f t="shared" si="2"/>
        <v>7713.6379196884645</v>
      </c>
      <c r="D16" s="230">
        <f t="shared" si="2"/>
        <v>7018.8746901036211</v>
      </c>
      <c r="E16" s="230">
        <f t="shared" si="2"/>
        <v>6875.1961127523082</v>
      </c>
      <c r="F16" s="230">
        <f t="shared" si="2"/>
        <v>5950.3740220735181</v>
      </c>
      <c r="G16" s="230">
        <f t="shared" si="2"/>
        <v>5953.4703825446004</v>
      </c>
      <c r="H16" s="230">
        <f t="shared" si="2"/>
        <v>5747.1861003227968</v>
      </c>
      <c r="I16" s="230">
        <f t="shared" si="2"/>
        <v>5431.7752721431352</v>
      </c>
      <c r="J16" s="230">
        <f t="shared" si="2"/>
        <v>5060.5740761739262</v>
      </c>
      <c r="K16" s="230">
        <f t="shared" si="2"/>
        <v>7090.8377475592124</v>
      </c>
      <c r="L16" s="230">
        <f t="shared" si="2"/>
        <v>8160.2439020158945</v>
      </c>
      <c r="M16" s="230">
        <f t="shared" si="2"/>
        <v>7326.6147928804894</v>
      </c>
      <c r="N16" s="230">
        <f t="shared" si="2"/>
        <v>7623.9146857489359</v>
      </c>
      <c r="O16" s="230">
        <f t="shared" si="2"/>
        <v>8129.7540779790324</v>
      </c>
      <c r="P16" s="230">
        <f t="shared" si="2"/>
        <v>8161.2987452955203</v>
      </c>
      <c r="Q16" s="230">
        <f t="shared" si="2"/>
        <v>8146.2161802985465</v>
      </c>
      <c r="R16" s="230">
        <f t="shared" si="2"/>
        <v>8194.6766477250949</v>
      </c>
      <c r="S16" s="230">
        <f t="shared" si="2"/>
        <v>7742.1391322241016</v>
      </c>
      <c r="T16" s="230">
        <f t="shared" si="2"/>
        <v>7867.1505805835468</v>
      </c>
      <c r="U16" s="230">
        <f t="shared" si="2"/>
        <v>7248.1994783240261</v>
      </c>
      <c r="V16" s="230">
        <f t="shared" si="2"/>
        <v>7277.6630667609006</v>
      </c>
      <c r="W16" s="230">
        <f t="shared" si="2"/>
        <v>7825.2883704337773</v>
      </c>
      <c r="DA16" s="92"/>
    </row>
    <row r="17" spans="1:105" ht="12" customHeight="1" x14ac:dyDescent="0.3">
      <c r="A17" s="46" t="s">
        <v>30</v>
      </c>
      <c r="B17" s="231">
        <v>479.18295605954688</v>
      </c>
      <c r="C17" s="231">
        <v>475.89562692857749</v>
      </c>
      <c r="D17" s="231">
        <v>355.05217839322211</v>
      </c>
      <c r="E17" s="231">
        <v>386.06090322569821</v>
      </c>
      <c r="F17" s="231">
        <v>464.03435309302967</v>
      </c>
      <c r="G17" s="231">
        <v>378.17251929189717</v>
      </c>
      <c r="H17" s="231">
        <v>335.54549052489546</v>
      </c>
      <c r="I17" s="231">
        <v>360.50346265516401</v>
      </c>
      <c r="J17" s="231">
        <v>361.30330883494565</v>
      </c>
      <c r="K17" s="231">
        <v>399.95231794559061</v>
      </c>
      <c r="L17" s="231">
        <v>313.72410612991325</v>
      </c>
      <c r="M17" s="231">
        <v>294.65785974065398</v>
      </c>
      <c r="N17" s="231">
        <v>275.12010210369556</v>
      </c>
      <c r="O17" s="231">
        <v>254.50645317153152</v>
      </c>
      <c r="P17" s="231">
        <v>239.65152522960554</v>
      </c>
      <c r="Q17" s="231">
        <v>263.11561641916188</v>
      </c>
      <c r="R17" s="231">
        <v>234.67062213542528</v>
      </c>
      <c r="S17" s="231">
        <v>246.98977178046283</v>
      </c>
      <c r="T17" s="231">
        <v>250.83720150925822</v>
      </c>
      <c r="U17" s="231">
        <v>253.08892819522896</v>
      </c>
      <c r="V17" s="231">
        <v>219.86722538962223</v>
      </c>
      <c r="W17" s="231">
        <v>186.82055577798428</v>
      </c>
      <c r="DA17" s="73"/>
    </row>
    <row r="18" spans="1:105" ht="12" customHeight="1" x14ac:dyDescent="0.3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/>
    </row>
    <row r="19" spans="1:105" ht="12" customHeight="1" x14ac:dyDescent="0.3">
      <c r="A19" s="46" t="s">
        <v>33</v>
      </c>
      <c r="B19" s="231">
        <v>213.41248747100067</v>
      </c>
      <c r="C19" s="231">
        <v>52.167113279898153</v>
      </c>
      <c r="D19" s="231">
        <v>67.171822931884762</v>
      </c>
      <c r="E19" s="231">
        <v>17.246547613043674</v>
      </c>
      <c r="F19" s="231">
        <v>16.727010009790398</v>
      </c>
      <c r="G19" s="231">
        <v>18.31197470708809</v>
      </c>
      <c r="H19" s="231">
        <v>27.669040444047003</v>
      </c>
      <c r="I19" s="231">
        <v>15.23144404987859</v>
      </c>
      <c r="J19" s="231">
        <v>23.127706717697265</v>
      </c>
      <c r="K19" s="231">
        <v>154.63286895684988</v>
      </c>
      <c r="L19" s="231">
        <v>142.99795319624337</v>
      </c>
      <c r="M19" s="231">
        <v>173.82062768425538</v>
      </c>
      <c r="N19" s="231">
        <v>172.94532419444059</v>
      </c>
      <c r="O19" s="231">
        <v>181.66782449264011</v>
      </c>
      <c r="P19" s="231">
        <v>212.38670711359478</v>
      </c>
      <c r="Q19" s="231">
        <v>218.91874134481262</v>
      </c>
      <c r="R19" s="231">
        <v>172.90297455402845</v>
      </c>
      <c r="S19" s="231">
        <v>207.60154394893962</v>
      </c>
      <c r="T19" s="231">
        <v>304.04613050436546</v>
      </c>
      <c r="U19" s="231">
        <v>330.17318267492703</v>
      </c>
      <c r="V19" s="231">
        <v>309.69996888570006</v>
      </c>
      <c r="W19" s="231">
        <v>303.1928744704403</v>
      </c>
      <c r="DA19" s="73"/>
    </row>
    <row r="20" spans="1:105" ht="12" customHeight="1" x14ac:dyDescent="0.3">
      <c r="A20" s="46" t="s">
        <v>83</v>
      </c>
      <c r="B20" s="231">
        <v>485.92355722835617</v>
      </c>
      <c r="C20" s="231">
        <v>991.17777791615936</v>
      </c>
      <c r="D20" s="231">
        <v>446.29269338776515</v>
      </c>
      <c r="E20" s="231">
        <v>271.45026888980885</v>
      </c>
      <c r="F20" s="231">
        <v>387.61737796096526</v>
      </c>
      <c r="G20" s="231">
        <v>377.30992755909347</v>
      </c>
      <c r="H20" s="231">
        <v>310.0485085459955</v>
      </c>
      <c r="I20" s="231">
        <v>288.48504715012768</v>
      </c>
      <c r="J20" s="231">
        <v>99.407638864658409</v>
      </c>
      <c r="K20" s="231">
        <v>131.18078298069585</v>
      </c>
      <c r="L20" s="231">
        <v>263.17529381214314</v>
      </c>
      <c r="M20" s="231">
        <v>135.80025394937266</v>
      </c>
      <c r="N20" s="231">
        <v>258.78543867443926</v>
      </c>
      <c r="O20" s="231">
        <v>285.50305007915978</v>
      </c>
      <c r="P20" s="231">
        <v>250.5234068769478</v>
      </c>
      <c r="Q20" s="231">
        <v>176.65624417640177</v>
      </c>
      <c r="R20" s="231">
        <v>176.07079735314372</v>
      </c>
      <c r="S20" s="231">
        <v>168.94315147018403</v>
      </c>
      <c r="T20" s="231">
        <v>164.14324007333479</v>
      </c>
      <c r="U20" s="231">
        <v>163.58900717603669</v>
      </c>
      <c r="V20" s="231">
        <v>153.71185641501549</v>
      </c>
      <c r="W20" s="231">
        <v>141.09897304503218</v>
      </c>
      <c r="DA20" s="73"/>
    </row>
    <row r="21" spans="1:105" ht="12" customHeight="1" x14ac:dyDescent="0.3">
      <c r="A21" s="46" t="s">
        <v>70</v>
      </c>
      <c r="B21" s="231">
        <v>992.54231547108941</v>
      </c>
      <c r="C21" s="231">
        <v>1341.9576808030449</v>
      </c>
      <c r="D21" s="231">
        <v>903.77542925755154</v>
      </c>
      <c r="E21" s="231">
        <v>1005.1067134725203</v>
      </c>
      <c r="F21" s="231">
        <v>800.33062512286347</v>
      </c>
      <c r="G21" s="231">
        <v>925.6206664170802</v>
      </c>
      <c r="H21" s="231">
        <v>809.41366828775722</v>
      </c>
      <c r="I21" s="231">
        <v>616.2852407814853</v>
      </c>
      <c r="J21" s="231">
        <v>578.38879918265832</v>
      </c>
      <c r="K21" s="231">
        <v>482.58060211141344</v>
      </c>
      <c r="L21" s="231">
        <v>449.56361439923518</v>
      </c>
      <c r="M21" s="231">
        <v>227.09794124914811</v>
      </c>
      <c r="N21" s="231">
        <v>206.40900197401939</v>
      </c>
      <c r="O21" s="231">
        <v>135.26422585448165</v>
      </c>
      <c r="P21" s="231">
        <v>86.468035838759775</v>
      </c>
      <c r="Q21" s="231">
        <v>89.040824503509185</v>
      </c>
      <c r="R21" s="231">
        <v>69.201586751472462</v>
      </c>
      <c r="S21" s="231">
        <v>72.507752737396629</v>
      </c>
      <c r="T21" s="231">
        <v>72.330867354580079</v>
      </c>
      <c r="U21" s="231">
        <v>62.368858464664051</v>
      </c>
      <c r="V21" s="231">
        <v>60.188088105023475</v>
      </c>
      <c r="W21" s="231">
        <v>55.877314827206874</v>
      </c>
      <c r="DA21" s="73"/>
    </row>
    <row r="22" spans="1:105" ht="12" customHeight="1" x14ac:dyDescent="0.3">
      <c r="A22" s="46" t="s">
        <v>34</v>
      </c>
      <c r="B22" s="231">
        <v>1060.8372970785501</v>
      </c>
      <c r="C22" s="231">
        <v>267.57643477932862</v>
      </c>
      <c r="D22" s="231">
        <v>300.47052635156217</v>
      </c>
      <c r="E22" s="231">
        <v>285.21282223146676</v>
      </c>
      <c r="F22" s="231">
        <v>63.202392220998249</v>
      </c>
      <c r="G22" s="231">
        <v>108.12469450796434</v>
      </c>
      <c r="H22" s="231">
        <v>76.038142958150345</v>
      </c>
      <c r="I22" s="231">
        <v>61.141450471436613</v>
      </c>
      <c r="J22" s="231">
        <v>52.697879588929432</v>
      </c>
      <c r="K22" s="231">
        <v>2905.9899613624966</v>
      </c>
      <c r="L22" s="231">
        <v>3271.6703392574477</v>
      </c>
      <c r="M22" s="231">
        <v>2886.2538930739188</v>
      </c>
      <c r="N22" s="231">
        <v>3087.0009352885086</v>
      </c>
      <c r="O22" s="231">
        <v>3546.9931765961346</v>
      </c>
      <c r="P22" s="231">
        <v>3807.314657002823</v>
      </c>
      <c r="Q22" s="231">
        <v>3737.5921236795502</v>
      </c>
      <c r="R22" s="231">
        <v>3920.1404678508966</v>
      </c>
      <c r="S22" s="231">
        <v>3020.8602494581487</v>
      </c>
      <c r="T22" s="231">
        <v>3002.843957633097</v>
      </c>
      <c r="U22" s="231">
        <v>2357.3100766843349</v>
      </c>
      <c r="V22" s="231">
        <v>2615.6121032051005</v>
      </c>
      <c r="W22" s="231">
        <v>2905.1736216841259</v>
      </c>
      <c r="DA22" s="73"/>
    </row>
    <row r="23" spans="1:105" ht="12" customHeight="1" x14ac:dyDescent="0.3">
      <c r="A23" s="46" t="s">
        <v>72</v>
      </c>
      <c r="B23" s="231">
        <v>4119.1132178645194</v>
      </c>
      <c r="C23" s="231">
        <v>4176.8383465839324</v>
      </c>
      <c r="D23" s="231">
        <v>4482.8826096610464</v>
      </c>
      <c r="E23" s="231">
        <v>4360.3129674426018</v>
      </c>
      <c r="F23" s="231">
        <v>3759.5345907562091</v>
      </c>
      <c r="G23" s="231">
        <v>3829.4117137880235</v>
      </c>
      <c r="H23" s="231">
        <v>3925.7358025552112</v>
      </c>
      <c r="I23" s="231">
        <v>3809.4842636169856</v>
      </c>
      <c r="J23" s="231">
        <v>3660.5678980847952</v>
      </c>
      <c r="K23" s="231">
        <v>2849.4006425567545</v>
      </c>
      <c r="L23" s="231">
        <v>3340.8202164522559</v>
      </c>
      <c r="M23" s="231">
        <v>3231.1809735571146</v>
      </c>
      <c r="N23" s="231">
        <v>3318.8380024027733</v>
      </c>
      <c r="O23" s="231">
        <v>3397.4298244772658</v>
      </c>
      <c r="P23" s="231">
        <v>3314.039585205503</v>
      </c>
      <c r="Q23" s="231">
        <v>3413.1105074210054</v>
      </c>
      <c r="R23" s="231">
        <v>3418.3400990250129</v>
      </c>
      <c r="S23" s="231">
        <v>3807.2089120710448</v>
      </c>
      <c r="T23" s="231">
        <v>3858.793642271241</v>
      </c>
      <c r="U23" s="231">
        <v>3886.8187152007049</v>
      </c>
      <c r="V23" s="231">
        <v>3755.1529624170826</v>
      </c>
      <c r="W23" s="231">
        <v>4024.8776332487942</v>
      </c>
      <c r="DA23" s="73"/>
    </row>
    <row r="24" spans="1:105" ht="12" customHeight="1" x14ac:dyDescent="0.3">
      <c r="A24" s="46" t="s">
        <v>36</v>
      </c>
      <c r="B24" s="231">
        <v>160.09208070071838</v>
      </c>
      <c r="C24" s="231">
        <v>362.27968165104136</v>
      </c>
      <c r="D24" s="231">
        <v>419.01917840668034</v>
      </c>
      <c r="E24" s="231">
        <v>503.43495670411198</v>
      </c>
      <c r="F24" s="231">
        <v>416.78355123070463</v>
      </c>
      <c r="G24" s="231">
        <v>278.9443384556634</v>
      </c>
      <c r="H24" s="231">
        <v>223.63105954689192</v>
      </c>
      <c r="I24" s="231">
        <v>253.93125502146896</v>
      </c>
      <c r="J24" s="231">
        <v>250.7942634444191</v>
      </c>
      <c r="K24" s="231">
        <v>132.37175613371642</v>
      </c>
      <c r="L24" s="231">
        <v>93.172731058566811</v>
      </c>
      <c r="M24" s="231">
        <v>84.08757717632335</v>
      </c>
      <c r="N24" s="231">
        <v>61.922311662176881</v>
      </c>
      <c r="O24" s="231">
        <v>59.345078907989361</v>
      </c>
      <c r="P24" s="231">
        <v>55.367166537509192</v>
      </c>
      <c r="Q24" s="231">
        <v>52.068708278744928</v>
      </c>
      <c r="R24" s="231">
        <v>60.605701568518512</v>
      </c>
      <c r="S24" s="231">
        <v>62.480962741927129</v>
      </c>
      <c r="T24" s="231">
        <v>64.15271471121801</v>
      </c>
      <c r="U24" s="231">
        <v>54.737939247622691</v>
      </c>
      <c r="V24" s="231">
        <v>48.984469973484252</v>
      </c>
      <c r="W24" s="231">
        <v>66.140419172853584</v>
      </c>
      <c r="DA24" s="73"/>
    </row>
    <row r="25" spans="1:105" ht="12" customHeight="1" x14ac:dyDescent="0.3">
      <c r="A25" s="46" t="s">
        <v>73</v>
      </c>
      <c r="B25" s="231">
        <v>39.266800257292417</v>
      </c>
      <c r="C25" s="231">
        <v>45.745257746480554</v>
      </c>
      <c r="D25" s="231">
        <v>44.210251713909557</v>
      </c>
      <c r="E25" s="231">
        <v>46.370933173056812</v>
      </c>
      <c r="F25" s="231">
        <v>42.144121678957049</v>
      </c>
      <c r="G25" s="231">
        <v>37.574547817790702</v>
      </c>
      <c r="H25" s="231">
        <v>39.104387459847885</v>
      </c>
      <c r="I25" s="231">
        <v>26.713108396588868</v>
      </c>
      <c r="J25" s="231">
        <v>34.286581455823253</v>
      </c>
      <c r="K25" s="231">
        <v>34.728815511695529</v>
      </c>
      <c r="L25" s="231">
        <v>285.11964771008905</v>
      </c>
      <c r="M25" s="231">
        <v>293.71566644970221</v>
      </c>
      <c r="N25" s="231">
        <v>242.89356944888183</v>
      </c>
      <c r="O25" s="231">
        <v>269.04444439982819</v>
      </c>
      <c r="P25" s="231">
        <v>195.54766149077614</v>
      </c>
      <c r="Q25" s="231">
        <v>195.71341447535974</v>
      </c>
      <c r="R25" s="231">
        <v>142.74439848659804</v>
      </c>
      <c r="S25" s="231">
        <v>155.54678801599727</v>
      </c>
      <c r="T25" s="231">
        <v>150.00282652645146</v>
      </c>
      <c r="U25" s="231">
        <v>140.11277068050723</v>
      </c>
      <c r="V25" s="231">
        <v>114.44639236987256</v>
      </c>
      <c r="W25" s="231">
        <v>142.10697820733986</v>
      </c>
      <c r="DA25" s="73"/>
    </row>
    <row r="26" spans="1:105" ht="12" customHeight="1" x14ac:dyDescent="0.3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/>
    </row>
    <row r="27" spans="1:105" ht="12" customHeight="1" x14ac:dyDescent="0.3">
      <c r="A27" s="39" t="s">
        <v>105</v>
      </c>
      <c r="B27" s="230">
        <f t="shared" ref="B27:W27" si="3">SUM(B28:B37)</f>
        <v>16171.85789903914</v>
      </c>
      <c r="C27" s="230">
        <f t="shared" si="3"/>
        <v>16114.533949372275</v>
      </c>
      <c r="D27" s="230">
        <f t="shared" si="3"/>
        <v>15794.640114183403</v>
      </c>
      <c r="E27" s="230">
        <f t="shared" si="3"/>
        <v>16414.211762010484</v>
      </c>
      <c r="F27" s="230">
        <f t="shared" si="3"/>
        <v>14598.291032315836</v>
      </c>
      <c r="G27" s="230">
        <f t="shared" si="3"/>
        <v>13259.505450728171</v>
      </c>
      <c r="H27" s="230">
        <f t="shared" si="3"/>
        <v>12616.416632476816</v>
      </c>
      <c r="I27" s="230">
        <f t="shared" si="3"/>
        <v>11461.276871952055</v>
      </c>
      <c r="J27" s="230">
        <f t="shared" si="3"/>
        <v>11273.556694845585</v>
      </c>
      <c r="K27" s="230">
        <f t="shared" si="3"/>
        <v>9066.6757764138802</v>
      </c>
      <c r="L27" s="230">
        <f t="shared" si="3"/>
        <v>9616.4256485716814</v>
      </c>
      <c r="M27" s="230">
        <f t="shared" si="3"/>
        <v>9446.7159372911556</v>
      </c>
      <c r="N27" s="230">
        <f t="shared" si="3"/>
        <v>8991.7262173611507</v>
      </c>
      <c r="O27" s="230">
        <f t="shared" si="3"/>
        <v>9128.2853936993197</v>
      </c>
      <c r="P27" s="230">
        <f t="shared" si="3"/>
        <v>8831.9941779674809</v>
      </c>
      <c r="Q27" s="230">
        <f t="shared" si="3"/>
        <v>8765.6143559096618</v>
      </c>
      <c r="R27" s="230">
        <f t="shared" si="3"/>
        <v>8864.2452650787545</v>
      </c>
      <c r="S27" s="230">
        <f t="shared" si="3"/>
        <v>8616.4781682098655</v>
      </c>
      <c r="T27" s="230">
        <f t="shared" si="3"/>
        <v>9014.8282506920004</v>
      </c>
      <c r="U27" s="230">
        <f t="shared" si="3"/>
        <v>8806.3578651577336</v>
      </c>
      <c r="V27" s="230">
        <f t="shared" si="3"/>
        <v>8385.9929313326065</v>
      </c>
      <c r="W27" s="230">
        <f t="shared" si="3"/>
        <v>8810.206841582225</v>
      </c>
      <c r="DA27" s="92"/>
    </row>
    <row r="28" spans="1:105" ht="12" customHeight="1" x14ac:dyDescent="0.3">
      <c r="A28" s="18" t="s">
        <v>30</v>
      </c>
      <c r="B28" s="232">
        <v>1518.1919874602838</v>
      </c>
      <c r="C28" s="232">
        <v>1146.9727577908736</v>
      </c>
      <c r="D28" s="232">
        <v>1031.3689728862246</v>
      </c>
      <c r="E28" s="232">
        <v>780.99482837356834</v>
      </c>
      <c r="F28" s="232">
        <v>862.64004474555952</v>
      </c>
      <c r="G28" s="232">
        <v>1053.3976611863834</v>
      </c>
      <c r="H28" s="232">
        <v>1112.2526986738792</v>
      </c>
      <c r="I28" s="232">
        <v>1056.0669427038758</v>
      </c>
      <c r="J28" s="232">
        <v>1134.7720033239298</v>
      </c>
      <c r="K28" s="232">
        <v>868.27730845320093</v>
      </c>
      <c r="L28" s="232">
        <v>1158.1624093091311</v>
      </c>
      <c r="M28" s="232">
        <v>1143.8015116182896</v>
      </c>
      <c r="N28" s="232">
        <v>1146.9465931754587</v>
      </c>
      <c r="O28" s="232">
        <v>1364.2077014675644</v>
      </c>
      <c r="P28" s="232">
        <v>1380.3390905293586</v>
      </c>
      <c r="Q28" s="232">
        <v>1406.8099419796513</v>
      </c>
      <c r="R28" s="232">
        <v>1360.1813037834779</v>
      </c>
      <c r="S28" s="232">
        <v>1300.3127867786204</v>
      </c>
      <c r="T28" s="232">
        <v>1404.7826087298572</v>
      </c>
      <c r="U28" s="232">
        <v>1409.6901792439323</v>
      </c>
      <c r="V28" s="232">
        <v>1142.4684534891371</v>
      </c>
      <c r="W28" s="232">
        <v>1247.5474307008883</v>
      </c>
      <c r="DA28" s="71"/>
    </row>
    <row r="29" spans="1:105" ht="12" customHeight="1" x14ac:dyDescent="0.3">
      <c r="A29" s="18" t="s">
        <v>40</v>
      </c>
      <c r="B29" s="232">
        <v>975.89013984019869</v>
      </c>
      <c r="C29" s="232">
        <v>1191.7043555991229</v>
      </c>
      <c r="D29" s="232">
        <v>1407.5185713582621</v>
      </c>
      <c r="E29" s="232">
        <v>1680.274801917383</v>
      </c>
      <c r="F29" s="232">
        <v>838.86506351878916</v>
      </c>
      <c r="G29" s="232">
        <v>488.83620719927649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31.379055839955999</v>
      </c>
      <c r="P29" s="232">
        <v>31.693960319928671</v>
      </c>
      <c r="Q29" s="232">
        <v>31.693960319955249</v>
      </c>
      <c r="R29" s="232">
        <v>31.693960319908239</v>
      </c>
      <c r="S29" s="232">
        <v>29.416780799887611</v>
      </c>
      <c r="T29" s="232">
        <v>25.027775519961651</v>
      </c>
      <c r="U29" s="232">
        <v>35.976198719956052</v>
      </c>
      <c r="V29" s="232">
        <v>25.652573759950201</v>
      </c>
      <c r="W29" s="232">
        <v>40.335525119903863</v>
      </c>
      <c r="DA29" s="71"/>
    </row>
    <row r="30" spans="1:105" ht="12" customHeight="1" x14ac:dyDescent="0.3">
      <c r="A30" s="18" t="s">
        <v>33</v>
      </c>
      <c r="B30" s="232">
        <v>161.02306396884262</v>
      </c>
      <c r="C30" s="232">
        <v>58.131787680070751</v>
      </c>
      <c r="D30" s="232">
        <v>57.640103268081134</v>
      </c>
      <c r="E30" s="232">
        <v>35.000252386917239</v>
      </c>
      <c r="F30" s="232">
        <v>15.201690950168727</v>
      </c>
      <c r="G30" s="232">
        <v>16.519149572864986</v>
      </c>
      <c r="H30" s="232">
        <v>24.577759555881723</v>
      </c>
      <c r="I30" s="232">
        <v>13.794606430075691</v>
      </c>
      <c r="J30" s="232">
        <v>17.508945682265185</v>
      </c>
      <c r="K30" s="232">
        <v>213.99760868300038</v>
      </c>
      <c r="L30" s="232">
        <v>196.60647396362782</v>
      </c>
      <c r="M30" s="232">
        <v>235.44604803559022</v>
      </c>
      <c r="N30" s="232">
        <v>245.02907580541941</v>
      </c>
      <c r="O30" s="232">
        <v>265.33262598721052</v>
      </c>
      <c r="P30" s="232">
        <v>310.08129288622177</v>
      </c>
      <c r="Q30" s="232">
        <v>306.45190913518599</v>
      </c>
      <c r="R30" s="232">
        <v>256.6820273659377</v>
      </c>
      <c r="S30" s="232">
        <v>239.39890653083862</v>
      </c>
      <c r="T30" s="232">
        <v>350.78027805538278</v>
      </c>
      <c r="U30" s="232">
        <v>351.9376406448863</v>
      </c>
      <c r="V30" s="232">
        <v>345.72477911419242</v>
      </c>
      <c r="W30" s="232">
        <v>343.57639604953181</v>
      </c>
      <c r="DA30" s="71"/>
    </row>
    <row r="31" spans="1:105" ht="12" customHeight="1" x14ac:dyDescent="0.3">
      <c r="A31" s="18" t="s">
        <v>83</v>
      </c>
      <c r="B31" s="232">
        <v>805.55079219886943</v>
      </c>
      <c r="C31" s="232">
        <v>1318.1424447327759</v>
      </c>
      <c r="D31" s="232">
        <v>798.51530649607014</v>
      </c>
      <c r="E31" s="232">
        <v>646.43417635197216</v>
      </c>
      <c r="F31" s="232">
        <v>509.6254000730861</v>
      </c>
      <c r="G31" s="232">
        <v>487.43937977509563</v>
      </c>
      <c r="H31" s="232">
        <v>400.88478717691413</v>
      </c>
      <c r="I31" s="232">
        <v>371.83791158002543</v>
      </c>
      <c r="J31" s="232">
        <v>209.05103370101941</v>
      </c>
      <c r="K31" s="232">
        <v>254.73862693512834</v>
      </c>
      <c r="L31" s="232">
        <v>405.77283216910155</v>
      </c>
      <c r="M31" s="232">
        <v>288.05616397162242</v>
      </c>
      <c r="N31" s="232">
        <v>426.64645059211165</v>
      </c>
      <c r="O31" s="232">
        <v>471.1692248320868</v>
      </c>
      <c r="P31" s="232">
        <v>405.83380562160437</v>
      </c>
      <c r="Q31" s="232">
        <v>391.77294337371995</v>
      </c>
      <c r="R31" s="232">
        <v>381.45344304409372</v>
      </c>
      <c r="S31" s="232">
        <v>388.37044972438332</v>
      </c>
      <c r="T31" s="232">
        <v>388.21801852792299</v>
      </c>
      <c r="U31" s="232">
        <v>382.08501885390297</v>
      </c>
      <c r="V31" s="232">
        <v>428.85328887820879</v>
      </c>
      <c r="W31" s="232">
        <v>404.25543473872699</v>
      </c>
      <c r="DA31" s="71"/>
    </row>
    <row r="32" spans="1:105" ht="12" customHeight="1" x14ac:dyDescent="0.3">
      <c r="A32" s="18" t="s">
        <v>70</v>
      </c>
      <c r="B32" s="232">
        <v>1007.4731891702108</v>
      </c>
      <c r="C32" s="232">
        <v>1261.7779167179688</v>
      </c>
      <c r="D32" s="232">
        <v>811.40869458292752</v>
      </c>
      <c r="E32" s="232">
        <v>1316.8931936477916</v>
      </c>
      <c r="F32" s="232">
        <v>1013.9253439169387</v>
      </c>
      <c r="G32" s="232">
        <v>1074.3953955027312</v>
      </c>
      <c r="H32" s="232">
        <v>1212.2744555519091</v>
      </c>
      <c r="I32" s="232">
        <v>1006.0184186586024</v>
      </c>
      <c r="J32" s="232">
        <v>1118.2192317764864</v>
      </c>
      <c r="K32" s="232">
        <v>1022.0753978882282</v>
      </c>
      <c r="L32" s="232">
        <v>630.9401688800699</v>
      </c>
      <c r="M32" s="232">
        <v>608.82178011086398</v>
      </c>
      <c r="N32" s="232">
        <v>388.02290514588759</v>
      </c>
      <c r="O32" s="232">
        <v>282.69577414542846</v>
      </c>
      <c r="P32" s="232">
        <v>170.4996236012546</v>
      </c>
      <c r="Q32" s="232">
        <v>167.92683493661511</v>
      </c>
      <c r="R32" s="232">
        <v>138.2302894084944</v>
      </c>
      <c r="S32" s="232">
        <v>128.42261630258858</v>
      </c>
      <c r="T32" s="232">
        <v>123.02670168534327</v>
      </c>
      <c r="U32" s="232">
        <v>100.17104865528643</v>
      </c>
      <c r="V32" s="232">
        <v>97.410695894898808</v>
      </c>
      <c r="W32" s="232">
        <v>90.777047252737887</v>
      </c>
      <c r="DA32" s="71"/>
    </row>
    <row r="33" spans="1:105" ht="12" customHeight="1" x14ac:dyDescent="0.3">
      <c r="A33" s="18" t="s">
        <v>34</v>
      </c>
      <c r="B33" s="232">
        <v>570.39892247757666</v>
      </c>
      <c r="C33" s="232">
        <v>508.4466611800766</v>
      </c>
      <c r="D33" s="232">
        <v>597.04086168771346</v>
      </c>
      <c r="E33" s="232">
        <v>571.40510056708945</v>
      </c>
      <c r="F33" s="232">
        <v>384.33417277858507</v>
      </c>
      <c r="G33" s="232">
        <v>460.81496713122067</v>
      </c>
      <c r="H33" s="232">
        <v>393.14642696122053</v>
      </c>
      <c r="I33" s="232">
        <v>349.12485308813842</v>
      </c>
      <c r="J33" s="232">
        <v>195.30004793096742</v>
      </c>
      <c r="K33" s="232">
        <v>257.31181111625756</v>
      </c>
      <c r="L33" s="232">
        <v>215.92942970161488</v>
      </c>
      <c r="M33" s="232">
        <v>236.77143904524121</v>
      </c>
      <c r="N33" s="232">
        <v>254.70673847050386</v>
      </c>
      <c r="O33" s="232">
        <v>216.27293008273182</v>
      </c>
      <c r="P33" s="232">
        <v>257.81891931615121</v>
      </c>
      <c r="Q33" s="232">
        <v>220.35943383918993</v>
      </c>
      <c r="R33" s="232">
        <v>192.93339370790653</v>
      </c>
      <c r="S33" s="232">
        <v>139.42829674068372</v>
      </c>
      <c r="T33" s="232">
        <v>187.66193520570758</v>
      </c>
      <c r="U33" s="232">
        <v>204.99841967496556</v>
      </c>
      <c r="V33" s="232">
        <v>206.85517323382047</v>
      </c>
      <c r="W33" s="232">
        <v>182.92370583492425</v>
      </c>
      <c r="DA33" s="71"/>
    </row>
    <row r="34" spans="1:105" ht="12" customHeight="1" x14ac:dyDescent="0.3">
      <c r="A34" s="18" t="s">
        <v>72</v>
      </c>
      <c r="B34" s="232">
        <v>6120.6565180813968</v>
      </c>
      <c r="C34" s="232">
        <v>5788.9728918721639</v>
      </c>
      <c r="D34" s="232">
        <v>6151.9006876294916</v>
      </c>
      <c r="E34" s="232">
        <v>5674.0393398491651</v>
      </c>
      <c r="F34" s="232">
        <v>5646.9488840484555</v>
      </c>
      <c r="G34" s="232">
        <v>5633.5944862388369</v>
      </c>
      <c r="H34" s="232">
        <v>5666.6866155696189</v>
      </c>
      <c r="I34" s="232">
        <v>5467.6723521126141</v>
      </c>
      <c r="J34" s="232">
        <v>5238.8486041349197</v>
      </c>
      <c r="K34" s="232">
        <v>4456.4962121859389</v>
      </c>
      <c r="L34" s="232">
        <v>5218.3247457186571</v>
      </c>
      <c r="M34" s="232">
        <v>5126.4848997372137</v>
      </c>
      <c r="N34" s="232">
        <v>5159.6634924840055</v>
      </c>
      <c r="O34" s="232">
        <v>5196.2342046535641</v>
      </c>
      <c r="P34" s="232">
        <v>4974.0192297229169</v>
      </c>
      <c r="Q34" s="232">
        <v>5064.9855226809532</v>
      </c>
      <c r="R34" s="232">
        <v>5204.9338691064249</v>
      </c>
      <c r="S34" s="232">
        <v>5274.0016972935164</v>
      </c>
      <c r="T34" s="232">
        <v>5283.0278998070571</v>
      </c>
      <c r="U34" s="232">
        <v>5097.8595544942254</v>
      </c>
      <c r="V34" s="232">
        <v>5008.3345697074865</v>
      </c>
      <c r="W34" s="232">
        <v>5195.1558056679696</v>
      </c>
      <c r="DA34" s="71"/>
    </row>
    <row r="35" spans="1:105" ht="12" customHeight="1" x14ac:dyDescent="0.3">
      <c r="A35" s="18" t="s">
        <v>36</v>
      </c>
      <c r="B35" s="232">
        <v>4307.4821432996196</v>
      </c>
      <c r="C35" s="232">
        <v>4015.4033343466986</v>
      </c>
      <c r="D35" s="232">
        <v>4144.1900535895184</v>
      </c>
      <c r="E35" s="232">
        <v>4847.6340592902952</v>
      </c>
      <c r="F35" s="232">
        <v>4565.0914967638728</v>
      </c>
      <c r="G35" s="232">
        <v>3375.3766375400796</v>
      </c>
      <c r="H35" s="232">
        <v>3101.8122764477744</v>
      </c>
      <c r="I35" s="232">
        <v>2706.8159529756508</v>
      </c>
      <c r="J35" s="232">
        <v>2729.336352552456</v>
      </c>
      <c r="K35" s="232">
        <v>1361.269683864617</v>
      </c>
      <c r="L35" s="232">
        <v>974.95216494032354</v>
      </c>
      <c r="M35" s="232">
        <v>882.90426122285055</v>
      </c>
      <c r="N35" s="232">
        <v>645.73780273714283</v>
      </c>
      <c r="O35" s="232">
        <v>617.0580642912679</v>
      </c>
      <c r="P35" s="232">
        <v>589.39170306135998</v>
      </c>
      <c r="Q35" s="232">
        <v>553.36716692059247</v>
      </c>
      <c r="R35" s="232">
        <v>651.64973362988769</v>
      </c>
      <c r="S35" s="232">
        <v>671.81636525589488</v>
      </c>
      <c r="T35" s="232">
        <v>703.67901648786074</v>
      </c>
      <c r="U35" s="232">
        <v>612.87404715174262</v>
      </c>
      <c r="V35" s="232">
        <v>550.5175756256134</v>
      </c>
      <c r="W35" s="232">
        <v>736.20341762564772</v>
      </c>
      <c r="DA35" s="71"/>
    </row>
    <row r="36" spans="1:105" ht="12" customHeight="1" x14ac:dyDescent="0.3">
      <c r="A36" s="18" t="s">
        <v>73</v>
      </c>
      <c r="B36" s="232">
        <v>705.19114254213969</v>
      </c>
      <c r="C36" s="232">
        <v>824.98179945252548</v>
      </c>
      <c r="D36" s="232">
        <v>795.0568626851142</v>
      </c>
      <c r="E36" s="232">
        <v>861.53600962630389</v>
      </c>
      <c r="F36" s="232">
        <v>761.65893552037915</v>
      </c>
      <c r="G36" s="232">
        <v>669.1315665816818</v>
      </c>
      <c r="H36" s="232">
        <v>704.78161253961923</v>
      </c>
      <c r="I36" s="232">
        <v>489.94583440307326</v>
      </c>
      <c r="J36" s="232">
        <v>630.52047574353958</v>
      </c>
      <c r="K36" s="232">
        <v>632.50912728750961</v>
      </c>
      <c r="L36" s="232">
        <v>815.73742388915525</v>
      </c>
      <c r="M36" s="232">
        <v>924.42983354948433</v>
      </c>
      <c r="N36" s="232">
        <v>724.97315895062161</v>
      </c>
      <c r="O36" s="232">
        <v>683.93581239950959</v>
      </c>
      <c r="P36" s="232">
        <v>712.31655290868434</v>
      </c>
      <c r="Q36" s="232">
        <v>622.24664272379891</v>
      </c>
      <c r="R36" s="232">
        <v>646.48724471262437</v>
      </c>
      <c r="S36" s="232">
        <v>445.31026878345153</v>
      </c>
      <c r="T36" s="232">
        <v>548.6240166729076</v>
      </c>
      <c r="U36" s="232">
        <v>610.76575771883381</v>
      </c>
      <c r="V36" s="232">
        <v>580.1758216292983</v>
      </c>
      <c r="W36" s="232">
        <v>569.43207859189431</v>
      </c>
      <c r="DA36" s="71"/>
    </row>
    <row r="37" spans="1:105" ht="12" customHeight="1" x14ac:dyDescent="0.3">
      <c r="A37" s="47" t="s">
        <v>38</v>
      </c>
      <c r="B37" s="233">
        <v>0</v>
      </c>
      <c r="C37" s="233">
        <v>0</v>
      </c>
      <c r="D37" s="233">
        <v>0</v>
      </c>
      <c r="E37" s="233">
        <v>0</v>
      </c>
      <c r="F37" s="233">
        <v>0</v>
      </c>
      <c r="G37" s="233">
        <v>0</v>
      </c>
      <c r="H37" s="233">
        <v>0</v>
      </c>
      <c r="I37" s="233">
        <v>0</v>
      </c>
      <c r="J37" s="233">
        <v>0</v>
      </c>
      <c r="K37" s="233">
        <v>0</v>
      </c>
      <c r="L37" s="233">
        <v>0</v>
      </c>
      <c r="M37" s="233">
        <v>0</v>
      </c>
      <c r="N37" s="233">
        <v>0</v>
      </c>
      <c r="O37" s="233">
        <v>0</v>
      </c>
      <c r="P37" s="233">
        <v>0</v>
      </c>
      <c r="Q37" s="233">
        <v>0</v>
      </c>
      <c r="R37" s="233">
        <v>0</v>
      </c>
      <c r="S37" s="233">
        <v>0</v>
      </c>
      <c r="T37" s="233">
        <v>0</v>
      </c>
      <c r="U37" s="233">
        <v>0</v>
      </c>
      <c r="V37" s="233">
        <v>0</v>
      </c>
      <c r="W37" s="233">
        <v>0</v>
      </c>
      <c r="DA37" s="86"/>
    </row>
    <row r="38" spans="1:105" ht="12" customHeight="1" x14ac:dyDescent="0.3">
      <c r="A38" s="42" t="s">
        <v>106</v>
      </c>
      <c r="B38" s="238">
        <f t="shared" ref="B38:W38" si="4">SUM(B39:B43)</f>
        <v>21937.748725034598</v>
      </c>
      <c r="C38" s="238">
        <f t="shared" si="4"/>
        <v>20809.713810112007</v>
      </c>
      <c r="D38" s="238">
        <f t="shared" si="4"/>
        <v>20996.210623936153</v>
      </c>
      <c r="E38" s="238">
        <f t="shared" si="4"/>
        <v>21264.160829898152</v>
      </c>
      <c r="F38" s="238">
        <f t="shared" si="4"/>
        <v>21935.57735022101</v>
      </c>
      <c r="G38" s="238">
        <f t="shared" si="4"/>
        <v>20792.151930395503</v>
      </c>
      <c r="H38" s="238">
        <f t="shared" si="4"/>
        <v>20740.980673193411</v>
      </c>
      <c r="I38" s="238">
        <f t="shared" si="4"/>
        <v>19393.276943987894</v>
      </c>
      <c r="J38" s="238">
        <f t="shared" si="4"/>
        <v>19607.176741742252</v>
      </c>
      <c r="K38" s="238">
        <f t="shared" si="4"/>
        <v>13863.235681891036</v>
      </c>
      <c r="L38" s="238">
        <f t="shared" si="4"/>
        <v>16091.753144379953</v>
      </c>
      <c r="M38" s="238">
        <f t="shared" si="4"/>
        <v>16167.900997427463</v>
      </c>
      <c r="N38" s="238">
        <f t="shared" si="4"/>
        <v>14404.060704182588</v>
      </c>
      <c r="O38" s="238">
        <f t="shared" si="4"/>
        <v>15133.595783520312</v>
      </c>
      <c r="P38" s="238">
        <f t="shared" si="4"/>
        <v>15306.073061099649</v>
      </c>
      <c r="Q38" s="238">
        <f t="shared" si="4"/>
        <v>15425.551731219428</v>
      </c>
      <c r="R38" s="238">
        <f t="shared" si="4"/>
        <v>15714.45718639482</v>
      </c>
      <c r="S38" s="238">
        <f t="shared" si="4"/>
        <v>15591.635011409735</v>
      </c>
      <c r="T38" s="238">
        <f t="shared" si="4"/>
        <v>15988.109121753676</v>
      </c>
      <c r="U38" s="238">
        <f t="shared" si="4"/>
        <v>15216.387876829916</v>
      </c>
      <c r="V38" s="238">
        <f t="shared" si="4"/>
        <v>14266.269122130254</v>
      </c>
      <c r="W38" s="238">
        <f t="shared" si="4"/>
        <v>14850.58231156681</v>
      </c>
      <c r="DA38" s="93"/>
    </row>
    <row r="39" spans="1:105" ht="12" customHeight="1" x14ac:dyDescent="0.3">
      <c r="A39" s="43" t="s">
        <v>107</v>
      </c>
      <c r="B39" s="239">
        <f>ISI!B$53</f>
        <v>9508.9530342607322</v>
      </c>
      <c r="C39" s="239">
        <f>ISI!C$53</f>
        <v>9092.8853644554656</v>
      </c>
      <c r="D39" s="239">
        <f>ISI!D$53</f>
        <v>9657.9762331730872</v>
      </c>
      <c r="E39" s="239">
        <f>ISI!E$53</f>
        <v>9338.8623175209232</v>
      </c>
      <c r="F39" s="239">
        <f>ISI!F$53</f>
        <v>9616.651769533617</v>
      </c>
      <c r="G39" s="239">
        <f>ISI!G$53</f>
        <v>8233.2242131009298</v>
      </c>
      <c r="H39" s="239">
        <f>ISI!H$53</f>
        <v>8399.9002133665526</v>
      </c>
      <c r="I39" s="239">
        <f>ISI!I$53</f>
        <v>7309.7734620655492</v>
      </c>
      <c r="J39" s="239">
        <f>ISI!J$53</f>
        <v>7648.2969757369001</v>
      </c>
      <c r="K39" s="239">
        <f>ISI!K$53</f>
        <v>3569.6308921017794</v>
      </c>
      <c r="L39" s="239">
        <f>ISI!L$53</f>
        <v>5171.5404687024575</v>
      </c>
      <c r="M39" s="239">
        <f>ISI!M$53</f>
        <v>4753.2701761441003</v>
      </c>
      <c r="N39" s="239">
        <f>ISI!N$53</f>
        <v>3638.4772940000003</v>
      </c>
      <c r="O39" s="239">
        <f>ISI!O$53</f>
        <v>3800.1736900000005</v>
      </c>
      <c r="P39" s="239">
        <f>ISI!P$53</f>
        <v>3796.7176600000007</v>
      </c>
      <c r="Q39" s="239">
        <f>ISI!Q$53</f>
        <v>3706.7762699899995</v>
      </c>
      <c r="R39" s="239">
        <f>ISI!R$53</f>
        <v>4224.2547431000003</v>
      </c>
      <c r="S39" s="239">
        <f>ISI!S$53</f>
        <v>4038.3487590000004</v>
      </c>
      <c r="T39" s="239">
        <f>ISI!T$53</f>
        <v>4121.8457387500002</v>
      </c>
      <c r="U39" s="239">
        <f>ISI!U$53</f>
        <v>3925.2175099999999</v>
      </c>
      <c r="V39" s="239">
        <f>ISI!V$53</f>
        <v>2961.3680534134455</v>
      </c>
      <c r="W39" s="239">
        <f>ISI!W$53</f>
        <v>3473.5481600000003</v>
      </c>
      <c r="DA39" s="83"/>
    </row>
    <row r="40" spans="1:105" ht="12" customHeight="1" x14ac:dyDescent="0.3">
      <c r="A40" s="44" t="s">
        <v>108</v>
      </c>
      <c r="B40" s="240">
        <f>NFM!B$72</f>
        <v>50.47311338159632</v>
      </c>
      <c r="C40" s="240">
        <f>NFM!C$72</f>
        <v>50.885513177129269</v>
      </c>
      <c r="D40" s="240">
        <f>NFM!D$72</f>
        <v>50.684618816387733</v>
      </c>
      <c r="E40" s="240">
        <f>NFM!E$72</f>
        <v>51.443546250825698</v>
      </c>
      <c r="F40" s="240">
        <f>NFM!F$72</f>
        <v>54.051617719977941</v>
      </c>
      <c r="G40" s="240">
        <f>NFM!G$72</f>
        <v>63.981683897483691</v>
      </c>
      <c r="H40" s="240">
        <f>NFM!H$72</f>
        <v>72.188470833521194</v>
      </c>
      <c r="I40" s="240">
        <f>NFM!I$72</f>
        <v>70.112201181915736</v>
      </c>
      <c r="J40" s="240">
        <f>NFM!J$72</f>
        <v>68.854901465308444</v>
      </c>
      <c r="K40" s="240">
        <f>NFM!K$72</f>
        <v>58.377900409155806</v>
      </c>
      <c r="L40" s="240">
        <f>NFM!L$72</f>
        <v>77.935210608399245</v>
      </c>
      <c r="M40" s="240">
        <f>NFM!M$72</f>
        <v>83.092157921881835</v>
      </c>
      <c r="N40" s="240">
        <f>NFM!N$72</f>
        <v>83.799146543871387</v>
      </c>
      <c r="O40" s="240">
        <f>NFM!O$72</f>
        <v>72.844329999999999</v>
      </c>
      <c r="P40" s="240">
        <f>NFM!P$72</f>
        <v>88.063860000000005</v>
      </c>
      <c r="Q40" s="240">
        <f>NFM!Q$72</f>
        <v>83.797229999999999</v>
      </c>
      <c r="R40" s="240">
        <f>NFM!R$72</f>
        <v>79.449780000000004</v>
      </c>
      <c r="S40" s="240">
        <f>NFM!S$72</f>
        <v>86.596590000000006</v>
      </c>
      <c r="T40" s="240">
        <f>NFM!T$72</f>
        <v>112.07527</v>
      </c>
      <c r="U40" s="240">
        <f>NFM!U$72</f>
        <v>104.26967999999999</v>
      </c>
      <c r="V40" s="240">
        <f>NFM!V$72</f>
        <v>97.315269999999998</v>
      </c>
      <c r="W40" s="240">
        <f>NFM!W$72</f>
        <v>92.779349999999994</v>
      </c>
      <c r="DA40" s="94"/>
    </row>
    <row r="41" spans="1:105" ht="12" customHeight="1" x14ac:dyDescent="0.3">
      <c r="A41" s="44" t="s">
        <v>109</v>
      </c>
      <c r="B41" s="240">
        <f>CHI!B$78</f>
        <v>6422.5195208184005</v>
      </c>
      <c r="C41" s="240">
        <f>CHI!C$78</f>
        <v>6059.100903581797</v>
      </c>
      <c r="D41" s="240">
        <f>CHI!D$78</f>
        <v>5595.2839925835688</v>
      </c>
      <c r="E41" s="240">
        <f>CHI!E$78</f>
        <v>6322.4718017964351</v>
      </c>
      <c r="F41" s="240">
        <f>CHI!F$78</f>
        <v>6626.062986305169</v>
      </c>
      <c r="G41" s="240">
        <f>CHI!G$78</f>
        <v>6923.5116450454461</v>
      </c>
      <c r="H41" s="240">
        <f>CHI!H$78</f>
        <v>6375.1727525369779</v>
      </c>
      <c r="I41" s="240">
        <f>CHI!I$78</f>
        <v>6259.0559430233934</v>
      </c>
      <c r="J41" s="240">
        <f>CHI!J$78</f>
        <v>6139.153767045188</v>
      </c>
      <c r="K41" s="240">
        <f>CHI!K$78</f>
        <v>5484.6879252446779</v>
      </c>
      <c r="L41" s="240">
        <f>CHI!L$78</f>
        <v>6075.7111027908468</v>
      </c>
      <c r="M41" s="240">
        <f>CHI!M$78</f>
        <v>6272.4228865033874</v>
      </c>
      <c r="N41" s="240">
        <f>CHI!N$78</f>
        <v>5925.1166434915331</v>
      </c>
      <c r="O41" s="240">
        <f>CHI!O$78</f>
        <v>6623.5213532566386</v>
      </c>
      <c r="P41" s="240">
        <f>CHI!P$78</f>
        <v>6665.4186646671606</v>
      </c>
      <c r="Q41" s="240">
        <f>CHI!Q$78</f>
        <v>7111.1420186000023</v>
      </c>
      <c r="R41" s="240">
        <f>CHI!R$78</f>
        <v>6883.7115591583233</v>
      </c>
      <c r="S41" s="240">
        <f>CHI!S$78</f>
        <v>7091.3570472849051</v>
      </c>
      <c r="T41" s="240">
        <f>CHI!T$78</f>
        <v>7158.2874856863136</v>
      </c>
      <c r="U41" s="240">
        <f>CHI!U$78</f>
        <v>6485.4814401062622</v>
      </c>
      <c r="V41" s="240">
        <f>CHI!V$78</f>
        <v>6947.8355879185201</v>
      </c>
      <c r="W41" s="240">
        <f>CHI!W$78</f>
        <v>6908.2078467944693</v>
      </c>
      <c r="DA41" s="94"/>
    </row>
    <row r="42" spans="1:105" ht="12" customHeight="1" x14ac:dyDescent="0.3">
      <c r="A42" s="44" t="s">
        <v>110</v>
      </c>
      <c r="B42" s="240">
        <f>NMM!B$58</f>
        <v>5801.6936691663659</v>
      </c>
      <c r="C42" s="240">
        <f>NMM!C$58</f>
        <v>5486.220753071716</v>
      </c>
      <c r="D42" s="240">
        <f>NMM!D$58</f>
        <v>5588.173990918609</v>
      </c>
      <c r="E42" s="240">
        <f>NMM!E$58</f>
        <v>5446.3355175289989</v>
      </c>
      <c r="F42" s="240">
        <f>NMM!F$58</f>
        <v>5535.5396870593604</v>
      </c>
      <c r="G42" s="240">
        <f>NMM!G$58</f>
        <v>5465.6105600000001</v>
      </c>
      <c r="H42" s="240">
        <f>NMM!H$58</f>
        <v>5766.8308399999996</v>
      </c>
      <c r="I42" s="240">
        <f>NMM!I$58</f>
        <v>5635.1661000000004</v>
      </c>
      <c r="J42" s="240">
        <f>NMM!J$58</f>
        <v>5610.8034600000001</v>
      </c>
      <c r="K42" s="240">
        <f>NMM!K$58</f>
        <v>4612.5877899999996</v>
      </c>
      <c r="L42" s="240">
        <f>NMM!L$58</f>
        <v>4620.3161</v>
      </c>
      <c r="M42" s="240">
        <f>NMM!M$58</f>
        <v>4918.8488799999996</v>
      </c>
      <c r="N42" s="240">
        <f>NMM!N$58</f>
        <v>4616.9442100000006</v>
      </c>
      <c r="O42" s="240">
        <f>NMM!O$58</f>
        <v>4505.8553099999999</v>
      </c>
      <c r="P42" s="240">
        <f>NMM!P$58</f>
        <v>4615.7369799999997</v>
      </c>
      <c r="Q42" s="240">
        <f>NMM!Q$58</f>
        <v>4382.1190400000005</v>
      </c>
      <c r="R42" s="240">
        <f>NMM!R$58</f>
        <v>4377.0792600000004</v>
      </c>
      <c r="S42" s="240">
        <f>NMM!S$58</f>
        <v>4222.511379999999</v>
      </c>
      <c r="T42" s="240">
        <f>NMM!T$58</f>
        <v>4440.5487800000001</v>
      </c>
      <c r="U42" s="240">
        <f>NMM!U$58</f>
        <v>4549.893</v>
      </c>
      <c r="V42" s="240">
        <f>NMM!V$58</f>
        <v>4132.1068600000008</v>
      </c>
      <c r="W42" s="240">
        <f>NMM!W$58</f>
        <v>4238.8272699999998</v>
      </c>
      <c r="DA42" s="94"/>
    </row>
    <row r="43" spans="1:105" ht="12" customHeight="1" x14ac:dyDescent="0.3">
      <c r="A43" s="45" t="s">
        <v>111</v>
      </c>
      <c r="B43" s="241">
        <v>154.10938740750669</v>
      </c>
      <c r="C43" s="241">
        <v>120.62127582589829</v>
      </c>
      <c r="D43" s="241">
        <v>104.0917884445023</v>
      </c>
      <c r="E43" s="241">
        <v>105.0476468009705</v>
      </c>
      <c r="F43" s="241">
        <v>103.27128960288719</v>
      </c>
      <c r="G43" s="241">
        <v>105.8238283516438</v>
      </c>
      <c r="H43" s="241">
        <v>126.8883964563627</v>
      </c>
      <c r="I43" s="241">
        <v>119.1692377170384</v>
      </c>
      <c r="J43" s="241">
        <v>140.06763749485691</v>
      </c>
      <c r="K43" s="241">
        <v>137.95117413542309</v>
      </c>
      <c r="L43" s="241">
        <v>146.25026227824799</v>
      </c>
      <c r="M43" s="241">
        <v>140.26689685809259</v>
      </c>
      <c r="N43" s="241">
        <v>139.72341014718211</v>
      </c>
      <c r="O43" s="241">
        <v>131.20110026367129</v>
      </c>
      <c r="P43" s="241">
        <v>140.1358964324879</v>
      </c>
      <c r="Q43" s="241">
        <v>141.71717262942511</v>
      </c>
      <c r="R43" s="241">
        <v>149.96184413649729</v>
      </c>
      <c r="S43" s="241">
        <v>152.82123512483079</v>
      </c>
      <c r="T43" s="241">
        <v>155.3518473173622</v>
      </c>
      <c r="U43" s="241">
        <v>151.52624672365499</v>
      </c>
      <c r="V43" s="241">
        <v>127.64335079828921</v>
      </c>
      <c r="W43" s="241">
        <v>137.21968477234151</v>
      </c>
      <c r="DA43" s="84" t="s">
        <v>112</v>
      </c>
    </row>
    <row r="45" spans="1:105" ht="15" customHeight="1" x14ac:dyDescent="0.3">
      <c r="A45" s="32" t="s">
        <v>113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DA45" s="88"/>
    </row>
    <row r="47" spans="1:105" ht="12" customHeight="1" x14ac:dyDescent="0.3">
      <c r="A47" s="35" t="str">
        <f>$A$5</f>
        <v>All industrial sectors</v>
      </c>
      <c r="B47" s="234">
        <f t="shared" ref="B47:W47" si="5">SUM(B48:B55)</f>
        <v>1</v>
      </c>
      <c r="C47" s="234">
        <f t="shared" si="5"/>
        <v>1</v>
      </c>
      <c r="D47" s="234">
        <f t="shared" si="5"/>
        <v>1</v>
      </c>
      <c r="E47" s="234">
        <f t="shared" si="5"/>
        <v>1</v>
      </c>
      <c r="F47" s="234">
        <f t="shared" si="5"/>
        <v>1</v>
      </c>
      <c r="G47" s="234">
        <f t="shared" si="5"/>
        <v>1</v>
      </c>
      <c r="H47" s="234">
        <f t="shared" si="5"/>
        <v>1</v>
      </c>
      <c r="I47" s="234">
        <f t="shared" si="5"/>
        <v>1</v>
      </c>
      <c r="J47" s="234">
        <f t="shared" si="5"/>
        <v>1</v>
      </c>
      <c r="K47" s="234">
        <f t="shared" si="5"/>
        <v>1</v>
      </c>
      <c r="L47" s="234">
        <f t="shared" si="5"/>
        <v>1</v>
      </c>
      <c r="M47" s="234">
        <f t="shared" si="5"/>
        <v>1</v>
      </c>
      <c r="N47" s="234">
        <f t="shared" si="5"/>
        <v>1</v>
      </c>
      <c r="O47" s="234">
        <f t="shared" si="5"/>
        <v>1</v>
      </c>
      <c r="P47" s="234">
        <f t="shared" si="5"/>
        <v>1</v>
      </c>
      <c r="Q47" s="234">
        <f t="shared" si="5"/>
        <v>1</v>
      </c>
      <c r="R47" s="234">
        <f t="shared" si="5"/>
        <v>1</v>
      </c>
      <c r="S47" s="234">
        <f t="shared" si="5"/>
        <v>1</v>
      </c>
      <c r="T47" s="234">
        <f t="shared" si="5"/>
        <v>1</v>
      </c>
      <c r="U47" s="234">
        <f t="shared" si="5"/>
        <v>1</v>
      </c>
      <c r="V47" s="234">
        <f t="shared" si="5"/>
        <v>1</v>
      </c>
      <c r="W47" s="234">
        <f t="shared" si="5"/>
        <v>1</v>
      </c>
      <c r="DA47" s="95"/>
    </row>
    <row r="48" spans="1:105" ht="12" customHeight="1" x14ac:dyDescent="0.3">
      <c r="A48" s="202" t="s">
        <v>92</v>
      </c>
      <c r="B48" s="235">
        <f t="shared" ref="B48:W48" si="6">IF(B6=0,0,B6/B$5)</f>
        <v>0</v>
      </c>
      <c r="C48" s="235">
        <f t="shared" si="6"/>
        <v>0</v>
      </c>
      <c r="D48" s="235">
        <f t="shared" si="6"/>
        <v>0</v>
      </c>
      <c r="E48" s="235">
        <f t="shared" si="6"/>
        <v>0</v>
      </c>
      <c r="F48" s="235">
        <f t="shared" si="6"/>
        <v>0</v>
      </c>
      <c r="G48" s="235">
        <f t="shared" si="6"/>
        <v>0</v>
      </c>
      <c r="H48" s="235">
        <f t="shared" si="6"/>
        <v>0</v>
      </c>
      <c r="I48" s="235">
        <f t="shared" si="6"/>
        <v>0</v>
      </c>
      <c r="J48" s="235">
        <f t="shared" si="6"/>
        <v>0</v>
      </c>
      <c r="K48" s="235">
        <f t="shared" si="6"/>
        <v>0</v>
      </c>
      <c r="L48" s="235">
        <f t="shared" si="6"/>
        <v>0</v>
      </c>
      <c r="M48" s="235">
        <f t="shared" si="6"/>
        <v>0</v>
      </c>
      <c r="N48" s="235">
        <f t="shared" si="6"/>
        <v>0</v>
      </c>
      <c r="O48" s="235">
        <f t="shared" si="6"/>
        <v>0</v>
      </c>
      <c r="P48" s="235">
        <f t="shared" si="6"/>
        <v>0</v>
      </c>
      <c r="Q48" s="235">
        <f t="shared" si="6"/>
        <v>0</v>
      </c>
      <c r="R48" s="235">
        <f t="shared" si="6"/>
        <v>0</v>
      </c>
      <c r="S48" s="235">
        <f t="shared" si="6"/>
        <v>0</v>
      </c>
      <c r="T48" s="235">
        <f t="shared" si="6"/>
        <v>0</v>
      </c>
      <c r="U48" s="235">
        <f t="shared" si="6"/>
        <v>0</v>
      </c>
      <c r="V48" s="235">
        <f t="shared" si="6"/>
        <v>0</v>
      </c>
      <c r="W48" s="235">
        <f t="shared" si="6"/>
        <v>0</v>
      </c>
      <c r="DA48" s="174"/>
    </row>
    <row r="49" spans="1:105" ht="12" customHeight="1" x14ac:dyDescent="0.3">
      <c r="A49" s="202" t="s">
        <v>93</v>
      </c>
      <c r="B49" s="235">
        <f t="shared" ref="B49:W49" si="7">IF(B7=0,0,B7/B$5)</f>
        <v>0</v>
      </c>
      <c r="C49" s="235">
        <f t="shared" si="7"/>
        <v>0</v>
      </c>
      <c r="D49" s="235">
        <f t="shared" si="7"/>
        <v>0</v>
      </c>
      <c r="E49" s="235">
        <f t="shared" si="7"/>
        <v>0</v>
      </c>
      <c r="F49" s="235">
        <f t="shared" si="7"/>
        <v>0</v>
      </c>
      <c r="G49" s="235">
        <f t="shared" si="7"/>
        <v>0</v>
      </c>
      <c r="H49" s="235">
        <f t="shared" si="7"/>
        <v>0</v>
      </c>
      <c r="I49" s="235">
        <f t="shared" si="7"/>
        <v>0</v>
      </c>
      <c r="J49" s="235">
        <f t="shared" si="7"/>
        <v>0</v>
      </c>
      <c r="K49" s="235">
        <f t="shared" si="7"/>
        <v>0</v>
      </c>
      <c r="L49" s="235">
        <f t="shared" si="7"/>
        <v>0</v>
      </c>
      <c r="M49" s="235">
        <f t="shared" si="7"/>
        <v>0</v>
      </c>
      <c r="N49" s="235">
        <f t="shared" si="7"/>
        <v>0</v>
      </c>
      <c r="O49" s="235">
        <f t="shared" si="7"/>
        <v>0</v>
      </c>
      <c r="P49" s="235">
        <f t="shared" si="7"/>
        <v>0</v>
      </c>
      <c r="Q49" s="235">
        <f t="shared" si="7"/>
        <v>0</v>
      </c>
      <c r="R49" s="235">
        <f t="shared" si="7"/>
        <v>0</v>
      </c>
      <c r="S49" s="235">
        <f t="shared" si="7"/>
        <v>0</v>
      </c>
      <c r="T49" s="235">
        <f t="shared" si="7"/>
        <v>0</v>
      </c>
      <c r="U49" s="235">
        <f t="shared" si="7"/>
        <v>0</v>
      </c>
      <c r="V49" s="235">
        <f t="shared" si="7"/>
        <v>0</v>
      </c>
      <c r="W49" s="235">
        <f t="shared" si="7"/>
        <v>0</v>
      </c>
      <c r="DA49" s="174"/>
    </row>
    <row r="50" spans="1:105" ht="12" customHeight="1" x14ac:dyDescent="0.3">
      <c r="A50" s="202" t="s">
        <v>94</v>
      </c>
      <c r="B50" s="235">
        <f t="shared" ref="B50:W50" si="8">IF(B8=0,0,B8/B$5)</f>
        <v>0</v>
      </c>
      <c r="C50" s="235">
        <f t="shared" si="8"/>
        <v>0</v>
      </c>
      <c r="D50" s="235">
        <f t="shared" si="8"/>
        <v>0</v>
      </c>
      <c r="E50" s="235">
        <f t="shared" si="8"/>
        <v>0</v>
      </c>
      <c r="F50" s="235">
        <f t="shared" si="8"/>
        <v>0</v>
      </c>
      <c r="G50" s="235">
        <f t="shared" si="8"/>
        <v>0</v>
      </c>
      <c r="H50" s="235">
        <f t="shared" si="8"/>
        <v>0</v>
      </c>
      <c r="I50" s="235">
        <f t="shared" si="8"/>
        <v>0</v>
      </c>
      <c r="J50" s="235">
        <f t="shared" si="8"/>
        <v>0</v>
      </c>
      <c r="K50" s="235">
        <f t="shared" si="8"/>
        <v>0</v>
      </c>
      <c r="L50" s="235">
        <f t="shared" si="8"/>
        <v>0</v>
      </c>
      <c r="M50" s="235">
        <f t="shared" si="8"/>
        <v>0</v>
      </c>
      <c r="N50" s="235">
        <f t="shared" si="8"/>
        <v>0</v>
      </c>
      <c r="O50" s="235">
        <f t="shared" si="8"/>
        <v>0</v>
      </c>
      <c r="P50" s="235">
        <f t="shared" si="8"/>
        <v>0</v>
      </c>
      <c r="Q50" s="235">
        <f t="shared" si="8"/>
        <v>0</v>
      </c>
      <c r="R50" s="235">
        <f t="shared" si="8"/>
        <v>0</v>
      </c>
      <c r="S50" s="235">
        <f t="shared" si="8"/>
        <v>0</v>
      </c>
      <c r="T50" s="235">
        <f t="shared" si="8"/>
        <v>0</v>
      </c>
      <c r="U50" s="235">
        <f t="shared" si="8"/>
        <v>0</v>
      </c>
      <c r="V50" s="235">
        <f t="shared" si="8"/>
        <v>0</v>
      </c>
      <c r="W50" s="235">
        <f t="shared" si="8"/>
        <v>0</v>
      </c>
      <c r="DA50" s="174"/>
    </row>
    <row r="51" spans="1:105" ht="12" customHeight="1" x14ac:dyDescent="0.3">
      <c r="A51" s="202" t="s">
        <v>95</v>
      </c>
      <c r="B51" s="235">
        <f t="shared" ref="B51:W51" si="9">IF(B9=0,0,B9/B$5)</f>
        <v>0</v>
      </c>
      <c r="C51" s="235">
        <f t="shared" si="9"/>
        <v>0</v>
      </c>
      <c r="D51" s="235">
        <f t="shared" si="9"/>
        <v>0</v>
      </c>
      <c r="E51" s="235">
        <f t="shared" si="9"/>
        <v>0</v>
      </c>
      <c r="F51" s="235">
        <f t="shared" si="9"/>
        <v>0</v>
      </c>
      <c r="G51" s="235">
        <f t="shared" si="9"/>
        <v>0</v>
      </c>
      <c r="H51" s="235">
        <f t="shared" si="9"/>
        <v>0</v>
      </c>
      <c r="I51" s="235">
        <f t="shared" si="9"/>
        <v>0</v>
      </c>
      <c r="J51" s="235">
        <f t="shared" si="9"/>
        <v>0</v>
      </c>
      <c r="K51" s="235">
        <f t="shared" si="9"/>
        <v>0</v>
      </c>
      <c r="L51" s="235">
        <f t="shared" si="9"/>
        <v>0</v>
      </c>
      <c r="M51" s="235">
        <f t="shared" si="9"/>
        <v>0</v>
      </c>
      <c r="N51" s="235">
        <f t="shared" si="9"/>
        <v>0</v>
      </c>
      <c r="O51" s="235">
        <f t="shared" si="9"/>
        <v>0</v>
      </c>
      <c r="P51" s="235">
        <f t="shared" si="9"/>
        <v>0</v>
      </c>
      <c r="Q51" s="235">
        <f t="shared" si="9"/>
        <v>0</v>
      </c>
      <c r="R51" s="235">
        <f t="shared" si="9"/>
        <v>0</v>
      </c>
      <c r="S51" s="235">
        <f t="shared" si="9"/>
        <v>0</v>
      </c>
      <c r="T51" s="235">
        <f t="shared" si="9"/>
        <v>0</v>
      </c>
      <c r="U51" s="235">
        <f t="shared" si="9"/>
        <v>0</v>
      </c>
      <c r="V51" s="235">
        <f t="shared" si="9"/>
        <v>0</v>
      </c>
      <c r="W51" s="235">
        <f t="shared" si="9"/>
        <v>0</v>
      </c>
      <c r="DA51" s="174"/>
    </row>
    <row r="52" spans="1:105" ht="12" customHeight="1" x14ac:dyDescent="0.3">
      <c r="A52" s="202" t="s">
        <v>96</v>
      </c>
      <c r="B52" s="235">
        <f t="shared" ref="B52:W52" si="10">IF(B10=0,0,B10/B$5)</f>
        <v>7.6584593346694331E-3</v>
      </c>
      <c r="C52" s="235">
        <f t="shared" si="10"/>
        <v>8.8761983015582021E-3</v>
      </c>
      <c r="D52" s="235">
        <f t="shared" si="10"/>
        <v>8.184694710610417E-3</v>
      </c>
      <c r="E52" s="235">
        <f t="shared" si="10"/>
        <v>8.0028736957174391E-3</v>
      </c>
      <c r="F52" s="235">
        <f t="shared" si="10"/>
        <v>6.8897846305475937E-3</v>
      </c>
      <c r="G52" s="235">
        <f t="shared" si="10"/>
        <v>7.8179649463113628E-3</v>
      </c>
      <c r="H52" s="235">
        <f t="shared" si="10"/>
        <v>7.7671315552359996E-3</v>
      </c>
      <c r="I52" s="235">
        <f t="shared" si="10"/>
        <v>7.6771638086329357E-3</v>
      </c>
      <c r="J52" s="235">
        <f t="shared" si="10"/>
        <v>7.3060967159648549E-3</v>
      </c>
      <c r="K52" s="235">
        <f t="shared" si="10"/>
        <v>1.0054022180051686E-2</v>
      </c>
      <c r="L52" s="235">
        <f t="shared" si="10"/>
        <v>9.7000101196509751E-3</v>
      </c>
      <c r="M52" s="235">
        <f t="shared" si="10"/>
        <v>9.2389082613605154E-3</v>
      </c>
      <c r="N52" s="235">
        <f t="shared" si="10"/>
        <v>1.0421196958914398E-2</v>
      </c>
      <c r="O52" s="235">
        <f t="shared" si="10"/>
        <v>1.1006775350526875E-2</v>
      </c>
      <c r="P52" s="235">
        <f t="shared" si="10"/>
        <v>1.0060860923354583E-2</v>
      </c>
      <c r="Q52" s="235">
        <f t="shared" si="10"/>
        <v>1.0043513742113905E-2</v>
      </c>
      <c r="R52" s="235">
        <f t="shared" si="10"/>
        <v>9.5634821082738967E-3</v>
      </c>
      <c r="S52" s="235">
        <f t="shared" si="10"/>
        <v>1.0552712856911468E-2</v>
      </c>
      <c r="T52" s="235">
        <f t="shared" si="10"/>
        <v>1.0411068987322096E-2</v>
      </c>
      <c r="U52" s="235">
        <f t="shared" si="10"/>
        <v>1.0266962808024338E-2</v>
      </c>
      <c r="V52" s="235">
        <f t="shared" si="10"/>
        <v>1.123833508196641E-2</v>
      </c>
      <c r="W52" s="235">
        <f t="shared" si="10"/>
        <v>1.1831891158852508E-2</v>
      </c>
      <c r="DA52" s="174"/>
    </row>
    <row r="53" spans="1:105" ht="12" customHeight="1" x14ac:dyDescent="0.3">
      <c r="A53" s="40" t="str">
        <f>$A$16</f>
        <v>Steam processes</v>
      </c>
      <c r="B53" s="236">
        <f t="shared" ref="B53:W53" si="11">IF(B16=0,0,B16/B$5)</f>
        <v>0.16409439824950445</v>
      </c>
      <c r="C53" s="236">
        <f t="shared" si="11"/>
        <v>0.17127088399381768</v>
      </c>
      <c r="D53" s="236">
        <f t="shared" si="11"/>
        <v>0.15890141459476917</v>
      </c>
      <c r="E53" s="236">
        <f t="shared" si="11"/>
        <v>0.15307808072207638</v>
      </c>
      <c r="F53" s="236">
        <f t="shared" si="11"/>
        <v>0.1390957421415368</v>
      </c>
      <c r="G53" s="236">
        <f t="shared" si="11"/>
        <v>0.14765423059464636</v>
      </c>
      <c r="H53" s="236">
        <f t="shared" si="11"/>
        <v>0.14582809617491577</v>
      </c>
      <c r="I53" s="236">
        <f t="shared" si="11"/>
        <v>0.14854284737712375</v>
      </c>
      <c r="J53" s="236">
        <f t="shared" si="11"/>
        <v>0.13977235053987264</v>
      </c>
      <c r="K53" s="236">
        <f t="shared" si="11"/>
        <v>0.23382315542607895</v>
      </c>
      <c r="L53" s="236">
        <f t="shared" si="11"/>
        <v>0.23860247423888095</v>
      </c>
      <c r="M53" s="236">
        <f t="shared" si="11"/>
        <v>0.220359849654954</v>
      </c>
      <c r="N53" s="236">
        <f t="shared" si="11"/>
        <v>0.24321524638512632</v>
      </c>
      <c r="O53" s="236">
        <f t="shared" si="11"/>
        <v>0.24822061738600468</v>
      </c>
      <c r="P53" s="236">
        <f t="shared" si="11"/>
        <v>0.25013460194780907</v>
      </c>
      <c r="Q53" s="236">
        <f t="shared" si="11"/>
        <v>0.24938319000139006</v>
      </c>
      <c r="R53" s="236">
        <f t="shared" si="11"/>
        <v>0.2476493796887711</v>
      </c>
      <c r="S53" s="236">
        <f t="shared" si="11"/>
        <v>0.23976144182823309</v>
      </c>
      <c r="T53" s="236">
        <f t="shared" si="11"/>
        <v>0.2368489291625997</v>
      </c>
      <c r="U53" s="236">
        <f t="shared" si="11"/>
        <v>0.22940727993074175</v>
      </c>
      <c r="V53" s="236">
        <f t="shared" si="11"/>
        <v>0.24042406460084031</v>
      </c>
      <c r="W53" s="236">
        <f t="shared" si="11"/>
        <v>0.24559109988713079</v>
      </c>
      <c r="DA53" s="96"/>
    </row>
    <row r="54" spans="1:105" ht="12" customHeight="1" x14ac:dyDescent="0.3">
      <c r="A54" s="41" t="str">
        <f>$A$27</f>
        <v>Other energy use related</v>
      </c>
      <c r="B54" s="237">
        <f t="shared" ref="B54:W54" si="12">IF(B27=0,0,B27/B$5)</f>
        <v>0.35146768174649251</v>
      </c>
      <c r="C54" s="237">
        <f t="shared" si="12"/>
        <v>0.35780140361693868</v>
      </c>
      <c r="D54" s="237">
        <f t="shared" si="12"/>
        <v>0.35757735648105388</v>
      </c>
      <c r="E54" s="237">
        <f t="shared" si="12"/>
        <v>0.36546681605689052</v>
      </c>
      <c r="F54" s="237">
        <f t="shared" si="12"/>
        <v>0.34124915805385397</v>
      </c>
      <c r="G54" s="237">
        <f t="shared" si="12"/>
        <v>0.32885392041809164</v>
      </c>
      <c r="H54" s="237">
        <f t="shared" si="12"/>
        <v>0.32012675176123145</v>
      </c>
      <c r="I54" s="237">
        <f t="shared" si="12"/>
        <v>0.31343172643179062</v>
      </c>
      <c r="J54" s="237">
        <f t="shared" si="12"/>
        <v>0.31137406437777615</v>
      </c>
      <c r="K54" s="237">
        <f t="shared" si="12"/>
        <v>0.2989771892603279</v>
      </c>
      <c r="L54" s="237">
        <f t="shared" si="12"/>
        <v>0.2811806829102998</v>
      </c>
      <c r="M54" s="237">
        <f t="shared" si="12"/>
        <v>0.2841253378978475</v>
      </c>
      <c r="N54" s="237">
        <f t="shared" si="12"/>
        <v>0.28685065317834935</v>
      </c>
      <c r="O54" s="237">
        <f t="shared" si="12"/>
        <v>0.27870813979934728</v>
      </c>
      <c r="P54" s="237">
        <f t="shared" si="12"/>
        <v>0.27069066052565732</v>
      </c>
      <c r="Q54" s="237">
        <f t="shared" si="12"/>
        <v>0.26834506008882003</v>
      </c>
      <c r="R54" s="237">
        <f t="shared" si="12"/>
        <v>0.26788425409259936</v>
      </c>
      <c r="S54" s="237">
        <f t="shared" si="12"/>
        <v>0.26683829802190789</v>
      </c>
      <c r="T54" s="237">
        <f t="shared" si="12"/>
        <v>0.27140098513314298</v>
      </c>
      <c r="U54" s="237">
        <f t="shared" si="12"/>
        <v>0.27872337260917418</v>
      </c>
      <c r="V54" s="237">
        <f t="shared" si="12"/>
        <v>0.27703872627374282</v>
      </c>
      <c r="W54" s="237">
        <f t="shared" si="12"/>
        <v>0.27650206433700575</v>
      </c>
      <c r="DA54" s="97"/>
    </row>
    <row r="55" spans="1:105" ht="12" customHeight="1" x14ac:dyDescent="0.3">
      <c r="A55" s="42" t="s">
        <v>106</v>
      </c>
      <c r="B55" s="242">
        <f t="shared" ref="B55:W55" si="13">IF(B38=0,0,B38/B$5)</f>
        <v>0.47677946066933358</v>
      </c>
      <c r="C55" s="242">
        <f t="shared" si="13"/>
        <v>0.46205151408768547</v>
      </c>
      <c r="D55" s="242">
        <f t="shared" si="13"/>
        <v>0.47533653421356648</v>
      </c>
      <c r="E55" s="242">
        <f t="shared" si="13"/>
        <v>0.47345222952531568</v>
      </c>
      <c r="F55" s="242">
        <f t="shared" si="13"/>
        <v>0.51276531517406176</v>
      </c>
      <c r="G55" s="242">
        <f t="shared" si="13"/>
        <v>0.51567388404095071</v>
      </c>
      <c r="H55" s="242">
        <f t="shared" si="13"/>
        <v>0.52627802050861672</v>
      </c>
      <c r="I55" s="242">
        <f t="shared" si="13"/>
        <v>0.53034826238245281</v>
      </c>
      <c r="J55" s="242">
        <f t="shared" si="13"/>
        <v>0.54154748836638644</v>
      </c>
      <c r="K55" s="242">
        <f t="shared" si="13"/>
        <v>0.45714563313354151</v>
      </c>
      <c r="L55" s="242">
        <f t="shared" si="13"/>
        <v>0.47051683273116834</v>
      </c>
      <c r="M55" s="242">
        <f t="shared" si="13"/>
        <v>0.4862759041858381</v>
      </c>
      <c r="N55" s="242">
        <f t="shared" si="13"/>
        <v>0.45951290347761004</v>
      </c>
      <c r="O55" s="242">
        <f t="shared" si="13"/>
        <v>0.46206446746412116</v>
      </c>
      <c r="P55" s="242">
        <f t="shared" si="13"/>
        <v>0.46911387660317916</v>
      </c>
      <c r="Q55" s="242">
        <f t="shared" si="13"/>
        <v>0.47222823616767606</v>
      </c>
      <c r="R55" s="242">
        <f t="shared" si="13"/>
        <v>0.47490288411035564</v>
      </c>
      <c r="S55" s="242">
        <f t="shared" si="13"/>
        <v>0.4828475472929476</v>
      </c>
      <c r="T55" s="242">
        <f t="shared" si="13"/>
        <v>0.48133901671693524</v>
      </c>
      <c r="U55" s="242">
        <f t="shared" si="13"/>
        <v>0.48160238465205968</v>
      </c>
      <c r="V55" s="242">
        <f t="shared" si="13"/>
        <v>0.4712988740434505</v>
      </c>
      <c r="W55" s="242">
        <f t="shared" si="13"/>
        <v>0.46607494461701088</v>
      </c>
      <c r="DA55" s="93"/>
    </row>
  </sheetData>
  <conditionalFormatting sqref="B6:W15">
    <cfRule type="cellIs" dxfId="119" priority="84" operator="lessThan">
      <formula>0</formula>
    </cfRule>
  </conditionalFormatting>
  <conditionalFormatting sqref="B17:W26">
    <cfRule type="cellIs" dxfId="118" priority="71" operator="lessThan">
      <formula>0</formula>
    </cfRule>
  </conditionalFormatting>
  <conditionalFormatting sqref="B28:W37">
    <cfRule type="cellIs" dxfId="117" priority="64" operator="lessThan">
      <formula>0</formula>
    </cfRule>
  </conditionalFormatting>
  <conditionalFormatting sqref="B48:W52">
    <cfRule type="cellIs" dxfId="116" priority="66" operator="lessThan">
      <formula>0</formula>
    </cfRule>
  </conditionalFormatting>
  <conditionalFormatting sqref="DA6:DA15">
    <cfRule type="cellIs" dxfId="115" priority="21" operator="lessThan">
      <formula>0</formula>
    </cfRule>
  </conditionalFormatting>
  <conditionalFormatting sqref="DA17:DA26">
    <cfRule type="cellIs" dxfId="114" priority="8" operator="lessThan">
      <formula>0</formula>
    </cfRule>
  </conditionalFormatting>
  <conditionalFormatting sqref="DA28:DA37">
    <cfRule type="cellIs" dxfId="113" priority="1" operator="lessThan">
      <formula>0</formula>
    </cfRule>
  </conditionalFormatting>
  <conditionalFormatting sqref="DA48:DA52">
    <cfRule type="cellIs" dxfId="112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>
    <tabColor theme="4" tint="0.39997558519241921"/>
    <pageSetUpPr fitToPage="1"/>
  </sheetPr>
  <dimension ref="A1:DA6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Iron and steel"</f>
        <v>BE: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3">
      <c r="A3" s="30" t="s">
        <v>55</v>
      </c>
      <c r="B3" s="205">
        <f t="shared" ref="B3:W3" si="0">SUM(B4:B5)</f>
        <v>2942.4712955848877</v>
      </c>
      <c r="C3" s="205">
        <f t="shared" si="0"/>
        <v>2451.0229496460788</v>
      </c>
      <c r="D3" s="205">
        <f t="shared" si="0"/>
        <v>2569.6446439305064</v>
      </c>
      <c r="E3" s="205">
        <f t="shared" si="0"/>
        <v>2543.1928779900709</v>
      </c>
      <c r="F3" s="205">
        <f t="shared" si="0"/>
        <v>3046.5261627453369</v>
      </c>
      <c r="G3" s="205">
        <f t="shared" si="0"/>
        <v>3045.4688178582091</v>
      </c>
      <c r="H3" s="205">
        <f t="shared" si="0"/>
        <v>3046.4668721718649</v>
      </c>
      <c r="I3" s="205">
        <f t="shared" si="0"/>
        <v>3489.0482625421901</v>
      </c>
      <c r="J3" s="205">
        <f t="shared" si="0"/>
        <v>2750.5007809372546</v>
      </c>
      <c r="K3" s="205">
        <f t="shared" si="0"/>
        <v>1796.4971876954701</v>
      </c>
      <c r="L3" s="205">
        <f t="shared" si="0"/>
        <v>1903.0020254583858</v>
      </c>
      <c r="M3" s="205">
        <f t="shared" si="0"/>
        <v>1863.4804723059442</v>
      </c>
      <c r="N3" s="205">
        <f t="shared" si="0"/>
        <v>1384.8313695065028</v>
      </c>
      <c r="O3" s="205">
        <f t="shared" si="0"/>
        <v>1554.6942366917133</v>
      </c>
      <c r="P3" s="205">
        <f t="shared" si="0"/>
        <v>1676.6152728993579</v>
      </c>
      <c r="Q3" s="205">
        <f t="shared" si="0"/>
        <v>1618.783801713719</v>
      </c>
      <c r="R3" s="205">
        <f t="shared" si="0"/>
        <v>1673.2951535109673</v>
      </c>
      <c r="S3" s="205">
        <f t="shared" si="0"/>
        <v>1883.224365302161</v>
      </c>
      <c r="T3" s="205">
        <f t="shared" si="0"/>
        <v>1835.9893851425011</v>
      </c>
      <c r="U3" s="205">
        <f t="shared" si="0"/>
        <v>1603.8744317426494</v>
      </c>
      <c r="V3" s="205">
        <f t="shared" si="0"/>
        <v>1170.6843456183622</v>
      </c>
      <c r="W3" s="205">
        <f t="shared" si="0"/>
        <v>2206.3551637554592</v>
      </c>
      <c r="DA3" s="112"/>
    </row>
    <row r="4" spans="1:105" ht="12" customHeight="1" x14ac:dyDescent="0.3">
      <c r="A4" s="50" t="s">
        <v>41</v>
      </c>
      <c r="B4" s="243">
        <v>2336.6496386935041</v>
      </c>
      <c r="C4" s="243">
        <v>1903.5762246663719</v>
      </c>
      <c r="D4" s="243">
        <v>1988.1002844699469</v>
      </c>
      <c r="E4" s="243">
        <v>1980.542941606818</v>
      </c>
      <c r="F4" s="243">
        <v>2382.6216264541099</v>
      </c>
      <c r="G4" s="243">
        <v>2356.0958833292498</v>
      </c>
      <c r="H4" s="243">
        <v>2236.9999705533469</v>
      </c>
      <c r="I4" s="243">
        <v>2437.768122625117</v>
      </c>
      <c r="J4" s="243">
        <v>1997.8707591966911</v>
      </c>
      <c r="K4" s="243">
        <v>1108.8393659184319</v>
      </c>
      <c r="L4" s="243">
        <v>1302.9271055812781</v>
      </c>
      <c r="M4" s="243">
        <v>1285.8721036544971</v>
      </c>
      <c r="N4" s="243">
        <v>935.30011084176124</v>
      </c>
      <c r="O4" s="243">
        <v>1089.4663198364569</v>
      </c>
      <c r="P4" s="243">
        <v>1191.0878484202531</v>
      </c>
      <c r="Q4" s="243">
        <v>1130.5660807651459</v>
      </c>
      <c r="R4" s="243">
        <v>1218.4106471190239</v>
      </c>
      <c r="S4" s="243">
        <v>1355.9881595759521</v>
      </c>
      <c r="T4" s="243">
        <v>1282.0108401489781</v>
      </c>
      <c r="U4" s="243">
        <v>1141.300530763285</v>
      </c>
      <c r="V4" s="243">
        <v>841.9311448439189</v>
      </c>
      <c r="W4" s="243">
        <v>1570.587799101103</v>
      </c>
      <c r="DA4" s="83" t="s">
        <v>114</v>
      </c>
    </row>
    <row r="5" spans="1:105" ht="12" customHeight="1" x14ac:dyDescent="0.3">
      <c r="A5" s="49" t="s">
        <v>42</v>
      </c>
      <c r="B5" s="244">
        <v>605.82165689138355</v>
      </c>
      <c r="C5" s="244">
        <v>547.44672497970669</v>
      </c>
      <c r="D5" s="244">
        <v>581.54435946055924</v>
      </c>
      <c r="E5" s="244">
        <v>562.64993638325291</v>
      </c>
      <c r="F5" s="244">
        <v>663.90453629122703</v>
      </c>
      <c r="G5" s="244">
        <v>689.37293452895938</v>
      </c>
      <c r="H5" s="244">
        <v>809.46690161851802</v>
      </c>
      <c r="I5" s="244">
        <v>1051.280139917073</v>
      </c>
      <c r="J5" s="244">
        <v>752.63002174056351</v>
      </c>
      <c r="K5" s="244">
        <v>687.65782177703818</v>
      </c>
      <c r="L5" s="244">
        <v>600.07491987710773</v>
      </c>
      <c r="M5" s="244">
        <v>577.60836865144711</v>
      </c>
      <c r="N5" s="244">
        <v>449.53125866474159</v>
      </c>
      <c r="O5" s="244">
        <v>465.22791685525641</v>
      </c>
      <c r="P5" s="244">
        <v>485.52742447910492</v>
      </c>
      <c r="Q5" s="244">
        <v>488.21772094857312</v>
      </c>
      <c r="R5" s="244">
        <v>454.88450639194338</v>
      </c>
      <c r="S5" s="244">
        <v>527.23620572620894</v>
      </c>
      <c r="T5" s="244">
        <v>553.97854499352297</v>
      </c>
      <c r="U5" s="244">
        <v>462.57390097936451</v>
      </c>
      <c r="V5" s="244">
        <v>328.75320077444331</v>
      </c>
      <c r="W5" s="244">
        <v>635.76736465435647</v>
      </c>
      <c r="DA5" s="84" t="s">
        <v>115</v>
      </c>
    </row>
    <row r="6" spans="1:105" ht="12" customHeight="1" x14ac:dyDescent="0.3">
      <c r="A6" s="4"/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</row>
    <row r="7" spans="1:105" ht="12" customHeight="1" x14ac:dyDescent="0.3">
      <c r="A7" s="30" t="s">
        <v>116</v>
      </c>
      <c r="B7" s="205">
        <f t="shared" ref="B7:W7" si="1">SUM(B8:B9)</f>
        <v>11636</v>
      </c>
      <c r="C7" s="205">
        <f t="shared" si="1"/>
        <v>10762</v>
      </c>
      <c r="D7" s="205">
        <f t="shared" si="1"/>
        <v>11343.008000000002</v>
      </c>
      <c r="E7" s="205">
        <f t="shared" si="1"/>
        <v>11113.775</v>
      </c>
      <c r="F7" s="205">
        <f t="shared" si="1"/>
        <v>11697.878000000001</v>
      </c>
      <c r="G7" s="205">
        <f t="shared" si="1"/>
        <v>10420.091</v>
      </c>
      <c r="H7" s="205">
        <f t="shared" si="1"/>
        <v>11630.575000000001</v>
      </c>
      <c r="I7" s="205">
        <f t="shared" si="1"/>
        <v>10691.62</v>
      </c>
      <c r="J7" s="205">
        <f t="shared" si="1"/>
        <v>10672.898999999999</v>
      </c>
      <c r="K7" s="205">
        <f t="shared" si="1"/>
        <v>5635.3670000000002</v>
      </c>
      <c r="L7" s="205">
        <f t="shared" si="1"/>
        <v>7973.0240000000013</v>
      </c>
      <c r="M7" s="205">
        <f t="shared" si="1"/>
        <v>8025.8600000000006</v>
      </c>
      <c r="N7" s="205">
        <f t="shared" si="1"/>
        <v>7301.4089999999997</v>
      </c>
      <c r="O7" s="205">
        <f t="shared" si="1"/>
        <v>7127.0079999999998</v>
      </c>
      <c r="P7" s="205">
        <f t="shared" si="1"/>
        <v>7330.67</v>
      </c>
      <c r="Q7" s="205">
        <f t="shared" si="1"/>
        <v>7257.14</v>
      </c>
      <c r="R7" s="205">
        <f t="shared" si="1"/>
        <v>7687.26</v>
      </c>
      <c r="S7" s="205">
        <f t="shared" si="1"/>
        <v>7842.3490000000002</v>
      </c>
      <c r="T7" s="205">
        <f t="shared" si="1"/>
        <v>7980.44</v>
      </c>
      <c r="U7" s="205">
        <f t="shared" si="1"/>
        <v>7759.5429999999997</v>
      </c>
      <c r="V7" s="205">
        <f t="shared" si="1"/>
        <v>6119.1829999999991</v>
      </c>
      <c r="W7" s="205">
        <f t="shared" si="1"/>
        <v>6909.2880000000005</v>
      </c>
      <c r="DA7" s="112"/>
    </row>
    <row r="8" spans="1:105" ht="12" customHeight="1" x14ac:dyDescent="0.3">
      <c r="A8" s="50" t="s">
        <v>41</v>
      </c>
      <c r="B8" s="243">
        <v>8910</v>
      </c>
      <c r="C8" s="243">
        <v>8021</v>
      </c>
      <c r="D8" s="243">
        <v>8417.3240000000005</v>
      </c>
      <c r="E8" s="243">
        <v>8309.1080000000002</v>
      </c>
      <c r="F8" s="243">
        <v>8812.4259999999995</v>
      </c>
      <c r="G8" s="243">
        <v>7775.75</v>
      </c>
      <c r="H8" s="243">
        <v>8172.2520000000004</v>
      </c>
      <c r="I8" s="243">
        <v>7147.1200000000008</v>
      </c>
      <c r="J8" s="243">
        <v>7407.4779999999992</v>
      </c>
      <c r="K8" s="243">
        <v>3288.5709999999999</v>
      </c>
      <c r="L8" s="243">
        <v>5176.9680000000008</v>
      </c>
      <c r="M8" s="243">
        <v>5252.8850000000002</v>
      </c>
      <c r="N8" s="243">
        <v>4647.1689999999999</v>
      </c>
      <c r="O8" s="243">
        <v>4737.6509999999998</v>
      </c>
      <c r="P8" s="243">
        <v>4951.9539999999997</v>
      </c>
      <c r="Q8" s="243">
        <v>4808.7240000000002</v>
      </c>
      <c r="R8" s="243">
        <v>5329.8829999999998</v>
      </c>
      <c r="S8" s="243">
        <v>5382.3490000000002</v>
      </c>
      <c r="T8" s="243">
        <v>5290.44</v>
      </c>
      <c r="U8" s="243">
        <v>5239.5429999999997</v>
      </c>
      <c r="V8" s="243">
        <v>4173.2829999999994</v>
      </c>
      <c r="W8" s="243">
        <v>4712.134</v>
      </c>
      <c r="DA8" s="83" t="s">
        <v>117</v>
      </c>
    </row>
    <row r="9" spans="1:105" ht="12" customHeight="1" x14ac:dyDescent="0.3">
      <c r="A9" s="49" t="s">
        <v>42</v>
      </c>
      <c r="B9" s="244">
        <v>2726</v>
      </c>
      <c r="C9" s="244">
        <v>2741</v>
      </c>
      <c r="D9" s="244">
        <v>2925.6840000000002</v>
      </c>
      <c r="E9" s="244">
        <v>2804.6669999999999</v>
      </c>
      <c r="F9" s="244">
        <v>2885.4520000000002</v>
      </c>
      <c r="G9" s="244">
        <v>2644.3409999999999</v>
      </c>
      <c r="H9" s="244">
        <v>3458.3229999999999</v>
      </c>
      <c r="I9" s="244">
        <v>3544.5</v>
      </c>
      <c r="J9" s="244">
        <v>3265.4209999999998</v>
      </c>
      <c r="K9" s="244">
        <v>2346.7959999999998</v>
      </c>
      <c r="L9" s="244">
        <v>2796.056</v>
      </c>
      <c r="M9" s="244">
        <v>2772.9749999999999</v>
      </c>
      <c r="N9" s="244">
        <v>2654.24</v>
      </c>
      <c r="O9" s="244">
        <v>2389.357</v>
      </c>
      <c r="P9" s="244">
        <v>2378.7159999999999</v>
      </c>
      <c r="Q9" s="244">
        <v>2448.4160000000002</v>
      </c>
      <c r="R9" s="244">
        <v>2357.377</v>
      </c>
      <c r="S9" s="244">
        <v>2460</v>
      </c>
      <c r="T9" s="244">
        <v>2690</v>
      </c>
      <c r="U9" s="244">
        <v>2520</v>
      </c>
      <c r="V9" s="244">
        <v>1945.9</v>
      </c>
      <c r="W9" s="244">
        <v>2197.154</v>
      </c>
      <c r="DA9" s="84" t="s">
        <v>118</v>
      </c>
    </row>
    <row r="10" spans="1:105" ht="12" customHeight="1" x14ac:dyDescent="0.3">
      <c r="A10" s="4"/>
      <c r="B10" s="245"/>
      <c r="C10" s="245"/>
      <c r="D10" s="245"/>
      <c r="E10" s="245"/>
      <c r="F10" s="245"/>
      <c r="G10" s="245"/>
      <c r="H10" s="245"/>
      <c r="I10" s="245"/>
      <c r="J10" s="245"/>
      <c r="K10" s="24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</row>
    <row r="11" spans="1:105" ht="12" customHeight="1" x14ac:dyDescent="0.3">
      <c r="A11" s="30" t="s">
        <v>119</v>
      </c>
      <c r="B11" s="205">
        <f t="shared" ref="B11:W11" si="2">SUM(B12:B13)</f>
        <v>12536.842105263158</v>
      </c>
      <c r="C11" s="205">
        <f t="shared" si="2"/>
        <v>12536.842105263158</v>
      </c>
      <c r="D11" s="205">
        <f t="shared" si="2"/>
        <v>12536.842105263158</v>
      </c>
      <c r="E11" s="205">
        <f t="shared" si="2"/>
        <v>12536.842105263158</v>
      </c>
      <c r="F11" s="205">
        <f t="shared" si="2"/>
        <v>12536.842105263158</v>
      </c>
      <c r="G11" s="205">
        <f t="shared" si="2"/>
        <v>11578.313229375701</v>
      </c>
      <c r="H11" s="205">
        <f t="shared" si="2"/>
        <v>13113.799503333035</v>
      </c>
      <c r="I11" s="205">
        <f t="shared" si="2"/>
        <v>13113.799503333035</v>
      </c>
      <c r="J11" s="205">
        <f t="shared" si="2"/>
        <v>13113.799503333035</v>
      </c>
      <c r="K11" s="205">
        <f t="shared" si="2"/>
        <v>11866.791928410639</v>
      </c>
      <c r="L11" s="205">
        <f t="shared" si="2"/>
        <v>11866.791928410639</v>
      </c>
      <c r="M11" s="205">
        <f t="shared" si="2"/>
        <v>11866.791928410639</v>
      </c>
      <c r="N11" s="205">
        <f t="shared" si="2"/>
        <v>11578.313229375701</v>
      </c>
      <c r="O11" s="205">
        <f t="shared" si="2"/>
        <v>11578.313229375701</v>
      </c>
      <c r="P11" s="205">
        <f t="shared" si="2"/>
        <v>10619.784353488241</v>
      </c>
      <c r="Q11" s="205">
        <f t="shared" si="2"/>
        <v>10331.305654453305</v>
      </c>
      <c r="R11" s="205">
        <f t="shared" si="2"/>
        <v>10331.305654453305</v>
      </c>
      <c r="S11" s="205">
        <f t="shared" si="2"/>
        <v>10331.305654453305</v>
      </c>
      <c r="T11" s="205">
        <f t="shared" si="2"/>
        <v>10331.305654453305</v>
      </c>
      <c r="U11" s="205">
        <f t="shared" si="2"/>
        <v>9372.7767785658452</v>
      </c>
      <c r="V11" s="205">
        <f t="shared" si="2"/>
        <v>9372.7767785658452</v>
      </c>
      <c r="W11" s="205">
        <f t="shared" si="2"/>
        <v>9372.7767785658452</v>
      </c>
      <c r="DA11" s="112"/>
    </row>
    <row r="12" spans="1:105" ht="12" customHeight="1" x14ac:dyDescent="0.3">
      <c r="A12" s="50" t="s">
        <v>41</v>
      </c>
      <c r="B12" s="243">
        <v>9378.9473684210534</v>
      </c>
      <c r="C12" s="243">
        <v>9378.9473684210534</v>
      </c>
      <c r="D12" s="243">
        <v>9378.9473684210534</v>
      </c>
      <c r="E12" s="243">
        <v>9378.9473684210534</v>
      </c>
      <c r="F12" s="243">
        <v>9378.9473684210534</v>
      </c>
      <c r="G12" s="243">
        <v>8420.4184925335958</v>
      </c>
      <c r="H12" s="243">
        <v>9378.9473684210534</v>
      </c>
      <c r="I12" s="243">
        <v>9378.9473684210534</v>
      </c>
      <c r="J12" s="243">
        <v>9378.9473684210534</v>
      </c>
      <c r="K12" s="243">
        <v>8420.4184925335958</v>
      </c>
      <c r="L12" s="243">
        <v>8420.4184925335958</v>
      </c>
      <c r="M12" s="243">
        <v>8420.4184925335958</v>
      </c>
      <c r="N12" s="243">
        <v>8420.4184925335958</v>
      </c>
      <c r="O12" s="243">
        <v>8420.4184925335958</v>
      </c>
      <c r="P12" s="243">
        <v>7461.8896166461373</v>
      </c>
      <c r="Q12" s="243">
        <v>7461.8896166461373</v>
      </c>
      <c r="R12" s="243">
        <v>7461.8896166461373</v>
      </c>
      <c r="S12" s="243">
        <v>7461.8896166461373</v>
      </c>
      <c r="T12" s="243">
        <v>7461.8896166461373</v>
      </c>
      <c r="U12" s="243">
        <v>6503.3607407586787</v>
      </c>
      <c r="V12" s="243">
        <v>6503.3607407586787</v>
      </c>
      <c r="W12" s="243">
        <v>6503.3607407586787</v>
      </c>
      <c r="DA12" s="83" t="s">
        <v>120</v>
      </c>
    </row>
    <row r="13" spans="1:105" ht="12" customHeight="1" x14ac:dyDescent="0.3">
      <c r="A13" s="49" t="s">
        <v>42</v>
      </c>
      <c r="B13" s="244">
        <v>3157.894736842105</v>
      </c>
      <c r="C13" s="244">
        <v>3157.894736842105</v>
      </c>
      <c r="D13" s="244">
        <v>3157.894736842105</v>
      </c>
      <c r="E13" s="244">
        <v>3157.894736842105</v>
      </c>
      <c r="F13" s="244">
        <v>3157.894736842105</v>
      </c>
      <c r="G13" s="244">
        <v>3157.894736842105</v>
      </c>
      <c r="H13" s="244">
        <v>3734.8521349119819</v>
      </c>
      <c r="I13" s="244">
        <v>3734.8521349119819</v>
      </c>
      <c r="J13" s="244">
        <v>3734.8521349119819</v>
      </c>
      <c r="K13" s="244">
        <v>3446.3734358770439</v>
      </c>
      <c r="L13" s="244">
        <v>3446.3734358770439</v>
      </c>
      <c r="M13" s="244">
        <v>3446.3734358770439</v>
      </c>
      <c r="N13" s="244">
        <v>3157.894736842105</v>
      </c>
      <c r="O13" s="244">
        <v>3157.894736842105</v>
      </c>
      <c r="P13" s="244">
        <v>3157.894736842105</v>
      </c>
      <c r="Q13" s="244">
        <v>2869.416037807167</v>
      </c>
      <c r="R13" s="244">
        <v>2869.416037807167</v>
      </c>
      <c r="S13" s="244">
        <v>2869.416037807167</v>
      </c>
      <c r="T13" s="244">
        <v>2869.416037807167</v>
      </c>
      <c r="U13" s="244">
        <v>2869.416037807167</v>
      </c>
      <c r="V13" s="244">
        <v>2869.416037807167</v>
      </c>
      <c r="W13" s="244">
        <v>2869.416037807167</v>
      </c>
      <c r="DA13" s="84" t="s">
        <v>121</v>
      </c>
    </row>
    <row r="14" spans="1:105" ht="12" customHeight="1" x14ac:dyDescent="0.3">
      <c r="A14" s="108" t="s">
        <v>122</v>
      </c>
      <c r="B14" s="247"/>
      <c r="C14" s="212">
        <f t="shared" ref="C14:W14" si="3">SUM(C15:C16)</f>
        <v>0</v>
      </c>
      <c r="D14" s="212">
        <f t="shared" si="3"/>
        <v>288.47869903493847</v>
      </c>
      <c r="E14" s="212">
        <f t="shared" si="3"/>
        <v>0</v>
      </c>
      <c r="F14" s="212">
        <f t="shared" si="3"/>
        <v>0</v>
      </c>
      <c r="G14" s="212">
        <f t="shared" si="3"/>
        <v>0</v>
      </c>
      <c r="H14" s="212">
        <f t="shared" si="3"/>
        <v>1823.9649729922739</v>
      </c>
      <c r="I14" s="212">
        <f t="shared" si="3"/>
        <v>0</v>
      </c>
      <c r="J14" s="212">
        <f t="shared" si="3"/>
        <v>0</v>
      </c>
      <c r="K14" s="212">
        <f t="shared" si="3"/>
        <v>0</v>
      </c>
      <c r="L14" s="212">
        <f t="shared" si="3"/>
        <v>0</v>
      </c>
      <c r="M14" s="212">
        <f t="shared" si="3"/>
        <v>0</v>
      </c>
      <c r="N14" s="212">
        <f t="shared" si="3"/>
        <v>0</v>
      </c>
      <c r="O14" s="212">
        <f t="shared" si="3"/>
        <v>0</v>
      </c>
      <c r="P14" s="212">
        <f t="shared" si="3"/>
        <v>0</v>
      </c>
      <c r="Q14" s="212">
        <f t="shared" si="3"/>
        <v>0</v>
      </c>
      <c r="R14" s="212">
        <f t="shared" si="3"/>
        <v>0</v>
      </c>
      <c r="S14" s="212">
        <f t="shared" si="3"/>
        <v>0</v>
      </c>
      <c r="T14" s="212">
        <f t="shared" si="3"/>
        <v>0</v>
      </c>
      <c r="U14" s="212">
        <f t="shared" si="3"/>
        <v>288.47869903493847</v>
      </c>
      <c r="V14" s="212">
        <f t="shared" si="3"/>
        <v>0</v>
      </c>
      <c r="W14" s="212">
        <f t="shared" si="3"/>
        <v>0</v>
      </c>
      <c r="DA14" s="109"/>
    </row>
    <row r="15" spans="1:105" ht="12" customHeight="1" x14ac:dyDescent="0.3">
      <c r="A15" s="51" t="s">
        <v>41</v>
      </c>
      <c r="B15" s="248">
        <v>0</v>
      </c>
      <c r="C15" s="243">
        <v>0</v>
      </c>
      <c r="D15" s="243">
        <v>0</v>
      </c>
      <c r="E15" s="243">
        <v>0</v>
      </c>
      <c r="F15" s="243">
        <v>0</v>
      </c>
      <c r="G15" s="243">
        <v>0</v>
      </c>
      <c r="H15" s="243">
        <v>958.52887588745818</v>
      </c>
      <c r="I15" s="243">
        <v>0</v>
      </c>
      <c r="J15" s="243">
        <v>0</v>
      </c>
      <c r="K15" s="243">
        <v>0</v>
      </c>
      <c r="L15" s="243">
        <v>0</v>
      </c>
      <c r="M15" s="243">
        <v>0</v>
      </c>
      <c r="N15" s="243">
        <v>0</v>
      </c>
      <c r="O15" s="243">
        <v>0</v>
      </c>
      <c r="P15" s="243">
        <v>0</v>
      </c>
      <c r="Q15" s="243">
        <v>0</v>
      </c>
      <c r="R15" s="243">
        <v>0</v>
      </c>
      <c r="S15" s="243">
        <v>0</v>
      </c>
      <c r="T15" s="243">
        <v>0</v>
      </c>
      <c r="U15" s="243">
        <v>0</v>
      </c>
      <c r="V15" s="243">
        <v>0</v>
      </c>
      <c r="W15" s="243">
        <v>0</v>
      </c>
      <c r="DA15" s="83" t="s">
        <v>123</v>
      </c>
    </row>
    <row r="16" spans="1:105" ht="12" customHeight="1" x14ac:dyDescent="0.3">
      <c r="A16" s="52" t="s">
        <v>42</v>
      </c>
      <c r="B16" s="249">
        <v>0</v>
      </c>
      <c r="C16" s="244">
        <v>0</v>
      </c>
      <c r="D16" s="244">
        <v>288.47869903493847</v>
      </c>
      <c r="E16" s="244">
        <v>0</v>
      </c>
      <c r="F16" s="244">
        <v>0</v>
      </c>
      <c r="G16" s="244">
        <v>0</v>
      </c>
      <c r="H16" s="244">
        <v>865.43609710481564</v>
      </c>
      <c r="I16" s="244">
        <v>0</v>
      </c>
      <c r="J16" s="244">
        <v>0</v>
      </c>
      <c r="K16" s="244">
        <v>0</v>
      </c>
      <c r="L16" s="244">
        <v>0</v>
      </c>
      <c r="M16" s="244">
        <v>0</v>
      </c>
      <c r="N16" s="244">
        <v>0</v>
      </c>
      <c r="O16" s="244">
        <v>0</v>
      </c>
      <c r="P16" s="244">
        <v>0</v>
      </c>
      <c r="Q16" s="244">
        <v>0</v>
      </c>
      <c r="R16" s="244">
        <v>0</v>
      </c>
      <c r="S16" s="244">
        <v>0</v>
      </c>
      <c r="T16" s="244">
        <v>0</v>
      </c>
      <c r="U16" s="244">
        <v>288.47869903493847</v>
      </c>
      <c r="V16" s="244">
        <v>0</v>
      </c>
      <c r="W16" s="244">
        <v>0</v>
      </c>
      <c r="DA16" s="84" t="s">
        <v>124</v>
      </c>
    </row>
    <row r="17" spans="1:105" ht="12" customHeight="1" x14ac:dyDescent="0.3">
      <c r="A17" s="108" t="s">
        <v>125</v>
      </c>
      <c r="B17" s="247"/>
      <c r="C17" s="212">
        <f t="shared" ref="C17:W17" si="4">SUM(C18:C19)</f>
        <v>0</v>
      </c>
      <c r="D17" s="212">
        <f t="shared" si="4"/>
        <v>288.47869903493847</v>
      </c>
      <c r="E17" s="212">
        <f t="shared" si="4"/>
        <v>0</v>
      </c>
      <c r="F17" s="212">
        <f t="shared" si="4"/>
        <v>0</v>
      </c>
      <c r="G17" s="212">
        <f t="shared" si="4"/>
        <v>958.52887588745762</v>
      </c>
      <c r="H17" s="212">
        <f t="shared" si="4"/>
        <v>288.47869903493847</v>
      </c>
      <c r="I17" s="212">
        <f t="shared" si="4"/>
        <v>0</v>
      </c>
      <c r="J17" s="212">
        <f t="shared" si="4"/>
        <v>0</v>
      </c>
      <c r="K17" s="212">
        <f t="shared" si="4"/>
        <v>1247.0075749223956</v>
      </c>
      <c r="L17" s="212">
        <f t="shared" si="4"/>
        <v>0</v>
      </c>
      <c r="M17" s="212">
        <f t="shared" si="4"/>
        <v>0</v>
      </c>
      <c r="N17" s="212">
        <f t="shared" si="4"/>
        <v>288.47869903493893</v>
      </c>
      <c r="O17" s="212">
        <f t="shared" si="4"/>
        <v>0</v>
      </c>
      <c r="P17" s="212">
        <f t="shared" si="4"/>
        <v>958.52887588745853</v>
      </c>
      <c r="Q17" s="212">
        <f t="shared" si="4"/>
        <v>288.47869903493802</v>
      </c>
      <c r="R17" s="212">
        <f t="shared" si="4"/>
        <v>0</v>
      </c>
      <c r="S17" s="212">
        <f t="shared" si="4"/>
        <v>0</v>
      </c>
      <c r="T17" s="212">
        <f t="shared" si="4"/>
        <v>0</v>
      </c>
      <c r="U17" s="212">
        <f t="shared" si="4"/>
        <v>1247.007574922397</v>
      </c>
      <c r="V17" s="212">
        <f t="shared" si="4"/>
        <v>0</v>
      </c>
      <c r="W17" s="212">
        <f t="shared" si="4"/>
        <v>0</v>
      </c>
      <c r="DA17" s="109"/>
    </row>
    <row r="18" spans="1:105" ht="12" customHeight="1" x14ac:dyDescent="0.3">
      <c r="A18" s="51" t="s">
        <v>41</v>
      </c>
      <c r="B18" s="248"/>
      <c r="C18" s="243">
        <f t="shared" ref="C18:W18" si="5">B12+C15-C12</f>
        <v>0</v>
      </c>
      <c r="D18" s="243">
        <f t="shared" si="5"/>
        <v>0</v>
      </c>
      <c r="E18" s="243">
        <f t="shared" si="5"/>
        <v>0</v>
      </c>
      <c r="F18" s="243">
        <f t="shared" si="5"/>
        <v>0</v>
      </c>
      <c r="G18" s="243">
        <f t="shared" si="5"/>
        <v>958.52887588745762</v>
      </c>
      <c r="H18" s="243">
        <f t="shared" si="5"/>
        <v>0</v>
      </c>
      <c r="I18" s="243">
        <f t="shared" si="5"/>
        <v>0</v>
      </c>
      <c r="J18" s="243">
        <f t="shared" si="5"/>
        <v>0</v>
      </c>
      <c r="K18" s="243">
        <f t="shared" si="5"/>
        <v>958.52887588745762</v>
      </c>
      <c r="L18" s="243">
        <f t="shared" si="5"/>
        <v>0</v>
      </c>
      <c r="M18" s="243">
        <f t="shared" si="5"/>
        <v>0</v>
      </c>
      <c r="N18" s="243">
        <f t="shared" si="5"/>
        <v>0</v>
      </c>
      <c r="O18" s="243">
        <f t="shared" si="5"/>
        <v>0</v>
      </c>
      <c r="P18" s="243">
        <f t="shared" si="5"/>
        <v>958.52887588745853</v>
      </c>
      <c r="Q18" s="243">
        <f t="shared" si="5"/>
        <v>0</v>
      </c>
      <c r="R18" s="243">
        <f t="shared" si="5"/>
        <v>0</v>
      </c>
      <c r="S18" s="243">
        <f t="shared" si="5"/>
        <v>0</v>
      </c>
      <c r="T18" s="243">
        <f t="shared" si="5"/>
        <v>0</v>
      </c>
      <c r="U18" s="243">
        <f t="shared" si="5"/>
        <v>958.52887588745853</v>
      </c>
      <c r="V18" s="243">
        <f t="shared" si="5"/>
        <v>0</v>
      </c>
      <c r="W18" s="243">
        <f t="shared" si="5"/>
        <v>0</v>
      </c>
      <c r="DA18" s="83"/>
    </row>
    <row r="19" spans="1:105" ht="12" customHeight="1" x14ac:dyDescent="0.3">
      <c r="A19" s="52" t="s">
        <v>42</v>
      </c>
      <c r="B19" s="249"/>
      <c r="C19" s="244">
        <f t="shared" ref="C19:W19" si="6">B13+C16-C13</f>
        <v>0</v>
      </c>
      <c r="D19" s="244">
        <f t="shared" si="6"/>
        <v>288.47869903493847</v>
      </c>
      <c r="E19" s="244">
        <f t="shared" si="6"/>
        <v>0</v>
      </c>
      <c r="F19" s="244">
        <f t="shared" si="6"/>
        <v>0</v>
      </c>
      <c r="G19" s="244">
        <f t="shared" si="6"/>
        <v>0</v>
      </c>
      <c r="H19" s="244">
        <f t="shared" si="6"/>
        <v>288.47869903493847</v>
      </c>
      <c r="I19" s="244">
        <f t="shared" si="6"/>
        <v>0</v>
      </c>
      <c r="J19" s="244">
        <f t="shared" si="6"/>
        <v>0</v>
      </c>
      <c r="K19" s="244">
        <f t="shared" si="6"/>
        <v>288.47869903493802</v>
      </c>
      <c r="L19" s="244">
        <f t="shared" si="6"/>
        <v>0</v>
      </c>
      <c r="M19" s="244">
        <f t="shared" si="6"/>
        <v>0</v>
      </c>
      <c r="N19" s="244">
        <f t="shared" si="6"/>
        <v>288.47869903493893</v>
      </c>
      <c r="O19" s="244">
        <f t="shared" si="6"/>
        <v>0</v>
      </c>
      <c r="P19" s="244">
        <f t="shared" si="6"/>
        <v>0</v>
      </c>
      <c r="Q19" s="244">
        <f t="shared" si="6"/>
        <v>288.47869903493802</v>
      </c>
      <c r="R19" s="244">
        <f t="shared" si="6"/>
        <v>0</v>
      </c>
      <c r="S19" s="244">
        <f t="shared" si="6"/>
        <v>0</v>
      </c>
      <c r="T19" s="244">
        <f t="shared" si="6"/>
        <v>0</v>
      </c>
      <c r="U19" s="244">
        <f t="shared" si="6"/>
        <v>288.47869903493847</v>
      </c>
      <c r="V19" s="244">
        <f t="shared" si="6"/>
        <v>0</v>
      </c>
      <c r="W19" s="244">
        <f t="shared" si="6"/>
        <v>0</v>
      </c>
      <c r="DA19" s="84"/>
    </row>
    <row r="20" spans="1:105" ht="12" customHeight="1" x14ac:dyDescent="0.3">
      <c r="A20" s="30" t="s">
        <v>126</v>
      </c>
      <c r="B20" s="205">
        <f t="shared" ref="B20:W20" si="7">SUM(B21:B22)</f>
        <v>900.84210526315837</v>
      </c>
      <c r="C20" s="205">
        <f t="shared" si="7"/>
        <v>1774.8421052631584</v>
      </c>
      <c r="D20" s="205">
        <f t="shared" si="7"/>
        <v>1193.8341052631577</v>
      </c>
      <c r="E20" s="205">
        <f t="shared" si="7"/>
        <v>1423.0671052631583</v>
      </c>
      <c r="F20" s="205">
        <f t="shared" si="7"/>
        <v>838.96410526315867</v>
      </c>
      <c r="G20" s="205">
        <f t="shared" si="7"/>
        <v>1158.2222293757009</v>
      </c>
      <c r="H20" s="205">
        <f t="shared" si="7"/>
        <v>1483.224503333035</v>
      </c>
      <c r="I20" s="205">
        <f t="shared" si="7"/>
        <v>2422.1795033330345</v>
      </c>
      <c r="J20" s="205">
        <f t="shared" si="7"/>
        <v>2440.9005033330363</v>
      </c>
      <c r="K20" s="205">
        <f t="shared" si="7"/>
        <v>6231.42492841064</v>
      </c>
      <c r="L20" s="205">
        <f t="shared" si="7"/>
        <v>3893.7679284106389</v>
      </c>
      <c r="M20" s="205">
        <f t="shared" si="7"/>
        <v>3840.9319284106396</v>
      </c>
      <c r="N20" s="205">
        <f t="shared" si="7"/>
        <v>4276.9042293757011</v>
      </c>
      <c r="O20" s="205">
        <f t="shared" si="7"/>
        <v>4451.3052293757009</v>
      </c>
      <c r="P20" s="205">
        <f t="shared" si="7"/>
        <v>3289.1143534882426</v>
      </c>
      <c r="Q20" s="205">
        <f t="shared" si="7"/>
        <v>3074.1656544533039</v>
      </c>
      <c r="R20" s="205">
        <f t="shared" si="7"/>
        <v>2644.0456544533045</v>
      </c>
      <c r="S20" s="205">
        <f t="shared" si="7"/>
        <v>2488.9566544533041</v>
      </c>
      <c r="T20" s="205">
        <f t="shared" si="7"/>
        <v>2350.8656544533046</v>
      </c>
      <c r="U20" s="205">
        <f t="shared" si="7"/>
        <v>1613.233778565846</v>
      </c>
      <c r="V20" s="205">
        <f t="shared" si="7"/>
        <v>3253.5937785658462</v>
      </c>
      <c r="W20" s="205">
        <f t="shared" si="7"/>
        <v>2463.4887785658457</v>
      </c>
      <c r="DA20" s="112"/>
    </row>
    <row r="21" spans="1:105" ht="12" customHeight="1" x14ac:dyDescent="0.3">
      <c r="A21" s="50" t="s">
        <v>41</v>
      </c>
      <c r="B21" s="243">
        <f t="shared" ref="B21:W21" si="8">B12-B8</f>
        <v>468.9473684210534</v>
      </c>
      <c r="C21" s="243">
        <f t="shared" si="8"/>
        <v>1357.9473684210534</v>
      </c>
      <c r="D21" s="243">
        <f t="shared" si="8"/>
        <v>961.62336842105287</v>
      </c>
      <c r="E21" s="243">
        <f t="shared" si="8"/>
        <v>1069.8393684210532</v>
      </c>
      <c r="F21" s="243">
        <f t="shared" si="8"/>
        <v>566.52136842105392</v>
      </c>
      <c r="G21" s="243">
        <f t="shared" si="8"/>
        <v>644.66849253359578</v>
      </c>
      <c r="H21" s="243">
        <f t="shared" si="8"/>
        <v>1206.695368421053</v>
      </c>
      <c r="I21" s="243">
        <f t="shared" si="8"/>
        <v>2231.8273684210526</v>
      </c>
      <c r="J21" s="243">
        <f t="shared" si="8"/>
        <v>1971.4693684210542</v>
      </c>
      <c r="K21" s="243">
        <f t="shared" si="8"/>
        <v>5131.8474925335959</v>
      </c>
      <c r="L21" s="243">
        <f t="shared" si="8"/>
        <v>3243.450492533595</v>
      </c>
      <c r="M21" s="243">
        <f t="shared" si="8"/>
        <v>3167.5334925335956</v>
      </c>
      <c r="N21" s="243">
        <f t="shared" si="8"/>
        <v>3773.2494925335959</v>
      </c>
      <c r="O21" s="243">
        <f t="shared" si="8"/>
        <v>3682.7674925335959</v>
      </c>
      <c r="P21" s="243">
        <f t="shared" si="8"/>
        <v>2509.9356166461375</v>
      </c>
      <c r="Q21" s="243">
        <f t="shared" si="8"/>
        <v>2653.1656166461371</v>
      </c>
      <c r="R21" s="243">
        <f t="shared" si="8"/>
        <v>2132.0066166461374</v>
      </c>
      <c r="S21" s="243">
        <f t="shared" si="8"/>
        <v>2079.5406166461371</v>
      </c>
      <c r="T21" s="243">
        <f t="shared" si="8"/>
        <v>2171.4496166461377</v>
      </c>
      <c r="U21" s="243">
        <f t="shared" si="8"/>
        <v>1263.8177407586791</v>
      </c>
      <c r="V21" s="243">
        <f t="shared" si="8"/>
        <v>2330.0777407586793</v>
      </c>
      <c r="W21" s="243">
        <f t="shared" si="8"/>
        <v>1791.2267407586787</v>
      </c>
      <c r="DA21" s="83"/>
    </row>
    <row r="22" spans="1:105" ht="12" customHeight="1" x14ac:dyDescent="0.3">
      <c r="A22" s="49" t="s">
        <v>42</v>
      </c>
      <c r="B22" s="244">
        <f t="shared" ref="B22:W22" si="9">B13-B9</f>
        <v>431.89473684210498</v>
      </c>
      <c r="C22" s="244">
        <f t="shared" si="9"/>
        <v>416.89473684210498</v>
      </c>
      <c r="D22" s="244">
        <f t="shared" si="9"/>
        <v>232.21073684210478</v>
      </c>
      <c r="E22" s="244">
        <f t="shared" si="9"/>
        <v>353.22773684210506</v>
      </c>
      <c r="F22" s="244">
        <f t="shared" si="9"/>
        <v>272.44273684210475</v>
      </c>
      <c r="G22" s="244">
        <f t="shared" si="9"/>
        <v>513.55373684210508</v>
      </c>
      <c r="H22" s="244">
        <f t="shared" si="9"/>
        <v>276.52913491198206</v>
      </c>
      <c r="I22" s="244">
        <f t="shared" si="9"/>
        <v>190.35213491198192</v>
      </c>
      <c r="J22" s="244">
        <f t="shared" si="9"/>
        <v>469.4311349119821</v>
      </c>
      <c r="K22" s="244">
        <f t="shared" si="9"/>
        <v>1099.5774358770441</v>
      </c>
      <c r="L22" s="244">
        <f t="shared" si="9"/>
        <v>650.31743587704386</v>
      </c>
      <c r="M22" s="244">
        <f t="shared" si="9"/>
        <v>673.39843587704399</v>
      </c>
      <c r="N22" s="244">
        <f t="shared" si="9"/>
        <v>503.65473684210519</v>
      </c>
      <c r="O22" s="244">
        <f t="shared" si="9"/>
        <v>768.53773684210501</v>
      </c>
      <c r="P22" s="244">
        <f t="shared" si="9"/>
        <v>779.17873684210508</v>
      </c>
      <c r="Q22" s="244">
        <f t="shared" si="9"/>
        <v>421.00003780716679</v>
      </c>
      <c r="R22" s="244">
        <f t="shared" si="9"/>
        <v>512.03903780716701</v>
      </c>
      <c r="S22" s="244">
        <f t="shared" si="9"/>
        <v>409.41603780716696</v>
      </c>
      <c r="T22" s="244">
        <f t="shared" si="9"/>
        <v>179.41603780716696</v>
      </c>
      <c r="U22" s="244">
        <f t="shared" si="9"/>
        <v>349.41603780716696</v>
      </c>
      <c r="V22" s="244">
        <f t="shared" si="9"/>
        <v>923.51603780716687</v>
      </c>
      <c r="W22" s="244">
        <f t="shared" si="9"/>
        <v>672.26203780716696</v>
      </c>
      <c r="DA22" s="84"/>
    </row>
    <row r="23" spans="1:105" ht="12" customHeight="1" x14ac:dyDescent="0.3">
      <c r="A23" s="4"/>
      <c r="B23" s="245"/>
      <c r="C23" s="245"/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</row>
    <row r="24" spans="1:105" ht="12" customHeight="1" x14ac:dyDescent="0.3">
      <c r="A24" s="30" t="s">
        <v>67</v>
      </c>
      <c r="B24" s="205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DA24" s="112"/>
    </row>
    <row r="25" spans="1:105" ht="12" customHeight="1" x14ac:dyDescent="0.3">
      <c r="A25" s="31" t="s">
        <v>68</v>
      </c>
      <c r="B25" s="212">
        <v>2408.91109200344</v>
      </c>
      <c r="C25" s="212">
        <v>2171.3323731728292</v>
      </c>
      <c r="D25" s="212">
        <v>2286.594067067927</v>
      </c>
      <c r="E25" s="212">
        <v>2413.960963026655</v>
      </c>
      <c r="F25" s="212">
        <v>2208.3548581255368</v>
      </c>
      <c r="G25" s="212">
        <v>1940.1829750644879</v>
      </c>
      <c r="H25" s="212">
        <v>1810.0866723989679</v>
      </c>
      <c r="I25" s="212">
        <v>1725.637489251935</v>
      </c>
      <c r="J25" s="212">
        <v>1661.9758383490971</v>
      </c>
      <c r="K25" s="212">
        <v>1001.299140154772</v>
      </c>
      <c r="L25" s="212">
        <v>1228.7873048819561</v>
      </c>
      <c r="M25" s="212">
        <v>1172.3237143054639</v>
      </c>
      <c r="N25" s="212">
        <v>1088.1024713327311</v>
      </c>
      <c r="O25" s="212">
        <v>1041.6422035503381</v>
      </c>
      <c r="P25" s="212">
        <v>999.88514772778865</v>
      </c>
      <c r="Q25" s="212">
        <v>1030.702082040375</v>
      </c>
      <c r="R25" s="212">
        <v>1036.8622963336311</v>
      </c>
      <c r="S25" s="212">
        <v>1072.218997696159</v>
      </c>
      <c r="T25" s="212">
        <v>1105.026591416402</v>
      </c>
      <c r="U25" s="212">
        <v>1035.3512037375431</v>
      </c>
      <c r="V25" s="212">
        <v>1014.260966472207</v>
      </c>
      <c r="W25" s="212">
        <v>1034.900517881473</v>
      </c>
      <c r="DA25" s="109" t="s">
        <v>127</v>
      </c>
    </row>
    <row r="26" spans="1:105" ht="12" customHeight="1" x14ac:dyDescent="0.3">
      <c r="A26" s="24" t="s">
        <v>30</v>
      </c>
      <c r="B26" s="215">
        <f t="shared" ref="B26:W26" si="10">B27+B28</f>
        <v>217.70300945829749</v>
      </c>
      <c r="C26" s="215">
        <f t="shared" si="10"/>
        <v>265.84716251074798</v>
      </c>
      <c r="D26" s="215">
        <f t="shared" si="10"/>
        <v>313.99131556319861</v>
      </c>
      <c r="E26" s="215">
        <f t="shared" si="10"/>
        <v>374.83817712811702</v>
      </c>
      <c r="F26" s="215">
        <f t="shared" si="10"/>
        <v>187.13525365434219</v>
      </c>
      <c r="G26" s="215">
        <f t="shared" si="10"/>
        <v>154.16354256233873</v>
      </c>
      <c r="H26" s="215">
        <f t="shared" si="10"/>
        <v>1.4</v>
      </c>
      <c r="I26" s="215">
        <f t="shared" si="10"/>
        <v>0</v>
      </c>
      <c r="J26" s="215">
        <f t="shared" si="10"/>
        <v>0</v>
      </c>
      <c r="K26" s="215">
        <f t="shared" si="10"/>
        <v>0</v>
      </c>
      <c r="L26" s="215">
        <f t="shared" si="10"/>
        <v>0</v>
      </c>
      <c r="M26" s="215">
        <f t="shared" si="10"/>
        <v>0</v>
      </c>
      <c r="N26" s="215">
        <f t="shared" si="10"/>
        <v>0</v>
      </c>
      <c r="O26" s="215">
        <f t="shared" si="10"/>
        <v>7.0000859845227854</v>
      </c>
      <c r="P26" s="215">
        <f t="shared" si="10"/>
        <v>7.0703353396388637</v>
      </c>
      <c r="Q26" s="215">
        <f t="shared" si="10"/>
        <v>14.040068787618228</v>
      </c>
      <c r="R26" s="215">
        <f t="shared" si="10"/>
        <v>13.455460017196902</v>
      </c>
      <c r="S26" s="215">
        <f t="shared" si="10"/>
        <v>15.440326741186585</v>
      </c>
      <c r="T26" s="215">
        <f t="shared" si="10"/>
        <v>15.188392089423903</v>
      </c>
      <c r="U26" s="215">
        <f t="shared" si="10"/>
        <v>17.677644024075661</v>
      </c>
      <c r="V26" s="215">
        <f t="shared" si="10"/>
        <v>15.343422184006876</v>
      </c>
      <c r="W26" s="215">
        <f t="shared" si="10"/>
        <v>18.646517626827169</v>
      </c>
      <c r="DA26" s="85"/>
    </row>
    <row r="27" spans="1:105" ht="12" customHeight="1" x14ac:dyDescent="0.3">
      <c r="A27" s="18" t="s">
        <v>39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45.113241616509029</v>
      </c>
      <c r="H27" s="206">
        <v>1.4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6.9697334479793636</v>
      </c>
      <c r="R27" s="206">
        <v>6.3851246775580384</v>
      </c>
      <c r="S27" s="206">
        <v>8.8779879621668094</v>
      </c>
      <c r="T27" s="206">
        <v>9.6051590713671544</v>
      </c>
      <c r="U27" s="206">
        <v>9.6520206362854655</v>
      </c>
      <c r="V27" s="206">
        <v>9.6208082545141842</v>
      </c>
      <c r="W27" s="206">
        <v>9.6484092863284605</v>
      </c>
      <c r="DA27" s="71" t="s">
        <v>128</v>
      </c>
    </row>
    <row r="28" spans="1:105" ht="12" customHeight="1" x14ac:dyDescent="0.3">
      <c r="A28" s="18" t="s">
        <v>40</v>
      </c>
      <c r="B28" s="206">
        <v>217.70300945829749</v>
      </c>
      <c r="C28" s="206">
        <v>265.84716251074798</v>
      </c>
      <c r="D28" s="206">
        <v>313.99131556319861</v>
      </c>
      <c r="E28" s="206">
        <v>374.83817712811702</v>
      </c>
      <c r="F28" s="206">
        <v>187.13525365434219</v>
      </c>
      <c r="G28" s="206">
        <v>109.0503009458297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7.0000859845227854</v>
      </c>
      <c r="P28" s="206">
        <v>7.0703353396388637</v>
      </c>
      <c r="Q28" s="206">
        <v>7.0703353396388637</v>
      </c>
      <c r="R28" s="206">
        <v>7.0703353396388637</v>
      </c>
      <c r="S28" s="206">
        <v>6.5623387790197754</v>
      </c>
      <c r="T28" s="206">
        <v>5.5832330180567498</v>
      </c>
      <c r="U28" s="206">
        <v>8.0256233877901959</v>
      </c>
      <c r="V28" s="206">
        <v>5.7226139294926908</v>
      </c>
      <c r="W28" s="206">
        <v>8.9981083404987086</v>
      </c>
      <c r="DA28" s="71" t="s">
        <v>129</v>
      </c>
    </row>
    <row r="29" spans="1:105" ht="12" customHeight="1" x14ac:dyDescent="0.3">
      <c r="A29" s="14" t="s">
        <v>31</v>
      </c>
      <c r="B29" s="206">
        <f t="shared" ref="B29:W29" si="11">SUM(B30:B34)</f>
        <v>199.77067927773004</v>
      </c>
      <c r="C29" s="206">
        <f t="shared" si="11"/>
        <v>49.207050730868445</v>
      </c>
      <c r="D29" s="206">
        <f t="shared" si="11"/>
        <v>49.445915735167674</v>
      </c>
      <c r="E29" s="206">
        <f t="shared" si="11"/>
        <v>31.307910576096305</v>
      </c>
      <c r="F29" s="206">
        <f t="shared" si="11"/>
        <v>30.295270851246769</v>
      </c>
      <c r="G29" s="206">
        <f t="shared" si="11"/>
        <v>33.099226139294927</v>
      </c>
      <c r="H29" s="206">
        <f t="shared" si="11"/>
        <v>18.582201203783317</v>
      </c>
      <c r="I29" s="206">
        <f t="shared" si="11"/>
        <v>27.30963026655202</v>
      </c>
      <c r="J29" s="206">
        <f t="shared" si="11"/>
        <v>14.120550300945826</v>
      </c>
      <c r="K29" s="206">
        <f t="shared" si="11"/>
        <v>11.192347377472061</v>
      </c>
      <c r="L29" s="206">
        <f t="shared" si="11"/>
        <v>12.209802235597589</v>
      </c>
      <c r="M29" s="206">
        <f t="shared" si="11"/>
        <v>12.209802235597589</v>
      </c>
      <c r="N29" s="206">
        <f t="shared" si="11"/>
        <v>16.031298366294063</v>
      </c>
      <c r="O29" s="206">
        <f t="shared" si="11"/>
        <v>16.093379191745488</v>
      </c>
      <c r="P29" s="206">
        <f t="shared" si="11"/>
        <v>14.058469475494416</v>
      </c>
      <c r="Q29" s="206">
        <f t="shared" si="11"/>
        <v>14.120550300945826</v>
      </c>
      <c r="R29" s="206">
        <f t="shared" si="11"/>
        <v>12.085554600171967</v>
      </c>
      <c r="S29" s="206">
        <f t="shared" si="11"/>
        <v>12.48632846087704</v>
      </c>
      <c r="T29" s="206">
        <f t="shared" si="11"/>
        <v>13.894153052450555</v>
      </c>
      <c r="U29" s="206">
        <f t="shared" si="11"/>
        <v>14.117196904557174</v>
      </c>
      <c r="V29" s="206">
        <f t="shared" si="11"/>
        <v>13.264832330180566</v>
      </c>
      <c r="W29" s="206">
        <f t="shared" si="11"/>
        <v>13.042992261392948</v>
      </c>
      <c r="DA29" s="71"/>
    </row>
    <row r="30" spans="1:105" ht="12" customHeight="1" x14ac:dyDescent="0.3">
      <c r="A30" s="18" t="s">
        <v>32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130</v>
      </c>
    </row>
    <row r="31" spans="1:105" ht="12" customHeight="1" x14ac:dyDescent="0.3">
      <c r="A31" s="18" t="s">
        <v>33</v>
      </c>
      <c r="B31" s="206">
        <v>0</v>
      </c>
      <c r="C31" s="206">
        <v>0</v>
      </c>
      <c r="D31" s="206">
        <v>0</v>
      </c>
      <c r="E31" s="206">
        <v>0</v>
      </c>
      <c r="F31" s="206">
        <v>0</v>
      </c>
      <c r="G31" s="206">
        <v>0</v>
      </c>
      <c r="H31" s="206">
        <v>0</v>
      </c>
      <c r="I31" s="206">
        <v>0</v>
      </c>
      <c r="J31" s="206">
        <v>0</v>
      </c>
      <c r="K31" s="206">
        <v>0</v>
      </c>
      <c r="L31" s="206">
        <v>0</v>
      </c>
      <c r="M31" s="206">
        <v>0</v>
      </c>
      <c r="N31" s="206">
        <v>0</v>
      </c>
      <c r="O31" s="206">
        <v>0</v>
      </c>
      <c r="P31" s="206">
        <v>0</v>
      </c>
      <c r="Q31" s="206">
        <v>0</v>
      </c>
      <c r="R31" s="206">
        <v>0</v>
      </c>
      <c r="S31" s="206">
        <v>0</v>
      </c>
      <c r="T31" s="206">
        <v>0</v>
      </c>
      <c r="U31" s="206">
        <v>0</v>
      </c>
      <c r="V31" s="206">
        <v>0</v>
      </c>
      <c r="W31" s="206">
        <v>0</v>
      </c>
      <c r="DA31" s="71" t="s">
        <v>131</v>
      </c>
    </row>
    <row r="32" spans="1:105" ht="12" customHeight="1" x14ac:dyDescent="0.3">
      <c r="A32" s="18" t="s">
        <v>69</v>
      </c>
      <c r="B32" s="206">
        <v>20.349699054170252</v>
      </c>
      <c r="C32" s="206">
        <v>17.29724849527085</v>
      </c>
      <c r="D32" s="206">
        <v>27.47205503009458</v>
      </c>
      <c r="E32" s="206">
        <v>18.314703353396389</v>
      </c>
      <c r="F32" s="206">
        <v>14.24479793637145</v>
      </c>
      <c r="G32" s="206">
        <v>13.22725709372313</v>
      </c>
      <c r="H32" s="206">
        <v>10.17480653482373</v>
      </c>
      <c r="I32" s="206">
        <v>9.1573516766981928</v>
      </c>
      <c r="J32" s="206">
        <v>12.209802235597589</v>
      </c>
      <c r="K32" s="206">
        <v>11.192347377472061</v>
      </c>
      <c r="L32" s="206">
        <v>12.209802235597589</v>
      </c>
      <c r="M32" s="206">
        <v>12.209802235597589</v>
      </c>
      <c r="N32" s="206">
        <v>12.209802235597589</v>
      </c>
      <c r="O32" s="206">
        <v>13.22725709372313</v>
      </c>
      <c r="P32" s="206">
        <v>11.192347377472061</v>
      </c>
      <c r="Q32" s="206">
        <v>12.209802235597589</v>
      </c>
      <c r="R32" s="206">
        <v>10.17480653482373</v>
      </c>
      <c r="S32" s="206">
        <v>10.48005159071367</v>
      </c>
      <c r="T32" s="206">
        <v>10.378331900257949</v>
      </c>
      <c r="U32" s="206">
        <v>10.276612209802231</v>
      </c>
      <c r="V32" s="206">
        <v>9.4487532244196029</v>
      </c>
      <c r="W32" s="206">
        <v>8.9352536543422172</v>
      </c>
      <c r="DA32" s="71" t="s">
        <v>132</v>
      </c>
    </row>
    <row r="33" spans="1:105" ht="12" customHeight="1" x14ac:dyDescent="0.3">
      <c r="A33" s="18" t="s">
        <v>70</v>
      </c>
      <c r="B33" s="206">
        <v>10.50920034393809</v>
      </c>
      <c r="C33" s="206">
        <v>18.152278589853829</v>
      </c>
      <c r="D33" s="206">
        <v>21.97386070507309</v>
      </c>
      <c r="E33" s="206">
        <v>11.464574376612211</v>
      </c>
      <c r="F33" s="206">
        <v>15.28615649183147</v>
      </c>
      <c r="G33" s="206">
        <v>11.464574376612211</v>
      </c>
      <c r="H33" s="206">
        <v>7.643078245915734</v>
      </c>
      <c r="I33" s="206">
        <v>18.152278589853829</v>
      </c>
      <c r="J33" s="206">
        <v>1.9107480653482369</v>
      </c>
      <c r="K33" s="206">
        <v>0</v>
      </c>
      <c r="L33" s="206">
        <v>0</v>
      </c>
      <c r="M33" s="206">
        <v>0</v>
      </c>
      <c r="N33" s="206">
        <v>3.8214961306964752</v>
      </c>
      <c r="O33" s="206">
        <v>2.8661220980223558</v>
      </c>
      <c r="P33" s="206">
        <v>2.8661220980223558</v>
      </c>
      <c r="Q33" s="206">
        <v>1.9107480653482369</v>
      </c>
      <c r="R33" s="206">
        <v>1.9107480653482369</v>
      </c>
      <c r="S33" s="206">
        <v>2.00627687016337</v>
      </c>
      <c r="T33" s="206">
        <v>1.5286328460877039</v>
      </c>
      <c r="U33" s="206">
        <v>1.241960447119518</v>
      </c>
      <c r="V33" s="206">
        <v>1.2544282029234739</v>
      </c>
      <c r="W33" s="206">
        <v>1.157953568357696</v>
      </c>
      <c r="DA33" s="71" t="s">
        <v>133</v>
      </c>
    </row>
    <row r="34" spans="1:105" ht="12" customHeight="1" x14ac:dyDescent="0.3">
      <c r="A34" s="18" t="s">
        <v>34</v>
      </c>
      <c r="B34" s="206">
        <v>168.91177987962169</v>
      </c>
      <c r="C34" s="206">
        <v>13.75752364574377</v>
      </c>
      <c r="D34" s="206">
        <v>0</v>
      </c>
      <c r="E34" s="206">
        <v>1.5286328460877039</v>
      </c>
      <c r="F34" s="206">
        <v>0.76431642304385194</v>
      </c>
      <c r="G34" s="206">
        <v>8.4073946689595864</v>
      </c>
      <c r="H34" s="206">
        <v>0.76431642304385194</v>
      </c>
      <c r="I34" s="206">
        <v>0</v>
      </c>
      <c r="J34" s="206">
        <v>0</v>
      </c>
      <c r="K34" s="206">
        <v>0</v>
      </c>
      <c r="L34" s="206">
        <v>0</v>
      </c>
      <c r="M34" s="206">
        <v>0</v>
      </c>
      <c r="N34" s="206">
        <v>0</v>
      </c>
      <c r="O34" s="206">
        <v>0</v>
      </c>
      <c r="P34" s="206">
        <v>0</v>
      </c>
      <c r="Q34" s="206">
        <v>0</v>
      </c>
      <c r="R34" s="206">
        <v>0</v>
      </c>
      <c r="S34" s="206">
        <v>0</v>
      </c>
      <c r="T34" s="206">
        <v>1.9871883061049009</v>
      </c>
      <c r="U34" s="206">
        <v>2.598624247635426</v>
      </c>
      <c r="V34" s="206">
        <v>2.561650902837489</v>
      </c>
      <c r="W34" s="206">
        <v>2.9497850386930349</v>
      </c>
      <c r="DA34" s="71" t="s">
        <v>134</v>
      </c>
    </row>
    <row r="35" spans="1:105" ht="12" customHeight="1" x14ac:dyDescent="0.3">
      <c r="A35" s="14" t="s">
        <v>35</v>
      </c>
      <c r="B35" s="206">
        <f t="shared" ref="B35:W35" si="12">B36+B37</f>
        <v>1382.9870163370592</v>
      </c>
      <c r="C35" s="206">
        <f t="shared" si="12"/>
        <v>1266.3813413585553</v>
      </c>
      <c r="D35" s="206">
        <f t="shared" si="12"/>
        <v>1319.1441960447119</v>
      </c>
      <c r="E35" s="206">
        <f t="shared" si="12"/>
        <v>1388.4635425623387</v>
      </c>
      <c r="F35" s="206">
        <f t="shared" si="12"/>
        <v>1426.434049871023</v>
      </c>
      <c r="G35" s="206">
        <f t="shared" si="12"/>
        <v>1233.4905417024936</v>
      </c>
      <c r="H35" s="206">
        <f t="shared" si="12"/>
        <v>1191.652192605331</v>
      </c>
      <c r="I35" s="206">
        <f t="shared" si="12"/>
        <v>1132.910834049871</v>
      </c>
      <c r="J35" s="206">
        <f t="shared" si="12"/>
        <v>1134.9060189165948</v>
      </c>
      <c r="K35" s="206">
        <f t="shared" si="12"/>
        <v>640.67429062768713</v>
      </c>
      <c r="L35" s="206">
        <f t="shared" si="12"/>
        <v>766.67798796216664</v>
      </c>
      <c r="M35" s="206">
        <f t="shared" si="12"/>
        <v>735.35331040412723</v>
      </c>
      <c r="N35" s="206">
        <f t="shared" si="12"/>
        <v>665.82192605331045</v>
      </c>
      <c r="O35" s="206">
        <f t="shared" si="12"/>
        <v>621.49303525365428</v>
      </c>
      <c r="P35" s="206">
        <f t="shared" si="12"/>
        <v>604.53886500429928</v>
      </c>
      <c r="Q35" s="206">
        <f t="shared" si="12"/>
        <v>622.23319002579547</v>
      </c>
      <c r="R35" s="206">
        <f t="shared" si="12"/>
        <v>638.79733447979356</v>
      </c>
      <c r="S35" s="206">
        <f t="shared" si="12"/>
        <v>663.33551160791058</v>
      </c>
      <c r="T35" s="206">
        <f t="shared" si="12"/>
        <v>688.29174548581261</v>
      </c>
      <c r="U35" s="206">
        <f t="shared" si="12"/>
        <v>661.66491831470319</v>
      </c>
      <c r="V35" s="206">
        <f t="shared" si="12"/>
        <v>635.19200343938087</v>
      </c>
      <c r="W35" s="206">
        <f t="shared" si="12"/>
        <v>633.38306104901108</v>
      </c>
      <c r="DA35" s="71"/>
    </row>
    <row r="36" spans="1:105" ht="12" customHeight="1" x14ac:dyDescent="0.3">
      <c r="A36" s="18" t="s">
        <v>72</v>
      </c>
      <c r="B36" s="206">
        <v>818.67540842648316</v>
      </c>
      <c r="C36" s="206">
        <v>705.1938091143594</v>
      </c>
      <c r="D36" s="206">
        <v>734.81728288907982</v>
      </c>
      <c r="E36" s="206">
        <v>731.38650042992253</v>
      </c>
      <c r="F36" s="206">
        <v>806.05331040412716</v>
      </c>
      <c r="G36" s="206">
        <v>737.61298366294068</v>
      </c>
      <c r="H36" s="206">
        <v>736.18263112639715</v>
      </c>
      <c r="I36" s="206">
        <v>712.53009458297504</v>
      </c>
      <c r="J36" s="206">
        <v>705.2580395528804</v>
      </c>
      <c r="K36" s="206">
        <v>406.06552020636292</v>
      </c>
      <c r="L36" s="206">
        <v>518.39286328460867</v>
      </c>
      <c r="M36" s="206">
        <v>502.6219260533104</v>
      </c>
      <c r="N36" s="206">
        <v>456.62390369733453</v>
      </c>
      <c r="O36" s="206">
        <v>414.12699914015468</v>
      </c>
      <c r="P36" s="206">
        <v>423.07575236457438</v>
      </c>
      <c r="Q36" s="206">
        <v>459.93740326741192</v>
      </c>
      <c r="R36" s="206">
        <v>475.40524505588991</v>
      </c>
      <c r="S36" s="206">
        <v>491.75434221840072</v>
      </c>
      <c r="T36" s="206">
        <v>515.14643164230438</v>
      </c>
      <c r="U36" s="206">
        <v>508.58839208942379</v>
      </c>
      <c r="V36" s="206">
        <v>493.96268271711091</v>
      </c>
      <c r="W36" s="206">
        <v>453.12226999140148</v>
      </c>
      <c r="DA36" s="71" t="s">
        <v>135</v>
      </c>
    </row>
    <row r="37" spans="1:105" ht="12" customHeight="1" x14ac:dyDescent="0.3">
      <c r="A37" s="18" t="s">
        <v>36</v>
      </c>
      <c r="B37" s="206">
        <v>564.31160791057607</v>
      </c>
      <c r="C37" s="206">
        <v>561.18753224419606</v>
      </c>
      <c r="D37" s="206">
        <v>584.32691315563193</v>
      </c>
      <c r="E37" s="206">
        <v>657.07704213241607</v>
      </c>
      <c r="F37" s="206">
        <v>620.38073946689588</v>
      </c>
      <c r="G37" s="206">
        <v>495.87755803955292</v>
      </c>
      <c r="H37" s="206">
        <v>455.46956147893383</v>
      </c>
      <c r="I37" s="206">
        <v>420.38073946689588</v>
      </c>
      <c r="J37" s="206">
        <v>429.64797936371451</v>
      </c>
      <c r="K37" s="206">
        <v>234.60877042132421</v>
      </c>
      <c r="L37" s="206">
        <v>248.285124677558</v>
      </c>
      <c r="M37" s="206">
        <v>232.7313843508168</v>
      </c>
      <c r="N37" s="206">
        <v>209.19802235597589</v>
      </c>
      <c r="O37" s="206">
        <v>207.3660361134996</v>
      </c>
      <c r="P37" s="206">
        <v>181.4631126397249</v>
      </c>
      <c r="Q37" s="206">
        <v>162.29578675838351</v>
      </c>
      <c r="R37" s="206">
        <v>163.39208942390371</v>
      </c>
      <c r="S37" s="206">
        <v>171.5811693895098</v>
      </c>
      <c r="T37" s="206">
        <v>173.14531384350821</v>
      </c>
      <c r="U37" s="206">
        <v>153.07652622527939</v>
      </c>
      <c r="V37" s="206">
        <v>141.22932072226999</v>
      </c>
      <c r="W37" s="206">
        <v>180.26079105760959</v>
      </c>
      <c r="DA37" s="71" t="s">
        <v>136</v>
      </c>
    </row>
    <row r="38" spans="1:105" ht="12" customHeight="1" x14ac:dyDescent="0.3">
      <c r="A38" s="14" t="s">
        <v>37</v>
      </c>
      <c r="B38" s="206">
        <f t="shared" ref="B38:W38" si="13">B39+B40+B41+B42+B43+B44</f>
        <v>0</v>
      </c>
      <c r="C38" s="206">
        <f t="shared" si="13"/>
        <v>0</v>
      </c>
      <c r="D38" s="206">
        <f t="shared" si="13"/>
        <v>0</v>
      </c>
      <c r="E38" s="206">
        <f t="shared" si="13"/>
        <v>0</v>
      </c>
      <c r="F38" s="206">
        <f t="shared" si="13"/>
        <v>0</v>
      </c>
      <c r="G38" s="206">
        <f t="shared" si="13"/>
        <v>0</v>
      </c>
      <c r="H38" s="206">
        <f t="shared" si="13"/>
        <v>0</v>
      </c>
      <c r="I38" s="206">
        <f t="shared" si="13"/>
        <v>0</v>
      </c>
      <c r="J38" s="206">
        <f t="shared" si="13"/>
        <v>0</v>
      </c>
      <c r="K38" s="206">
        <f t="shared" si="13"/>
        <v>0</v>
      </c>
      <c r="L38" s="206">
        <f t="shared" si="13"/>
        <v>0.16606670482834479</v>
      </c>
      <c r="M38" s="206">
        <f t="shared" si="13"/>
        <v>0.17762660125077781</v>
      </c>
      <c r="N38" s="206">
        <f t="shared" si="13"/>
        <v>0.49688233875020682</v>
      </c>
      <c r="O38" s="206">
        <f t="shared" si="13"/>
        <v>0.54667474552257</v>
      </c>
      <c r="P38" s="206">
        <f t="shared" si="13"/>
        <v>2.1194555523802934</v>
      </c>
      <c r="Q38" s="206">
        <f t="shared" si="13"/>
        <v>2.2859169500915408</v>
      </c>
      <c r="R38" s="206">
        <f t="shared" si="13"/>
        <v>2.4723565227971847</v>
      </c>
      <c r="S38" s="206">
        <f t="shared" si="13"/>
        <v>2.5475445577246134</v>
      </c>
      <c r="T38" s="206">
        <f t="shared" si="13"/>
        <v>2.5018278738400452</v>
      </c>
      <c r="U38" s="206">
        <f t="shared" si="13"/>
        <v>2.5449268673795071</v>
      </c>
      <c r="V38" s="206">
        <f t="shared" si="13"/>
        <v>2.5673293268935047</v>
      </c>
      <c r="W38" s="206">
        <f t="shared" si="13"/>
        <v>2.1581275117392171</v>
      </c>
      <c r="DA38" s="71"/>
    </row>
    <row r="39" spans="1:105" ht="12" customHeight="1" x14ac:dyDescent="0.3">
      <c r="A39" s="18" t="s">
        <v>73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0</v>
      </c>
      <c r="H39" s="206">
        <v>0</v>
      </c>
      <c r="I39" s="206">
        <v>0</v>
      </c>
      <c r="J39" s="206">
        <v>0</v>
      </c>
      <c r="K39" s="206">
        <v>0</v>
      </c>
      <c r="L39" s="206">
        <v>0</v>
      </c>
      <c r="M39" s="206">
        <v>0</v>
      </c>
      <c r="N39" s="206">
        <v>0.26749785038693041</v>
      </c>
      <c r="O39" s="206">
        <v>0.26036113499570068</v>
      </c>
      <c r="P39" s="206">
        <v>1.671883061049011</v>
      </c>
      <c r="Q39" s="206">
        <v>1.671883061049011</v>
      </c>
      <c r="R39" s="206">
        <v>1.671883061049011</v>
      </c>
      <c r="S39" s="206">
        <v>1.671883061049011</v>
      </c>
      <c r="T39" s="206">
        <v>1.671883061049011</v>
      </c>
      <c r="U39" s="206">
        <v>1.671883061049011</v>
      </c>
      <c r="V39" s="206">
        <v>1.671883061049011</v>
      </c>
      <c r="W39" s="206">
        <v>1.671883061049011</v>
      </c>
      <c r="DA39" s="71" t="s">
        <v>137</v>
      </c>
    </row>
    <row r="40" spans="1:105" ht="12" customHeight="1" x14ac:dyDescent="0.3">
      <c r="A40" s="18" t="s">
        <v>74</v>
      </c>
      <c r="B40" s="206">
        <v>0</v>
      </c>
      <c r="C40" s="206">
        <v>0</v>
      </c>
      <c r="D40" s="206">
        <v>0</v>
      </c>
      <c r="E40" s="206">
        <v>0</v>
      </c>
      <c r="F40" s="206">
        <v>0</v>
      </c>
      <c r="G40" s="206">
        <v>0</v>
      </c>
      <c r="H40" s="206">
        <v>0</v>
      </c>
      <c r="I40" s="206">
        <v>0</v>
      </c>
      <c r="J40" s="206">
        <v>0</v>
      </c>
      <c r="K40" s="206">
        <v>0</v>
      </c>
      <c r="L40" s="206">
        <v>0</v>
      </c>
      <c r="M40" s="206">
        <v>0</v>
      </c>
      <c r="N40" s="206">
        <v>0</v>
      </c>
      <c r="O40" s="206">
        <v>0</v>
      </c>
      <c r="P40" s="206">
        <v>0</v>
      </c>
      <c r="Q40" s="206">
        <v>0</v>
      </c>
      <c r="R40" s="206">
        <v>0</v>
      </c>
      <c r="S40" s="206">
        <v>0</v>
      </c>
      <c r="T40" s="206">
        <v>0</v>
      </c>
      <c r="U40" s="206">
        <v>0</v>
      </c>
      <c r="V40" s="206">
        <v>0</v>
      </c>
      <c r="W40" s="206">
        <v>0</v>
      </c>
      <c r="DA40" s="71" t="s">
        <v>138</v>
      </c>
    </row>
    <row r="41" spans="1:105" ht="12" customHeight="1" x14ac:dyDescent="0.3">
      <c r="A41" s="18" t="s">
        <v>75</v>
      </c>
      <c r="B41" s="206">
        <v>0</v>
      </c>
      <c r="C41" s="206">
        <v>0</v>
      </c>
      <c r="D41" s="206">
        <v>0</v>
      </c>
      <c r="E41" s="206">
        <v>0</v>
      </c>
      <c r="F41" s="206">
        <v>0</v>
      </c>
      <c r="G41" s="206">
        <v>0</v>
      </c>
      <c r="H41" s="206">
        <v>0</v>
      </c>
      <c r="I41" s="206">
        <v>0</v>
      </c>
      <c r="J41" s="206">
        <v>0</v>
      </c>
      <c r="K41" s="206">
        <v>0</v>
      </c>
      <c r="L41" s="206">
        <v>0</v>
      </c>
      <c r="M41" s="206">
        <v>0</v>
      </c>
      <c r="N41" s="206">
        <v>0</v>
      </c>
      <c r="O41" s="206">
        <v>0</v>
      </c>
      <c r="P41" s="206">
        <v>0</v>
      </c>
      <c r="Q41" s="206">
        <v>0</v>
      </c>
      <c r="R41" s="206">
        <v>0</v>
      </c>
      <c r="S41" s="206">
        <v>0</v>
      </c>
      <c r="T41" s="206">
        <v>0</v>
      </c>
      <c r="U41" s="206">
        <v>0</v>
      </c>
      <c r="V41" s="206">
        <v>0</v>
      </c>
      <c r="W41" s="206">
        <v>0</v>
      </c>
      <c r="DA41" s="71" t="s">
        <v>139</v>
      </c>
    </row>
    <row r="42" spans="1:105" ht="12" customHeight="1" x14ac:dyDescent="0.3">
      <c r="A42" s="18" t="s">
        <v>76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140</v>
      </c>
    </row>
    <row r="43" spans="1:105" ht="12" customHeight="1" x14ac:dyDescent="0.3">
      <c r="A43" s="18" t="s">
        <v>77</v>
      </c>
      <c r="B43" s="206">
        <v>0</v>
      </c>
      <c r="C43" s="206">
        <v>0</v>
      </c>
      <c r="D43" s="206">
        <v>0</v>
      </c>
      <c r="E43" s="206">
        <v>0</v>
      </c>
      <c r="F43" s="206">
        <v>0</v>
      </c>
      <c r="G43" s="206">
        <v>0</v>
      </c>
      <c r="H43" s="206">
        <v>0</v>
      </c>
      <c r="I43" s="206">
        <v>0</v>
      </c>
      <c r="J43" s="206">
        <v>0</v>
      </c>
      <c r="K43" s="206">
        <v>0</v>
      </c>
      <c r="L43" s="206">
        <v>0</v>
      </c>
      <c r="M43" s="206">
        <v>0</v>
      </c>
      <c r="N43" s="206">
        <v>0</v>
      </c>
      <c r="O43" s="206">
        <v>0</v>
      </c>
      <c r="P43" s="206">
        <v>0</v>
      </c>
      <c r="Q43" s="206">
        <v>0</v>
      </c>
      <c r="R43" s="206">
        <v>0</v>
      </c>
      <c r="S43" s="206">
        <v>0</v>
      </c>
      <c r="T43" s="206">
        <v>0</v>
      </c>
      <c r="U43" s="206">
        <v>0</v>
      </c>
      <c r="V43" s="206">
        <v>0</v>
      </c>
      <c r="W43" s="206">
        <v>0</v>
      </c>
      <c r="DA43" s="71" t="s">
        <v>141</v>
      </c>
    </row>
    <row r="44" spans="1:105" ht="12" customHeight="1" x14ac:dyDescent="0.3">
      <c r="A44" s="18" t="s">
        <v>78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0.16606670482834479</v>
      </c>
      <c r="M44" s="206">
        <v>0.17762660125077781</v>
      </c>
      <c r="N44" s="206">
        <v>0.22938448836327641</v>
      </c>
      <c r="O44" s="206">
        <v>0.28631361052686938</v>
      </c>
      <c r="P44" s="206">
        <v>0.4475724913312823</v>
      </c>
      <c r="Q44" s="206">
        <v>0.61403388904252987</v>
      </c>
      <c r="R44" s="206">
        <v>0.80047346174817391</v>
      </c>
      <c r="S44" s="206">
        <v>0.87566149667560245</v>
      </c>
      <c r="T44" s="206">
        <v>0.82994481279103427</v>
      </c>
      <c r="U44" s="206">
        <v>0.87304380633049639</v>
      </c>
      <c r="V44" s="206">
        <v>0.89544626584449383</v>
      </c>
      <c r="W44" s="206">
        <v>0.486244450690206</v>
      </c>
      <c r="DA44" s="71" t="s">
        <v>142</v>
      </c>
    </row>
    <row r="45" spans="1:105" ht="12" customHeight="1" x14ac:dyDescent="0.3">
      <c r="A45" s="14" t="s">
        <v>79</v>
      </c>
      <c r="B45" s="206">
        <v>17.220808254514189</v>
      </c>
      <c r="C45" s="206">
        <v>16.981943250214961</v>
      </c>
      <c r="D45" s="206">
        <v>16.480395528804809</v>
      </c>
      <c r="E45" s="206">
        <v>16.169905417024939</v>
      </c>
      <c r="F45" s="206">
        <v>16.098194325021499</v>
      </c>
      <c r="G45" s="206">
        <v>14.760705073086839</v>
      </c>
      <c r="H45" s="206">
        <v>30.95442820292347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0</v>
      </c>
      <c r="W45" s="206">
        <v>0</v>
      </c>
      <c r="DA45" s="71" t="s">
        <v>143</v>
      </c>
    </row>
    <row r="46" spans="1:105" ht="12" customHeight="1" x14ac:dyDescent="0.3">
      <c r="A46" s="21" t="s">
        <v>38</v>
      </c>
      <c r="B46" s="209">
        <v>591.2295786758383</v>
      </c>
      <c r="C46" s="209">
        <v>572.91487532244196</v>
      </c>
      <c r="D46" s="209">
        <v>587.53224419604464</v>
      </c>
      <c r="E46" s="209">
        <v>603.18142734307821</v>
      </c>
      <c r="F46" s="209">
        <v>548.39208942390371</v>
      </c>
      <c r="G46" s="209">
        <v>504.66895958727429</v>
      </c>
      <c r="H46" s="209">
        <v>567.49785038693028</v>
      </c>
      <c r="I46" s="209">
        <v>565.41702493551156</v>
      </c>
      <c r="J46" s="209">
        <v>512.94926913155632</v>
      </c>
      <c r="K46" s="209">
        <v>349.43250214961307</v>
      </c>
      <c r="L46" s="209">
        <v>449.73344797936358</v>
      </c>
      <c r="M46" s="209">
        <v>424.58297506448832</v>
      </c>
      <c r="N46" s="209">
        <v>405.75236457437649</v>
      </c>
      <c r="O46" s="209">
        <v>396.50902837489252</v>
      </c>
      <c r="P46" s="209">
        <v>372.0980223559759</v>
      </c>
      <c r="Q46" s="209">
        <v>378.02235597592431</v>
      </c>
      <c r="R46" s="209">
        <v>370.05159071367149</v>
      </c>
      <c r="S46" s="209">
        <v>378.40928632846078</v>
      </c>
      <c r="T46" s="209">
        <v>385.15047291487531</v>
      </c>
      <c r="U46" s="209">
        <v>339.34651762682722</v>
      </c>
      <c r="V46" s="209">
        <v>347.89337919174551</v>
      </c>
      <c r="W46" s="209">
        <v>367.66981943250221</v>
      </c>
      <c r="DA46" s="86" t="s">
        <v>144</v>
      </c>
    </row>
    <row r="47" spans="1:105" ht="12" customHeight="1" x14ac:dyDescent="0.3">
      <c r="A47" s="31" t="s">
        <v>145</v>
      </c>
      <c r="B47" s="212">
        <f t="shared" ref="B47:W47" si="14">SUM(B48:B49)</f>
        <v>2408.9110920034391</v>
      </c>
      <c r="C47" s="212">
        <f t="shared" si="14"/>
        <v>2171.3323731728292</v>
      </c>
      <c r="D47" s="212">
        <f t="shared" si="14"/>
        <v>2286.5940670679274</v>
      </c>
      <c r="E47" s="212">
        <f t="shared" si="14"/>
        <v>2413.9609630266527</v>
      </c>
      <c r="F47" s="212">
        <f t="shared" si="14"/>
        <v>2208.3548581255377</v>
      </c>
      <c r="G47" s="212">
        <f t="shared" si="14"/>
        <v>1940.1829750644874</v>
      </c>
      <c r="H47" s="212">
        <f t="shared" si="14"/>
        <v>1810.0866723989686</v>
      </c>
      <c r="I47" s="212">
        <f t="shared" si="14"/>
        <v>1725.6374892519343</v>
      </c>
      <c r="J47" s="212">
        <f t="shared" si="14"/>
        <v>1661.9758383490978</v>
      </c>
      <c r="K47" s="212">
        <f t="shared" si="14"/>
        <v>1001.2991401547724</v>
      </c>
      <c r="L47" s="212">
        <f t="shared" si="14"/>
        <v>1228.7873048819565</v>
      </c>
      <c r="M47" s="212">
        <f t="shared" si="14"/>
        <v>1172.3237143054637</v>
      </c>
      <c r="N47" s="212">
        <f t="shared" si="14"/>
        <v>1088.1024713327315</v>
      </c>
      <c r="O47" s="212">
        <f t="shared" si="14"/>
        <v>1041.6422035503376</v>
      </c>
      <c r="P47" s="212">
        <f t="shared" si="14"/>
        <v>999.88514772778854</v>
      </c>
      <c r="Q47" s="212">
        <f t="shared" si="14"/>
        <v>1030.7020820403754</v>
      </c>
      <c r="R47" s="212">
        <f t="shared" si="14"/>
        <v>1036.8622963336313</v>
      </c>
      <c r="S47" s="212">
        <f t="shared" si="14"/>
        <v>1072.2189976961592</v>
      </c>
      <c r="T47" s="212">
        <f t="shared" si="14"/>
        <v>1105.0265914164022</v>
      </c>
      <c r="U47" s="212">
        <f t="shared" si="14"/>
        <v>1035.3512037375433</v>
      </c>
      <c r="V47" s="212">
        <f t="shared" si="14"/>
        <v>1014.2609664722075</v>
      </c>
      <c r="W47" s="212">
        <f t="shared" si="14"/>
        <v>1034.9005178814723</v>
      </c>
      <c r="DA47" s="109"/>
    </row>
    <row r="48" spans="1:105" ht="12" customHeight="1" x14ac:dyDescent="0.3">
      <c r="A48" s="51" t="s">
        <v>41</v>
      </c>
      <c r="B48" s="243">
        <f>ISI_fec!B5</f>
        <v>2102.9251923846841</v>
      </c>
      <c r="C48" s="243">
        <f>ISI_fec!C5</f>
        <v>1867.072918707086</v>
      </c>
      <c r="D48" s="243">
        <f>ISI_fec!D5</f>
        <v>1961.538797418463</v>
      </c>
      <c r="E48" s="243">
        <f>ISI_fec!E5</f>
        <v>2083.4198341404449</v>
      </c>
      <c r="F48" s="243">
        <f>ISI_fec!F5</f>
        <v>1906.407978638473</v>
      </c>
      <c r="G48" s="243">
        <f>ISI_fec!G5</f>
        <v>1665.6535083282949</v>
      </c>
      <c r="H48" s="243">
        <f>ISI_fec!H5</f>
        <v>1494.0744379664011</v>
      </c>
      <c r="I48" s="243">
        <f>ISI_fec!I5</f>
        <v>1385.9797510424789</v>
      </c>
      <c r="J48" s="243">
        <f>ISI_fec!J5</f>
        <v>1362.1944271515711</v>
      </c>
      <c r="K48" s="243">
        <f>ISI_fec!K5</f>
        <v>746.07068160431334</v>
      </c>
      <c r="L48" s="243">
        <f>ISI_fec!L5</f>
        <v>968.63549268958991</v>
      </c>
      <c r="M48" s="243">
        <f>ISI_fec!M5</f>
        <v>926.36588596607214</v>
      </c>
      <c r="N48" s="243">
        <f>ISI_fec!N5</f>
        <v>846.44738447947145</v>
      </c>
      <c r="O48" s="243">
        <f>ISI_fec!O5</f>
        <v>830.69165766329377</v>
      </c>
      <c r="P48" s="243">
        <f>ISI_fec!P5</f>
        <v>802.76413357416868</v>
      </c>
      <c r="Q48" s="243">
        <f>ISI_fec!Q5</f>
        <v>819.45365662357312</v>
      </c>
      <c r="R48" s="243">
        <f>ISI_fec!R5</f>
        <v>844.98481510933721</v>
      </c>
      <c r="S48" s="243">
        <f>ISI_fec!S5</f>
        <v>869.01691530661458</v>
      </c>
      <c r="T48" s="243">
        <f>ISI_fec!T5</f>
        <v>877.86149883450832</v>
      </c>
      <c r="U48" s="243">
        <f>ISI_fec!U5</f>
        <v>830.30722401240382</v>
      </c>
      <c r="V48" s="243">
        <f>ISI_fec!V5</f>
        <v>824.98780116497585</v>
      </c>
      <c r="W48" s="243">
        <f>ISI_fec!W5</f>
        <v>838.57315052305898</v>
      </c>
      <c r="DA48" s="83"/>
    </row>
    <row r="49" spans="1:105" ht="12" customHeight="1" x14ac:dyDescent="0.3">
      <c r="A49" s="52" t="s">
        <v>42</v>
      </c>
      <c r="B49" s="244">
        <f>ISI_fec!B54</f>
        <v>305.98589961875501</v>
      </c>
      <c r="C49" s="244">
        <f>ISI_fec!C54</f>
        <v>304.25945446574298</v>
      </c>
      <c r="D49" s="244">
        <f>ISI_fec!D54</f>
        <v>325.05526964946421</v>
      </c>
      <c r="E49" s="244">
        <f>ISI_fec!E54</f>
        <v>330.54112888620801</v>
      </c>
      <c r="F49" s="244">
        <f>ISI_fec!F54</f>
        <v>301.9468794870649</v>
      </c>
      <c r="G49" s="244">
        <f>ISI_fec!G54</f>
        <v>274.52946673619249</v>
      </c>
      <c r="H49" s="244">
        <f>ISI_fec!H54</f>
        <v>316.01223443256748</v>
      </c>
      <c r="I49" s="244">
        <f>ISI_fec!I54</f>
        <v>339.65773820945537</v>
      </c>
      <c r="J49" s="244">
        <f>ISI_fec!J54</f>
        <v>299.78141119752672</v>
      </c>
      <c r="K49" s="244">
        <f>ISI_fec!K54</f>
        <v>255.2284585504591</v>
      </c>
      <c r="L49" s="244">
        <f>ISI_fec!L54</f>
        <v>260.15181219236661</v>
      </c>
      <c r="M49" s="244">
        <f>ISI_fec!M54</f>
        <v>245.9578283393916</v>
      </c>
      <c r="N49" s="244">
        <f>ISI_fec!N54</f>
        <v>241.65508685326</v>
      </c>
      <c r="O49" s="244">
        <f>ISI_fec!O54</f>
        <v>210.9505458870438</v>
      </c>
      <c r="P49" s="244">
        <f>ISI_fec!P54</f>
        <v>197.12101415361991</v>
      </c>
      <c r="Q49" s="244">
        <f>ISI_fec!Q54</f>
        <v>211.24842541680221</v>
      </c>
      <c r="R49" s="244">
        <f>ISI_fec!R54</f>
        <v>191.87748122429409</v>
      </c>
      <c r="S49" s="244">
        <f>ISI_fec!S54</f>
        <v>203.20208238954459</v>
      </c>
      <c r="T49" s="244">
        <f>ISI_fec!T54</f>
        <v>227.1650925818939</v>
      </c>
      <c r="U49" s="244">
        <f>ISI_fec!U54</f>
        <v>205.04397972513951</v>
      </c>
      <c r="V49" s="244">
        <f>ISI_fec!V54</f>
        <v>189.27316530723169</v>
      </c>
      <c r="W49" s="244">
        <f>ISI_fec!W54</f>
        <v>196.32736735841331</v>
      </c>
      <c r="DA49" s="84"/>
    </row>
    <row r="50" spans="1:105" ht="12" customHeight="1" x14ac:dyDescent="0.3">
      <c r="A50" s="3"/>
      <c r="B50" s="250"/>
      <c r="C50" s="250"/>
      <c r="D50" s="250"/>
      <c r="E50" s="250"/>
      <c r="F50" s="250"/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DA50" s="87"/>
    </row>
    <row r="51" spans="1:105" ht="12" customHeight="1" x14ac:dyDescent="0.3">
      <c r="A51" s="30" t="s">
        <v>85</v>
      </c>
      <c r="B51" s="205">
        <f t="shared" ref="B51:W51" si="15">B52+B53</f>
        <v>17662.027011298793</v>
      </c>
      <c r="C51" s="205">
        <f t="shared" si="15"/>
        <v>16487.275565852589</v>
      </c>
      <c r="D51" s="205">
        <f t="shared" si="15"/>
        <v>17511.076993368108</v>
      </c>
      <c r="E51" s="205">
        <f t="shared" si="15"/>
        <v>18188.294809553619</v>
      </c>
      <c r="F51" s="205">
        <f t="shared" si="15"/>
        <v>17427.495134887482</v>
      </c>
      <c r="G51" s="205">
        <f t="shared" si="15"/>
        <v>14406.997610855993</v>
      </c>
      <c r="H51" s="205">
        <f t="shared" si="15"/>
        <v>13519.485064161028</v>
      </c>
      <c r="I51" s="205">
        <f t="shared" si="15"/>
        <v>12031.341560102444</v>
      </c>
      <c r="J51" s="205">
        <f t="shared" si="15"/>
        <v>12329.005865773614</v>
      </c>
      <c r="K51" s="205">
        <f t="shared" si="15"/>
        <v>6051.7602633399501</v>
      </c>
      <c r="L51" s="205">
        <f t="shared" si="15"/>
        <v>7495.1437463410693</v>
      </c>
      <c r="M51" s="205">
        <f t="shared" si="15"/>
        <v>6938.697700823046</v>
      </c>
      <c r="N51" s="205">
        <f t="shared" si="15"/>
        <v>5468.9170551190691</v>
      </c>
      <c r="O51" s="205">
        <f t="shared" si="15"/>
        <v>5530.9796293589789</v>
      </c>
      <c r="P51" s="205">
        <f t="shared" si="15"/>
        <v>5520.9096443183516</v>
      </c>
      <c r="Q51" s="205">
        <f t="shared" si="15"/>
        <v>5506.961393988925</v>
      </c>
      <c r="R51" s="205">
        <f t="shared" si="15"/>
        <v>6158.8715902975537</v>
      </c>
      <c r="S51" s="205">
        <f t="shared" si="15"/>
        <v>6042.643770836663</v>
      </c>
      <c r="T51" s="205">
        <f t="shared" si="15"/>
        <v>6219.4696535485773</v>
      </c>
      <c r="U51" s="205">
        <f t="shared" si="15"/>
        <v>5919.6108113589498</v>
      </c>
      <c r="V51" s="205">
        <f t="shared" si="15"/>
        <v>4840.1676915318858</v>
      </c>
      <c r="W51" s="205">
        <f t="shared" si="15"/>
        <v>5473.739037797829</v>
      </c>
      <c r="DA51" s="112"/>
    </row>
    <row r="52" spans="1:105" ht="12" customHeight="1" x14ac:dyDescent="0.3">
      <c r="A52" s="24" t="s">
        <v>146</v>
      </c>
      <c r="B52" s="215">
        <f>(ISI_emi!B5-ISI_emi!B52)+(ISI_emi!B54-ISI_emi!B96)</f>
        <v>8153.0739770380605</v>
      </c>
      <c r="C52" s="215">
        <f>(ISI_emi!C5-ISI_emi!C52)+(ISI_emi!C54-ISI_emi!C96)</f>
        <v>7394.3902013971247</v>
      </c>
      <c r="D52" s="215">
        <f>(ISI_emi!D5-ISI_emi!D52)+(ISI_emi!D54-ISI_emi!D96)</f>
        <v>7853.1007601950187</v>
      </c>
      <c r="E52" s="215">
        <f>(ISI_emi!E5-ISI_emi!E52)+(ISI_emi!E54-ISI_emi!E96)</f>
        <v>8849.4324920326981</v>
      </c>
      <c r="F52" s="215">
        <f>(ISI_emi!F5-ISI_emi!F52)+(ISI_emi!F54-ISI_emi!F96)</f>
        <v>7810.8433653538668</v>
      </c>
      <c r="G52" s="215">
        <f>(ISI_emi!G5-ISI_emi!G52)+(ISI_emi!G54-ISI_emi!G96)</f>
        <v>6173.7733977550633</v>
      </c>
      <c r="H52" s="215">
        <f>(ISI_emi!H5-ISI_emi!H52)+(ISI_emi!H54-ISI_emi!H96)</f>
        <v>5119.5848507944747</v>
      </c>
      <c r="I52" s="215">
        <f>(ISI_emi!I5-ISI_emi!I52)+(ISI_emi!I54-ISI_emi!I96)</f>
        <v>4721.5680980368952</v>
      </c>
      <c r="J52" s="215">
        <f>(ISI_emi!J5-ISI_emi!J52)+(ISI_emi!J54-ISI_emi!J96)</f>
        <v>4680.7088900367135</v>
      </c>
      <c r="K52" s="215">
        <f>(ISI_emi!K5-ISI_emi!K52)+(ISI_emi!K54-ISI_emi!K96)</f>
        <v>2482.1293712381707</v>
      </c>
      <c r="L52" s="215">
        <f>(ISI_emi!L5-ISI_emi!L52)+(ISI_emi!L54-ISI_emi!L96)</f>
        <v>2323.6032776386119</v>
      </c>
      <c r="M52" s="215">
        <f>(ISI_emi!M5-ISI_emi!M52)+(ISI_emi!M54-ISI_emi!M96)</f>
        <v>2185.4275246789457</v>
      </c>
      <c r="N52" s="215">
        <f>(ISI_emi!N5-ISI_emi!N52)+(ISI_emi!N54-ISI_emi!N96)</f>
        <v>1830.4397611190686</v>
      </c>
      <c r="O52" s="215">
        <f>(ISI_emi!O5-ISI_emi!O52)+(ISI_emi!O54-ISI_emi!O96)</f>
        <v>1730.8059393589785</v>
      </c>
      <c r="P52" s="215">
        <f>(ISI_emi!P5-ISI_emi!P52)+(ISI_emi!P54-ISI_emi!P96)</f>
        <v>1724.1919843183505</v>
      </c>
      <c r="Q52" s="215">
        <f>(ISI_emi!Q5-ISI_emi!Q52)+(ISI_emi!Q54-ISI_emi!Q96)</f>
        <v>1800.1851239989253</v>
      </c>
      <c r="R52" s="215">
        <f>(ISI_emi!R5-ISI_emi!R52)+(ISI_emi!R54-ISI_emi!R96)</f>
        <v>1934.6168471975536</v>
      </c>
      <c r="S52" s="215">
        <f>(ISI_emi!S5-ISI_emi!S52)+(ISI_emi!S54-ISI_emi!S96)</f>
        <v>2004.2950118366625</v>
      </c>
      <c r="T52" s="215">
        <f>(ISI_emi!T5-ISI_emi!T52)+(ISI_emi!T54-ISI_emi!T96)</f>
        <v>2097.6239147985771</v>
      </c>
      <c r="U52" s="215">
        <f>(ISI_emi!U5-ISI_emi!U52)+(ISI_emi!U54-ISI_emi!U96)</f>
        <v>1994.3933013589501</v>
      </c>
      <c r="V52" s="215">
        <f>(ISI_emi!V5-ISI_emi!V52)+(ISI_emi!V54-ISI_emi!V96)</f>
        <v>1878.7996381184405</v>
      </c>
      <c r="W52" s="215">
        <f>(ISI_emi!W5-ISI_emi!W52)+(ISI_emi!W54-ISI_emi!W96)</f>
        <v>2000.1908777978288</v>
      </c>
      <c r="DA52" s="85"/>
    </row>
    <row r="53" spans="1:105" ht="12" customHeight="1" x14ac:dyDescent="0.3">
      <c r="A53" s="14" t="s">
        <v>147</v>
      </c>
      <c r="B53" s="206">
        <f>ISI_emi!B52+ISI_emi!B96</f>
        <v>9508.9530342607322</v>
      </c>
      <c r="C53" s="206">
        <f>ISI_emi!C52+ISI_emi!C96</f>
        <v>9092.8853644554656</v>
      </c>
      <c r="D53" s="206">
        <f>ISI_emi!D52+ISI_emi!D96</f>
        <v>9657.9762331730872</v>
      </c>
      <c r="E53" s="206">
        <f>ISI_emi!E52+ISI_emi!E96</f>
        <v>9338.8623175209232</v>
      </c>
      <c r="F53" s="206">
        <f>ISI_emi!F52+ISI_emi!F96</f>
        <v>9616.651769533617</v>
      </c>
      <c r="G53" s="206">
        <f>ISI_emi!G52+ISI_emi!G96</f>
        <v>8233.2242131009298</v>
      </c>
      <c r="H53" s="206">
        <f>ISI_emi!H52+ISI_emi!H96</f>
        <v>8399.9002133665526</v>
      </c>
      <c r="I53" s="206">
        <f>ISI_emi!I52+ISI_emi!I96</f>
        <v>7309.7734620655492</v>
      </c>
      <c r="J53" s="206">
        <f>ISI_emi!J52+ISI_emi!J96</f>
        <v>7648.2969757369001</v>
      </c>
      <c r="K53" s="206">
        <f>ISI_emi!K52+ISI_emi!K96</f>
        <v>3569.6308921017794</v>
      </c>
      <c r="L53" s="206">
        <f>ISI_emi!L52+ISI_emi!L96</f>
        <v>5171.5404687024575</v>
      </c>
      <c r="M53" s="206">
        <f>ISI_emi!M52+ISI_emi!M96</f>
        <v>4753.2701761441003</v>
      </c>
      <c r="N53" s="206">
        <f>ISI_emi!N52+ISI_emi!N96</f>
        <v>3638.4772940000003</v>
      </c>
      <c r="O53" s="206">
        <f>ISI_emi!O52+ISI_emi!O96</f>
        <v>3800.1736900000005</v>
      </c>
      <c r="P53" s="206">
        <f>ISI_emi!P52+ISI_emi!P96</f>
        <v>3796.7176600000007</v>
      </c>
      <c r="Q53" s="206">
        <f>ISI_emi!Q52+ISI_emi!Q96</f>
        <v>3706.7762699899995</v>
      </c>
      <c r="R53" s="206">
        <f>ISI_emi!R52+ISI_emi!R96</f>
        <v>4224.2547431000003</v>
      </c>
      <c r="S53" s="206">
        <f>ISI_emi!S52+ISI_emi!S96</f>
        <v>4038.3487590000004</v>
      </c>
      <c r="T53" s="206">
        <f>ISI_emi!T52+ISI_emi!T96</f>
        <v>4121.8457387500002</v>
      </c>
      <c r="U53" s="206">
        <f>ISI_emi!U52+ISI_emi!U96</f>
        <v>3925.2175099999999</v>
      </c>
      <c r="V53" s="206">
        <f>ISI_emi!V52+ISI_emi!V96</f>
        <v>2961.3680534134455</v>
      </c>
      <c r="W53" s="206">
        <f>ISI_emi!W52+ISI_emi!W96</f>
        <v>3473.5481600000003</v>
      </c>
      <c r="DA53" s="71"/>
    </row>
    <row r="54" spans="1:105" ht="12" customHeight="1" x14ac:dyDescent="0.3">
      <c r="A54" s="31" t="s">
        <v>145</v>
      </c>
      <c r="B54" s="212">
        <f t="shared" ref="B54:W54" si="16">SUM(B55:B56)</f>
        <v>17662.027011298793</v>
      </c>
      <c r="C54" s="212">
        <f t="shared" si="16"/>
        <v>16487.275565852589</v>
      </c>
      <c r="D54" s="212">
        <f t="shared" si="16"/>
        <v>17511.076993368108</v>
      </c>
      <c r="E54" s="212">
        <f t="shared" si="16"/>
        <v>18188.294809553619</v>
      </c>
      <c r="F54" s="212">
        <f t="shared" si="16"/>
        <v>17427.495134887482</v>
      </c>
      <c r="G54" s="212">
        <f t="shared" si="16"/>
        <v>14406.997610855993</v>
      </c>
      <c r="H54" s="212">
        <f t="shared" si="16"/>
        <v>13519.485064161026</v>
      </c>
      <c r="I54" s="212">
        <f t="shared" si="16"/>
        <v>12031.341560102444</v>
      </c>
      <c r="J54" s="212">
        <f t="shared" si="16"/>
        <v>12329.005865773614</v>
      </c>
      <c r="K54" s="212">
        <f t="shared" si="16"/>
        <v>6051.7602633399501</v>
      </c>
      <c r="L54" s="212">
        <f t="shared" si="16"/>
        <v>7495.1437463410693</v>
      </c>
      <c r="M54" s="212">
        <f t="shared" si="16"/>
        <v>6938.697700823046</v>
      </c>
      <c r="N54" s="212">
        <f t="shared" si="16"/>
        <v>5468.9170551190691</v>
      </c>
      <c r="O54" s="212">
        <f t="shared" si="16"/>
        <v>5530.9796293589789</v>
      </c>
      <c r="P54" s="212">
        <f t="shared" si="16"/>
        <v>5520.9096443183507</v>
      </c>
      <c r="Q54" s="212">
        <f t="shared" si="16"/>
        <v>5506.961393988925</v>
      </c>
      <c r="R54" s="212">
        <f t="shared" si="16"/>
        <v>6158.8715902975546</v>
      </c>
      <c r="S54" s="212">
        <f t="shared" si="16"/>
        <v>6042.643770836663</v>
      </c>
      <c r="T54" s="212">
        <f t="shared" si="16"/>
        <v>6219.4696535485773</v>
      </c>
      <c r="U54" s="212">
        <f t="shared" si="16"/>
        <v>5919.6108113589498</v>
      </c>
      <c r="V54" s="212">
        <f t="shared" si="16"/>
        <v>4840.1676915318858</v>
      </c>
      <c r="W54" s="212">
        <f t="shared" si="16"/>
        <v>5473.739037797829</v>
      </c>
      <c r="DA54" s="109"/>
    </row>
    <row r="55" spans="1:105" ht="12" customHeight="1" x14ac:dyDescent="0.3">
      <c r="A55" s="51" t="s">
        <v>41</v>
      </c>
      <c r="B55" s="243">
        <f>ISI_emi!B$5</f>
        <v>17008.791986483586</v>
      </c>
      <c r="C55" s="243">
        <f>ISI_emi!C$5</f>
        <v>15843.014392888665</v>
      </c>
      <c r="D55" s="243">
        <f>ISI_emi!D$5</f>
        <v>16810.963791606391</v>
      </c>
      <c r="E55" s="243">
        <f>ISI_emi!E$5</f>
        <v>17459.281672769575</v>
      </c>
      <c r="F55" s="243">
        <f>ISI_emi!F$5</f>
        <v>16768.25542207824</v>
      </c>
      <c r="G55" s="243">
        <f>ISI_emi!G$5</f>
        <v>13848.515428010931</v>
      </c>
      <c r="H55" s="243">
        <f>ISI_emi!H$5</f>
        <v>12913.043398388352</v>
      </c>
      <c r="I55" s="243">
        <f>ISI_emi!I$5</f>
        <v>11389.131997223803</v>
      </c>
      <c r="J55" s="243">
        <f>ISI_emi!J$5</f>
        <v>11743.4780390163</v>
      </c>
      <c r="K55" s="243">
        <f>ISI_emi!K$5</f>
        <v>5591.9058202368324</v>
      </c>
      <c r="L55" s="243">
        <f>ISI_emi!L$5</f>
        <v>7080.1042281334649</v>
      </c>
      <c r="M55" s="243">
        <f>ISI_emi!M$5</f>
        <v>6554.0480480906235</v>
      </c>
      <c r="N55" s="243">
        <f>ISI_emi!N$5</f>
        <v>5126.0901997394731</v>
      </c>
      <c r="O55" s="243">
        <f>ISI_emi!O$5</f>
        <v>5233.9245746562065</v>
      </c>
      <c r="P55" s="243">
        <f>ISI_emi!P$5</f>
        <v>5235.0566202538048</v>
      </c>
      <c r="Q55" s="243">
        <f>ISI_emi!Q$5</f>
        <v>5199.2594685494096</v>
      </c>
      <c r="R55" s="243">
        <f>ISI_emi!R$5</f>
        <v>5864.6213026439736</v>
      </c>
      <c r="S55" s="243">
        <f>ISI_emi!S$5</f>
        <v>5736.2456463928338</v>
      </c>
      <c r="T55" s="243">
        <f>ISI_emi!T$5</f>
        <v>5868.5425801040983</v>
      </c>
      <c r="U55" s="243">
        <f>ISI_emi!U$5</f>
        <v>5596.1374517509666</v>
      </c>
      <c r="V55" s="243">
        <f>ISI_emi!V$5</f>
        <v>4570.6644778925038</v>
      </c>
      <c r="W55" s="243">
        <f>ISI_emi!W$5</f>
        <v>5183.9351878898424</v>
      </c>
      <c r="DA55" s="83"/>
    </row>
    <row r="56" spans="1:105" ht="12" customHeight="1" x14ac:dyDescent="0.3">
      <c r="A56" s="52" t="s">
        <v>42</v>
      </c>
      <c r="B56" s="244">
        <f>ISI_emi!B$54</f>
        <v>653.23502481520745</v>
      </c>
      <c r="C56" s="244">
        <f>ISI_emi!C$54</f>
        <v>644.26117296392533</v>
      </c>
      <c r="D56" s="244">
        <f>ISI_emi!D$54</f>
        <v>700.11320176171557</v>
      </c>
      <c r="E56" s="244">
        <f>ISI_emi!E$54</f>
        <v>729.01313678404586</v>
      </c>
      <c r="F56" s="244">
        <f>ISI_emi!F$54</f>
        <v>659.23971280924343</v>
      </c>
      <c r="G56" s="244">
        <f>ISI_emi!G$54</f>
        <v>558.48218284506311</v>
      </c>
      <c r="H56" s="244">
        <f>ISI_emi!H$54</f>
        <v>606.44166577267492</v>
      </c>
      <c r="I56" s="244">
        <f>ISI_emi!I$54</f>
        <v>642.20956287864101</v>
      </c>
      <c r="J56" s="244">
        <f>ISI_emi!J$54</f>
        <v>585.52782675731396</v>
      </c>
      <c r="K56" s="244">
        <f>ISI_emi!K$54</f>
        <v>459.85444310311766</v>
      </c>
      <c r="L56" s="244">
        <f>ISI_emi!L$54</f>
        <v>415.03951820760449</v>
      </c>
      <c r="M56" s="244">
        <f>ISI_emi!M$54</f>
        <v>384.64965273242223</v>
      </c>
      <c r="N56" s="244">
        <f>ISI_emi!N$54</f>
        <v>342.82685537959583</v>
      </c>
      <c r="O56" s="244">
        <f>ISI_emi!O$54</f>
        <v>297.05505470277285</v>
      </c>
      <c r="P56" s="244">
        <f>ISI_emi!P$54</f>
        <v>285.85302406454616</v>
      </c>
      <c r="Q56" s="244">
        <f>ISI_emi!Q$54</f>
        <v>307.70192543951532</v>
      </c>
      <c r="R56" s="244">
        <f>ISI_emi!R$54</f>
        <v>294.25028765358047</v>
      </c>
      <c r="S56" s="244">
        <f>ISI_emi!S$54</f>
        <v>306.39812444382915</v>
      </c>
      <c r="T56" s="244">
        <f>ISI_emi!T$54</f>
        <v>350.92707344447899</v>
      </c>
      <c r="U56" s="244">
        <f>ISI_emi!U$54</f>
        <v>323.47335960798353</v>
      </c>
      <c r="V56" s="244">
        <f>ISI_emi!V$54</f>
        <v>269.5032136393823</v>
      </c>
      <c r="W56" s="244">
        <f>ISI_emi!W$54</f>
        <v>289.80384990798666</v>
      </c>
      <c r="DA56" s="84"/>
    </row>
    <row r="57" spans="1:105" ht="12" customHeight="1" x14ac:dyDescent="0.3">
      <c r="A57" s="3"/>
      <c r="B57" s="250"/>
      <c r="C57" s="250"/>
      <c r="D57" s="250"/>
      <c r="E57" s="250"/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DA57" s="87"/>
    </row>
    <row r="58" spans="1:105" ht="12" customHeight="1" x14ac:dyDescent="0.3">
      <c r="A58" s="110" t="s">
        <v>148</v>
      </c>
      <c r="B58" s="252">
        <f t="shared" ref="B58:W58" si="17">IF(B$7=0,"",B$3/B$7*1000)</f>
        <v>252.87652935586863</v>
      </c>
      <c r="C58" s="252">
        <f t="shared" si="17"/>
        <v>227.74790463167429</v>
      </c>
      <c r="D58" s="252">
        <f t="shared" si="17"/>
        <v>226.53996575956799</v>
      </c>
      <c r="E58" s="252">
        <f t="shared" si="17"/>
        <v>228.83249642808775</v>
      </c>
      <c r="F58" s="252">
        <f t="shared" si="17"/>
        <v>260.43408580131683</v>
      </c>
      <c r="G58" s="252">
        <f t="shared" si="17"/>
        <v>292.26892719633724</v>
      </c>
      <c r="H58" s="252">
        <f t="shared" si="17"/>
        <v>261.93604978015833</v>
      </c>
      <c r="I58" s="252">
        <f t="shared" si="17"/>
        <v>326.33485501188687</v>
      </c>
      <c r="J58" s="252">
        <f t="shared" si="17"/>
        <v>257.70887374997693</v>
      </c>
      <c r="K58" s="252">
        <f t="shared" si="17"/>
        <v>318.78974123521505</v>
      </c>
      <c r="L58" s="252">
        <f t="shared" si="17"/>
        <v>238.68008242021915</v>
      </c>
      <c r="M58" s="252">
        <f t="shared" si="17"/>
        <v>232.18452256903859</v>
      </c>
      <c r="N58" s="252">
        <f t="shared" si="17"/>
        <v>189.66631913189673</v>
      </c>
      <c r="O58" s="252">
        <f t="shared" si="17"/>
        <v>218.14122233224845</v>
      </c>
      <c r="P58" s="252">
        <f t="shared" si="17"/>
        <v>228.71241958775363</v>
      </c>
      <c r="Q58" s="252">
        <f t="shared" si="17"/>
        <v>223.06084789789352</v>
      </c>
      <c r="R58" s="252">
        <f t="shared" si="17"/>
        <v>217.67120580167281</v>
      </c>
      <c r="S58" s="252">
        <f t="shared" si="17"/>
        <v>240.13524076806081</v>
      </c>
      <c r="T58" s="252">
        <f t="shared" si="17"/>
        <v>230.06117271008881</v>
      </c>
      <c r="U58" s="252">
        <f t="shared" si="17"/>
        <v>206.69702220126229</v>
      </c>
      <c r="V58" s="252">
        <f t="shared" si="17"/>
        <v>191.31383153900813</v>
      </c>
      <c r="W58" s="252">
        <f t="shared" si="17"/>
        <v>319.33176960570455</v>
      </c>
      <c r="DA58" s="109"/>
    </row>
    <row r="59" spans="1:105" ht="12" customHeight="1" x14ac:dyDescent="0.3">
      <c r="A59" s="110" t="s">
        <v>149</v>
      </c>
      <c r="B59" s="253">
        <f t="shared" ref="B59:W59" si="18">IF(B$47=0,"",B$47/B$7)</f>
        <v>0.20702226641487101</v>
      </c>
      <c r="C59" s="253">
        <f t="shared" si="18"/>
        <v>0.20175918724891556</v>
      </c>
      <c r="D59" s="253">
        <f t="shared" si="18"/>
        <v>0.20158621655454417</v>
      </c>
      <c r="E59" s="253">
        <f t="shared" si="18"/>
        <v>0.21720441191464221</v>
      </c>
      <c r="F59" s="253">
        <f t="shared" si="18"/>
        <v>0.18878251748954278</v>
      </c>
      <c r="G59" s="253">
        <f t="shared" si="18"/>
        <v>0.18619635616085189</v>
      </c>
      <c r="H59" s="253">
        <f t="shared" si="18"/>
        <v>0.15563174412262235</v>
      </c>
      <c r="I59" s="253">
        <f t="shared" si="18"/>
        <v>0.16140093729967342</v>
      </c>
      <c r="J59" s="253">
        <f t="shared" si="18"/>
        <v>0.15571925100660072</v>
      </c>
      <c r="K59" s="253">
        <f t="shared" si="18"/>
        <v>0.17768126550671365</v>
      </c>
      <c r="L59" s="253">
        <f t="shared" si="18"/>
        <v>0.15411809934122314</v>
      </c>
      <c r="M59" s="253">
        <f t="shared" si="18"/>
        <v>0.14606829851323891</v>
      </c>
      <c r="N59" s="253">
        <f t="shared" si="18"/>
        <v>0.14902636892861795</v>
      </c>
      <c r="O59" s="253">
        <f t="shared" si="18"/>
        <v>0.14615420714419539</v>
      </c>
      <c r="P59" s="253">
        <f t="shared" si="18"/>
        <v>0.13639751178647908</v>
      </c>
      <c r="Q59" s="253">
        <f t="shared" si="18"/>
        <v>0.14202593336223021</v>
      </c>
      <c r="R59" s="253">
        <f t="shared" si="18"/>
        <v>0.13488060717780215</v>
      </c>
      <c r="S59" s="253">
        <f t="shared" si="18"/>
        <v>0.1367216630752035</v>
      </c>
      <c r="T59" s="253">
        <f t="shared" si="18"/>
        <v>0.13846687543749495</v>
      </c>
      <c r="U59" s="253">
        <f t="shared" si="18"/>
        <v>0.13342940476488671</v>
      </c>
      <c r="V59" s="253">
        <f t="shared" si="18"/>
        <v>0.16575104331284221</v>
      </c>
      <c r="W59" s="253">
        <f t="shared" si="18"/>
        <v>0.14978396006672065</v>
      </c>
      <c r="DA59" s="109"/>
    </row>
    <row r="60" spans="1:105" ht="12" customHeight="1" x14ac:dyDescent="0.3">
      <c r="A60" s="50" t="s">
        <v>41</v>
      </c>
      <c r="B60" s="254">
        <f t="shared" ref="B60:W60" si="19">IF(B$48=0,"",B$48/B$8)</f>
        <v>0.23601854011051449</v>
      </c>
      <c r="C60" s="254">
        <f t="shared" si="19"/>
        <v>0.23277308548897718</v>
      </c>
      <c r="D60" s="254">
        <f t="shared" si="19"/>
        <v>0.23303591467056073</v>
      </c>
      <c r="E60" s="254">
        <f t="shared" si="19"/>
        <v>0.25073928924024635</v>
      </c>
      <c r="F60" s="254">
        <f t="shared" si="19"/>
        <v>0.21633179996501226</v>
      </c>
      <c r="G60" s="254">
        <f t="shared" si="19"/>
        <v>0.21421129901659583</v>
      </c>
      <c r="H60" s="254">
        <f t="shared" si="19"/>
        <v>0.18282285445510013</v>
      </c>
      <c r="I60" s="254">
        <f t="shared" si="19"/>
        <v>0.19392143283483121</v>
      </c>
      <c r="J60" s="254">
        <f t="shared" si="19"/>
        <v>0.18389449515092332</v>
      </c>
      <c r="K60" s="254">
        <f t="shared" si="19"/>
        <v>0.22686774334636939</v>
      </c>
      <c r="L60" s="254">
        <f t="shared" si="19"/>
        <v>0.18710478656418</v>
      </c>
      <c r="M60" s="254">
        <f t="shared" si="19"/>
        <v>0.17635373436998375</v>
      </c>
      <c r="N60" s="254">
        <f t="shared" si="19"/>
        <v>0.18214258712766235</v>
      </c>
      <c r="O60" s="254">
        <f t="shared" si="19"/>
        <v>0.17533829690352745</v>
      </c>
      <c r="P60" s="254">
        <f t="shared" si="19"/>
        <v>0.16211057969726067</v>
      </c>
      <c r="Q60" s="254">
        <f t="shared" si="19"/>
        <v>0.17040979199961842</v>
      </c>
      <c r="R60" s="254">
        <f t="shared" si="19"/>
        <v>0.15853721650350247</v>
      </c>
      <c r="S60" s="254">
        <f t="shared" si="19"/>
        <v>0.16145681287233782</v>
      </c>
      <c r="T60" s="254">
        <f t="shared" si="19"/>
        <v>0.16593355162037721</v>
      </c>
      <c r="U60" s="254">
        <f t="shared" si="19"/>
        <v>0.15846939781053498</v>
      </c>
      <c r="V60" s="254">
        <f t="shared" si="19"/>
        <v>0.19768316722469478</v>
      </c>
      <c r="W60" s="254">
        <f t="shared" si="19"/>
        <v>0.1779603785722263</v>
      </c>
      <c r="DA60" s="83"/>
    </row>
    <row r="61" spans="1:105" ht="12" customHeight="1" x14ac:dyDescent="0.3">
      <c r="A61" s="49" t="s">
        <v>42</v>
      </c>
      <c r="B61" s="255">
        <f t="shared" ref="B61:W61" si="20">IF(B$49=0,"",B$49/B$9)</f>
        <v>0.11224721189242663</v>
      </c>
      <c r="C61" s="255">
        <f t="shared" si="20"/>
        <v>0.11100308444572893</v>
      </c>
      <c r="D61" s="255">
        <f t="shared" si="20"/>
        <v>0.11110402546873284</v>
      </c>
      <c r="E61" s="255">
        <f t="shared" si="20"/>
        <v>0.11785396586696675</v>
      </c>
      <c r="F61" s="255">
        <f t="shared" si="20"/>
        <v>0.1046445685067937</v>
      </c>
      <c r="G61" s="255">
        <f t="shared" si="20"/>
        <v>0.10381772499696239</v>
      </c>
      <c r="H61" s="255">
        <f t="shared" si="20"/>
        <v>9.1377304674134685E-2</v>
      </c>
      <c r="I61" s="255">
        <f t="shared" si="20"/>
        <v>9.5826700016773986E-2</v>
      </c>
      <c r="J61" s="255">
        <f t="shared" si="20"/>
        <v>9.1804827370659634E-2</v>
      </c>
      <c r="K61" s="255">
        <f t="shared" si="20"/>
        <v>0.10875613327722525</v>
      </c>
      <c r="L61" s="255">
        <f t="shared" si="20"/>
        <v>9.3042418389462367E-2</v>
      </c>
      <c r="M61" s="255">
        <f t="shared" si="20"/>
        <v>8.8698177350820542E-2</v>
      </c>
      <c r="N61" s="255">
        <f t="shared" si="20"/>
        <v>9.104492692946381E-2</v>
      </c>
      <c r="O61" s="255">
        <f t="shared" si="20"/>
        <v>8.8287579414480052E-2</v>
      </c>
      <c r="P61" s="255">
        <f t="shared" si="20"/>
        <v>8.2868662822135938E-2</v>
      </c>
      <c r="Q61" s="255">
        <f t="shared" si="20"/>
        <v>8.6279629530603544E-2</v>
      </c>
      <c r="R61" s="255">
        <f t="shared" si="20"/>
        <v>8.1394482606852489E-2</v>
      </c>
      <c r="S61" s="255">
        <f t="shared" si="20"/>
        <v>8.260247251607504E-2</v>
      </c>
      <c r="T61" s="255">
        <f t="shared" si="20"/>
        <v>8.4447989807395499E-2</v>
      </c>
      <c r="U61" s="255">
        <f t="shared" si="20"/>
        <v>8.1366658621087107E-2</v>
      </c>
      <c r="V61" s="255">
        <f t="shared" si="20"/>
        <v>9.7267673214056063E-2</v>
      </c>
      <c r="W61" s="255">
        <f t="shared" si="20"/>
        <v>8.9355305708390634E-2</v>
      </c>
      <c r="DA61" s="84"/>
    </row>
    <row r="62" spans="1:105" ht="12" customHeight="1" x14ac:dyDescent="0.3">
      <c r="A62" s="110" t="s">
        <v>150</v>
      </c>
      <c r="B62" s="253">
        <f>IF(SUM(ISI_ued!B$5,ISI_ued!B$54)=0,"",SUM(ISI_ued!B$5,ISI_ued!B$54)/B$7)</f>
        <v>0.1130336853468842</v>
      </c>
      <c r="C62" s="253">
        <f>IF(SUM(ISI_ued!C$5,ISI_ued!C$54)=0,"",SUM(ISI_ued!C$5,ISI_ued!C$54)/C$7)</f>
        <v>0.11134222953429887</v>
      </c>
      <c r="D62" s="253">
        <f>IF(SUM(ISI_ued!D$5,ISI_ued!D$54)=0,"",SUM(ISI_ued!D$5,ISI_ued!D$54)/D$7)</f>
        <v>0.1111743764591956</v>
      </c>
      <c r="E62" s="253">
        <f>IF(SUM(ISI_ued!E$5,ISI_ued!E$54)=0,"",SUM(ISI_ued!E$5,ISI_ued!E$54)/E$7)</f>
        <v>0.1196493140497905</v>
      </c>
      <c r="F62" s="253">
        <f>IF(SUM(ISI_ued!F$5,ISI_ued!F$54)=0,"",SUM(ISI_ued!F$5,ISI_ued!F$54)/F$7)</f>
        <v>0.10386830825353539</v>
      </c>
      <c r="G62" s="253">
        <f>IF(SUM(ISI_ued!G$5,ISI_ued!G$54)=0,"",SUM(ISI_ued!G$5,ISI_ued!G$54)/G$7)</f>
        <v>0.10248146536687287</v>
      </c>
      <c r="H62" s="253">
        <f>IF(SUM(ISI_ued!H$5,ISI_ued!H$54)=0,"",SUM(ISI_ued!H$5,ISI_ued!H$54)/H$7)</f>
        <v>8.8100267902448071E-2</v>
      </c>
      <c r="I62" s="253">
        <f>IF(SUM(ISI_ued!I$5,ISI_ued!I$54)=0,"",SUM(ISI_ued!I$5,ISI_ued!I$54)/I$7)</f>
        <v>9.1525920177929973E-2</v>
      </c>
      <c r="J62" s="253">
        <f>IF(SUM(ISI_ued!J$5,ISI_ued!J$54)=0,"",SUM(ISI_ued!J$5,ISI_ued!J$54)/J$7)</f>
        <v>8.7952093641819523E-2</v>
      </c>
      <c r="K62" s="253">
        <f>IF(SUM(ISI_ued!K$5,ISI_ued!K$54)=0,"",SUM(ISI_ued!K$5,ISI_ued!K$54)/K$7)</f>
        <v>0.10141178664983175</v>
      </c>
      <c r="L62" s="253">
        <f>IF(SUM(ISI_ued!L$5,ISI_ued!L$54)=0,"",SUM(ISI_ued!L$5,ISI_ued!L$54)/L$7)</f>
        <v>8.834454682834951E-2</v>
      </c>
      <c r="M62" s="253">
        <f>IF(SUM(ISI_ued!M$5,ISI_ued!M$54)=0,"",SUM(ISI_ued!M$5,ISI_ued!M$54)/M$7)</f>
        <v>8.3668502501238085E-2</v>
      </c>
      <c r="N62" s="253">
        <f>IF(SUM(ISI_ued!N$5,ISI_ued!N$54)=0,"",SUM(ISI_ued!N$5,ISI_ued!N$54)/N$7)</f>
        <v>8.5555280399618225E-2</v>
      </c>
      <c r="O62" s="253">
        <f>IF(SUM(ISI_ued!O$5,ISI_ued!O$54)=0,"",SUM(ISI_ued!O$5,ISI_ued!O$54)/O$7)</f>
        <v>8.3988012837891451E-2</v>
      </c>
      <c r="P62" s="253">
        <f>IF(SUM(ISI_ued!P$5,ISI_ued!P$54)=0,"",SUM(ISI_ued!P$5,ISI_ued!P$54)/P$7)</f>
        <v>7.8284708453118898E-2</v>
      </c>
      <c r="Q62" s="253">
        <f>IF(SUM(ISI_ued!Q$5,ISI_ued!Q$54)=0,"",SUM(ISI_ued!Q$5,ISI_ued!Q$54)/Q$7)</f>
        <v>8.1454130780924533E-2</v>
      </c>
      <c r="R62" s="253">
        <f>IF(SUM(ISI_ued!R$5,ISI_ued!R$54)=0,"",SUM(ISI_ued!R$5,ISI_ued!R$54)/R$7)</f>
        <v>7.7194941320462437E-2</v>
      </c>
      <c r="S62" s="253">
        <f>IF(SUM(ISI_ued!S$5,ISI_ued!S$54)=0,"",SUM(ISI_ued!S$5,ISI_ued!S$54)/S$7)</f>
        <v>7.8166653425794902E-2</v>
      </c>
      <c r="T62" s="253">
        <f>IF(SUM(ISI_ued!T$5,ISI_ued!T$54)=0,"",SUM(ISI_ued!T$5,ISI_ued!T$54)/T$7)</f>
        <v>7.910821830877604E-2</v>
      </c>
      <c r="U62" s="253">
        <f>IF(SUM(ISI_ued!U$5,ISI_ued!U$54)=0,"",SUM(ISI_ued!U$5,ISI_ued!U$54)/U$7)</f>
        <v>7.6323374223575269E-2</v>
      </c>
      <c r="V62" s="253">
        <f>IF(SUM(ISI_ued!V$5,ISI_ued!V$54)=0,"",SUM(ISI_ued!V$5,ISI_ued!V$54)/V$7)</f>
        <v>9.5162946665958398E-2</v>
      </c>
      <c r="W62" s="253">
        <f>IF(SUM(ISI_ued!W$5,ISI_ued!W$54)=0,"",SUM(ISI_ued!W$5,ISI_ued!W$54)/W$7)</f>
        <v>8.6104196131808114E-2</v>
      </c>
      <c r="DA62" s="109"/>
    </row>
    <row r="63" spans="1:105" ht="12" customHeight="1" x14ac:dyDescent="0.3">
      <c r="A63" s="50" t="s">
        <v>41</v>
      </c>
      <c r="B63" s="254">
        <f>IF(ISI_ued!B$5=0,"",ISI_ued!B$5/B$8)</f>
        <v>0.12762176319840346</v>
      </c>
      <c r="C63" s="254">
        <f>IF(ISI_ued!C$5=0,"",ISI_ued!C$5/C$8)</f>
        <v>0.12709077763748286</v>
      </c>
      <c r="D63" s="254">
        <f>IF(ISI_ued!D$5=0,"",ISI_ued!D$5/D$8)</f>
        <v>0.12708927789818902</v>
      </c>
      <c r="E63" s="254">
        <f>IF(ISI_ued!E$5=0,"",ISI_ued!E$5/E$8)</f>
        <v>0.13663373157747752</v>
      </c>
      <c r="F63" s="254">
        <f>IF(ISI_ued!F$5=0,"",ISI_ued!F$5/F$8)</f>
        <v>0.11773565697508076</v>
      </c>
      <c r="G63" s="254">
        <f>IF(ISI_ued!G$5=0,"",ISI_ued!G$5/G$8)</f>
        <v>0.11654580494352269</v>
      </c>
      <c r="H63" s="254">
        <f>IF(ISI_ued!H$5=0,"",ISI_ued!H$5/H$8)</f>
        <v>0.10188947540442475</v>
      </c>
      <c r="I63" s="254">
        <f>IF(ISI_ued!I$5=0,"",ISI_ued!I$5/I$8)</f>
        <v>0.10803395117758506</v>
      </c>
      <c r="J63" s="254">
        <f>IF(ISI_ued!J$5=0,"",ISI_ued!J$5/J$8)</f>
        <v>0.10217691318920887</v>
      </c>
      <c r="K63" s="254">
        <f>IF(ISI_ued!K$5=0,"",ISI_ued!K$5/K$8)</f>
        <v>0.12661130164133672</v>
      </c>
      <c r="L63" s="254">
        <f>IF(ISI_ued!L$5=0,"",ISI_ued!L$5/L$8)</f>
        <v>0.10527667863590551</v>
      </c>
      <c r="M63" s="254">
        <f>IF(ISI_ued!M$5=0,"",ISI_ued!M$5/M$8)</f>
        <v>9.917187592988555E-2</v>
      </c>
      <c r="N63" s="254">
        <f>IF(ISI_ued!N$5=0,"",ISI_ued!N$5/N$8)</f>
        <v>0.10255973836394579</v>
      </c>
      <c r="O63" s="254">
        <f>IF(ISI_ued!O$5=0,"",ISI_ued!O$5/O$8)</f>
        <v>9.898431075495652E-2</v>
      </c>
      <c r="P63" s="254">
        <f>IF(ISI_ued!P$5=0,"",ISI_ued!P$5/P$8)</f>
        <v>9.145154775909084E-2</v>
      </c>
      <c r="Q63" s="254">
        <f>IF(ISI_ued!Q$5=0,"",ISI_ued!Q$5/Q$8)</f>
        <v>9.5998181025128013E-2</v>
      </c>
      <c r="R63" s="254">
        <f>IF(ISI_ued!R$5=0,"",ISI_ued!R$5/R$8)</f>
        <v>8.9270168781915751E-2</v>
      </c>
      <c r="S63" s="254">
        <f>IF(ISI_ued!S$5=0,"",ISI_ued!S$5/S$8)</f>
        <v>9.0778461935528146E-2</v>
      </c>
      <c r="T63" s="254">
        <f>IF(ISI_ued!T$5=0,"",ISI_ued!T$5/T$8)</f>
        <v>9.3103290711423176E-2</v>
      </c>
      <c r="U63" s="254">
        <f>IF(ISI_ued!U$5=0,"",ISI_ued!U$5/U$8)</f>
        <v>8.8585561819203934E-2</v>
      </c>
      <c r="V63" s="254">
        <f>IF(ISI_ued!V$5=0,"",ISI_ued!V$5/V$8)</f>
        <v>0.11099636240945754</v>
      </c>
      <c r="W63" s="254">
        <f>IF(ISI_ued!W$5=0,"",ISI_ued!W$5/W$8)</f>
        <v>9.9984934289316749E-2</v>
      </c>
      <c r="DA63" s="83"/>
    </row>
    <row r="64" spans="1:105" ht="12" customHeight="1" x14ac:dyDescent="0.3">
      <c r="A64" s="49" t="s">
        <v>42</v>
      </c>
      <c r="B64" s="255">
        <f>IF(ISI_ued!B$54=0,"",ISI_ued!B$54/B$9)</f>
        <v>6.5352183638506825E-2</v>
      </c>
      <c r="C64" s="255">
        <f>IF(ISI_ued!C$54=0,"",ISI_ued!C$54/C$9)</f>
        <v>6.5257185997035533E-2</v>
      </c>
      <c r="D64" s="255">
        <f>IF(ISI_ued!D$54=0,"",ISI_ued!D$54/D$9)</f>
        <v>6.5386491697863328E-2</v>
      </c>
      <c r="E64" s="255">
        <f>IF(ISI_ued!E$54=0,"",ISI_ued!E$54/E$9)</f>
        <v>6.9331269321256037E-2</v>
      </c>
      <c r="F64" s="255">
        <f>IF(ISI_ued!F$54=0,"",ISI_ued!F$54/F$9)</f>
        <v>6.1516196894617264E-2</v>
      </c>
      <c r="G64" s="255">
        <f>IF(ISI_ued!G$54=0,"",ISI_ued!G$54/G$9)</f>
        <v>6.1124927589356705E-2</v>
      </c>
      <c r="H64" s="255">
        <f>IF(ISI_ued!H$54=0,"",ISI_ued!H$54/H$9)</f>
        <v>5.5515434563733319E-2</v>
      </c>
      <c r="I64" s="255">
        <f>IF(ISI_ued!I$54=0,"",ISI_ued!I$54/I$9)</f>
        <v>5.8239172112404515E-2</v>
      </c>
      <c r="J64" s="255">
        <f>IF(ISI_ued!J$54=0,"",ISI_ued!J$54/J$9)</f>
        <v>5.5683654793886456E-2</v>
      </c>
      <c r="K64" s="255">
        <f>IF(ISI_ued!K$54=0,"",ISI_ued!K$54/K$9)</f>
        <v>6.6099644386452897E-2</v>
      </c>
      <c r="L64" s="255">
        <f>IF(ISI_ued!L$54=0,"",ISI_ued!L$54/L$9)</f>
        <v>5.6994278972662987E-2</v>
      </c>
      <c r="M64" s="255">
        <f>IF(ISI_ued!M$54=0,"",ISI_ued!M$54/M$9)</f>
        <v>5.4300247204042557E-2</v>
      </c>
      <c r="N64" s="255">
        <f>IF(ISI_ued!N$54=0,"",ISI_ued!N$54/N$9)</f>
        <v>5.578307068473707E-2</v>
      </c>
      <c r="O64" s="255">
        <f>IF(ISI_ued!O$54=0,"",ISI_ued!O$54/O$9)</f>
        <v>5.425314030813503E-2</v>
      </c>
      <c r="P64" s="255">
        <f>IF(ISI_ued!P$54=0,"",ISI_ued!P$54/P$9)</f>
        <v>5.0874297723731712E-2</v>
      </c>
      <c r="Q64" s="255">
        <f>IF(ISI_ued!Q$54=0,"",ISI_ued!Q$54/Q$9)</f>
        <v>5.2889408337309096E-2</v>
      </c>
      <c r="R64" s="255">
        <f>IF(ISI_ued!R$54=0,"",ISI_ued!R$54/R$9)</f>
        <v>4.9893601921658988E-2</v>
      </c>
      <c r="S64" s="255">
        <f>IF(ISI_ued!S$54=0,"",ISI_ued!S$54/S$9)</f>
        <v>5.0572688010935445E-2</v>
      </c>
      <c r="T64" s="255">
        <f>IF(ISI_ued!T$54=0,"",ISI_ued!T$54/T$9)</f>
        <v>5.158402096979442E-2</v>
      </c>
      <c r="U64" s="255">
        <f>IF(ISI_ued!U$54=0,"",ISI_ued!U$54/U$9)</f>
        <v>5.0828033278589924E-2</v>
      </c>
      <c r="V64" s="255">
        <f>IF(ISI_ued!V$54=0,"",ISI_ued!V$54/V$9)</f>
        <v>6.1205741899897782E-2</v>
      </c>
      <c r="W64" s="255">
        <f>IF(ISI_ued!W$54=0,"",ISI_ued!W$54/W$9)</f>
        <v>5.6334822561683436E-2</v>
      </c>
      <c r="DA64" s="84"/>
    </row>
    <row r="65" spans="1:105" ht="12" customHeight="1" x14ac:dyDescent="0.3">
      <c r="A65" s="110" t="s">
        <v>88</v>
      </c>
      <c r="B65" s="256">
        <f t="shared" ref="B65:W65" si="21">IF(B$47=0,"",B$54/B$47)</f>
        <v>7.3319547034879013</v>
      </c>
      <c r="C65" s="256">
        <f t="shared" si="21"/>
        <v>7.5931606646479404</v>
      </c>
      <c r="D65" s="256">
        <f t="shared" si="21"/>
        <v>7.6581485299760068</v>
      </c>
      <c r="E65" s="256">
        <f t="shared" si="21"/>
        <v>7.5346267351187493</v>
      </c>
      <c r="F65" s="256">
        <f t="shared" si="21"/>
        <v>7.8916189899299178</v>
      </c>
      <c r="G65" s="256">
        <f t="shared" si="21"/>
        <v>7.4255870688573253</v>
      </c>
      <c r="H65" s="256">
        <f t="shared" si="21"/>
        <v>7.4689711107828884</v>
      </c>
      <c r="I65" s="256">
        <f t="shared" si="21"/>
        <v>6.9721141520389915</v>
      </c>
      <c r="J65" s="256">
        <f t="shared" si="21"/>
        <v>7.4182822525389254</v>
      </c>
      <c r="K65" s="256">
        <f t="shared" si="21"/>
        <v>6.0439083792726711</v>
      </c>
      <c r="L65" s="256">
        <f t="shared" si="21"/>
        <v>6.0996266128100096</v>
      </c>
      <c r="M65" s="256">
        <f t="shared" si="21"/>
        <v>5.9187557294563788</v>
      </c>
      <c r="N65" s="256">
        <f t="shared" si="21"/>
        <v>5.0261048009757952</v>
      </c>
      <c r="O65" s="256">
        <f t="shared" si="21"/>
        <v>5.3098651441993852</v>
      </c>
      <c r="P65" s="256">
        <f t="shared" si="21"/>
        <v>5.5215438061706044</v>
      </c>
      <c r="Q65" s="256">
        <f t="shared" si="21"/>
        <v>5.3429225475972233</v>
      </c>
      <c r="R65" s="256">
        <f t="shared" si="21"/>
        <v>5.9399127657312496</v>
      </c>
      <c r="S65" s="256">
        <f t="shared" si="21"/>
        <v>5.6356432630090376</v>
      </c>
      <c r="T65" s="256">
        <f t="shared" si="21"/>
        <v>5.6283438804640697</v>
      </c>
      <c r="U65" s="256">
        <f t="shared" si="21"/>
        <v>5.7174906350517398</v>
      </c>
      <c r="V65" s="256">
        <f t="shared" si="21"/>
        <v>4.7721127515800088</v>
      </c>
      <c r="W65" s="256">
        <f t="shared" si="21"/>
        <v>5.2891451334888009</v>
      </c>
      <c r="DA65" s="109"/>
    </row>
    <row r="66" spans="1:105" ht="12" customHeight="1" x14ac:dyDescent="0.3">
      <c r="A66" s="50" t="s">
        <v>151</v>
      </c>
      <c r="B66" s="257">
        <f t="shared" ref="B66:W66" si="22">IF(B$48=0,"",B$55/B$48)</f>
        <v>8.0881583653462652</v>
      </c>
      <c r="C66" s="257">
        <f t="shared" si="22"/>
        <v>8.4854824009014411</v>
      </c>
      <c r="D66" s="257">
        <f t="shared" si="22"/>
        <v>8.5702937987925196</v>
      </c>
      <c r="E66" s="257">
        <f t="shared" si="22"/>
        <v>8.3801072576294917</v>
      </c>
      <c r="F66" s="257">
        <f t="shared" si="22"/>
        <v>8.7957329228415571</v>
      </c>
      <c r="G66" s="257">
        <f t="shared" si="22"/>
        <v>8.3141633951888103</v>
      </c>
      <c r="H66" s="257">
        <f t="shared" si="22"/>
        <v>8.642838047590466</v>
      </c>
      <c r="I66" s="257">
        <f t="shared" si="22"/>
        <v>8.2173870063089662</v>
      </c>
      <c r="J66" s="257">
        <f t="shared" si="22"/>
        <v>8.6209999137733995</v>
      </c>
      <c r="K66" s="257">
        <f t="shared" si="22"/>
        <v>7.4951421602739785</v>
      </c>
      <c r="L66" s="257">
        <f t="shared" si="22"/>
        <v>7.3093586613002248</v>
      </c>
      <c r="M66" s="257">
        <f t="shared" si="22"/>
        <v>7.0750101524471116</v>
      </c>
      <c r="N66" s="257">
        <f t="shared" si="22"/>
        <v>6.0560057172269453</v>
      </c>
      <c r="O66" s="257">
        <f t="shared" si="22"/>
        <v>6.3006827218887098</v>
      </c>
      <c r="P66" s="257">
        <f t="shared" si="22"/>
        <v>6.5212886342413174</v>
      </c>
      <c r="Q66" s="257">
        <f t="shared" si="22"/>
        <v>6.3447876844825135</v>
      </c>
      <c r="R66" s="257">
        <f t="shared" si="22"/>
        <v>6.9405049626662443</v>
      </c>
      <c r="S66" s="257">
        <f t="shared" si="22"/>
        <v>6.6008446387593258</v>
      </c>
      <c r="T66" s="257">
        <f t="shared" si="22"/>
        <v>6.6850438114616724</v>
      </c>
      <c r="U66" s="257">
        <f t="shared" si="22"/>
        <v>6.7398395315748409</v>
      </c>
      <c r="V66" s="257">
        <f t="shared" si="22"/>
        <v>5.5402812883271846</v>
      </c>
      <c r="W66" s="257">
        <f t="shared" si="22"/>
        <v>6.1818520956178586</v>
      </c>
      <c r="DA66" s="83"/>
    </row>
    <row r="67" spans="1:105" ht="12" customHeight="1" x14ac:dyDescent="0.3">
      <c r="A67" s="49" t="s">
        <v>152</v>
      </c>
      <c r="B67" s="258">
        <f t="shared" ref="B67:W67" si="23">IF(B$49=0,"",B$56/B$49)</f>
        <v>2.1348533564099181</v>
      </c>
      <c r="C67" s="258">
        <f t="shared" si="23"/>
        <v>2.1174729774468313</v>
      </c>
      <c r="D67" s="258">
        <f t="shared" si="23"/>
        <v>2.1538281859472987</v>
      </c>
      <c r="E67" s="258">
        <f t="shared" si="23"/>
        <v>2.2055141496022896</v>
      </c>
      <c r="F67" s="258">
        <f t="shared" si="23"/>
        <v>2.1832969889575713</v>
      </c>
      <c r="G67" s="258">
        <f t="shared" si="23"/>
        <v>2.0343250926201426</v>
      </c>
      <c r="H67" s="258">
        <f t="shared" si="23"/>
        <v>1.9190448966686477</v>
      </c>
      <c r="I67" s="258">
        <f t="shared" si="23"/>
        <v>1.8907549884307722</v>
      </c>
      <c r="J67" s="258">
        <f t="shared" si="23"/>
        <v>1.9531825686533586</v>
      </c>
      <c r="K67" s="258">
        <f t="shared" si="23"/>
        <v>1.8017365528703519</v>
      </c>
      <c r="L67" s="258">
        <f t="shared" si="23"/>
        <v>1.5953743112913923</v>
      </c>
      <c r="M67" s="258">
        <f t="shared" si="23"/>
        <v>1.5638845704949589</v>
      </c>
      <c r="N67" s="258">
        <f t="shared" si="23"/>
        <v>1.4186618615968563</v>
      </c>
      <c r="O67" s="258">
        <f t="shared" si="23"/>
        <v>1.4081739085038198</v>
      </c>
      <c r="P67" s="258">
        <f t="shared" si="23"/>
        <v>1.4501397798297437</v>
      </c>
      <c r="Q67" s="258">
        <f t="shared" si="23"/>
        <v>1.4565880187386306</v>
      </c>
      <c r="R67" s="258">
        <f t="shared" si="23"/>
        <v>1.5335321569581075</v>
      </c>
      <c r="S67" s="258">
        <f t="shared" si="23"/>
        <v>1.5078493332388918</v>
      </c>
      <c r="T67" s="258">
        <f t="shared" si="23"/>
        <v>1.5448107341490789</v>
      </c>
      <c r="U67" s="258">
        <f t="shared" si="23"/>
        <v>1.577580380763181</v>
      </c>
      <c r="V67" s="258">
        <f t="shared" si="23"/>
        <v>1.4238849611983806</v>
      </c>
      <c r="W67" s="258">
        <f t="shared" si="23"/>
        <v>1.476125584564701</v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7">
    <tabColor theme="4" tint="0.39997558519241921"/>
    <pageSetUpPr fitToPage="1"/>
  </sheetPr>
  <dimension ref="A1:DA156"/>
  <sheetViews>
    <sheetView workbookViewId="0">
      <pane xSplit="1" ySplit="1" topLeftCell="B22" activePane="bottomRight" state="frozen"/>
      <selection activeCell="B2" sqref="B2"/>
      <selection pane="topRight" activeCell="B2" sqref="B2"/>
      <selection pane="bottomLeft" activeCell="B2" sqref="B2"/>
      <selection pane="bottomRight" activeCell="A51" sqref="A51:XFD51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Iron and steel / final energy consumption"</f>
        <v>BE: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"/>
    </row>
    <row r="3" spans="1:105" ht="15" customHeight="1" x14ac:dyDescent="0.3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3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3">
      <c r="A5" s="34" t="s">
        <v>41</v>
      </c>
      <c r="B5" s="225">
        <v>2102.9251923846841</v>
      </c>
      <c r="C5" s="225">
        <v>1867.072918707086</v>
      </c>
      <c r="D5" s="225">
        <v>1961.538797418463</v>
      </c>
      <c r="E5" s="225">
        <v>2083.4198341404449</v>
      </c>
      <c r="F5" s="225">
        <v>1906.407978638473</v>
      </c>
      <c r="G5" s="225">
        <v>1665.6535083282949</v>
      </c>
      <c r="H5" s="225">
        <v>1494.0744379664011</v>
      </c>
      <c r="I5" s="225">
        <v>1385.9797510424789</v>
      </c>
      <c r="J5" s="225">
        <v>1362.1944271515711</v>
      </c>
      <c r="K5" s="225">
        <v>746.07068160431334</v>
      </c>
      <c r="L5" s="225">
        <v>968.63549268958991</v>
      </c>
      <c r="M5" s="225">
        <v>926.36588596607214</v>
      </c>
      <c r="N5" s="225">
        <v>846.44738447947145</v>
      </c>
      <c r="O5" s="225">
        <v>830.69165766329377</v>
      </c>
      <c r="P5" s="225">
        <v>802.76413357416868</v>
      </c>
      <c r="Q5" s="225">
        <v>819.45365662357312</v>
      </c>
      <c r="R5" s="225">
        <v>844.98481510933721</v>
      </c>
      <c r="S5" s="225">
        <v>869.01691530661458</v>
      </c>
      <c r="T5" s="225">
        <v>877.86149883450832</v>
      </c>
      <c r="U5" s="225">
        <v>830.30722401240382</v>
      </c>
      <c r="V5" s="225">
        <v>824.98780116497585</v>
      </c>
      <c r="W5" s="225">
        <v>838.57315052305898</v>
      </c>
      <c r="DA5" s="89" t="s">
        <v>154</v>
      </c>
    </row>
    <row r="6" spans="1:105" ht="12" customHeight="1" x14ac:dyDescent="0.3">
      <c r="A6" s="55" t="s">
        <v>92</v>
      </c>
      <c r="B6" s="261">
        <v>4.9018253634988538</v>
      </c>
      <c r="C6" s="261">
        <v>4.4155622875322278</v>
      </c>
      <c r="D6" s="261">
        <v>4.5675176803123643</v>
      </c>
      <c r="E6" s="261">
        <v>4.6634609408844598</v>
      </c>
      <c r="F6" s="261">
        <v>4.601331906408431</v>
      </c>
      <c r="G6" s="261">
        <v>4.159424679959697</v>
      </c>
      <c r="H6" s="261">
        <v>4.0566917971838716</v>
      </c>
      <c r="I6" s="261">
        <v>3.81665878030952</v>
      </c>
      <c r="J6" s="261">
        <v>3.7116624784024772</v>
      </c>
      <c r="K6" s="261">
        <v>2.0137967753879642</v>
      </c>
      <c r="L6" s="261">
        <v>2.790870688516204</v>
      </c>
      <c r="M6" s="261">
        <v>2.6718212140230699</v>
      </c>
      <c r="N6" s="261">
        <v>2.4469283658567069</v>
      </c>
      <c r="O6" s="261">
        <v>2.4198315510661699</v>
      </c>
      <c r="P6" s="261">
        <v>2.3564243009859842</v>
      </c>
      <c r="Q6" s="261">
        <v>2.4107882546953801</v>
      </c>
      <c r="R6" s="261">
        <v>2.5029779455212711</v>
      </c>
      <c r="S6" s="261">
        <v>2.5547046455159279</v>
      </c>
      <c r="T6" s="261">
        <v>2.5484377784889349</v>
      </c>
      <c r="U6" s="261">
        <v>2.3914213366574528</v>
      </c>
      <c r="V6" s="261">
        <v>2.4372350640960132</v>
      </c>
      <c r="W6" s="261">
        <v>2.435684319554158</v>
      </c>
      <c r="DA6" s="67" t="s">
        <v>155</v>
      </c>
    </row>
    <row r="7" spans="1:105" ht="12" customHeight="1" x14ac:dyDescent="0.3">
      <c r="A7" s="202" t="s">
        <v>93</v>
      </c>
      <c r="B7" s="226">
        <v>2.614306860532722</v>
      </c>
      <c r="C7" s="226">
        <v>2.354966553350522</v>
      </c>
      <c r="D7" s="226">
        <v>2.4360094294999279</v>
      </c>
      <c r="E7" s="226">
        <v>2.4871791684717119</v>
      </c>
      <c r="F7" s="226">
        <v>2.4540436834178299</v>
      </c>
      <c r="G7" s="226">
        <v>2.2183598293118378</v>
      </c>
      <c r="H7" s="226">
        <v>2.1635689584980651</v>
      </c>
      <c r="I7" s="226">
        <v>2.035551349498411</v>
      </c>
      <c r="J7" s="226">
        <v>1.979553321814655</v>
      </c>
      <c r="K7" s="226">
        <v>1.074024946873581</v>
      </c>
      <c r="L7" s="226">
        <v>1.4884643672086419</v>
      </c>
      <c r="M7" s="226">
        <v>1.4249713141456379</v>
      </c>
      <c r="N7" s="226">
        <v>1.3050284617902439</v>
      </c>
      <c r="O7" s="226">
        <v>1.2905768272352911</v>
      </c>
      <c r="P7" s="226">
        <v>1.256759627192525</v>
      </c>
      <c r="Q7" s="226">
        <v>1.2857537358375359</v>
      </c>
      <c r="R7" s="226">
        <v>1.334921570944678</v>
      </c>
      <c r="S7" s="226">
        <v>1.362509144275162</v>
      </c>
      <c r="T7" s="226">
        <v>1.359166815194099</v>
      </c>
      <c r="U7" s="226">
        <v>1.2754247128839751</v>
      </c>
      <c r="V7" s="226">
        <v>1.299858700851207</v>
      </c>
      <c r="W7" s="226">
        <v>1.299031637095551</v>
      </c>
      <c r="DA7" s="174" t="s">
        <v>156</v>
      </c>
    </row>
    <row r="8" spans="1:105" ht="12" customHeight="1" x14ac:dyDescent="0.3">
      <c r="A8" s="202" t="s">
        <v>94</v>
      </c>
      <c r="B8" s="226">
        <v>65.357671513318053</v>
      </c>
      <c r="C8" s="226">
        <v>58.874163833763042</v>
      </c>
      <c r="D8" s="226">
        <v>60.900235737498221</v>
      </c>
      <c r="E8" s="226">
        <v>62.179479211792803</v>
      </c>
      <c r="F8" s="226">
        <v>61.35109208544575</v>
      </c>
      <c r="G8" s="226">
        <v>55.458995732795977</v>
      </c>
      <c r="H8" s="226">
        <v>54.089223962451626</v>
      </c>
      <c r="I8" s="226">
        <v>50.888783737460273</v>
      </c>
      <c r="J8" s="226">
        <v>49.488833045366377</v>
      </c>
      <c r="K8" s="226">
        <v>26.850623671839521</v>
      </c>
      <c r="L8" s="226">
        <v>37.211609180216058</v>
      </c>
      <c r="M8" s="226">
        <v>35.624282853640928</v>
      </c>
      <c r="N8" s="226">
        <v>32.625711544756101</v>
      </c>
      <c r="O8" s="226">
        <v>32.264420680882267</v>
      </c>
      <c r="P8" s="226">
        <v>31.41899067981312</v>
      </c>
      <c r="Q8" s="226">
        <v>32.143843395938418</v>
      </c>
      <c r="R8" s="226">
        <v>33.373039273616953</v>
      </c>
      <c r="S8" s="226">
        <v>34.062728606879041</v>
      </c>
      <c r="T8" s="226">
        <v>33.979170379852476</v>
      </c>
      <c r="U8" s="226">
        <v>31.88561782209937</v>
      </c>
      <c r="V8" s="226">
        <v>32.496467521280181</v>
      </c>
      <c r="W8" s="226">
        <v>32.475790927388793</v>
      </c>
      <c r="DA8" s="174" t="s">
        <v>157</v>
      </c>
    </row>
    <row r="9" spans="1:105" ht="12" customHeight="1" x14ac:dyDescent="0.3">
      <c r="A9" s="202" t="s">
        <v>95</v>
      </c>
      <c r="B9" s="226">
        <v>1.6339417878329521</v>
      </c>
      <c r="C9" s="226">
        <v>1.471854095844076</v>
      </c>
      <c r="D9" s="226">
        <v>1.522505893437456</v>
      </c>
      <c r="E9" s="226">
        <v>1.55448698029482</v>
      </c>
      <c r="F9" s="226">
        <v>1.533777302136144</v>
      </c>
      <c r="G9" s="226">
        <v>1.386474893319898</v>
      </c>
      <c r="H9" s="226">
        <v>1.35223059906129</v>
      </c>
      <c r="I9" s="226">
        <v>1.2722195934365059</v>
      </c>
      <c r="J9" s="226">
        <v>1.2372208261341591</v>
      </c>
      <c r="K9" s="226">
        <v>0.67126559179598788</v>
      </c>
      <c r="L9" s="226">
        <v>0.93029022950540119</v>
      </c>
      <c r="M9" s="226">
        <v>0.89060707134102346</v>
      </c>
      <c r="N9" s="226">
        <v>0.81564278861890238</v>
      </c>
      <c r="O9" s="226">
        <v>0.80661051702205666</v>
      </c>
      <c r="P9" s="226">
        <v>0.78547476699532792</v>
      </c>
      <c r="Q9" s="226">
        <v>0.80359608489846013</v>
      </c>
      <c r="R9" s="226">
        <v>0.83432598184042361</v>
      </c>
      <c r="S9" s="226">
        <v>0.8515682151719759</v>
      </c>
      <c r="T9" s="226">
        <v>0.84947925949631187</v>
      </c>
      <c r="U9" s="226">
        <v>0.79714044555248409</v>
      </c>
      <c r="V9" s="226">
        <v>0.81241168803200448</v>
      </c>
      <c r="W9" s="226">
        <v>0.81189477318471936</v>
      </c>
      <c r="DA9" s="174" t="s">
        <v>158</v>
      </c>
    </row>
    <row r="10" spans="1:105" ht="12" customHeight="1" x14ac:dyDescent="0.3">
      <c r="A10" s="56" t="s">
        <v>96</v>
      </c>
      <c r="B10" s="262">
        <v>3.372544877496459</v>
      </c>
      <c r="C10" s="262">
        <v>3.0440014887548381</v>
      </c>
      <c r="D10" s="262">
        <v>3.1739383550194091</v>
      </c>
      <c r="E10" s="262">
        <v>3.2504479413282148</v>
      </c>
      <c r="F10" s="262">
        <v>3.1891456087521659</v>
      </c>
      <c r="G10" s="262">
        <v>2.8567491466235331</v>
      </c>
      <c r="H10" s="262">
        <v>2.7122058936556961</v>
      </c>
      <c r="I10" s="262">
        <v>2.553958160891562</v>
      </c>
      <c r="J10" s="262">
        <v>2.4957394346770818</v>
      </c>
      <c r="K10" s="262">
        <v>1.3696255041057659</v>
      </c>
      <c r="L10" s="262">
        <v>1.904331298729993</v>
      </c>
      <c r="M10" s="262">
        <v>1.8319260673114559</v>
      </c>
      <c r="N10" s="262">
        <v>1.704622361849172</v>
      </c>
      <c r="O10" s="262">
        <v>1.7010905520548529</v>
      </c>
      <c r="P10" s="262">
        <v>1.730367543271722</v>
      </c>
      <c r="Q10" s="262">
        <v>1.845446557931254</v>
      </c>
      <c r="R10" s="262">
        <v>1.994911754414697</v>
      </c>
      <c r="S10" s="262">
        <v>2.0704189080076589</v>
      </c>
      <c r="T10" s="262">
        <v>2.0504786428757429</v>
      </c>
      <c r="U10" s="262">
        <v>1.9851148618462291</v>
      </c>
      <c r="V10" s="262">
        <v>2.0077521044536448</v>
      </c>
      <c r="W10" s="262">
        <v>1.807342589049636</v>
      </c>
      <c r="DA10" s="68" t="s">
        <v>159</v>
      </c>
    </row>
    <row r="11" spans="1:105" ht="12" customHeight="1" x14ac:dyDescent="0.3">
      <c r="A11" s="37" t="s">
        <v>160</v>
      </c>
      <c r="B11" s="228">
        <v>7.7710899371166597E-2</v>
      </c>
      <c r="C11" s="228">
        <v>6.3386386369501807E-2</v>
      </c>
      <c r="D11" s="228">
        <v>9.9951201652154403E-2</v>
      </c>
      <c r="E11" s="228">
        <v>6.6640910278498777E-2</v>
      </c>
      <c r="F11" s="228">
        <v>5.2400876312917101E-2</v>
      </c>
      <c r="G11" s="228">
        <v>4.8476656249990868E-2</v>
      </c>
      <c r="H11" s="228">
        <v>3.5709268113635811E-2</v>
      </c>
      <c r="I11" s="228">
        <v>3.0895962577703419E-2</v>
      </c>
      <c r="J11" s="228">
        <v>4.1814471479367753E-2</v>
      </c>
      <c r="K11" s="228">
        <v>3.4155010882386212E-2</v>
      </c>
      <c r="L11" s="228">
        <v>3.8217019889528622E-2</v>
      </c>
      <c r="M11" s="228">
        <v>3.815561103396025E-2</v>
      </c>
      <c r="N11" s="228">
        <v>3.6986885731388051E-2</v>
      </c>
      <c r="O11" s="228">
        <v>4.0421244590904452E-2</v>
      </c>
      <c r="P11" s="228">
        <v>3.2944960847551212E-2</v>
      </c>
      <c r="Q11" s="228">
        <v>3.4125142642026367E-2</v>
      </c>
      <c r="R11" s="228">
        <v>2.7946342486137591E-2</v>
      </c>
      <c r="S11" s="228">
        <v>2.8284750054489081E-2</v>
      </c>
      <c r="T11" s="228">
        <v>2.788909560214841E-2</v>
      </c>
      <c r="U11" s="228">
        <v>2.7280815701871051E-2</v>
      </c>
      <c r="V11" s="228">
        <v>2.5230071464233231E-2</v>
      </c>
      <c r="W11" s="228">
        <v>2.6476267708992082E-2</v>
      </c>
      <c r="DA11" s="69" t="s">
        <v>161</v>
      </c>
    </row>
    <row r="12" spans="1:105" ht="12" customHeight="1" x14ac:dyDescent="0.3">
      <c r="A12" s="37" t="s">
        <v>162</v>
      </c>
      <c r="B12" s="228">
        <v>1.9858986553417159</v>
      </c>
      <c r="C12" s="228">
        <v>1.7216060026539759</v>
      </c>
      <c r="D12" s="228">
        <v>1.802433157833637</v>
      </c>
      <c r="E12" s="228">
        <v>1.858004652485566</v>
      </c>
      <c r="F12" s="228">
        <v>1.9545302363456101</v>
      </c>
      <c r="G12" s="228">
        <v>1.7263438973827701</v>
      </c>
      <c r="H12" s="228">
        <v>1.511685415028198</v>
      </c>
      <c r="I12" s="228">
        <v>1.4094718585367101</v>
      </c>
      <c r="J12" s="228">
        <v>1.4311566910155149</v>
      </c>
      <c r="K12" s="228">
        <v>0.73569292446090806</v>
      </c>
      <c r="L12" s="228">
        <v>0.8976437235416147</v>
      </c>
      <c r="M12" s="228">
        <v>0.86677357261413612</v>
      </c>
      <c r="N12" s="228">
        <v>0.75964071101732689</v>
      </c>
      <c r="O12" s="228">
        <v>0.68981268614535896</v>
      </c>
      <c r="P12" s="228">
        <v>0.67007526175213961</v>
      </c>
      <c r="Q12" s="228">
        <v>0.68648742547317321</v>
      </c>
      <c r="R12" s="228">
        <v>0.69347267576764138</v>
      </c>
      <c r="S12" s="228">
        <v>0.7113504978844355</v>
      </c>
      <c r="T12" s="228">
        <v>0.7492665419819291</v>
      </c>
      <c r="U12" s="228">
        <v>0.73274163011343285</v>
      </c>
      <c r="V12" s="228">
        <v>0.69698711249898304</v>
      </c>
      <c r="W12" s="228">
        <v>0.73038767771435931</v>
      </c>
      <c r="DA12" s="69" t="s">
        <v>163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164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0.13467220733491431</v>
      </c>
      <c r="M14" s="228">
        <v>0.14438319488664941</v>
      </c>
      <c r="N14" s="228">
        <v>0.18393165065222331</v>
      </c>
      <c r="O14" s="228">
        <v>0.2348065677447152</v>
      </c>
      <c r="P14" s="228">
        <v>0.36958315816810772</v>
      </c>
      <c r="Q14" s="228">
        <v>0.50291685878620873</v>
      </c>
      <c r="R14" s="228">
        <v>0.67040962147037797</v>
      </c>
      <c r="S14" s="228">
        <v>0.72937373347265821</v>
      </c>
      <c r="T14" s="228">
        <v>0.67850844008031785</v>
      </c>
      <c r="U14" s="228">
        <v>0.7193242147183706</v>
      </c>
      <c r="V14" s="228">
        <v>0.74874206368703689</v>
      </c>
      <c r="W14" s="228">
        <v>0.40439738302326889</v>
      </c>
      <c r="DA14" s="69" t="s">
        <v>165</v>
      </c>
    </row>
    <row r="15" spans="1:105" ht="12" customHeight="1" x14ac:dyDescent="0.3">
      <c r="A15" s="37" t="s">
        <v>38</v>
      </c>
      <c r="B15" s="228">
        <v>1.308935322783576</v>
      </c>
      <c r="C15" s="228">
        <v>1.259009099731359</v>
      </c>
      <c r="D15" s="228">
        <v>1.2715539955336179</v>
      </c>
      <c r="E15" s="228">
        <v>1.3258023785641511</v>
      </c>
      <c r="F15" s="228">
        <v>1.1822144960936389</v>
      </c>
      <c r="G15" s="228">
        <v>1.081928592990772</v>
      </c>
      <c r="H15" s="228">
        <v>1.1648112105138619</v>
      </c>
      <c r="I15" s="228">
        <v>1.1135903397771481</v>
      </c>
      <c r="J15" s="228">
        <v>1.0227682721821989</v>
      </c>
      <c r="K15" s="228">
        <v>0.59977756876247168</v>
      </c>
      <c r="L15" s="228">
        <v>0.83379834796393559</v>
      </c>
      <c r="M15" s="228">
        <v>0.78261368877670978</v>
      </c>
      <c r="N15" s="228">
        <v>0.72406311444823412</v>
      </c>
      <c r="O15" s="228">
        <v>0.73605005357387454</v>
      </c>
      <c r="P15" s="228">
        <v>0.65776416250392333</v>
      </c>
      <c r="Q15" s="228">
        <v>0.62191713102984547</v>
      </c>
      <c r="R15" s="228">
        <v>0.60308311469053977</v>
      </c>
      <c r="S15" s="228">
        <v>0.60140992659607617</v>
      </c>
      <c r="T15" s="228">
        <v>0.59481456521134757</v>
      </c>
      <c r="U15" s="228">
        <v>0.50576820131255462</v>
      </c>
      <c r="V15" s="228">
        <v>0.53679285680339195</v>
      </c>
      <c r="W15" s="228">
        <v>0.64608126060301552</v>
      </c>
      <c r="DA15" s="69" t="s">
        <v>166</v>
      </c>
    </row>
    <row r="16" spans="1:105" ht="12" customHeight="1" x14ac:dyDescent="0.3">
      <c r="A16" s="57" t="s">
        <v>167</v>
      </c>
      <c r="B16" s="263">
        <v>377.55700163544282</v>
      </c>
      <c r="C16" s="263">
        <v>349.15476722544679</v>
      </c>
      <c r="D16" s="263">
        <v>365.85909115802542</v>
      </c>
      <c r="E16" s="263">
        <v>390.64697744168501</v>
      </c>
      <c r="F16" s="263">
        <v>365.87907280101768</v>
      </c>
      <c r="G16" s="263">
        <v>320.27574284656288</v>
      </c>
      <c r="H16" s="263">
        <v>285.97643007405821</v>
      </c>
      <c r="I16" s="263">
        <v>266.86320131531102</v>
      </c>
      <c r="J16" s="263">
        <v>263.58106527946472</v>
      </c>
      <c r="K16" s="263">
        <v>143.20819170390979</v>
      </c>
      <c r="L16" s="263">
        <v>183.9671571447393</v>
      </c>
      <c r="M16" s="263">
        <v>175.86496622034531</v>
      </c>
      <c r="N16" s="263">
        <v>160.36753149552129</v>
      </c>
      <c r="O16" s="263">
        <v>156.9753855486139</v>
      </c>
      <c r="P16" s="263">
        <v>151.32359129098219</v>
      </c>
      <c r="Q16" s="263">
        <v>154.12285013726159</v>
      </c>
      <c r="R16" s="263">
        <v>159.06055048428451</v>
      </c>
      <c r="S16" s="263">
        <v>163.75770624153921</v>
      </c>
      <c r="T16" s="263">
        <v>165.33325094532799</v>
      </c>
      <c r="U16" s="263">
        <v>156.08936839949811</v>
      </c>
      <c r="V16" s="263">
        <v>154.91718006913919</v>
      </c>
      <c r="W16" s="263">
        <v>158.07288638819099</v>
      </c>
      <c r="DA16" s="70" t="s">
        <v>168</v>
      </c>
    </row>
    <row r="17" spans="1:105" ht="12" customHeight="1" x14ac:dyDescent="0.3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14.22576531840406</v>
      </c>
      <c r="H17" s="232">
        <v>0.38476004324824348</v>
      </c>
      <c r="I17" s="232">
        <v>0</v>
      </c>
      <c r="J17" s="232">
        <v>0</v>
      </c>
      <c r="K17" s="232">
        <v>0</v>
      </c>
      <c r="L17" s="232">
        <v>0</v>
      </c>
      <c r="M17" s="232">
        <v>0</v>
      </c>
      <c r="N17" s="232">
        <v>0</v>
      </c>
      <c r="O17" s="232">
        <v>0</v>
      </c>
      <c r="P17" s="232">
        <v>0</v>
      </c>
      <c r="Q17" s="232">
        <v>1.7402429279685649</v>
      </c>
      <c r="R17" s="232">
        <v>1.621284994521208</v>
      </c>
      <c r="S17" s="232">
        <v>2.2650016679808038</v>
      </c>
      <c r="T17" s="232">
        <v>2.4575587702145838</v>
      </c>
      <c r="U17" s="232">
        <v>2.5464980578389729</v>
      </c>
      <c r="V17" s="232">
        <v>2.4815590256487461</v>
      </c>
      <c r="W17" s="232">
        <v>2.4801175108494822</v>
      </c>
      <c r="DA17" s="71" t="s">
        <v>169</v>
      </c>
    </row>
    <row r="18" spans="1:105" ht="12" customHeight="1" x14ac:dyDescent="0.3">
      <c r="A18" s="18" t="s">
        <v>70</v>
      </c>
      <c r="B18" s="232">
        <v>1.618923442774489</v>
      </c>
      <c r="C18" s="232">
        <v>2.6677701232672248</v>
      </c>
      <c r="D18" s="232">
        <v>3.2448009748029989</v>
      </c>
      <c r="E18" s="232">
        <v>1.632436179339517</v>
      </c>
      <c r="F18" s="232">
        <v>2.1953617798093878</v>
      </c>
      <c r="G18" s="232">
        <v>1.644928342970102</v>
      </c>
      <c r="H18" s="232">
        <v>1.068939705690986</v>
      </c>
      <c r="I18" s="232">
        <v>2.4844299688248168</v>
      </c>
      <c r="J18" s="232">
        <v>0.26439972721497051</v>
      </c>
      <c r="K18" s="232">
        <v>0</v>
      </c>
      <c r="L18" s="232">
        <v>0</v>
      </c>
      <c r="M18" s="232">
        <v>0</v>
      </c>
      <c r="N18" s="232">
        <v>0.5231646242901643</v>
      </c>
      <c r="O18" s="232">
        <v>0.39743182575044422</v>
      </c>
      <c r="P18" s="232">
        <v>0.4062864283555021</v>
      </c>
      <c r="Q18" s="232">
        <v>0.27309906223006108</v>
      </c>
      <c r="R18" s="232">
        <v>0.27930994589572039</v>
      </c>
      <c r="S18" s="232">
        <v>0.29190574289735288</v>
      </c>
      <c r="T18" s="232">
        <v>0.2202901288994101</v>
      </c>
      <c r="U18" s="232">
        <v>0.18382682464037289</v>
      </c>
      <c r="V18" s="232">
        <v>0.18655560684747821</v>
      </c>
      <c r="W18" s="232">
        <v>0.1667611533810324</v>
      </c>
      <c r="DA18" s="71" t="s">
        <v>170</v>
      </c>
    </row>
    <row r="19" spans="1:105" ht="12" customHeight="1" x14ac:dyDescent="0.3">
      <c r="A19" s="18" t="s">
        <v>162</v>
      </c>
      <c r="B19" s="232">
        <v>107.9968750055218</v>
      </c>
      <c r="C19" s="232">
        <v>88.433290997162587</v>
      </c>
      <c r="D19" s="232">
        <v>92.455492407310103</v>
      </c>
      <c r="E19" s="232">
        <v>88.211863670220325</v>
      </c>
      <c r="F19" s="232">
        <v>98.985773036914509</v>
      </c>
      <c r="G19" s="232">
        <v>91.003985524134578</v>
      </c>
      <c r="H19" s="232">
        <v>89.999004915321791</v>
      </c>
      <c r="I19" s="232">
        <v>85.452061769869871</v>
      </c>
      <c r="J19" s="232">
        <v>85.382379601985321</v>
      </c>
      <c r="K19" s="232">
        <v>46.029319471968677</v>
      </c>
      <c r="L19" s="232">
        <v>63.276188190417187</v>
      </c>
      <c r="M19" s="232">
        <v>61.788212661616477</v>
      </c>
      <c r="N19" s="232">
        <v>55.492477946308398</v>
      </c>
      <c r="O19" s="232">
        <v>50.983478809469901</v>
      </c>
      <c r="P19" s="232">
        <v>53.319838465075058</v>
      </c>
      <c r="Q19" s="232">
        <v>58.54670486241411</v>
      </c>
      <c r="R19" s="232">
        <v>61.868096942300063</v>
      </c>
      <c r="S19" s="232">
        <v>63.630105117457923</v>
      </c>
      <c r="T19" s="232">
        <v>65.977607868681957</v>
      </c>
      <c r="U19" s="232">
        <v>66.838271898481523</v>
      </c>
      <c r="V19" s="232">
        <v>65.429525836111239</v>
      </c>
      <c r="W19" s="232">
        <v>57.885835146418863</v>
      </c>
      <c r="DA19" s="71" t="s">
        <v>171</v>
      </c>
    </row>
    <row r="20" spans="1:105" ht="12" customHeight="1" x14ac:dyDescent="0.3">
      <c r="A20" s="18" t="s">
        <v>36</v>
      </c>
      <c r="B20" s="232">
        <v>196.75885757009581</v>
      </c>
      <c r="C20" s="232">
        <v>193.38251077171591</v>
      </c>
      <c r="D20" s="232">
        <v>204.93465880099319</v>
      </c>
      <c r="E20" s="232">
        <v>237.85800276846339</v>
      </c>
      <c r="F20" s="232">
        <v>204.82553815379941</v>
      </c>
      <c r="G20" s="232">
        <v>156.36734392308659</v>
      </c>
      <c r="H20" s="232">
        <v>125.17606298063789</v>
      </c>
      <c r="I20" s="232">
        <v>111.4130590382087</v>
      </c>
      <c r="J20" s="232">
        <v>116.9162371170774</v>
      </c>
      <c r="K20" s="232">
        <v>59.653224768472207</v>
      </c>
      <c r="L20" s="232">
        <v>61.915332479681283</v>
      </c>
      <c r="M20" s="232">
        <v>58.287903319342917</v>
      </c>
      <c r="N20" s="232">
        <v>51.458388316662727</v>
      </c>
      <c r="O20" s="232">
        <v>51.193630941113888</v>
      </c>
      <c r="P20" s="232">
        <v>45.257257924376177</v>
      </c>
      <c r="Q20" s="232">
        <v>40.522940691118279</v>
      </c>
      <c r="R20" s="232">
        <v>41.487857510051647</v>
      </c>
      <c r="S20" s="232">
        <v>43.77474226339065</v>
      </c>
      <c r="T20" s="232">
        <v>44.300649411015357</v>
      </c>
      <c r="U20" s="232">
        <v>40.386266401874067</v>
      </c>
      <c r="V20" s="232">
        <v>36.428217489954328</v>
      </c>
      <c r="W20" s="232">
        <v>46.335922446308388</v>
      </c>
      <c r="DA20" s="71" t="s">
        <v>172</v>
      </c>
    </row>
    <row r="21" spans="1:105" ht="12" customHeight="1" x14ac:dyDescent="0.3">
      <c r="A21" s="18" t="s">
        <v>38</v>
      </c>
      <c r="B21" s="232">
        <v>71.1823456170507</v>
      </c>
      <c r="C21" s="232">
        <v>64.671195333301071</v>
      </c>
      <c r="D21" s="232">
        <v>65.224138974919001</v>
      </c>
      <c r="E21" s="232">
        <v>62.944674823661792</v>
      </c>
      <c r="F21" s="232">
        <v>59.872399830494473</v>
      </c>
      <c r="G21" s="232">
        <v>57.033719737967509</v>
      </c>
      <c r="H21" s="232">
        <v>69.347662429159314</v>
      </c>
      <c r="I21" s="232">
        <v>67.513650538407575</v>
      </c>
      <c r="J21" s="232">
        <v>61.018048833187088</v>
      </c>
      <c r="K21" s="232">
        <v>37.52564746346885</v>
      </c>
      <c r="L21" s="232">
        <v>58.775636474640841</v>
      </c>
      <c r="M21" s="232">
        <v>55.788850239385852</v>
      </c>
      <c r="N21" s="232">
        <v>52.893500608259963</v>
      </c>
      <c r="O21" s="232">
        <v>54.400843972279667</v>
      </c>
      <c r="P21" s="232">
        <v>52.34020847317543</v>
      </c>
      <c r="Q21" s="232">
        <v>53.039862593530621</v>
      </c>
      <c r="R21" s="232">
        <v>53.804001091515829</v>
      </c>
      <c r="S21" s="232">
        <v>53.795951449812428</v>
      </c>
      <c r="T21" s="232">
        <v>52.377144766516658</v>
      </c>
      <c r="U21" s="232">
        <v>46.134505216663193</v>
      </c>
      <c r="V21" s="232">
        <v>50.391322110577377</v>
      </c>
      <c r="W21" s="232">
        <v>51.204250131233273</v>
      </c>
      <c r="DA21" s="71" t="s">
        <v>173</v>
      </c>
    </row>
    <row r="22" spans="1:105" ht="12" customHeight="1" x14ac:dyDescent="0.3">
      <c r="A22" s="57" t="s">
        <v>174</v>
      </c>
      <c r="B22" s="263">
        <v>724.79737709546635</v>
      </c>
      <c r="C22" s="263">
        <v>702.67966930182638</v>
      </c>
      <c r="D22" s="263">
        <v>753.019662263908</v>
      </c>
      <c r="E22" s="263">
        <v>826.02275292016145</v>
      </c>
      <c r="F22" s="263">
        <v>694.89825063106855</v>
      </c>
      <c r="G22" s="263">
        <v>585.50025427346486</v>
      </c>
      <c r="H22" s="263">
        <v>485.09971070719592</v>
      </c>
      <c r="I22" s="263">
        <v>452.35686111334383</v>
      </c>
      <c r="J22" s="263">
        <v>447.05659794327693</v>
      </c>
      <c r="K22" s="263">
        <v>245.62202907555351</v>
      </c>
      <c r="L22" s="263">
        <v>307.00873949279878</v>
      </c>
      <c r="M22" s="263">
        <v>293.12064396684059</v>
      </c>
      <c r="N22" s="263">
        <v>267.19709692462249</v>
      </c>
      <c r="O22" s="263">
        <v>262.66789244089188</v>
      </c>
      <c r="P22" s="263">
        <v>251.727621192247</v>
      </c>
      <c r="Q22" s="263">
        <v>255.63730867110581</v>
      </c>
      <c r="R22" s="263">
        <v>262.68672434422848</v>
      </c>
      <c r="S22" s="263">
        <v>271.28885348691949</v>
      </c>
      <c r="T22" s="263">
        <v>275.03034848306862</v>
      </c>
      <c r="U22" s="263">
        <v>260.60020141814698</v>
      </c>
      <c r="V22" s="263">
        <v>255.2557246017912</v>
      </c>
      <c r="W22" s="263">
        <v>264.34708063392088</v>
      </c>
      <c r="DA22" s="70" t="s">
        <v>175</v>
      </c>
    </row>
    <row r="23" spans="1:105" ht="12" customHeight="1" x14ac:dyDescent="0.3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25.74765663159231</v>
      </c>
      <c r="H23" s="232">
        <v>0.86159833571765265</v>
      </c>
      <c r="I23" s="232">
        <v>0</v>
      </c>
      <c r="J23" s="232">
        <v>0</v>
      </c>
      <c r="K23" s="232">
        <v>0</v>
      </c>
      <c r="L23" s="232">
        <v>0</v>
      </c>
      <c r="M23" s="232">
        <v>0</v>
      </c>
      <c r="N23" s="232">
        <v>0</v>
      </c>
      <c r="O23" s="232">
        <v>0</v>
      </c>
      <c r="P23" s="232">
        <v>0</v>
      </c>
      <c r="Q23" s="232">
        <v>4.2793246220538794</v>
      </c>
      <c r="R23" s="232">
        <v>3.9373038375067839</v>
      </c>
      <c r="S23" s="232">
        <v>5.4528594828982104</v>
      </c>
      <c r="T23" s="232">
        <v>5.8622959317651899</v>
      </c>
      <c r="U23" s="232">
        <v>5.8494972736615987</v>
      </c>
      <c r="V23" s="232">
        <v>5.9241909617480983</v>
      </c>
      <c r="W23" s="232">
        <v>5.9259243847715677</v>
      </c>
      <c r="DA23" s="71" t="s">
        <v>176</v>
      </c>
    </row>
    <row r="24" spans="1:105" ht="12" customHeight="1" x14ac:dyDescent="0.3">
      <c r="A24" s="18" t="s">
        <v>40</v>
      </c>
      <c r="B24" s="232">
        <v>217.7030094583418</v>
      </c>
      <c r="C24" s="232">
        <v>265.84716251055238</v>
      </c>
      <c r="D24" s="232">
        <v>313.99131556281088</v>
      </c>
      <c r="E24" s="232">
        <v>374.83817712753319</v>
      </c>
      <c r="F24" s="232">
        <v>187.1352536540721</v>
      </c>
      <c r="G24" s="232">
        <v>109.0503009456684</v>
      </c>
      <c r="H24" s="232">
        <v>0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7.0000859845129701</v>
      </c>
      <c r="P24" s="232">
        <v>7.0703353396229529</v>
      </c>
      <c r="Q24" s="232">
        <v>7.0703353396288824</v>
      </c>
      <c r="R24" s="232">
        <v>7.0703353396183957</v>
      </c>
      <c r="S24" s="232">
        <v>6.5623387789947039</v>
      </c>
      <c r="T24" s="232">
        <v>5.5832330180481957</v>
      </c>
      <c r="U24" s="232">
        <v>8.025623387780394</v>
      </c>
      <c r="V24" s="232">
        <v>5.7226139294815823</v>
      </c>
      <c r="W24" s="232">
        <v>8.9981083404772644</v>
      </c>
      <c r="DA24" s="71" t="s">
        <v>177</v>
      </c>
    </row>
    <row r="25" spans="1:105" ht="12" customHeight="1" x14ac:dyDescent="0.3">
      <c r="A25" s="18" t="s">
        <v>70</v>
      </c>
      <c r="B25" s="232">
        <v>2.679552447763053</v>
      </c>
      <c r="C25" s="232">
        <v>4.0964358776102063</v>
      </c>
      <c r="D25" s="232">
        <v>4.7385029485002104</v>
      </c>
      <c r="E25" s="232">
        <v>2.2475582844541488</v>
      </c>
      <c r="F25" s="232">
        <v>3.642807739921885</v>
      </c>
      <c r="G25" s="232">
        <v>2.9772071456553282</v>
      </c>
      <c r="H25" s="232">
        <v>2.3936910486613421</v>
      </c>
      <c r="I25" s="232">
        <v>5.6375795078226263</v>
      </c>
      <c r="J25" s="232">
        <v>0.58353022491252104</v>
      </c>
      <c r="K25" s="232">
        <v>0</v>
      </c>
      <c r="L25" s="232">
        <v>0</v>
      </c>
      <c r="M25" s="232">
        <v>0</v>
      </c>
      <c r="N25" s="232">
        <v>1.300668335131381</v>
      </c>
      <c r="O25" s="232">
        <v>0.99060177646470915</v>
      </c>
      <c r="P25" s="232">
        <v>1.004218405256724</v>
      </c>
      <c r="Q25" s="232">
        <v>0.67156114958338464</v>
      </c>
      <c r="R25" s="232">
        <v>0.67830648254028914</v>
      </c>
      <c r="S25" s="232">
        <v>0.70274606008977425</v>
      </c>
      <c r="T25" s="232">
        <v>0.52548323242836681</v>
      </c>
      <c r="U25" s="232">
        <v>0.42226402107380873</v>
      </c>
      <c r="V25" s="232">
        <v>0.44536157654373548</v>
      </c>
      <c r="W25" s="232">
        <v>0.39845450101870827</v>
      </c>
      <c r="DA25" s="71" t="s">
        <v>178</v>
      </c>
    </row>
    <row r="26" spans="1:105" ht="12" customHeight="1" x14ac:dyDescent="0.3">
      <c r="A26" s="18" t="s">
        <v>162</v>
      </c>
      <c r="B26" s="232">
        <v>178.75044806063551</v>
      </c>
      <c r="C26" s="232">
        <v>135.7917996218722</v>
      </c>
      <c r="D26" s="232">
        <v>135.01617719517481</v>
      </c>
      <c r="E26" s="232">
        <v>121.4511828936309</v>
      </c>
      <c r="F26" s="232">
        <v>164.24907433358479</v>
      </c>
      <c r="G26" s="232">
        <v>164.71095360686601</v>
      </c>
      <c r="H26" s="232">
        <v>201.5359812226036</v>
      </c>
      <c r="I26" s="232">
        <v>193.90475818599359</v>
      </c>
      <c r="J26" s="232">
        <v>188.4389204842256</v>
      </c>
      <c r="K26" s="232">
        <v>106.9790184077107</v>
      </c>
      <c r="L26" s="232">
        <v>155.17299152744471</v>
      </c>
      <c r="M26" s="232">
        <v>150.83266590505849</v>
      </c>
      <c r="N26" s="232">
        <v>137.96290030250199</v>
      </c>
      <c r="O26" s="232">
        <v>127.07669946574561</v>
      </c>
      <c r="P26" s="232">
        <v>131.7906762691369</v>
      </c>
      <c r="Q26" s="232">
        <v>143.96861014704029</v>
      </c>
      <c r="R26" s="232">
        <v>150.2471782156332</v>
      </c>
      <c r="S26" s="232">
        <v>153.1857689079992</v>
      </c>
      <c r="T26" s="232">
        <v>157.38393192623479</v>
      </c>
      <c r="U26" s="232">
        <v>153.53252991608721</v>
      </c>
      <c r="V26" s="232">
        <v>156.19898683990419</v>
      </c>
      <c r="W26" s="232">
        <v>138.3108181472974</v>
      </c>
      <c r="DA26" s="71" t="s">
        <v>179</v>
      </c>
    </row>
    <row r="27" spans="1:105" ht="12" customHeight="1" x14ac:dyDescent="0.3">
      <c r="A27" s="18" t="s">
        <v>36</v>
      </c>
      <c r="B27" s="232">
        <v>325.66436712872598</v>
      </c>
      <c r="C27" s="232">
        <v>296.94427129179161</v>
      </c>
      <c r="D27" s="232">
        <v>299.27366655742208</v>
      </c>
      <c r="E27" s="232">
        <v>327.48583461454319</v>
      </c>
      <c r="F27" s="232">
        <v>339.87111490348963</v>
      </c>
      <c r="G27" s="232">
        <v>283.01413594368279</v>
      </c>
      <c r="H27" s="232">
        <v>280.30844010021332</v>
      </c>
      <c r="I27" s="232">
        <v>252.8145234195276</v>
      </c>
      <c r="J27" s="232">
        <v>258.03414723413869</v>
      </c>
      <c r="K27" s="232">
        <v>138.64301066784279</v>
      </c>
      <c r="L27" s="232">
        <v>151.8357479653541</v>
      </c>
      <c r="M27" s="232">
        <v>142.28797806178201</v>
      </c>
      <c r="N27" s="232">
        <v>127.9335282869892</v>
      </c>
      <c r="O27" s="232">
        <v>127.60050521416861</v>
      </c>
      <c r="P27" s="232">
        <v>111.8623911782305</v>
      </c>
      <c r="Q27" s="232">
        <v>99.647477412799404</v>
      </c>
      <c r="R27" s="232">
        <v>100.7536004689299</v>
      </c>
      <c r="S27" s="232">
        <v>105.3851402569376</v>
      </c>
      <c r="T27" s="232">
        <v>105.67540437459211</v>
      </c>
      <c r="U27" s="232">
        <v>92.770286819543969</v>
      </c>
      <c r="V27" s="232">
        <v>86.964571294113654</v>
      </c>
      <c r="W27" s="232">
        <v>110.713775260356</v>
      </c>
      <c r="DA27" s="71" t="s">
        <v>180</v>
      </c>
    </row>
    <row r="28" spans="1:105" ht="12" customHeight="1" x14ac:dyDescent="0.3">
      <c r="A28" s="57" t="s">
        <v>181</v>
      </c>
      <c r="B28" s="263">
        <v>552.10245833965723</v>
      </c>
      <c r="C28" s="263">
        <v>498.70082835749542</v>
      </c>
      <c r="D28" s="263">
        <v>520.14037733134421</v>
      </c>
      <c r="E28" s="263">
        <v>532.27871179643068</v>
      </c>
      <c r="F28" s="263">
        <v>522.32114326509463</v>
      </c>
      <c r="G28" s="263">
        <v>467.7357743111798</v>
      </c>
      <c r="H28" s="263">
        <v>443.85301925203549</v>
      </c>
      <c r="I28" s="263">
        <v>418.18893567799091</v>
      </c>
      <c r="J28" s="263">
        <v>408.31078531087269</v>
      </c>
      <c r="K28" s="263">
        <v>224.0500994297102</v>
      </c>
      <c r="L28" s="263">
        <v>300.32822273785803</v>
      </c>
      <c r="M28" s="263">
        <v>287.65090187364888</v>
      </c>
      <c r="N28" s="263">
        <v>263.45611298227908</v>
      </c>
      <c r="O28" s="263">
        <v>258.42366895274478</v>
      </c>
      <c r="P28" s="263">
        <v>251.1137109018444</v>
      </c>
      <c r="Q28" s="263">
        <v>257.5980716915571</v>
      </c>
      <c r="R28" s="263">
        <v>266.04973197480308</v>
      </c>
      <c r="S28" s="263">
        <v>272.73669031914358</v>
      </c>
      <c r="T28" s="263">
        <v>274.51904548342702</v>
      </c>
      <c r="U28" s="263">
        <v>259.45932600093028</v>
      </c>
      <c r="V28" s="263">
        <v>260.23396651449491</v>
      </c>
      <c r="W28" s="263">
        <v>260.57558351955959</v>
      </c>
      <c r="DA28" s="70" t="s">
        <v>182</v>
      </c>
    </row>
    <row r="29" spans="1:105" ht="12" customHeight="1" x14ac:dyDescent="0.3">
      <c r="A29" s="60" t="s">
        <v>183</v>
      </c>
      <c r="B29" s="264">
        <v>339.69810069873552</v>
      </c>
      <c r="C29" s="264">
        <v>295.89669084950248</v>
      </c>
      <c r="D29" s="264">
        <v>315.83191701528477</v>
      </c>
      <c r="E29" s="264">
        <v>317.4438583397631</v>
      </c>
      <c r="F29" s="264">
        <v>331.29354192880191</v>
      </c>
      <c r="G29" s="264">
        <v>292.50555519908278</v>
      </c>
      <c r="H29" s="264">
        <v>254.48504453863521</v>
      </c>
      <c r="I29" s="264">
        <v>238.72749113483559</v>
      </c>
      <c r="J29" s="264">
        <v>241.2792992319753</v>
      </c>
      <c r="K29" s="264">
        <v>125.9355246688678</v>
      </c>
      <c r="L29" s="264">
        <v>158.82459800957079</v>
      </c>
      <c r="M29" s="264">
        <v>154.25012310006269</v>
      </c>
      <c r="N29" s="264">
        <v>138.60186673083621</v>
      </c>
      <c r="O29" s="264">
        <v>129.1733059332594</v>
      </c>
      <c r="P29" s="264">
        <v>130.18627699206499</v>
      </c>
      <c r="Q29" s="264">
        <v>138.55158691087641</v>
      </c>
      <c r="R29" s="264">
        <v>145.19546378535719</v>
      </c>
      <c r="S29" s="264">
        <v>150.72113367677909</v>
      </c>
      <c r="T29" s="264">
        <v>155.71856172326841</v>
      </c>
      <c r="U29" s="264">
        <v>155.95272910907249</v>
      </c>
      <c r="V29" s="264">
        <v>149.45519489383369</v>
      </c>
      <c r="W29" s="264">
        <v>140.7555920361786</v>
      </c>
      <c r="DA29" s="72" t="s">
        <v>184</v>
      </c>
    </row>
    <row r="30" spans="1:105" ht="12" customHeight="1" x14ac:dyDescent="0.3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185</v>
      </c>
    </row>
    <row r="31" spans="1:105" ht="12" customHeight="1" x14ac:dyDescent="0.3">
      <c r="A31" s="59" t="s">
        <v>160</v>
      </c>
      <c r="B31" s="232">
        <v>12.610350851812189</v>
      </c>
      <c r="C31" s="232">
        <v>10.21042772459559</v>
      </c>
      <c r="D31" s="232">
        <v>16.059778969686509</v>
      </c>
      <c r="E31" s="232">
        <v>10.7985853890271</v>
      </c>
      <c r="F31" s="232">
        <v>8.4671721951068477</v>
      </c>
      <c r="G31" s="232">
        <v>7.8513269281720124</v>
      </c>
      <c r="H31" s="232">
        <v>5.8053972353114967</v>
      </c>
      <c r="I31" s="232">
        <v>4.979060859898909</v>
      </c>
      <c r="J31" s="232">
        <v>6.8288521464403216</v>
      </c>
      <c r="K31" s="232">
        <v>5.5872452442522009</v>
      </c>
      <c r="L31" s="232">
        <v>6.4857970202109954</v>
      </c>
      <c r="M31" s="232">
        <v>6.5038323498639707</v>
      </c>
      <c r="N31" s="232">
        <v>6.3778552546483214</v>
      </c>
      <c r="O31" s="232">
        <v>7.0979691010231729</v>
      </c>
      <c r="P31" s="232">
        <v>6.0568054671551899</v>
      </c>
      <c r="Q31" s="232">
        <v>6.5321858355073923</v>
      </c>
      <c r="R31" s="232">
        <v>5.6002807697026018</v>
      </c>
      <c r="S31" s="232">
        <v>5.7384811420090518</v>
      </c>
      <c r="T31" s="232">
        <v>5.5702032918297748</v>
      </c>
      <c r="U31" s="232">
        <v>5.5830801272332549</v>
      </c>
      <c r="V31" s="232">
        <v>5.2067688481423788</v>
      </c>
      <c r="W31" s="232">
        <v>4.9101968511549527</v>
      </c>
      <c r="DA31" s="71" t="s">
        <v>186</v>
      </c>
    </row>
    <row r="32" spans="1:105" ht="12" customHeight="1" x14ac:dyDescent="0.3">
      <c r="A32" s="59" t="s">
        <v>70</v>
      </c>
      <c r="B32" s="232">
        <v>4.8307820001084183</v>
      </c>
      <c r="C32" s="232">
        <v>8.3659319443598843</v>
      </c>
      <c r="D32" s="232">
        <v>10.164032850613379</v>
      </c>
      <c r="E32" s="232">
        <v>5.5716260088444001</v>
      </c>
      <c r="F32" s="232">
        <v>7.0044744498242784</v>
      </c>
      <c r="G32" s="232">
        <v>5.0538726088115684</v>
      </c>
      <c r="H32" s="232">
        <v>2.9189584777168398</v>
      </c>
      <c r="I32" s="232">
        <v>6.6039887862079834</v>
      </c>
      <c r="J32" s="232">
        <v>0.72377075635941623</v>
      </c>
      <c r="K32" s="232">
        <v>0</v>
      </c>
      <c r="L32" s="232">
        <v>0</v>
      </c>
      <c r="M32" s="232">
        <v>0</v>
      </c>
      <c r="N32" s="232">
        <v>1.2349215703255481</v>
      </c>
      <c r="O32" s="232">
        <v>0.94425387554496021</v>
      </c>
      <c r="P32" s="232">
        <v>0.93868894768694344</v>
      </c>
      <c r="Q32" s="232">
        <v>0.61296318967754371</v>
      </c>
      <c r="R32" s="232">
        <v>0.62738455178910202</v>
      </c>
      <c r="S32" s="232">
        <v>0.6620766200213315</v>
      </c>
      <c r="T32" s="232">
        <v>0.49965636724756612</v>
      </c>
      <c r="U32" s="232">
        <v>0.41243075972317739</v>
      </c>
      <c r="V32" s="232">
        <v>0.41011825250706507</v>
      </c>
      <c r="W32" s="232">
        <v>0.39022776286466931</v>
      </c>
      <c r="DA32" s="71" t="s">
        <v>187</v>
      </c>
    </row>
    <row r="33" spans="1:105" ht="12" customHeight="1" x14ac:dyDescent="0.3">
      <c r="A33" s="59" t="s">
        <v>162</v>
      </c>
      <c r="B33" s="232">
        <v>322.25696784681492</v>
      </c>
      <c r="C33" s="232">
        <v>277.32033118054699</v>
      </c>
      <c r="D33" s="232">
        <v>289.60810519498489</v>
      </c>
      <c r="E33" s="232">
        <v>301.07364694189158</v>
      </c>
      <c r="F33" s="232">
        <v>315.82189528387079</v>
      </c>
      <c r="G33" s="232">
        <v>279.60035566209922</v>
      </c>
      <c r="H33" s="232">
        <v>245.76068882560679</v>
      </c>
      <c r="I33" s="232">
        <v>227.14444148872869</v>
      </c>
      <c r="J33" s="232">
        <v>233.7266763291756</v>
      </c>
      <c r="K33" s="232">
        <v>120.3482794246156</v>
      </c>
      <c r="L33" s="232">
        <v>152.33880098935981</v>
      </c>
      <c r="M33" s="232">
        <v>147.74629075019871</v>
      </c>
      <c r="N33" s="232">
        <v>130.98908990586239</v>
      </c>
      <c r="O33" s="232">
        <v>121.1310829566913</v>
      </c>
      <c r="P33" s="232">
        <v>123.1907825772229</v>
      </c>
      <c r="Q33" s="232">
        <v>131.40643788569139</v>
      </c>
      <c r="R33" s="232">
        <v>138.96779846386551</v>
      </c>
      <c r="S33" s="232">
        <v>144.32057591474879</v>
      </c>
      <c r="T33" s="232">
        <v>149.6487020641911</v>
      </c>
      <c r="U33" s="232">
        <v>149.95721822211601</v>
      </c>
      <c r="V33" s="232">
        <v>143.83830779318421</v>
      </c>
      <c r="W33" s="232">
        <v>135.45516742215901</v>
      </c>
      <c r="DA33" s="71" t="s">
        <v>188</v>
      </c>
    </row>
    <row r="34" spans="1:105" ht="12" customHeight="1" x14ac:dyDescent="0.3">
      <c r="A34" s="60" t="s">
        <v>189</v>
      </c>
      <c r="B34" s="264">
        <v>212.40435764092169</v>
      </c>
      <c r="C34" s="264">
        <v>202.80413750799281</v>
      </c>
      <c r="D34" s="264">
        <v>204.30846031605941</v>
      </c>
      <c r="E34" s="264">
        <v>214.83485345666759</v>
      </c>
      <c r="F34" s="264">
        <v>191.0276013362928</v>
      </c>
      <c r="G34" s="264">
        <v>175.23021911209699</v>
      </c>
      <c r="H34" s="264">
        <v>189.36797471340029</v>
      </c>
      <c r="I34" s="264">
        <v>179.46144454315541</v>
      </c>
      <c r="J34" s="264">
        <v>167.03148607889739</v>
      </c>
      <c r="K34" s="264">
        <v>98.114574760842359</v>
      </c>
      <c r="L34" s="264">
        <v>141.50362472828709</v>
      </c>
      <c r="M34" s="264">
        <v>133.40077877358621</v>
      </c>
      <c r="N34" s="264">
        <v>124.8542462514428</v>
      </c>
      <c r="O34" s="264">
        <v>129.25036301948541</v>
      </c>
      <c r="P34" s="264">
        <v>120.9274339097793</v>
      </c>
      <c r="Q34" s="264">
        <v>119.0464847806807</v>
      </c>
      <c r="R34" s="264">
        <v>120.8542681894459</v>
      </c>
      <c r="S34" s="264">
        <v>122.0155566423645</v>
      </c>
      <c r="T34" s="264">
        <v>118.8004837601585</v>
      </c>
      <c r="U34" s="264">
        <v>103.5065968918578</v>
      </c>
      <c r="V34" s="264">
        <v>110.7787716206612</v>
      </c>
      <c r="W34" s="264">
        <v>119.8199914833811</v>
      </c>
      <c r="DA34" s="72" t="s">
        <v>190</v>
      </c>
    </row>
    <row r="35" spans="1:105" ht="12" customHeight="1" x14ac:dyDescent="0.3">
      <c r="A35" s="57" t="s">
        <v>191</v>
      </c>
      <c r="B35" s="263">
        <f t="shared" ref="B35:W35" si="0">B36+B40+B51</f>
        <v>370.58806491143798</v>
      </c>
      <c r="C35" s="263">
        <f t="shared" si="0"/>
        <v>246.37710556307272</v>
      </c>
      <c r="D35" s="263">
        <f t="shared" si="0"/>
        <v>249.91945956941845</v>
      </c>
      <c r="E35" s="263">
        <f t="shared" si="0"/>
        <v>260.33633773939664</v>
      </c>
      <c r="F35" s="263">
        <f t="shared" si="0"/>
        <v>250.18012135513166</v>
      </c>
      <c r="G35" s="263">
        <f t="shared" si="0"/>
        <v>226.06173261507723</v>
      </c>
      <c r="H35" s="263">
        <f t="shared" si="0"/>
        <v>214.77135672226061</v>
      </c>
      <c r="I35" s="263">
        <f t="shared" si="0"/>
        <v>188.00358131423727</v>
      </c>
      <c r="J35" s="263">
        <f t="shared" si="0"/>
        <v>184.33296951156126</v>
      </c>
      <c r="K35" s="263">
        <f t="shared" si="0"/>
        <v>101.21102490513705</v>
      </c>
      <c r="L35" s="263">
        <f t="shared" si="0"/>
        <v>133.00580755001749</v>
      </c>
      <c r="M35" s="263">
        <f t="shared" si="0"/>
        <v>127.28576538477529</v>
      </c>
      <c r="N35" s="263">
        <f t="shared" si="0"/>
        <v>116.52870955417741</v>
      </c>
      <c r="O35" s="263">
        <f t="shared" si="0"/>
        <v>114.14218059278259</v>
      </c>
      <c r="P35" s="263">
        <f t="shared" si="0"/>
        <v>111.05119327083651</v>
      </c>
      <c r="Q35" s="263">
        <f t="shared" si="0"/>
        <v>113.60599809434767</v>
      </c>
      <c r="R35" s="263">
        <f t="shared" si="0"/>
        <v>117.14763177968297</v>
      </c>
      <c r="S35" s="263">
        <f t="shared" si="0"/>
        <v>120.33173573916264</v>
      </c>
      <c r="T35" s="263">
        <f t="shared" si="0"/>
        <v>122.19212104677726</v>
      </c>
      <c r="U35" s="263">
        <f t="shared" si="0"/>
        <v>115.8236090147889</v>
      </c>
      <c r="V35" s="263">
        <f t="shared" si="0"/>
        <v>115.52720490083763</v>
      </c>
      <c r="W35" s="263">
        <f t="shared" si="0"/>
        <v>116.74785573511471</v>
      </c>
      <c r="DA35" s="70"/>
    </row>
    <row r="36" spans="1:105" ht="12" customHeight="1" x14ac:dyDescent="0.3">
      <c r="A36" s="60" t="s">
        <v>192</v>
      </c>
      <c r="B36" s="264">
        <v>107.3076968450699</v>
      </c>
      <c r="C36" s="264">
        <v>92.819604229220914</v>
      </c>
      <c r="D36" s="264">
        <v>98.923986693261142</v>
      </c>
      <c r="E36" s="264">
        <v>100.0815692637314</v>
      </c>
      <c r="F36" s="264">
        <v>104.36041785824339</v>
      </c>
      <c r="G36" s="264">
        <v>92.290668788903588</v>
      </c>
      <c r="H36" s="264">
        <v>80.464523523375348</v>
      </c>
      <c r="I36" s="264">
        <v>74.899126697949512</v>
      </c>
      <c r="J36" s="264">
        <v>76.594500449733957</v>
      </c>
      <c r="K36" s="264">
        <v>40.032092637851306</v>
      </c>
      <c r="L36" s="264">
        <v>50.486795027903653</v>
      </c>
      <c r="M36" s="264">
        <v>49.032671548222588</v>
      </c>
      <c r="N36" s="264">
        <v>43.864105792692008</v>
      </c>
      <c r="O36" s="264">
        <v>40.906796882537897</v>
      </c>
      <c r="P36" s="264">
        <v>41.235016904676087</v>
      </c>
      <c r="Q36" s="264">
        <v>43.94917623662873</v>
      </c>
      <c r="R36" s="264">
        <v>46.06059017726885</v>
      </c>
      <c r="S36" s="264">
        <v>47.812798456741227</v>
      </c>
      <c r="T36" s="264">
        <v>49.427021239218149</v>
      </c>
      <c r="U36" s="264">
        <v>49.517924034313182</v>
      </c>
      <c r="V36" s="264">
        <v>47.450401969019971</v>
      </c>
      <c r="W36" s="264">
        <v>44.683611267273633</v>
      </c>
      <c r="DA36" s="72" t="s">
        <v>193</v>
      </c>
    </row>
    <row r="37" spans="1:105" ht="12" customHeight="1" x14ac:dyDescent="0.3">
      <c r="A37" s="59" t="s">
        <v>33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194</v>
      </c>
    </row>
    <row r="38" spans="1:105" ht="12" customHeight="1" x14ac:dyDescent="0.3">
      <c r="A38" s="59" t="s">
        <v>160</v>
      </c>
      <c r="B38" s="232">
        <v>4.0409667673006631</v>
      </c>
      <c r="C38" s="232">
        <v>3.2960920912140952</v>
      </c>
      <c r="D38" s="232">
        <v>5.1974624859120304</v>
      </c>
      <c r="E38" s="232">
        <v>3.4653273344819362</v>
      </c>
      <c r="F38" s="232">
        <v>2.724845568271689</v>
      </c>
      <c r="G38" s="232">
        <v>2.5207861249995251</v>
      </c>
      <c r="H38" s="232">
        <v>1.8568819419090621</v>
      </c>
      <c r="I38" s="232">
        <v>1.606590054040578</v>
      </c>
      <c r="J38" s="232">
        <v>2.1743525169271241</v>
      </c>
      <c r="K38" s="232">
        <v>1.7760605658840829</v>
      </c>
      <c r="L38" s="232">
        <v>2.0616901214020311</v>
      </c>
      <c r="M38" s="232">
        <v>2.067423150182595</v>
      </c>
      <c r="N38" s="232">
        <v>2.0365810515293732</v>
      </c>
      <c r="O38" s="232">
        <v>2.264347865282506</v>
      </c>
      <c r="P38" s="232">
        <v>1.93235695617565</v>
      </c>
      <c r="Q38" s="232">
        <v>2.0812458378255112</v>
      </c>
      <c r="R38" s="232">
        <v>1.7842959440178809</v>
      </c>
      <c r="S38" s="232">
        <v>1.828432403029904</v>
      </c>
      <c r="T38" s="232">
        <v>1.773743705900666</v>
      </c>
      <c r="U38" s="232">
        <v>1.777433504704194</v>
      </c>
      <c r="V38" s="232">
        <v>1.6576413013539451</v>
      </c>
      <c r="W38" s="232">
        <v>1.563101613269648</v>
      </c>
      <c r="DA38" s="71" t="s">
        <v>195</v>
      </c>
    </row>
    <row r="39" spans="1:105" ht="12" customHeight="1" x14ac:dyDescent="0.3">
      <c r="A39" s="59" t="s">
        <v>162</v>
      </c>
      <c r="B39" s="232">
        <v>103.2667300777693</v>
      </c>
      <c r="C39" s="232">
        <v>89.523512138006822</v>
      </c>
      <c r="D39" s="232">
        <v>93.726524207349115</v>
      </c>
      <c r="E39" s="232">
        <v>96.616241929249412</v>
      </c>
      <c r="F39" s="232">
        <v>101.63557228997171</v>
      </c>
      <c r="G39" s="232">
        <v>89.769882663904056</v>
      </c>
      <c r="H39" s="232">
        <v>78.607641581466282</v>
      </c>
      <c r="I39" s="232">
        <v>73.292536643908932</v>
      </c>
      <c r="J39" s="232">
        <v>74.420147932806827</v>
      </c>
      <c r="K39" s="232">
        <v>38.256032071967233</v>
      </c>
      <c r="L39" s="232">
        <v>48.425104906501623</v>
      </c>
      <c r="M39" s="232">
        <v>46.965248398040004</v>
      </c>
      <c r="N39" s="232">
        <v>41.827524741162627</v>
      </c>
      <c r="O39" s="232">
        <v>38.642449017255387</v>
      </c>
      <c r="P39" s="232">
        <v>39.302659948500427</v>
      </c>
      <c r="Q39" s="232">
        <v>41.867930398803217</v>
      </c>
      <c r="R39" s="232">
        <v>44.276294233250972</v>
      </c>
      <c r="S39" s="232">
        <v>45.984366053711327</v>
      </c>
      <c r="T39" s="232">
        <v>47.653277533317492</v>
      </c>
      <c r="U39" s="232">
        <v>47.740490529608991</v>
      </c>
      <c r="V39" s="232">
        <v>45.792760667666023</v>
      </c>
      <c r="W39" s="232">
        <v>43.120509654003982</v>
      </c>
      <c r="DA39" s="71" t="s">
        <v>196</v>
      </c>
    </row>
    <row r="40" spans="1:105" ht="12" customHeight="1" x14ac:dyDescent="0.3">
      <c r="A40" s="60" t="s">
        <v>197</v>
      </c>
      <c r="B40" s="264">
        <v>195.21573128162211</v>
      </c>
      <c r="C40" s="264">
        <v>88.089028147821097</v>
      </c>
      <c r="D40" s="264">
        <v>84.874665108409161</v>
      </c>
      <c r="E40" s="264">
        <v>91.3130447903294</v>
      </c>
      <c r="F40" s="264">
        <v>84.34454970001903</v>
      </c>
      <c r="G40" s="264">
        <v>77.510776990653511</v>
      </c>
      <c r="H40" s="264">
        <v>73.736650252164395</v>
      </c>
      <c r="I40" s="264">
        <v>55.197756947876037</v>
      </c>
      <c r="J40" s="264">
        <v>54.554518908352939</v>
      </c>
      <c r="K40" s="264">
        <v>29.990498691637221</v>
      </c>
      <c r="L40" s="264">
        <v>37.53816832736306</v>
      </c>
      <c r="M40" s="264">
        <v>35.847963529854773</v>
      </c>
      <c r="N40" s="264">
        <v>32.796061443384183</v>
      </c>
      <c r="O40" s="264">
        <v>32.002774857668427</v>
      </c>
      <c r="P40" s="264">
        <v>31.235612837216891</v>
      </c>
      <c r="Q40" s="264">
        <v>31.726945519731331</v>
      </c>
      <c r="R40" s="264">
        <v>32.581868484258301</v>
      </c>
      <c r="S40" s="264">
        <v>33.641542390343218</v>
      </c>
      <c r="T40" s="264">
        <v>34.934952632030303</v>
      </c>
      <c r="U40" s="264">
        <v>33.353248497234688</v>
      </c>
      <c r="V40" s="264">
        <v>32.808967445481713</v>
      </c>
      <c r="W40" s="264">
        <v>33.921003439617373</v>
      </c>
      <c r="DA40" s="72" t="s">
        <v>198</v>
      </c>
    </row>
    <row r="41" spans="1:105" ht="12" customHeight="1" x14ac:dyDescent="0.3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3.050156284915662</v>
      </c>
      <c r="H41" s="231">
        <v>8.1436299753910368E-2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0.50724847092603798</v>
      </c>
      <c r="R41" s="231">
        <v>0.46855633480394893</v>
      </c>
      <c r="S41" s="231">
        <v>0.64846916745393401</v>
      </c>
      <c r="T41" s="231">
        <v>0.67806528551172607</v>
      </c>
      <c r="U41" s="231">
        <v>0.6730908370339137</v>
      </c>
      <c r="V41" s="231">
        <v>0.6770187513384488</v>
      </c>
      <c r="W41" s="231">
        <v>0.68187000700116529</v>
      </c>
      <c r="DA41" s="73" t="s">
        <v>199</v>
      </c>
    </row>
    <row r="42" spans="1:105" ht="12" customHeight="1" x14ac:dyDescent="0.3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200</v>
      </c>
    </row>
    <row r="43" spans="1:105" ht="12" customHeight="1" x14ac:dyDescent="0.3">
      <c r="A43" s="64" t="s">
        <v>33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201</v>
      </c>
    </row>
    <row r="44" spans="1:105" ht="12" customHeight="1" x14ac:dyDescent="0.3">
      <c r="A44" s="64" t="s">
        <v>160</v>
      </c>
      <c r="B44" s="231">
        <v>0.38883835970525937</v>
      </c>
      <c r="C44" s="231">
        <v>0.68988989903989051</v>
      </c>
      <c r="D44" s="231">
        <v>1.1802063030375021</v>
      </c>
      <c r="E44" s="231">
        <v>0.72413533201595159</v>
      </c>
      <c r="F44" s="231">
        <v>0.59656003098429589</v>
      </c>
      <c r="G44" s="231">
        <v>0.54791376027948224</v>
      </c>
      <c r="H44" s="231">
        <v>0.44997180419899868</v>
      </c>
      <c r="I44" s="231">
        <v>0.51382161129671244</v>
      </c>
      <c r="J44" s="231">
        <v>0.66368564451673928</v>
      </c>
      <c r="K44" s="231">
        <v>0.59440005202273882</v>
      </c>
      <c r="L44" s="231">
        <v>0.79076042151302073</v>
      </c>
      <c r="M44" s="231">
        <v>0.79403286040560206</v>
      </c>
      <c r="N44" s="231">
        <v>0.79883018955768947</v>
      </c>
      <c r="O44" s="231">
        <v>0.8994648054611456</v>
      </c>
      <c r="P44" s="231">
        <v>0.76915765672660308</v>
      </c>
      <c r="Q44" s="231">
        <v>0.8483112272586778</v>
      </c>
      <c r="R44" s="231">
        <v>0.72055117619583942</v>
      </c>
      <c r="S44" s="231">
        <v>0.72435614990417696</v>
      </c>
      <c r="T44" s="231">
        <v>0.67758261532936737</v>
      </c>
      <c r="U44" s="231">
        <v>0.65775177264766305</v>
      </c>
      <c r="V44" s="231">
        <v>0.64616524266819264</v>
      </c>
      <c r="W44" s="231">
        <v>0.5769058709495527</v>
      </c>
      <c r="DA44" s="73" t="s">
        <v>202</v>
      </c>
    </row>
    <row r="45" spans="1:105" ht="12" customHeight="1" x14ac:dyDescent="0.3">
      <c r="A45" s="64" t="s">
        <v>70</v>
      </c>
      <c r="B45" s="231">
        <v>0.14895647005300511</v>
      </c>
      <c r="C45" s="231">
        <v>0.56526250419128576</v>
      </c>
      <c r="D45" s="231">
        <v>0.74693777898291325</v>
      </c>
      <c r="E45" s="231">
        <v>0.37362405393237808</v>
      </c>
      <c r="F45" s="231">
        <v>0.49350472607970308</v>
      </c>
      <c r="G45" s="231">
        <v>0.35269023572708808</v>
      </c>
      <c r="H45" s="231">
        <v>0.2262461911496973</v>
      </c>
      <c r="I45" s="231">
        <v>0.68150847209843091</v>
      </c>
      <c r="J45" s="231">
        <v>7.0342167412009743E-2</v>
      </c>
      <c r="K45" s="231">
        <v>0</v>
      </c>
      <c r="L45" s="231">
        <v>0</v>
      </c>
      <c r="M45" s="231">
        <v>0</v>
      </c>
      <c r="N45" s="231">
        <v>0.15467466612589861</v>
      </c>
      <c r="O45" s="231">
        <v>0.1196572028399716</v>
      </c>
      <c r="P45" s="231">
        <v>0.11920471861170159</v>
      </c>
      <c r="Q45" s="231">
        <v>7.9603301068571136E-2</v>
      </c>
      <c r="R45" s="231">
        <v>8.0721430819037987E-2</v>
      </c>
      <c r="S45" s="231">
        <v>8.3572509789989591E-2</v>
      </c>
      <c r="T45" s="231">
        <v>6.0780271445777467E-2</v>
      </c>
      <c r="U45" s="231">
        <v>4.8589140245202993E-2</v>
      </c>
      <c r="V45" s="231">
        <v>5.0896086975020703E-2</v>
      </c>
      <c r="W45" s="231">
        <v>4.5848403684912338E-2</v>
      </c>
      <c r="DA45" s="73" t="s">
        <v>203</v>
      </c>
    </row>
    <row r="46" spans="1:105" ht="12" customHeight="1" x14ac:dyDescent="0.3">
      <c r="A46" s="64" t="s">
        <v>34</v>
      </c>
      <c r="B46" s="231">
        <v>151.22034835086129</v>
      </c>
      <c r="C46" s="231">
        <v>12.138123623751101</v>
      </c>
      <c r="D46" s="231">
        <v>0</v>
      </c>
      <c r="E46" s="231">
        <v>1.346171720092296</v>
      </c>
      <c r="F46" s="231">
        <v>0.67805741063978042</v>
      </c>
      <c r="G46" s="231">
        <v>7.4467818658954288</v>
      </c>
      <c r="H46" s="231">
        <v>0.66112049194322797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1.679024327334498</v>
      </c>
      <c r="U46" s="231">
        <v>2.2102154244405159</v>
      </c>
      <c r="V46" s="231">
        <v>2.2061820108078072</v>
      </c>
      <c r="W46" s="231">
        <v>2.5288892851014331</v>
      </c>
      <c r="DA46" s="73" t="s">
        <v>204</v>
      </c>
    </row>
    <row r="47" spans="1:105" ht="12" customHeight="1" x14ac:dyDescent="0.3">
      <c r="A47" s="64" t="s">
        <v>162</v>
      </c>
      <c r="B47" s="231">
        <v>9.9367473794861763</v>
      </c>
      <c r="C47" s="231">
        <v>18.737755208725531</v>
      </c>
      <c r="D47" s="231">
        <v>21.282815399080238</v>
      </c>
      <c r="E47" s="231">
        <v>20.18950236862111</v>
      </c>
      <c r="F47" s="231">
        <v>22.251433571286601</v>
      </c>
      <c r="G47" s="231">
        <v>19.512228142812731</v>
      </c>
      <c r="H47" s="231">
        <v>19.04871898849715</v>
      </c>
      <c r="I47" s="231">
        <v>23.440509406667509</v>
      </c>
      <c r="J47" s="231">
        <v>22.71553644650869</v>
      </c>
      <c r="K47" s="231">
        <v>12.80327252941497</v>
      </c>
      <c r="L47" s="231">
        <v>18.573429619790261</v>
      </c>
      <c r="M47" s="231">
        <v>18.037889593072261</v>
      </c>
      <c r="N47" s="231">
        <v>16.406461943962551</v>
      </c>
      <c r="O47" s="231">
        <v>15.34990423545695</v>
      </c>
      <c r="P47" s="231">
        <v>15.644077421875281</v>
      </c>
      <c r="Q47" s="231">
        <v>17.065276371434301</v>
      </c>
      <c r="R47" s="231">
        <v>17.880069724040311</v>
      </c>
      <c r="S47" s="231">
        <v>18.217276337508611</v>
      </c>
      <c r="T47" s="231">
        <v>18.20388837047112</v>
      </c>
      <c r="U47" s="231">
        <v>17.666704374488091</v>
      </c>
      <c r="V47" s="231">
        <v>17.850478438912159</v>
      </c>
      <c r="W47" s="231">
        <v>15.914816392323919</v>
      </c>
      <c r="DA47" s="73" t="s">
        <v>205</v>
      </c>
    </row>
    <row r="48" spans="1:105" ht="12" customHeight="1" x14ac:dyDescent="0.3">
      <c r="A48" s="64" t="s">
        <v>36</v>
      </c>
      <c r="B48" s="231">
        <v>18.103700336240081</v>
      </c>
      <c r="C48" s="231">
        <v>40.975000564045537</v>
      </c>
      <c r="D48" s="231">
        <v>47.174985482962811</v>
      </c>
      <c r="E48" s="231">
        <v>54.439782932628127</v>
      </c>
      <c r="F48" s="231">
        <v>46.043605218222822</v>
      </c>
      <c r="G48" s="231">
        <v>33.52683150238262</v>
      </c>
      <c r="H48" s="231">
        <v>26.494111240986118</v>
      </c>
      <c r="I48" s="231">
        <v>30.56191745781339</v>
      </c>
      <c r="J48" s="231">
        <v>31.104954649915499</v>
      </c>
      <c r="K48" s="231">
        <v>16.59282611019951</v>
      </c>
      <c r="L48" s="231">
        <v>18.173978286059771</v>
      </c>
      <c r="M48" s="231">
        <v>17.016041076376911</v>
      </c>
      <c r="N48" s="231">
        <v>15.213775287379059</v>
      </c>
      <c r="O48" s="231">
        <v>15.413176008410449</v>
      </c>
      <c r="P48" s="231">
        <v>13.27851072419265</v>
      </c>
      <c r="Q48" s="231">
        <v>11.811684088836349</v>
      </c>
      <c r="R48" s="231">
        <v>11.99011803567519</v>
      </c>
      <c r="S48" s="231">
        <v>12.53269305375718</v>
      </c>
      <c r="T48" s="231">
        <v>12.222996599431131</v>
      </c>
      <c r="U48" s="231">
        <v>10.67490539544365</v>
      </c>
      <c r="V48" s="231">
        <v>9.9383436233546263</v>
      </c>
      <c r="W48" s="231">
        <v>12.73934627075308</v>
      </c>
      <c r="DA48" s="73" t="s">
        <v>206</v>
      </c>
    </row>
    <row r="49" spans="1:105" ht="12" customHeight="1" x14ac:dyDescent="0.3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0.22231935635897729</v>
      </c>
      <c r="O49" s="231">
        <v>0.22057260549991239</v>
      </c>
      <c r="P49" s="231">
        <v>1.4246623158106571</v>
      </c>
      <c r="Q49" s="231">
        <v>1.4148220602074</v>
      </c>
      <c r="R49" s="231">
        <v>1.441851782723963</v>
      </c>
      <c r="S49" s="231">
        <v>1.435175171929332</v>
      </c>
      <c r="T49" s="231">
        <v>1.412615162506685</v>
      </c>
      <c r="U49" s="231">
        <v>1.421991552935655</v>
      </c>
      <c r="V49" s="231">
        <v>1.43988329142545</v>
      </c>
      <c r="W49" s="231">
        <v>1.433327209803307</v>
      </c>
      <c r="DA49" s="73" t="s">
        <v>207</v>
      </c>
    </row>
    <row r="50" spans="1:105" ht="12" customHeight="1" x14ac:dyDescent="0.3">
      <c r="A50" s="64" t="s">
        <v>79</v>
      </c>
      <c r="B50" s="231">
        <v>15.41714038527634</v>
      </c>
      <c r="C50" s="231">
        <v>14.982996348067759</v>
      </c>
      <c r="D50" s="231">
        <v>14.489720144345689</v>
      </c>
      <c r="E50" s="231">
        <v>14.239828383039541</v>
      </c>
      <c r="F50" s="231">
        <v>14.281388742805831</v>
      </c>
      <c r="G50" s="231">
        <v>13.074175198640489</v>
      </c>
      <c r="H50" s="231">
        <v>26.775045235635289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208</v>
      </c>
    </row>
    <row r="51" spans="1:105" ht="12" customHeight="1" x14ac:dyDescent="0.3">
      <c r="A51" s="61" t="s">
        <v>209</v>
      </c>
      <c r="B51" s="265">
        <v>68.064636784745986</v>
      </c>
      <c r="C51" s="265">
        <v>65.468473186030707</v>
      </c>
      <c r="D51" s="265">
        <v>66.120807767748133</v>
      </c>
      <c r="E51" s="265">
        <v>68.941723685335845</v>
      </c>
      <c r="F51" s="265">
        <v>61.475153796869243</v>
      </c>
      <c r="G51" s="265">
        <v>56.260286835520141</v>
      </c>
      <c r="H51" s="265">
        <v>60.570182946720841</v>
      </c>
      <c r="I51" s="265">
        <v>57.906697668411709</v>
      </c>
      <c r="J51" s="265">
        <v>53.183950153474377</v>
      </c>
      <c r="K51" s="265">
        <v>31.188433575648521</v>
      </c>
      <c r="L51" s="265">
        <v>44.980844194750787</v>
      </c>
      <c r="M51" s="265">
        <v>42.405130306697927</v>
      </c>
      <c r="N51" s="265">
        <v>39.86854231810122</v>
      </c>
      <c r="O51" s="265">
        <v>41.232608852576263</v>
      </c>
      <c r="P51" s="265">
        <v>38.580563528943522</v>
      </c>
      <c r="Q51" s="265">
        <v>37.929876337987608</v>
      </c>
      <c r="R51" s="265">
        <v>38.505173118155817</v>
      </c>
      <c r="S51" s="265">
        <v>38.877394892078193</v>
      </c>
      <c r="T51" s="265">
        <v>37.830147175528801</v>
      </c>
      <c r="U51" s="265">
        <v>32.95243648324103</v>
      </c>
      <c r="V51" s="265">
        <v>35.267835486335933</v>
      </c>
      <c r="W51" s="265">
        <v>38.14324102822372</v>
      </c>
      <c r="DA51" s="74" t="s">
        <v>210</v>
      </c>
    </row>
    <row r="52" spans="1:105" ht="12" hidden="1" customHeight="1" x14ac:dyDescent="0.3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3">
      <c r="A54" s="34" t="s">
        <v>42</v>
      </c>
      <c r="B54" s="225">
        <v>305.98589961875501</v>
      </c>
      <c r="C54" s="225">
        <v>304.25945446574298</v>
      </c>
      <c r="D54" s="225">
        <v>325.05526964946421</v>
      </c>
      <c r="E54" s="225">
        <v>330.54112888620801</v>
      </c>
      <c r="F54" s="225">
        <v>301.9468794870649</v>
      </c>
      <c r="G54" s="225">
        <v>274.52946673619249</v>
      </c>
      <c r="H54" s="225">
        <v>316.01223443256748</v>
      </c>
      <c r="I54" s="225">
        <v>339.65773820945537</v>
      </c>
      <c r="J54" s="225">
        <v>299.78141119752672</v>
      </c>
      <c r="K54" s="225">
        <v>255.2284585504591</v>
      </c>
      <c r="L54" s="225">
        <v>260.15181219236661</v>
      </c>
      <c r="M54" s="225">
        <v>245.9578283393916</v>
      </c>
      <c r="N54" s="225">
        <v>241.65508685326</v>
      </c>
      <c r="O54" s="225">
        <v>210.9505458870438</v>
      </c>
      <c r="P54" s="225">
        <v>197.12101415361991</v>
      </c>
      <c r="Q54" s="225">
        <v>211.24842541680221</v>
      </c>
      <c r="R54" s="225">
        <v>191.87748122429409</v>
      </c>
      <c r="S54" s="225">
        <v>203.20208238954459</v>
      </c>
      <c r="T54" s="225">
        <v>227.1650925818939</v>
      </c>
      <c r="U54" s="225">
        <v>205.04397972513951</v>
      </c>
      <c r="V54" s="225">
        <v>189.27316530723169</v>
      </c>
      <c r="W54" s="225">
        <v>196.32736735841331</v>
      </c>
      <c r="DA54" s="89" t="s">
        <v>211</v>
      </c>
    </row>
    <row r="55" spans="1:105" ht="12" customHeight="1" x14ac:dyDescent="0.3">
      <c r="A55" s="55" t="s">
        <v>92</v>
      </c>
      <c r="B55" s="261">
        <v>0.69736578652626457</v>
      </c>
      <c r="C55" s="261">
        <v>0.71637209474632324</v>
      </c>
      <c r="D55" s="261">
        <v>0.76308118607841513</v>
      </c>
      <c r="E55" s="261">
        <v>0.76864939859519354</v>
      </c>
      <c r="F55" s="261">
        <v>0.71182237649524893</v>
      </c>
      <c r="G55" s="261">
        <v>0.65247377809098128</v>
      </c>
      <c r="H55" s="261">
        <v>0.77002358855296671</v>
      </c>
      <c r="I55" s="261">
        <v>0.83409848432034406</v>
      </c>
      <c r="J55" s="261">
        <v>0.73312057985811863</v>
      </c>
      <c r="K55" s="261">
        <v>0.61971800234758057</v>
      </c>
      <c r="L55" s="261">
        <v>0.65060181732560429</v>
      </c>
      <c r="M55" s="261">
        <v>0.61517158156802398</v>
      </c>
      <c r="N55" s="261">
        <v>0.60468025763771993</v>
      </c>
      <c r="O55" s="261">
        <v>0.53081295137495899</v>
      </c>
      <c r="P55" s="261">
        <v>0.49725198733462822</v>
      </c>
      <c r="Q55" s="261">
        <v>0.53265192200175349</v>
      </c>
      <c r="R55" s="261">
        <v>0.48559405071584949</v>
      </c>
      <c r="S55" s="261">
        <v>0.51238756085004311</v>
      </c>
      <c r="T55" s="261">
        <v>0.5687861056074488</v>
      </c>
      <c r="U55" s="261">
        <v>0.51104676267423033</v>
      </c>
      <c r="V55" s="261">
        <v>0.4775377835599694</v>
      </c>
      <c r="W55" s="261">
        <v>0.49296466220641189</v>
      </c>
      <c r="DA55" s="67" t="s">
        <v>212</v>
      </c>
    </row>
    <row r="56" spans="1:105" ht="12" customHeight="1" x14ac:dyDescent="0.3">
      <c r="A56" s="202" t="s">
        <v>93</v>
      </c>
      <c r="B56" s="226">
        <v>0.51527942119300429</v>
      </c>
      <c r="C56" s="226">
        <v>0.52932306900003467</v>
      </c>
      <c r="D56" s="226">
        <v>0.56383613805370991</v>
      </c>
      <c r="E56" s="226">
        <v>0.56795045707847469</v>
      </c>
      <c r="F56" s="226">
        <v>0.52596130931480167</v>
      </c>
      <c r="G56" s="226">
        <v>0.48210898385630963</v>
      </c>
      <c r="H56" s="226">
        <v>0.56896583784382293</v>
      </c>
      <c r="I56" s="226">
        <v>0.61631039624046968</v>
      </c>
      <c r="J56" s="226">
        <v>0.54169842477602448</v>
      </c>
      <c r="K56" s="226">
        <v>0.45790593648591532</v>
      </c>
      <c r="L56" s="226">
        <v>0.48072580320948682</v>
      </c>
      <c r="M56" s="226">
        <v>0.45454661328272339</v>
      </c>
      <c r="N56" s="226">
        <v>0.44679463659157598</v>
      </c>
      <c r="O56" s="226">
        <v>0.39221452447314431</v>
      </c>
      <c r="P56" s="226">
        <v>0.3674165282715775</v>
      </c>
      <c r="Q56" s="226">
        <v>0.39357332890329227</v>
      </c>
      <c r="R56" s="226">
        <v>0.3588025484215599</v>
      </c>
      <c r="S56" s="226">
        <v>0.37860011328697679</v>
      </c>
      <c r="T56" s="226">
        <v>0.42027266169730698</v>
      </c>
      <c r="U56" s="226">
        <v>0.37760940551020022</v>
      </c>
      <c r="V56" s="226">
        <v>0.35284982066051462</v>
      </c>
      <c r="W56" s="226">
        <v>0.36424864930014439</v>
      </c>
      <c r="DA56" s="174" t="s">
        <v>213</v>
      </c>
    </row>
    <row r="57" spans="1:105" ht="12" customHeight="1" x14ac:dyDescent="0.3">
      <c r="A57" s="202" t="s">
        <v>94</v>
      </c>
      <c r="B57" s="226">
        <v>12.8819855298251</v>
      </c>
      <c r="C57" s="226">
        <v>13.233076725000871</v>
      </c>
      <c r="D57" s="226">
        <v>14.095903451342741</v>
      </c>
      <c r="E57" s="226">
        <v>14.19876142696187</v>
      </c>
      <c r="F57" s="226">
        <v>13.14903273287004</v>
      </c>
      <c r="G57" s="226">
        <v>12.052724596407741</v>
      </c>
      <c r="H57" s="226">
        <v>14.22414594609557</v>
      </c>
      <c r="I57" s="226">
        <v>15.407759906011741</v>
      </c>
      <c r="J57" s="226">
        <v>13.542460619400609</v>
      </c>
      <c r="K57" s="226">
        <v>11.44764841214789</v>
      </c>
      <c r="L57" s="226">
        <v>12.01814508023717</v>
      </c>
      <c r="M57" s="226">
        <v>11.36366533206809</v>
      </c>
      <c r="N57" s="226">
        <v>11.169865914789399</v>
      </c>
      <c r="O57" s="226">
        <v>9.8053631118286084</v>
      </c>
      <c r="P57" s="226">
        <v>9.1854132067894412</v>
      </c>
      <c r="Q57" s="226">
        <v>9.8393332225823062</v>
      </c>
      <c r="R57" s="226">
        <v>8.9700637105389962</v>
      </c>
      <c r="S57" s="226">
        <v>9.465002832174422</v>
      </c>
      <c r="T57" s="226">
        <v>10.50681654243267</v>
      </c>
      <c r="U57" s="226">
        <v>9.4402351377550069</v>
      </c>
      <c r="V57" s="226">
        <v>8.8212455165128638</v>
      </c>
      <c r="W57" s="226">
        <v>9.1062162325036091</v>
      </c>
      <c r="DA57" s="174" t="s">
        <v>214</v>
      </c>
    </row>
    <row r="58" spans="1:105" ht="12" customHeight="1" x14ac:dyDescent="0.3">
      <c r="A58" s="202" t="s">
        <v>95</v>
      </c>
      <c r="B58" s="226">
        <v>0.32204963824562782</v>
      </c>
      <c r="C58" s="226">
        <v>0.33082691812502169</v>
      </c>
      <c r="D58" s="226">
        <v>0.35239758628356882</v>
      </c>
      <c r="E58" s="226">
        <v>0.35496903567404692</v>
      </c>
      <c r="F58" s="226">
        <v>0.32872581832175107</v>
      </c>
      <c r="G58" s="226">
        <v>0.30131811491019361</v>
      </c>
      <c r="H58" s="226">
        <v>0.35560364865238941</v>
      </c>
      <c r="I58" s="226">
        <v>0.38519399765029372</v>
      </c>
      <c r="J58" s="226">
        <v>0.3385615154850154</v>
      </c>
      <c r="K58" s="226">
        <v>0.28619121030369732</v>
      </c>
      <c r="L58" s="226">
        <v>0.30045362700592942</v>
      </c>
      <c r="M58" s="226">
        <v>0.28409163330170228</v>
      </c>
      <c r="N58" s="226">
        <v>0.27924664786973519</v>
      </c>
      <c r="O58" s="226">
        <v>0.2451340777957153</v>
      </c>
      <c r="P58" s="226">
        <v>0.22963533016973611</v>
      </c>
      <c r="Q58" s="226">
        <v>0.24598333056455779</v>
      </c>
      <c r="R58" s="226">
        <v>0.22425159276347501</v>
      </c>
      <c r="S58" s="226">
        <v>0.23662507080436071</v>
      </c>
      <c r="T58" s="226">
        <v>0.26267041356081688</v>
      </c>
      <c r="U58" s="226">
        <v>0.23600587844387519</v>
      </c>
      <c r="V58" s="226">
        <v>0.22053113791282161</v>
      </c>
      <c r="W58" s="226">
        <v>0.22765540581259031</v>
      </c>
      <c r="DA58" s="174" t="s">
        <v>215</v>
      </c>
    </row>
    <row r="59" spans="1:105" ht="12" customHeight="1" x14ac:dyDescent="0.3">
      <c r="A59" s="56" t="s">
        <v>96</v>
      </c>
      <c r="B59" s="262">
        <v>0.47980032675250017</v>
      </c>
      <c r="C59" s="262">
        <v>0.493852782706174</v>
      </c>
      <c r="D59" s="262">
        <v>0.53026015748719546</v>
      </c>
      <c r="E59" s="262">
        <v>0.53575121287347305</v>
      </c>
      <c r="F59" s="262">
        <v>0.49335828242463942</v>
      </c>
      <c r="G59" s="262">
        <v>0.44812781867075518</v>
      </c>
      <c r="H59" s="262">
        <v>0.51481912344858483</v>
      </c>
      <c r="I59" s="262">
        <v>0.55814594744685775</v>
      </c>
      <c r="J59" s="262">
        <v>0.49295375109450679</v>
      </c>
      <c r="K59" s="262">
        <v>0.42148323591649578</v>
      </c>
      <c r="L59" s="262">
        <v>0.44393364724557322</v>
      </c>
      <c r="M59" s="262">
        <v>0.42179051885241431</v>
      </c>
      <c r="N59" s="262">
        <v>0.42124301770358319</v>
      </c>
      <c r="O59" s="262">
        <v>0.37315031126627518</v>
      </c>
      <c r="P59" s="262">
        <v>0.3651416679717564</v>
      </c>
      <c r="Q59" s="262">
        <v>0.40774242786320869</v>
      </c>
      <c r="R59" s="262">
        <v>0.38702589504645007</v>
      </c>
      <c r="S59" s="262">
        <v>0.41525618081678972</v>
      </c>
      <c r="T59" s="262">
        <v>0.45764655184325298</v>
      </c>
      <c r="U59" s="262">
        <v>0.42421906509414609</v>
      </c>
      <c r="V59" s="262">
        <v>0.39338736916386652</v>
      </c>
      <c r="W59" s="262">
        <v>0.36579289924779812</v>
      </c>
      <c r="DA59" s="68" t="s">
        <v>216</v>
      </c>
    </row>
    <row r="60" spans="1:105" ht="12" customHeight="1" x14ac:dyDescent="0.3">
      <c r="A60" s="37" t="s">
        <v>160</v>
      </c>
      <c r="B60" s="228">
        <v>1.1055661604181441E-2</v>
      </c>
      <c r="C60" s="228">
        <v>1.02836819922424E-2</v>
      </c>
      <c r="D60" s="228">
        <v>1.6698541055559259E-2</v>
      </c>
      <c r="E60" s="228">
        <v>1.0984008712998761E-2</v>
      </c>
      <c r="F60" s="228">
        <v>8.1063737774588959E-3</v>
      </c>
      <c r="G60" s="228">
        <v>7.6043562478827747E-3</v>
      </c>
      <c r="H60" s="228">
        <v>6.7781779223529117E-3</v>
      </c>
      <c r="I60" s="228">
        <v>6.7520512157470368E-3</v>
      </c>
      <c r="J60" s="228">
        <v>8.2591156269707384E-3</v>
      </c>
      <c r="K60" s="228">
        <v>1.051073046341257E-2</v>
      </c>
      <c r="L60" s="228">
        <v>8.9090700960119881E-3</v>
      </c>
      <c r="M60" s="228">
        <v>8.7851116168482513E-3</v>
      </c>
      <c r="N60" s="228">
        <v>9.1401284587431034E-3</v>
      </c>
      <c r="O60" s="228">
        <v>8.8667825370297316E-3</v>
      </c>
      <c r="P60" s="228">
        <v>6.9520362895815358E-3</v>
      </c>
      <c r="Q60" s="228">
        <v>7.5397840442673371E-3</v>
      </c>
      <c r="R60" s="228">
        <v>5.4217727626480507E-3</v>
      </c>
      <c r="S60" s="228">
        <v>5.6729665854370996E-3</v>
      </c>
      <c r="T60" s="228">
        <v>6.2245702878669304E-3</v>
      </c>
      <c r="U60" s="228">
        <v>5.8299105782171649E-3</v>
      </c>
      <c r="V60" s="228">
        <v>4.943434707459525E-3</v>
      </c>
      <c r="W60" s="228">
        <v>5.3586026164666968E-3</v>
      </c>
      <c r="DA60" s="69" t="s">
        <v>217</v>
      </c>
    </row>
    <row r="61" spans="1:105" ht="12" customHeight="1" x14ac:dyDescent="0.3">
      <c r="A61" s="37" t="s">
        <v>162</v>
      </c>
      <c r="B61" s="228">
        <v>0.28252695170586539</v>
      </c>
      <c r="C61" s="228">
        <v>0.27930995378129903</v>
      </c>
      <c r="D61" s="228">
        <v>0.30112698585387698</v>
      </c>
      <c r="E61" s="228">
        <v>0.30624340523569199</v>
      </c>
      <c r="F61" s="228">
        <v>0.30236426888259738</v>
      </c>
      <c r="G61" s="228">
        <v>0.27080527036266938</v>
      </c>
      <c r="H61" s="228">
        <v>0.28694154898611179</v>
      </c>
      <c r="I61" s="228">
        <v>0.30802814937580242</v>
      </c>
      <c r="J61" s="228">
        <v>0.2826793732701437</v>
      </c>
      <c r="K61" s="228">
        <v>0.2263992847045497</v>
      </c>
      <c r="L61" s="228">
        <v>0.20925678866102951</v>
      </c>
      <c r="M61" s="228">
        <v>0.19956966683542479</v>
      </c>
      <c r="N61" s="228">
        <v>0.18772095957506149</v>
      </c>
      <c r="O61" s="228">
        <v>0.1513169409116005</v>
      </c>
      <c r="P61" s="228">
        <v>0.14139909159424541</v>
      </c>
      <c r="Q61" s="228">
        <v>0.15167605279980281</v>
      </c>
      <c r="R61" s="228">
        <v>0.1345382232749307</v>
      </c>
      <c r="S61" s="228">
        <v>0.14267291021693071</v>
      </c>
      <c r="T61" s="228">
        <v>0.16722888118875531</v>
      </c>
      <c r="U61" s="228">
        <v>0.1565868934118935</v>
      </c>
      <c r="V61" s="228">
        <v>0.13656363548014161</v>
      </c>
      <c r="W61" s="228">
        <v>0.14782511507488441</v>
      </c>
      <c r="DA61" s="69" t="s">
        <v>218</v>
      </c>
    </row>
    <row r="62" spans="1:105" ht="12" customHeight="1" x14ac:dyDescent="0.3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219</v>
      </c>
    </row>
    <row r="63" spans="1:105" ht="12" customHeight="1" x14ac:dyDescent="0.3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3.1394497493514792E-2</v>
      </c>
      <c r="M63" s="228">
        <v>3.324340636420197E-2</v>
      </c>
      <c r="N63" s="228">
        <v>4.5452837711159481E-2</v>
      </c>
      <c r="O63" s="228">
        <v>5.1507042782329732E-2</v>
      </c>
      <c r="P63" s="228">
        <v>7.7989333163642718E-2</v>
      </c>
      <c r="Q63" s="228">
        <v>0.111117030256731</v>
      </c>
      <c r="R63" s="228">
        <v>0.13006384027921661</v>
      </c>
      <c r="S63" s="228">
        <v>0.1462877632050773</v>
      </c>
      <c r="T63" s="228">
        <v>0.15143637271140259</v>
      </c>
      <c r="U63" s="228">
        <v>0.1537195916127525</v>
      </c>
      <c r="V63" s="228">
        <v>0.14670420215862259</v>
      </c>
      <c r="W63" s="228">
        <v>8.1847067667502021E-2</v>
      </c>
      <c r="DA63" s="69" t="s">
        <v>220</v>
      </c>
    </row>
    <row r="64" spans="1:105" ht="12" customHeight="1" x14ac:dyDescent="0.3">
      <c r="A64" s="37" t="s">
        <v>38</v>
      </c>
      <c r="B64" s="228">
        <v>0.1862177134424533</v>
      </c>
      <c r="C64" s="228">
        <v>0.20425914693263261</v>
      </c>
      <c r="D64" s="228">
        <v>0.21243463057775919</v>
      </c>
      <c r="E64" s="228">
        <v>0.21852379892478219</v>
      </c>
      <c r="F64" s="228">
        <v>0.18288763976458311</v>
      </c>
      <c r="G64" s="228">
        <v>0.16971819206020311</v>
      </c>
      <c r="H64" s="228">
        <v>0.2210993965401202</v>
      </c>
      <c r="I64" s="228">
        <v>0.2433657468553084</v>
      </c>
      <c r="J64" s="228">
        <v>0.20201526219739241</v>
      </c>
      <c r="K64" s="228">
        <v>0.18457322074853361</v>
      </c>
      <c r="L64" s="228">
        <v>0.19437329099501691</v>
      </c>
      <c r="M64" s="228">
        <v>0.18019233403593921</v>
      </c>
      <c r="N64" s="228">
        <v>0.17892909195861911</v>
      </c>
      <c r="O64" s="228">
        <v>0.16145954503531521</v>
      </c>
      <c r="P64" s="228">
        <v>0.1388012069242868</v>
      </c>
      <c r="Q64" s="228">
        <v>0.1374095607624076</v>
      </c>
      <c r="R64" s="228">
        <v>0.1170020587296548</v>
      </c>
      <c r="S64" s="228">
        <v>0.12062254080934461</v>
      </c>
      <c r="T64" s="228">
        <v>0.1327567276552282</v>
      </c>
      <c r="U64" s="228">
        <v>0.10808266949128301</v>
      </c>
      <c r="V64" s="228">
        <v>0.1051760968176427</v>
      </c>
      <c r="W64" s="228">
        <v>0.13076211388894499</v>
      </c>
      <c r="DA64" s="69" t="s">
        <v>221</v>
      </c>
    </row>
    <row r="65" spans="1:105" ht="12" customHeight="1" x14ac:dyDescent="0.3">
      <c r="A65" s="57" t="s">
        <v>222</v>
      </c>
      <c r="B65" s="263">
        <v>33.737394866533279</v>
      </c>
      <c r="C65" s="263">
        <v>35.922750400464913</v>
      </c>
      <c r="D65" s="263">
        <v>38.819872905512327</v>
      </c>
      <c r="E65" s="263">
        <v>41.214032599267632</v>
      </c>
      <c r="F65" s="263">
        <v>35.531562558904547</v>
      </c>
      <c r="G65" s="263">
        <v>31.387535456744232</v>
      </c>
      <c r="H65" s="263">
        <v>33.496339375487153</v>
      </c>
      <c r="I65" s="263">
        <v>35.962468646676797</v>
      </c>
      <c r="J65" s="263">
        <v>32.122087460820033</v>
      </c>
      <c r="K65" s="263">
        <v>27.496670084401149</v>
      </c>
      <c r="L65" s="263">
        <v>26.03518170771471</v>
      </c>
      <c r="M65" s="263">
        <v>24.551023041690161</v>
      </c>
      <c r="N65" s="263">
        <v>24.019866325528721</v>
      </c>
      <c r="O65" s="263">
        <v>20.794727745697791</v>
      </c>
      <c r="P65" s="263">
        <v>19.16085616181098</v>
      </c>
      <c r="Q65" s="263">
        <v>20.37378613483228</v>
      </c>
      <c r="R65" s="263">
        <v>18.387547575946918</v>
      </c>
      <c r="S65" s="263">
        <v>19.647632149982641</v>
      </c>
      <c r="T65" s="263">
        <v>22.19028384131515</v>
      </c>
      <c r="U65" s="263">
        <v>20.06304848546613</v>
      </c>
      <c r="V65" s="263">
        <v>18.068055347980479</v>
      </c>
      <c r="W65" s="263">
        <v>19.261742358630631</v>
      </c>
      <c r="DA65" s="70" t="s">
        <v>223</v>
      </c>
    </row>
    <row r="66" spans="1:105" ht="12" customHeight="1" x14ac:dyDescent="0.3">
      <c r="A66" s="18" t="s">
        <v>30</v>
      </c>
      <c r="B66" s="232">
        <v>0</v>
      </c>
      <c r="C66" s="232">
        <v>0</v>
      </c>
      <c r="D66" s="232">
        <v>0</v>
      </c>
      <c r="E66" s="232">
        <v>0</v>
      </c>
      <c r="F66" s="232">
        <v>0</v>
      </c>
      <c r="G66" s="232">
        <v>1.6962022554678899</v>
      </c>
      <c r="H66" s="232">
        <v>5.9493728034757408E-2</v>
      </c>
      <c r="I66" s="232">
        <v>0</v>
      </c>
      <c r="J66" s="232">
        <v>0</v>
      </c>
      <c r="K66" s="232">
        <v>0</v>
      </c>
      <c r="L66" s="232">
        <v>0</v>
      </c>
      <c r="M66" s="232">
        <v>0</v>
      </c>
      <c r="N66" s="232">
        <v>0</v>
      </c>
      <c r="O66" s="232">
        <v>0</v>
      </c>
      <c r="P66" s="232">
        <v>0</v>
      </c>
      <c r="Q66" s="232">
        <v>0.35075474220374631</v>
      </c>
      <c r="R66" s="232">
        <v>0.2832266034076894</v>
      </c>
      <c r="S66" s="232">
        <v>0.40470361423272022</v>
      </c>
      <c r="T66" s="232">
        <v>0.48278865581154978</v>
      </c>
      <c r="U66" s="232">
        <v>0.46464988017505349</v>
      </c>
      <c r="V66" s="232">
        <v>0.42895553980984502</v>
      </c>
      <c r="W66" s="232">
        <v>0.44701033143389468</v>
      </c>
      <c r="DA66" s="71" t="s">
        <v>224</v>
      </c>
    </row>
    <row r="67" spans="1:105" ht="12" customHeight="1" x14ac:dyDescent="0.3">
      <c r="A67" s="18" t="s">
        <v>70</v>
      </c>
      <c r="B67" s="232">
        <v>0.178272772811507</v>
      </c>
      <c r="C67" s="232">
        <v>0.33686880274506242</v>
      </c>
      <c r="D67" s="232">
        <v>0.41898907805242608</v>
      </c>
      <c r="E67" s="232">
        <v>0.20530608840409911</v>
      </c>
      <c r="F67" s="232">
        <v>0.25491154706367869</v>
      </c>
      <c r="G67" s="232">
        <v>0.19613223633172949</v>
      </c>
      <c r="H67" s="232">
        <v>0.16528537526674031</v>
      </c>
      <c r="I67" s="232">
        <v>0.44818879455974342</v>
      </c>
      <c r="J67" s="232">
        <v>4.1928044473353847E-2</v>
      </c>
      <c r="K67" s="232">
        <v>0</v>
      </c>
      <c r="L67" s="232">
        <v>0</v>
      </c>
      <c r="M67" s="232">
        <v>0</v>
      </c>
      <c r="N67" s="232">
        <v>0.1169244722464826</v>
      </c>
      <c r="O67" s="232">
        <v>8.0570543986353549E-2</v>
      </c>
      <c r="P67" s="232">
        <v>7.8647502162506794E-2</v>
      </c>
      <c r="Q67" s="232">
        <v>5.5044493862939747E-2</v>
      </c>
      <c r="R67" s="232">
        <v>4.8793400013791087E-2</v>
      </c>
      <c r="S67" s="232">
        <v>5.2156830979802678E-2</v>
      </c>
      <c r="T67" s="232">
        <v>4.327610656107031E-2</v>
      </c>
      <c r="U67" s="232">
        <v>3.3542186211049117E-2</v>
      </c>
      <c r="V67" s="232">
        <v>3.2247494503538053E-2</v>
      </c>
      <c r="W67" s="232">
        <v>3.0056623574106909E-2</v>
      </c>
      <c r="DA67" s="71" t="s">
        <v>225</v>
      </c>
    </row>
    <row r="68" spans="1:105" ht="12" customHeight="1" x14ac:dyDescent="0.3">
      <c r="A68" s="18" t="s">
        <v>162</v>
      </c>
      <c r="B68" s="232">
        <v>11.892410631361759</v>
      </c>
      <c r="C68" s="232">
        <v>11.166785549174479</v>
      </c>
      <c r="D68" s="232">
        <v>11.93843376695048</v>
      </c>
      <c r="E68" s="232">
        <v>11.094113760879811</v>
      </c>
      <c r="F68" s="232">
        <v>11.493602910553021</v>
      </c>
      <c r="G68" s="232">
        <v>10.850816251193541</v>
      </c>
      <c r="H68" s="232">
        <v>13.91614440165857</v>
      </c>
      <c r="I68" s="232">
        <v>15.415470364575709</v>
      </c>
      <c r="J68" s="232">
        <v>13.53978783148353</v>
      </c>
      <c r="K68" s="232">
        <v>11.97598923101914</v>
      </c>
      <c r="L68" s="232">
        <v>13.159094549624241</v>
      </c>
      <c r="M68" s="232">
        <v>12.633351939870741</v>
      </c>
      <c r="N68" s="232">
        <v>12.402269565388259</v>
      </c>
      <c r="O68" s="232">
        <v>10.33577674419832</v>
      </c>
      <c r="P68" s="232">
        <v>10.321467364686869</v>
      </c>
      <c r="Q68" s="232">
        <v>11.8003837515183</v>
      </c>
      <c r="R68" s="232">
        <v>10.807903000076831</v>
      </c>
      <c r="S68" s="232">
        <v>11.3692337975185</v>
      </c>
      <c r="T68" s="232">
        <v>12.9613342324266</v>
      </c>
      <c r="U68" s="232">
        <v>12.195726964383541</v>
      </c>
      <c r="V68" s="232">
        <v>11.309969774824919</v>
      </c>
      <c r="W68" s="232">
        <v>10.43320174989034</v>
      </c>
      <c r="DA68" s="71" t="s">
        <v>226</v>
      </c>
    </row>
    <row r="69" spans="1:105" ht="12" customHeight="1" x14ac:dyDescent="0.3">
      <c r="A69" s="18" t="s">
        <v>36</v>
      </c>
      <c r="B69" s="232">
        <v>21.66671146236002</v>
      </c>
      <c r="C69" s="232">
        <v>24.41909604854537</v>
      </c>
      <c r="D69" s="232">
        <v>26.462450060509429</v>
      </c>
      <c r="E69" s="232">
        <v>29.914612749983711</v>
      </c>
      <c r="F69" s="232">
        <v>23.783048101287839</v>
      </c>
      <c r="G69" s="232">
        <v>18.644384713751069</v>
      </c>
      <c r="H69" s="232">
        <v>19.355415870527079</v>
      </c>
      <c r="I69" s="232">
        <v>20.098809487541349</v>
      </c>
      <c r="J69" s="232">
        <v>18.540371584863149</v>
      </c>
      <c r="K69" s="232">
        <v>15.520680853382</v>
      </c>
      <c r="L69" s="232">
        <v>12.876087158090471</v>
      </c>
      <c r="M69" s="232">
        <v>11.917671101819421</v>
      </c>
      <c r="N69" s="232">
        <v>11.50067228789398</v>
      </c>
      <c r="O69" s="232">
        <v>10.378380457513121</v>
      </c>
      <c r="P69" s="232">
        <v>8.7607412949615959</v>
      </c>
      <c r="Q69" s="232">
        <v>8.1676031472472932</v>
      </c>
      <c r="R69" s="232">
        <v>7.2476245724486166</v>
      </c>
      <c r="S69" s="232">
        <v>7.8215379072516171</v>
      </c>
      <c r="T69" s="232">
        <v>8.7028848465159321</v>
      </c>
      <c r="U69" s="232">
        <v>7.3691294546964823</v>
      </c>
      <c r="V69" s="232">
        <v>6.296882538842179</v>
      </c>
      <c r="W69" s="232">
        <v>8.3514736537322918</v>
      </c>
      <c r="DA69" s="71" t="s">
        <v>227</v>
      </c>
    </row>
    <row r="70" spans="1:105" ht="12" hidden="1" customHeight="1" x14ac:dyDescent="0.3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3">
      <c r="A71" s="57" t="s">
        <v>228</v>
      </c>
      <c r="B71" s="263">
        <v>95.67525000285319</v>
      </c>
      <c r="C71" s="263">
        <v>98.282824572353377</v>
      </c>
      <c r="D71" s="263">
        <v>104.6910884662054</v>
      </c>
      <c r="E71" s="263">
        <v>105.4550205874893</v>
      </c>
      <c r="F71" s="263">
        <v>97.658624992270191</v>
      </c>
      <c r="G71" s="263">
        <v>89.516281190272665</v>
      </c>
      <c r="H71" s="263">
        <v>105.6435528761412</v>
      </c>
      <c r="I71" s="263">
        <v>114.4343220677119</v>
      </c>
      <c r="J71" s="263">
        <v>100.58063661188871</v>
      </c>
      <c r="K71" s="263">
        <v>85.022345448317267</v>
      </c>
      <c r="L71" s="263">
        <v>89.25945712794649</v>
      </c>
      <c r="M71" s="263">
        <v>84.398598265552522</v>
      </c>
      <c r="N71" s="263">
        <v>82.959238808455154</v>
      </c>
      <c r="O71" s="263">
        <v>72.824997739746209</v>
      </c>
      <c r="P71" s="263">
        <v>68.220594015138616</v>
      </c>
      <c r="Q71" s="263">
        <v>73.077295712869983</v>
      </c>
      <c r="R71" s="263">
        <v>66.621180877773511</v>
      </c>
      <c r="S71" s="263">
        <v>70.297122299150388</v>
      </c>
      <c r="T71" s="263">
        <v>78.034732852630952</v>
      </c>
      <c r="U71" s="263">
        <v>70.113171203250971</v>
      </c>
      <c r="V71" s="263">
        <v>65.515899561825876</v>
      </c>
      <c r="W71" s="263">
        <v>67.632393516331732</v>
      </c>
      <c r="DA71" s="70" t="s">
        <v>229</v>
      </c>
    </row>
    <row r="72" spans="1:105" ht="12" customHeight="1" x14ac:dyDescent="0.3">
      <c r="A72" s="57" t="s">
        <v>181</v>
      </c>
      <c r="B72" s="263">
        <v>118.32127693980389</v>
      </c>
      <c r="C72" s="263">
        <v>121.8801834954823</v>
      </c>
      <c r="D72" s="263">
        <v>130.9035554189627</v>
      </c>
      <c r="E72" s="263">
        <v>132.1598114234377</v>
      </c>
      <c r="F72" s="263">
        <v>121.7211498188817</v>
      </c>
      <c r="G72" s="263">
        <v>110.5276028932452</v>
      </c>
      <c r="H72" s="263">
        <v>126.9145923037721</v>
      </c>
      <c r="I72" s="263">
        <v>137.6724054903124</v>
      </c>
      <c r="J72" s="263">
        <v>121.4893339866089</v>
      </c>
      <c r="K72" s="263">
        <v>103.8637448540704</v>
      </c>
      <c r="L72" s="263">
        <v>105.465901372791</v>
      </c>
      <c r="M72" s="263">
        <v>99.768852211357242</v>
      </c>
      <c r="N72" s="263">
        <v>98.073839755543304</v>
      </c>
      <c r="O72" s="263">
        <v>85.394328711669203</v>
      </c>
      <c r="P72" s="263">
        <v>79.824062343088343</v>
      </c>
      <c r="Q72" s="263">
        <v>85.736826497467248</v>
      </c>
      <c r="R72" s="263">
        <v>77.753424396987242</v>
      </c>
      <c r="S72" s="263">
        <v>82.40277006544234</v>
      </c>
      <c r="T72" s="263">
        <v>92.297043463560613</v>
      </c>
      <c r="U72" s="263">
        <v>83.524559213190912</v>
      </c>
      <c r="V72" s="263">
        <v>76.809452270036644</v>
      </c>
      <c r="W72" s="263">
        <v>79.445421244991707</v>
      </c>
      <c r="DA72" s="70" t="s">
        <v>230</v>
      </c>
    </row>
    <row r="73" spans="1:105" ht="12" customHeight="1" x14ac:dyDescent="0.3">
      <c r="A73" s="60" t="s">
        <v>183</v>
      </c>
      <c r="B73" s="264">
        <v>72.800822458887069</v>
      </c>
      <c r="C73" s="264">
        <v>72.31578719293968</v>
      </c>
      <c r="D73" s="264">
        <v>79.485313299856671</v>
      </c>
      <c r="E73" s="264">
        <v>78.818332437380207</v>
      </c>
      <c r="F73" s="264">
        <v>77.204285851926926</v>
      </c>
      <c r="G73" s="264">
        <v>69.120087931533021</v>
      </c>
      <c r="H73" s="264">
        <v>72.767029341053757</v>
      </c>
      <c r="I73" s="264">
        <v>78.591720529180321</v>
      </c>
      <c r="J73" s="264">
        <v>71.7905635192337</v>
      </c>
      <c r="K73" s="264">
        <v>58.380403470315478</v>
      </c>
      <c r="L73" s="264">
        <v>55.77424338128673</v>
      </c>
      <c r="M73" s="264">
        <v>53.50011988460102</v>
      </c>
      <c r="N73" s="264">
        <v>51.595755792895673</v>
      </c>
      <c r="O73" s="264">
        <v>42.684432863054909</v>
      </c>
      <c r="P73" s="264">
        <v>41.383632353277619</v>
      </c>
      <c r="Q73" s="264">
        <v>46.114372246350563</v>
      </c>
      <c r="R73" s="264">
        <v>42.433587256120461</v>
      </c>
      <c r="S73" s="264">
        <v>45.537836907228439</v>
      </c>
      <c r="T73" s="264">
        <v>52.354702145149822</v>
      </c>
      <c r="U73" s="264">
        <v>50.20394971997554</v>
      </c>
      <c r="V73" s="264">
        <v>44.112503115797281</v>
      </c>
      <c r="W73" s="264">
        <v>42.914179259865392</v>
      </c>
      <c r="DA73" s="72" t="s">
        <v>231</v>
      </c>
    </row>
    <row r="74" spans="1:105" ht="12" customHeight="1" x14ac:dyDescent="0.3">
      <c r="A74" s="59" t="s">
        <v>33</v>
      </c>
      <c r="B74" s="232">
        <v>0</v>
      </c>
      <c r="C74" s="232">
        <v>0</v>
      </c>
      <c r="D74" s="232">
        <v>0</v>
      </c>
      <c r="E74" s="232">
        <v>0</v>
      </c>
      <c r="F74" s="232">
        <v>0</v>
      </c>
      <c r="G74" s="232">
        <v>0</v>
      </c>
      <c r="H74" s="232">
        <v>0</v>
      </c>
      <c r="I74" s="232">
        <v>0</v>
      </c>
      <c r="J74" s="232">
        <v>0</v>
      </c>
      <c r="K74" s="232">
        <v>0</v>
      </c>
      <c r="L74" s="232">
        <v>0</v>
      </c>
      <c r="M74" s="232">
        <v>0</v>
      </c>
      <c r="N74" s="232">
        <v>0</v>
      </c>
      <c r="O74" s="232">
        <v>0</v>
      </c>
      <c r="P74" s="232">
        <v>0</v>
      </c>
      <c r="Q74" s="232">
        <v>0</v>
      </c>
      <c r="R74" s="232">
        <v>0</v>
      </c>
      <c r="S74" s="232">
        <v>0</v>
      </c>
      <c r="T74" s="232">
        <v>0</v>
      </c>
      <c r="U74" s="232">
        <v>0</v>
      </c>
      <c r="V74" s="232">
        <v>0</v>
      </c>
      <c r="W74" s="232">
        <v>0</v>
      </c>
      <c r="DA74" s="71" t="s">
        <v>232</v>
      </c>
    </row>
    <row r="75" spans="1:105" ht="12" customHeight="1" x14ac:dyDescent="0.3">
      <c r="A75" s="59" t="s">
        <v>160</v>
      </c>
      <c r="B75" s="232">
        <v>2.7025288384559749</v>
      </c>
      <c r="C75" s="232">
        <v>2.495381466960354</v>
      </c>
      <c r="D75" s="232">
        <v>4.041759221156247</v>
      </c>
      <c r="E75" s="232">
        <v>2.6811874625553669</v>
      </c>
      <c r="F75" s="232">
        <v>1.973180577872548</v>
      </c>
      <c r="G75" s="232">
        <v>1.855296072189484</v>
      </c>
      <c r="H75" s="232">
        <v>1.6599856063221441</v>
      </c>
      <c r="I75" s="232">
        <v>1.639161697460046</v>
      </c>
      <c r="J75" s="232">
        <v>2.031865747882236</v>
      </c>
      <c r="K75" s="232">
        <v>2.5901002318822299</v>
      </c>
      <c r="L75" s="232">
        <v>2.2776095520485669</v>
      </c>
      <c r="M75" s="232">
        <v>2.255789515327312</v>
      </c>
      <c r="N75" s="232">
        <v>2.3742123390035088</v>
      </c>
      <c r="O75" s="232">
        <v>2.3454751999085648</v>
      </c>
      <c r="P75" s="232">
        <v>1.925338188320338</v>
      </c>
      <c r="Q75" s="232">
        <v>2.1741190838520801</v>
      </c>
      <c r="R75" s="232">
        <v>1.6366902691343901</v>
      </c>
      <c r="S75" s="232">
        <v>1.733784851303001</v>
      </c>
      <c r="T75" s="232">
        <v>1.8727782417483261</v>
      </c>
      <c r="U75" s="232">
        <v>1.7972925231348651</v>
      </c>
      <c r="V75" s="232">
        <v>1.5368057778123669</v>
      </c>
      <c r="W75" s="232">
        <v>1.4970422476538581</v>
      </c>
      <c r="DA75" s="71" t="s">
        <v>233</v>
      </c>
    </row>
    <row r="76" spans="1:105" ht="12" customHeight="1" x14ac:dyDescent="0.3">
      <c r="A76" s="59" t="s">
        <v>70</v>
      </c>
      <c r="B76" s="232">
        <v>1.0352866324659711</v>
      </c>
      <c r="C76" s="232">
        <v>2.044595201190174</v>
      </c>
      <c r="D76" s="232">
        <v>2.5579787602085262</v>
      </c>
      <c r="E76" s="232">
        <v>1.383382476758551</v>
      </c>
      <c r="F76" s="232">
        <v>1.6323150898696659</v>
      </c>
      <c r="G76" s="232">
        <v>1.1942478113896591</v>
      </c>
      <c r="H76" s="232">
        <v>0.83464212043742447</v>
      </c>
      <c r="I76" s="232">
        <v>2.1741058752649129</v>
      </c>
      <c r="J76" s="232">
        <v>0.21535171323515909</v>
      </c>
      <c r="K76" s="232">
        <v>0</v>
      </c>
      <c r="L76" s="232">
        <v>0</v>
      </c>
      <c r="M76" s="232">
        <v>0</v>
      </c>
      <c r="N76" s="232">
        <v>0.4597103435095401</v>
      </c>
      <c r="O76" s="232">
        <v>0.31202221593061041</v>
      </c>
      <c r="P76" s="232">
        <v>0.29839057696940852</v>
      </c>
      <c r="Q76" s="232">
        <v>0.2040136337109085</v>
      </c>
      <c r="R76" s="232">
        <v>0.18335405547407821</v>
      </c>
      <c r="S76" s="232">
        <v>0.200035233328831</v>
      </c>
      <c r="T76" s="232">
        <v>0.16799127857771001</v>
      </c>
      <c r="U76" s="232">
        <v>0.13276877706726309</v>
      </c>
      <c r="V76" s="232">
        <v>0.1210486039271806</v>
      </c>
      <c r="W76" s="232">
        <v>0.1189743435802276</v>
      </c>
      <c r="DA76" s="71" t="s">
        <v>234</v>
      </c>
    </row>
    <row r="77" spans="1:105" ht="12" customHeight="1" x14ac:dyDescent="0.3">
      <c r="A77" s="59" t="s">
        <v>162</v>
      </c>
      <c r="B77" s="232">
        <v>69.063006987965124</v>
      </c>
      <c r="C77" s="232">
        <v>67.775810524789151</v>
      </c>
      <c r="D77" s="232">
        <v>72.885575318491902</v>
      </c>
      <c r="E77" s="232">
        <v>74.753762498066294</v>
      </c>
      <c r="F77" s="232">
        <v>73.598790184184708</v>
      </c>
      <c r="G77" s="232">
        <v>66.070544047953874</v>
      </c>
      <c r="H77" s="232">
        <v>70.272401614294182</v>
      </c>
      <c r="I77" s="232">
        <v>74.778452956455368</v>
      </c>
      <c r="J77" s="232">
        <v>69.543346058116299</v>
      </c>
      <c r="K77" s="232">
        <v>55.790303238433253</v>
      </c>
      <c r="L77" s="232">
        <v>53.496633829238156</v>
      </c>
      <c r="M77" s="232">
        <v>51.244330369273698</v>
      </c>
      <c r="N77" s="232">
        <v>48.761833110382632</v>
      </c>
      <c r="O77" s="232">
        <v>40.026935447215727</v>
      </c>
      <c r="P77" s="232">
        <v>39.15990358798787</v>
      </c>
      <c r="Q77" s="232">
        <v>43.736239528787557</v>
      </c>
      <c r="R77" s="232">
        <v>40.613542931511986</v>
      </c>
      <c r="S77" s="232">
        <v>43.604016822596613</v>
      </c>
      <c r="T77" s="232">
        <v>50.313932624823778</v>
      </c>
      <c r="U77" s="232">
        <v>48.273888419773407</v>
      </c>
      <c r="V77" s="232">
        <v>42.454648734057727</v>
      </c>
      <c r="W77" s="232">
        <v>41.298162668631299</v>
      </c>
      <c r="DA77" s="71" t="s">
        <v>235</v>
      </c>
    </row>
    <row r="78" spans="1:105" ht="12" customHeight="1" x14ac:dyDescent="0.3">
      <c r="A78" s="60" t="s">
        <v>189</v>
      </c>
      <c r="B78" s="264">
        <v>45.520454480916833</v>
      </c>
      <c r="C78" s="264">
        <v>49.56439630254264</v>
      </c>
      <c r="D78" s="264">
        <v>51.41824211910604</v>
      </c>
      <c r="E78" s="264">
        <v>53.341478986057488</v>
      </c>
      <c r="F78" s="264">
        <v>44.516863966954723</v>
      </c>
      <c r="G78" s="264">
        <v>41.40751496171216</v>
      </c>
      <c r="H78" s="264">
        <v>54.147562962718318</v>
      </c>
      <c r="I78" s="264">
        <v>59.080684961132043</v>
      </c>
      <c r="J78" s="264">
        <v>49.698770467375233</v>
      </c>
      <c r="K78" s="264">
        <v>45.483341383754947</v>
      </c>
      <c r="L78" s="264">
        <v>49.691657991504307</v>
      </c>
      <c r="M78" s="264">
        <v>46.268732326756222</v>
      </c>
      <c r="N78" s="264">
        <v>46.478083962647631</v>
      </c>
      <c r="O78" s="264">
        <v>42.709895848614288</v>
      </c>
      <c r="P78" s="264">
        <v>38.440429989810731</v>
      </c>
      <c r="Q78" s="264">
        <v>39.622454251116693</v>
      </c>
      <c r="R78" s="264">
        <v>35.319837140866781</v>
      </c>
      <c r="S78" s="264">
        <v>36.864933158213901</v>
      </c>
      <c r="T78" s="264">
        <v>39.94234131841079</v>
      </c>
      <c r="U78" s="264">
        <v>33.320609493215379</v>
      </c>
      <c r="V78" s="264">
        <v>32.696949154239363</v>
      </c>
      <c r="W78" s="264">
        <v>36.531241985126307</v>
      </c>
      <c r="DA78" s="72" t="s">
        <v>236</v>
      </c>
    </row>
    <row r="79" spans="1:105" ht="12" customHeight="1" x14ac:dyDescent="0.3">
      <c r="A79" s="57" t="s">
        <v>191</v>
      </c>
      <c r="B79" s="263">
        <f t="shared" ref="B79:W79" si="1">B80+B84+B95</f>
        <v>43.35549710702216</v>
      </c>
      <c r="C79" s="263">
        <f t="shared" si="1"/>
        <v>32.870244407863972</v>
      </c>
      <c r="D79" s="263">
        <f t="shared" si="1"/>
        <v>34.335274339538103</v>
      </c>
      <c r="E79" s="263">
        <f t="shared" si="1"/>
        <v>35.286182744830391</v>
      </c>
      <c r="F79" s="263">
        <f t="shared" si="1"/>
        <v>31.826641597582054</v>
      </c>
      <c r="G79" s="263">
        <f t="shared" si="1"/>
        <v>29.161293903994491</v>
      </c>
      <c r="H79" s="263">
        <f t="shared" si="1"/>
        <v>33.524191732573762</v>
      </c>
      <c r="I79" s="263">
        <f t="shared" si="1"/>
        <v>33.78703327308466</v>
      </c>
      <c r="J79" s="263">
        <f t="shared" si="1"/>
        <v>29.940558247594758</v>
      </c>
      <c r="K79" s="263">
        <f t="shared" si="1"/>
        <v>25.6127513664687</v>
      </c>
      <c r="L79" s="263">
        <f t="shared" si="1"/>
        <v>25.497412008890617</v>
      </c>
      <c r="M79" s="263">
        <f t="shared" si="1"/>
        <v>24.100089141718726</v>
      </c>
      <c r="N79" s="263">
        <f t="shared" si="1"/>
        <v>23.680311489140806</v>
      </c>
      <c r="O79" s="263">
        <f t="shared" si="1"/>
        <v>20.589816713191862</v>
      </c>
      <c r="P79" s="263">
        <f t="shared" si="1"/>
        <v>19.270642913044842</v>
      </c>
      <c r="Q79" s="263">
        <f t="shared" si="1"/>
        <v>20.641232839717553</v>
      </c>
      <c r="R79" s="263">
        <f t="shared" si="1"/>
        <v>18.689590576100148</v>
      </c>
      <c r="S79" s="263">
        <f t="shared" si="1"/>
        <v>19.846686117036587</v>
      </c>
      <c r="T79" s="263">
        <f t="shared" si="1"/>
        <v>22.426840149245713</v>
      </c>
      <c r="U79" s="263">
        <f t="shared" si="1"/>
        <v>20.354084573754015</v>
      </c>
      <c r="V79" s="263">
        <f t="shared" si="1"/>
        <v>18.614206499578717</v>
      </c>
      <c r="W79" s="263">
        <f t="shared" si="1"/>
        <v>19.430932389388715</v>
      </c>
      <c r="DA79" s="70"/>
    </row>
    <row r="80" spans="1:105" ht="12" customHeight="1" x14ac:dyDescent="0.3">
      <c r="A80" s="60" t="s">
        <v>192</v>
      </c>
      <c r="B80" s="264">
        <v>12.554043102384981</v>
      </c>
      <c r="C80" s="264">
        <v>12.38346830109438</v>
      </c>
      <c r="D80" s="264">
        <v>13.59070729316494</v>
      </c>
      <c r="E80" s="264">
        <v>13.565131065047639</v>
      </c>
      <c r="F80" s="264">
        <v>13.276201155220541</v>
      </c>
      <c r="G80" s="264">
        <v>11.90522290533807</v>
      </c>
      <c r="H80" s="264">
        <v>12.559906290279701</v>
      </c>
      <c r="I80" s="264">
        <v>13.46048446619119</v>
      </c>
      <c r="J80" s="264">
        <v>12.44097628458618</v>
      </c>
      <c r="K80" s="264">
        <v>10.130635831163151</v>
      </c>
      <c r="L80" s="264">
        <v>9.6783940306574969</v>
      </c>
      <c r="M80" s="264">
        <v>9.2837698826464568</v>
      </c>
      <c r="N80" s="264">
        <v>8.9138178251312805</v>
      </c>
      <c r="O80" s="264">
        <v>7.3790727123052804</v>
      </c>
      <c r="P80" s="264">
        <v>7.1554862480893249</v>
      </c>
      <c r="Q80" s="264">
        <v>7.9851873583351738</v>
      </c>
      <c r="R80" s="264">
        <v>7.348450489598318</v>
      </c>
      <c r="S80" s="264">
        <v>7.8859130346545898</v>
      </c>
      <c r="T80" s="264">
        <v>9.0717134205483525</v>
      </c>
      <c r="U80" s="264">
        <v>8.7019565551824964</v>
      </c>
      <c r="V80" s="264">
        <v>7.6453990339114499</v>
      </c>
      <c r="W80" s="264">
        <v>7.436917997175482</v>
      </c>
      <c r="DA80" s="72" t="s">
        <v>237</v>
      </c>
    </row>
    <row r="81" spans="1:105" ht="12" customHeight="1" x14ac:dyDescent="0.3">
      <c r="A81" s="59" t="s">
        <v>33</v>
      </c>
      <c r="B81" s="232">
        <v>0</v>
      </c>
      <c r="C81" s="232">
        <v>0</v>
      </c>
      <c r="D81" s="232">
        <v>0</v>
      </c>
      <c r="E81" s="232">
        <v>0</v>
      </c>
      <c r="F81" s="232">
        <v>0</v>
      </c>
      <c r="G81" s="232">
        <v>0</v>
      </c>
      <c r="H81" s="232">
        <v>0</v>
      </c>
      <c r="I81" s="232">
        <v>0</v>
      </c>
      <c r="J81" s="232">
        <v>0</v>
      </c>
      <c r="K81" s="232">
        <v>0</v>
      </c>
      <c r="L81" s="232">
        <v>0</v>
      </c>
      <c r="M81" s="232">
        <v>0</v>
      </c>
      <c r="N81" s="232">
        <v>0</v>
      </c>
      <c r="O81" s="232">
        <v>0</v>
      </c>
      <c r="P81" s="232">
        <v>0</v>
      </c>
      <c r="Q81" s="232">
        <v>0</v>
      </c>
      <c r="R81" s="232">
        <v>0</v>
      </c>
      <c r="S81" s="232">
        <v>0</v>
      </c>
      <c r="T81" s="232">
        <v>0</v>
      </c>
      <c r="U81" s="232">
        <v>0</v>
      </c>
      <c r="V81" s="232">
        <v>0</v>
      </c>
      <c r="W81" s="232">
        <v>0</v>
      </c>
      <c r="DA81" s="71" t="s">
        <v>238</v>
      </c>
    </row>
    <row r="82" spans="1:105" ht="12" customHeight="1" x14ac:dyDescent="0.3">
      <c r="A82" s="59" t="s">
        <v>160</v>
      </c>
      <c r="B82" s="232">
        <v>0.47275705716843502</v>
      </c>
      <c r="C82" s="232">
        <v>0.43974602421530101</v>
      </c>
      <c r="D82" s="232">
        <v>0.7140552425597676</v>
      </c>
      <c r="E82" s="232">
        <v>0.4696930695767455</v>
      </c>
      <c r="F82" s="232">
        <v>0.34664098346582722</v>
      </c>
      <c r="G82" s="232">
        <v>0.32517394346167122</v>
      </c>
      <c r="H82" s="232">
        <v>0.28984529033736428</v>
      </c>
      <c r="I82" s="232">
        <v>0.28872807226659553</v>
      </c>
      <c r="J82" s="232">
        <v>0.35317245936179459</v>
      </c>
      <c r="K82" s="232">
        <v>0.44945496529074103</v>
      </c>
      <c r="L82" s="232">
        <v>0.39522907629637838</v>
      </c>
      <c r="M82" s="232">
        <v>0.3914426885240152</v>
      </c>
      <c r="N82" s="232">
        <v>0.41386259109541979</v>
      </c>
      <c r="O82" s="232">
        <v>0.40845993373305228</v>
      </c>
      <c r="P82" s="232">
        <v>0.3353206731618103</v>
      </c>
      <c r="Q82" s="232">
        <v>0.37814446997395629</v>
      </c>
      <c r="R82" s="232">
        <v>0.28466440297322199</v>
      </c>
      <c r="S82" s="232">
        <v>0.30156902305318611</v>
      </c>
      <c r="T82" s="232">
        <v>0.32554853960458419</v>
      </c>
      <c r="U82" s="232">
        <v>0.31235455523021899</v>
      </c>
      <c r="V82" s="232">
        <v>0.26708581335554332</v>
      </c>
      <c r="W82" s="232">
        <v>0.26015485743993572</v>
      </c>
      <c r="DA82" s="71" t="s">
        <v>239</v>
      </c>
    </row>
    <row r="83" spans="1:105" ht="12" customHeight="1" x14ac:dyDescent="0.3">
      <c r="A83" s="59" t="s">
        <v>162</v>
      </c>
      <c r="B83" s="232">
        <v>12.08128604521654</v>
      </c>
      <c r="C83" s="232">
        <v>11.943722276879081</v>
      </c>
      <c r="D83" s="232">
        <v>12.87665205060518</v>
      </c>
      <c r="E83" s="232">
        <v>13.095437995470901</v>
      </c>
      <c r="F83" s="232">
        <v>12.92956017175471</v>
      </c>
      <c r="G83" s="232">
        <v>11.5800489618764</v>
      </c>
      <c r="H83" s="232">
        <v>12.270060999942331</v>
      </c>
      <c r="I83" s="232">
        <v>13.171756393924589</v>
      </c>
      <c r="J83" s="232">
        <v>12.087803825224389</v>
      </c>
      <c r="K83" s="232">
        <v>9.6811808658724114</v>
      </c>
      <c r="L83" s="232">
        <v>9.2831649543611192</v>
      </c>
      <c r="M83" s="232">
        <v>8.8923271941224407</v>
      </c>
      <c r="N83" s="232">
        <v>8.4999552340358608</v>
      </c>
      <c r="O83" s="232">
        <v>6.9706127785722281</v>
      </c>
      <c r="P83" s="232">
        <v>6.8201655749275147</v>
      </c>
      <c r="Q83" s="232">
        <v>7.6070428883612173</v>
      </c>
      <c r="R83" s="232">
        <v>7.0637860866250959</v>
      </c>
      <c r="S83" s="232">
        <v>7.584344011601404</v>
      </c>
      <c r="T83" s="232">
        <v>8.746164880943768</v>
      </c>
      <c r="U83" s="232">
        <v>8.3896019999522782</v>
      </c>
      <c r="V83" s="232">
        <v>7.3783132205559063</v>
      </c>
      <c r="W83" s="232">
        <v>7.176763139735546</v>
      </c>
      <c r="DA83" s="71" t="s">
        <v>240</v>
      </c>
    </row>
    <row r="84" spans="1:105" ht="12" customHeight="1" x14ac:dyDescent="0.3">
      <c r="A84" s="60" t="s">
        <v>197</v>
      </c>
      <c r="B84" s="264">
        <v>22.838498792043431</v>
      </c>
      <c r="C84" s="264">
        <v>11.75234151019295</v>
      </c>
      <c r="D84" s="264">
        <v>11.66053622232725</v>
      </c>
      <c r="E84" s="264">
        <v>12.376638672254209</v>
      </c>
      <c r="F84" s="264">
        <v>10.72988429085232</v>
      </c>
      <c r="G84" s="264">
        <v>9.9986606419589599</v>
      </c>
      <c r="H84" s="264">
        <v>11.50973592799901</v>
      </c>
      <c r="I84" s="264">
        <v>9.9198559812557008</v>
      </c>
      <c r="J84" s="264">
        <v>8.8610993213702152</v>
      </c>
      <c r="K84" s="264">
        <v>7.5894813540844011</v>
      </c>
      <c r="L84" s="264">
        <v>7.1961229478038593</v>
      </c>
      <c r="M84" s="264">
        <v>6.7873977424495147</v>
      </c>
      <c r="N84" s="264">
        <v>6.6646318625477079</v>
      </c>
      <c r="O84" s="264">
        <v>5.7728988986443426</v>
      </c>
      <c r="P84" s="264">
        <v>5.4202960222868786</v>
      </c>
      <c r="Q84" s="264">
        <v>5.7645131485217904</v>
      </c>
      <c r="R84" s="264">
        <v>5.1980716376781064</v>
      </c>
      <c r="S84" s="264">
        <v>5.5486038509525546</v>
      </c>
      <c r="T84" s="264">
        <v>6.4118749358650131</v>
      </c>
      <c r="U84" s="264">
        <v>5.8612820520509556</v>
      </c>
      <c r="V84" s="264">
        <v>5.2863123936249998</v>
      </c>
      <c r="W84" s="264">
        <v>5.6456430849648793</v>
      </c>
      <c r="DA84" s="72" t="s">
        <v>241</v>
      </c>
    </row>
    <row r="85" spans="1:105" ht="12" customHeight="1" x14ac:dyDescent="0.3">
      <c r="A85" s="64" t="s">
        <v>30</v>
      </c>
      <c r="B85" s="231">
        <v>0</v>
      </c>
      <c r="C85" s="231">
        <v>0</v>
      </c>
      <c r="D85" s="231">
        <v>0</v>
      </c>
      <c r="E85" s="231">
        <v>0</v>
      </c>
      <c r="F85" s="231">
        <v>0</v>
      </c>
      <c r="G85" s="231">
        <v>0.39346112607653849</v>
      </c>
      <c r="H85" s="231">
        <v>1.2711593243190031E-2</v>
      </c>
      <c r="I85" s="231">
        <v>0</v>
      </c>
      <c r="J85" s="231">
        <v>0</v>
      </c>
      <c r="K85" s="231">
        <v>0</v>
      </c>
      <c r="L85" s="231">
        <v>0</v>
      </c>
      <c r="M85" s="231">
        <v>0</v>
      </c>
      <c r="N85" s="231">
        <v>0</v>
      </c>
      <c r="O85" s="231">
        <v>0</v>
      </c>
      <c r="P85" s="231">
        <v>0</v>
      </c>
      <c r="Q85" s="231">
        <v>9.2162684819508581E-2</v>
      </c>
      <c r="R85" s="231">
        <v>7.475290730412075E-2</v>
      </c>
      <c r="S85" s="231">
        <v>0.1069540295748071</v>
      </c>
      <c r="T85" s="231">
        <v>0.1244504280525804</v>
      </c>
      <c r="U85" s="231">
        <v>0.1182845875667531</v>
      </c>
      <c r="V85" s="231">
        <v>0.1090839759545629</v>
      </c>
      <c r="W85" s="231">
        <v>0.11348705225432761</v>
      </c>
      <c r="DA85" s="73" t="s">
        <v>242</v>
      </c>
    </row>
    <row r="86" spans="1:105" ht="12" customHeight="1" x14ac:dyDescent="0.3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243</v>
      </c>
    </row>
    <row r="87" spans="1:105" ht="12" customHeight="1" x14ac:dyDescent="0.3">
      <c r="A87" s="64" t="s">
        <v>33</v>
      </c>
      <c r="B87" s="231">
        <v>0</v>
      </c>
      <c r="C87" s="231">
        <v>0</v>
      </c>
      <c r="D87" s="231">
        <v>0</v>
      </c>
      <c r="E87" s="231">
        <v>0</v>
      </c>
      <c r="F87" s="231">
        <v>0</v>
      </c>
      <c r="G87" s="231">
        <v>0</v>
      </c>
      <c r="H87" s="231">
        <v>0</v>
      </c>
      <c r="I87" s="231">
        <v>0</v>
      </c>
      <c r="J87" s="231">
        <v>0</v>
      </c>
      <c r="K87" s="231">
        <v>0</v>
      </c>
      <c r="L87" s="231">
        <v>0</v>
      </c>
      <c r="M87" s="231">
        <v>0</v>
      </c>
      <c r="N87" s="231">
        <v>0</v>
      </c>
      <c r="O87" s="231">
        <v>0</v>
      </c>
      <c r="P87" s="231">
        <v>0</v>
      </c>
      <c r="Q87" s="231">
        <v>0</v>
      </c>
      <c r="R87" s="231">
        <v>0</v>
      </c>
      <c r="S87" s="231">
        <v>0</v>
      </c>
      <c r="T87" s="231">
        <v>0</v>
      </c>
      <c r="U87" s="231">
        <v>0</v>
      </c>
      <c r="V87" s="231">
        <v>0</v>
      </c>
      <c r="W87" s="231">
        <v>0</v>
      </c>
      <c r="DA87" s="73" t="s">
        <v>244</v>
      </c>
    </row>
    <row r="88" spans="1:105" ht="12" customHeight="1" x14ac:dyDescent="0.3">
      <c r="A88" s="64" t="s">
        <v>160</v>
      </c>
      <c r="B88" s="231">
        <v>4.5490618763800082E-2</v>
      </c>
      <c r="C88" s="231">
        <v>9.2041220892387365E-2</v>
      </c>
      <c r="D88" s="231">
        <v>0.16214306505728091</v>
      </c>
      <c r="E88" s="231">
        <v>9.8149846768918997E-2</v>
      </c>
      <c r="F88" s="231">
        <v>7.5891330593081896E-2</v>
      </c>
      <c r="G88" s="231">
        <v>7.06792521348973E-2</v>
      </c>
      <c r="H88" s="231">
        <v>7.0237210717661133E-2</v>
      </c>
      <c r="I88" s="231">
        <v>9.2341367946044112E-2</v>
      </c>
      <c r="J88" s="231">
        <v>0.1078001333695197</v>
      </c>
      <c r="K88" s="231">
        <v>0.150420576799255</v>
      </c>
      <c r="L88" s="231">
        <v>0.15158995414586959</v>
      </c>
      <c r="M88" s="231">
        <v>0.1503409486471754</v>
      </c>
      <c r="N88" s="231">
        <v>0.1623337955773094</v>
      </c>
      <c r="O88" s="231">
        <v>0.16225216119257149</v>
      </c>
      <c r="P88" s="231">
        <v>0.13347143880267689</v>
      </c>
      <c r="Q88" s="231">
        <v>0.15413085449811409</v>
      </c>
      <c r="R88" s="231">
        <v>0.1149558575588995</v>
      </c>
      <c r="S88" s="231">
        <v>0.1194703047852283</v>
      </c>
      <c r="T88" s="231">
        <v>0.12436183995924149</v>
      </c>
      <c r="U88" s="231">
        <v>0.1155890005749841</v>
      </c>
      <c r="V88" s="231">
        <v>0.104112734919885</v>
      </c>
      <c r="W88" s="231">
        <v>9.6017343555292012E-2</v>
      </c>
      <c r="DA88" s="73" t="s">
        <v>245</v>
      </c>
    </row>
    <row r="89" spans="1:105" ht="12" customHeight="1" x14ac:dyDescent="0.3">
      <c r="A89" s="64" t="s">
        <v>70</v>
      </c>
      <c r="B89" s="231">
        <v>1.7426577966019031E-2</v>
      </c>
      <c r="C89" s="231">
        <v>7.5414136491721365E-2</v>
      </c>
      <c r="D89" s="231">
        <v>0.10261831391652811</v>
      </c>
      <c r="E89" s="231">
        <v>5.0641284883248067E-2</v>
      </c>
      <c r="F89" s="231">
        <v>6.2781159264672551E-2</v>
      </c>
      <c r="G89" s="231">
        <v>4.5495995727057301E-2</v>
      </c>
      <c r="H89" s="231">
        <v>3.5315326990625881E-2</v>
      </c>
      <c r="I89" s="231">
        <v>0.1224771850712348</v>
      </c>
      <c r="J89" s="231">
        <v>1.142543174040957E-2</v>
      </c>
      <c r="K89" s="231">
        <v>0</v>
      </c>
      <c r="L89" s="231">
        <v>0</v>
      </c>
      <c r="M89" s="231">
        <v>0</v>
      </c>
      <c r="N89" s="231">
        <v>3.1432119066222272E-2</v>
      </c>
      <c r="O89" s="231">
        <v>2.158465750429182E-2</v>
      </c>
      <c r="P89" s="231">
        <v>2.0685518977843841E-2</v>
      </c>
      <c r="Q89" s="231">
        <v>1.446323521405923E-2</v>
      </c>
      <c r="R89" s="231">
        <v>1.28781988146555E-2</v>
      </c>
      <c r="S89" s="231">
        <v>1.378387305415623E-2</v>
      </c>
      <c r="T89" s="231">
        <v>1.1155460927144339E-2</v>
      </c>
      <c r="U89" s="231">
        <v>8.538738158215901E-3</v>
      </c>
      <c r="V89" s="231">
        <v>8.200581618734255E-3</v>
      </c>
      <c r="W89" s="231">
        <v>7.6307802533368508E-3</v>
      </c>
      <c r="DA89" s="73" t="s">
        <v>246</v>
      </c>
    </row>
    <row r="90" spans="1:105" ht="12" customHeight="1" x14ac:dyDescent="0.3">
      <c r="A90" s="64" t="s">
        <v>34</v>
      </c>
      <c r="B90" s="231">
        <v>17.691431527929641</v>
      </c>
      <c r="C90" s="231">
        <v>1.61940002198551</v>
      </c>
      <c r="D90" s="231">
        <v>0</v>
      </c>
      <c r="E90" s="231">
        <v>0.18246112599405709</v>
      </c>
      <c r="F90" s="231">
        <v>8.6259012403241728E-2</v>
      </c>
      <c r="G90" s="231">
        <v>0.9606128030526736</v>
      </c>
      <c r="H90" s="231">
        <v>0.1031959310984838</v>
      </c>
      <c r="I90" s="231">
        <v>0</v>
      </c>
      <c r="J90" s="231">
        <v>0</v>
      </c>
      <c r="K90" s="231">
        <v>0</v>
      </c>
      <c r="L90" s="231">
        <v>0</v>
      </c>
      <c r="M90" s="231">
        <v>0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0.30816397876758822</v>
      </c>
      <c r="U90" s="231">
        <v>0.38840882319194331</v>
      </c>
      <c r="V90" s="231">
        <v>0.3554688920248828</v>
      </c>
      <c r="W90" s="231">
        <v>0.42089575358492781</v>
      </c>
      <c r="DA90" s="73" t="s">
        <v>247</v>
      </c>
    </row>
    <row r="91" spans="1:105" ht="12" customHeight="1" x14ac:dyDescent="0.3">
      <c r="A91" s="64" t="s">
        <v>162</v>
      </c>
      <c r="B91" s="231">
        <v>1.16251078503426</v>
      </c>
      <c r="C91" s="231">
        <v>2.4998856608771232</v>
      </c>
      <c r="D91" s="231">
        <v>2.923947205648429</v>
      </c>
      <c r="E91" s="231">
        <v>2.7365003145257898</v>
      </c>
      <c r="F91" s="231">
        <v>2.83071411697202</v>
      </c>
      <c r="G91" s="231">
        <v>2.517019634469551</v>
      </c>
      <c r="H91" s="231">
        <v>2.9733616129087328</v>
      </c>
      <c r="I91" s="231">
        <v>4.2126073648425422</v>
      </c>
      <c r="J91" s="231">
        <v>3.6896049789910168</v>
      </c>
      <c r="K91" s="231">
        <v>3.2400327561192439</v>
      </c>
      <c r="L91" s="231">
        <v>3.5605542055435069</v>
      </c>
      <c r="M91" s="231">
        <v>3.415266002505561</v>
      </c>
      <c r="N91" s="231">
        <v>3.334029277026695</v>
      </c>
      <c r="O91" s="231">
        <v>2.7689300583862408</v>
      </c>
      <c r="P91" s="231">
        <v>2.7147068016256628</v>
      </c>
      <c r="Q91" s="231">
        <v>3.100613954946025</v>
      </c>
      <c r="R91" s="231">
        <v>2.8525645592469688</v>
      </c>
      <c r="S91" s="231">
        <v>3.0046318467604558</v>
      </c>
      <c r="T91" s="231">
        <v>3.3410967178725191</v>
      </c>
      <c r="U91" s="231">
        <v>3.104631240871857</v>
      </c>
      <c r="V91" s="231">
        <v>2.8761406636938349</v>
      </c>
      <c r="W91" s="231">
        <v>2.6487828779519962</v>
      </c>
      <c r="DA91" s="73" t="s">
        <v>248</v>
      </c>
    </row>
    <row r="92" spans="1:105" ht="12" customHeight="1" x14ac:dyDescent="0.3">
      <c r="A92" s="64" t="s">
        <v>36</v>
      </c>
      <c r="B92" s="231">
        <v>2.117971413196551</v>
      </c>
      <c r="C92" s="231">
        <v>5.4666535678078469</v>
      </c>
      <c r="D92" s="231">
        <v>6.481152253257596</v>
      </c>
      <c r="E92" s="231">
        <v>7.3788090661110806</v>
      </c>
      <c r="F92" s="231">
        <v>5.8574330894211117</v>
      </c>
      <c r="G92" s="231">
        <v>4.3248619560720591</v>
      </c>
      <c r="H92" s="231">
        <v>4.1355312858388151</v>
      </c>
      <c r="I92" s="231">
        <v>5.4924300633958794</v>
      </c>
      <c r="J92" s="231">
        <v>5.0522687772692683</v>
      </c>
      <c r="K92" s="231">
        <v>4.1990280211659021</v>
      </c>
      <c r="L92" s="231">
        <v>3.483978788114483</v>
      </c>
      <c r="M92" s="231">
        <v>3.2217907912967769</v>
      </c>
      <c r="N92" s="231">
        <v>3.0916581768498079</v>
      </c>
      <c r="O92" s="231">
        <v>2.780343492065759</v>
      </c>
      <c r="P92" s="231">
        <v>2.3042115176456379</v>
      </c>
      <c r="Q92" s="231">
        <v>2.1460814182045258</v>
      </c>
      <c r="R92" s="231">
        <v>1.912888836432695</v>
      </c>
      <c r="S92" s="231">
        <v>2.0670559076638688</v>
      </c>
      <c r="T92" s="231">
        <v>2.2433786117459822</v>
      </c>
      <c r="U92" s="231">
        <v>1.8759381535757551</v>
      </c>
      <c r="V92" s="231">
        <v>1.6013057757926701</v>
      </c>
      <c r="W92" s="231">
        <v>2.1202734261230791</v>
      </c>
      <c r="DA92" s="73" t="s">
        <v>249</v>
      </c>
    </row>
    <row r="93" spans="1:105" ht="12" customHeight="1" x14ac:dyDescent="0.3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4.5178494027673322E-2</v>
      </c>
      <c r="O93" s="231">
        <v>3.9788529495480347E-2</v>
      </c>
      <c r="P93" s="231">
        <v>0.2472207452350583</v>
      </c>
      <c r="Q93" s="231">
        <v>0.25706100083955741</v>
      </c>
      <c r="R93" s="231">
        <v>0.23003127832076711</v>
      </c>
      <c r="S93" s="231">
        <v>0.23670788911403839</v>
      </c>
      <c r="T93" s="231">
        <v>0.25926789853995857</v>
      </c>
      <c r="U93" s="231">
        <v>0.2498915081114467</v>
      </c>
      <c r="V93" s="231">
        <v>0.23199976962042901</v>
      </c>
      <c r="W93" s="231">
        <v>0.23855585124192069</v>
      </c>
      <c r="DA93" s="73" t="s">
        <v>250</v>
      </c>
    </row>
    <row r="94" spans="1:105" ht="12" customHeight="1" x14ac:dyDescent="0.3">
      <c r="A94" s="64" t="s">
        <v>79</v>
      </c>
      <c r="B94" s="231">
        <v>1.803667869153152</v>
      </c>
      <c r="C94" s="231">
        <v>1.9989469021383639</v>
      </c>
      <c r="D94" s="231">
        <v>1.990675384447411</v>
      </c>
      <c r="E94" s="231">
        <v>1.930077033971112</v>
      </c>
      <c r="F94" s="231">
        <v>1.8168055821981921</v>
      </c>
      <c r="G94" s="231">
        <v>1.686529874426183</v>
      </c>
      <c r="H94" s="231">
        <v>4.1793829672015033</v>
      </c>
      <c r="I94" s="231">
        <v>0</v>
      </c>
      <c r="J94" s="231">
        <v>0</v>
      </c>
      <c r="K94" s="231">
        <v>0</v>
      </c>
      <c r="L94" s="231">
        <v>0</v>
      </c>
      <c r="M94" s="231">
        <v>0</v>
      </c>
      <c r="N94" s="231">
        <v>0</v>
      </c>
      <c r="O94" s="231">
        <v>0</v>
      </c>
      <c r="P94" s="231">
        <v>0</v>
      </c>
      <c r="Q94" s="231">
        <v>0</v>
      </c>
      <c r="R94" s="231">
        <v>0</v>
      </c>
      <c r="S94" s="231">
        <v>0</v>
      </c>
      <c r="T94" s="231">
        <v>0</v>
      </c>
      <c r="U94" s="231">
        <v>0</v>
      </c>
      <c r="V94" s="231">
        <v>0</v>
      </c>
      <c r="W94" s="231">
        <v>0</v>
      </c>
      <c r="DA94" s="73" t="s">
        <v>251</v>
      </c>
    </row>
    <row r="95" spans="1:105" ht="12" customHeight="1" x14ac:dyDescent="0.3">
      <c r="A95" s="61" t="s">
        <v>209</v>
      </c>
      <c r="B95" s="265">
        <v>7.9629552125937471</v>
      </c>
      <c r="C95" s="265">
        <v>8.7344345965766426</v>
      </c>
      <c r="D95" s="265">
        <v>9.0840308240459109</v>
      </c>
      <c r="E95" s="265">
        <v>9.3444130075285425</v>
      </c>
      <c r="F95" s="265">
        <v>7.8205561515091953</v>
      </c>
      <c r="G95" s="265">
        <v>7.2574103566974646</v>
      </c>
      <c r="H95" s="265">
        <v>9.4545495142950511</v>
      </c>
      <c r="I95" s="265">
        <v>10.406692825637769</v>
      </c>
      <c r="J95" s="265">
        <v>8.63848264163836</v>
      </c>
      <c r="K95" s="265">
        <v>7.8926341812211493</v>
      </c>
      <c r="L95" s="265">
        <v>8.6228950304292589</v>
      </c>
      <c r="M95" s="265">
        <v>8.0289215166227539</v>
      </c>
      <c r="N95" s="265">
        <v>8.1018618014618156</v>
      </c>
      <c r="O95" s="265">
        <v>7.4378451022422398</v>
      </c>
      <c r="P95" s="265">
        <v>6.6948606426686386</v>
      </c>
      <c r="Q95" s="265">
        <v>6.8915323328605878</v>
      </c>
      <c r="R95" s="265">
        <v>6.1430684488237226</v>
      </c>
      <c r="S95" s="265">
        <v>6.4121692314294414</v>
      </c>
      <c r="T95" s="265">
        <v>6.9432517928323474</v>
      </c>
      <c r="U95" s="265">
        <v>5.7908459665205623</v>
      </c>
      <c r="V95" s="265">
        <v>5.6824950720422676</v>
      </c>
      <c r="W95" s="265">
        <v>6.348371307248355</v>
      </c>
      <c r="DA95" s="74" t="s">
        <v>252</v>
      </c>
    </row>
    <row r="96" spans="1:105" ht="12" hidden="1" customHeight="1" x14ac:dyDescent="0.3"/>
    <row r="98" spans="1:105" ht="15" customHeight="1" x14ac:dyDescent="0.3">
      <c r="A98" s="32" t="s">
        <v>253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3">
      <c r="A100" s="35" t="s">
        <v>41</v>
      </c>
      <c r="B100" s="234">
        <f t="shared" ref="B100:W100" si="2">SUM(B$101:B$105,B$109:B$110,B$112:B$114,B$107,B$106)</f>
        <v>0.99999999999999978</v>
      </c>
      <c r="C100" s="234">
        <f t="shared" si="2"/>
        <v>1</v>
      </c>
      <c r="D100" s="234">
        <f t="shared" si="2"/>
        <v>1.0000000000000002</v>
      </c>
      <c r="E100" s="234">
        <f t="shared" si="2"/>
        <v>1.0000000000000004</v>
      </c>
      <c r="F100" s="234">
        <f t="shared" si="2"/>
        <v>1</v>
      </c>
      <c r="G100" s="234">
        <f t="shared" si="2"/>
        <v>1.0000000000000004</v>
      </c>
      <c r="H100" s="234">
        <f t="shared" si="2"/>
        <v>0.99999999999999978</v>
      </c>
      <c r="I100" s="234">
        <f t="shared" si="2"/>
        <v>1.0000000000000004</v>
      </c>
      <c r="J100" s="234">
        <f t="shared" si="2"/>
        <v>0.99999999999999956</v>
      </c>
      <c r="K100" s="234">
        <f t="shared" si="2"/>
        <v>0.99999999999999989</v>
      </c>
      <c r="L100" s="234">
        <f t="shared" si="2"/>
        <v>0.99999999999999989</v>
      </c>
      <c r="M100" s="234">
        <f t="shared" si="2"/>
        <v>1.0000000000000002</v>
      </c>
      <c r="N100" s="234">
        <f t="shared" si="2"/>
        <v>0.99999999999999989</v>
      </c>
      <c r="O100" s="234">
        <f t="shared" si="2"/>
        <v>1</v>
      </c>
      <c r="P100" s="234">
        <f t="shared" si="2"/>
        <v>0.99999999999999989</v>
      </c>
      <c r="Q100" s="234">
        <f t="shared" si="2"/>
        <v>1.0000000000000002</v>
      </c>
      <c r="R100" s="234">
        <f t="shared" si="2"/>
        <v>0.99999999999999978</v>
      </c>
      <c r="S100" s="234">
        <f t="shared" si="2"/>
        <v>1</v>
      </c>
      <c r="T100" s="234">
        <f t="shared" si="2"/>
        <v>1</v>
      </c>
      <c r="U100" s="234">
        <f t="shared" si="2"/>
        <v>0.99999999999999989</v>
      </c>
      <c r="V100" s="234">
        <f t="shared" si="2"/>
        <v>1.0000000000000002</v>
      </c>
      <c r="W100" s="234">
        <f t="shared" si="2"/>
        <v>1.0000000000000002</v>
      </c>
      <c r="DA100" s="95"/>
    </row>
    <row r="101" spans="1:105" ht="12" customHeight="1" x14ac:dyDescent="0.3">
      <c r="A101" s="55" t="s">
        <v>92</v>
      </c>
      <c r="B101" s="268">
        <f t="shared" ref="B101:W101" si="3">IF(B$6=0,0,B$6/B$5)</f>
        <v>2.3309556522741835E-3</v>
      </c>
      <c r="C101" s="268">
        <f t="shared" si="3"/>
        <v>2.3649650976620262E-3</v>
      </c>
      <c r="D101" s="268">
        <f t="shared" si="3"/>
        <v>2.328538026534867E-3</v>
      </c>
      <c r="E101" s="268">
        <f t="shared" si="3"/>
        <v>2.2383683137049814E-3</v>
      </c>
      <c r="F101" s="268">
        <f t="shared" si="3"/>
        <v>2.4136134332036476E-3</v>
      </c>
      <c r="G101" s="268">
        <f t="shared" si="3"/>
        <v>2.4971728268589509E-3</v>
      </c>
      <c r="H101" s="268">
        <f t="shared" si="3"/>
        <v>2.7151872049330241E-3</v>
      </c>
      <c r="I101" s="268">
        <f t="shared" si="3"/>
        <v>2.7537622951841691E-3</v>
      </c>
      <c r="J101" s="268">
        <f t="shared" si="3"/>
        <v>2.7247670409016301E-3</v>
      </c>
      <c r="K101" s="268">
        <f t="shared" si="3"/>
        <v>2.6992037417387796E-3</v>
      </c>
      <c r="L101" s="268">
        <f t="shared" si="3"/>
        <v>2.881239340886479E-3</v>
      </c>
      <c r="M101" s="268">
        <f t="shared" si="3"/>
        <v>2.884196465456765E-3</v>
      </c>
      <c r="N101" s="268">
        <f t="shared" si="3"/>
        <v>2.8908215805539552E-3</v>
      </c>
      <c r="O101" s="268">
        <f t="shared" si="3"/>
        <v>2.9130322048412892E-3</v>
      </c>
      <c r="P101" s="268">
        <f t="shared" si="3"/>
        <v>2.9353881201622848E-3</v>
      </c>
      <c r="Q101" s="268">
        <f t="shared" si="3"/>
        <v>2.9419458137860352E-3</v>
      </c>
      <c r="R101" s="268">
        <f t="shared" si="3"/>
        <v>2.9621573083504428E-3</v>
      </c>
      <c r="S101" s="268">
        <f t="shared" si="3"/>
        <v>2.9397640028842862E-3</v>
      </c>
      <c r="T101" s="268">
        <f t="shared" si="3"/>
        <v>2.9030066609281361E-3</v>
      </c>
      <c r="U101" s="268">
        <f t="shared" si="3"/>
        <v>2.8801644349197276E-3</v>
      </c>
      <c r="V101" s="268">
        <f t="shared" si="3"/>
        <v>2.9542680033018214E-3</v>
      </c>
      <c r="W101" s="268">
        <f t="shared" si="3"/>
        <v>2.904557960190954E-3</v>
      </c>
      <c r="DA101" s="76"/>
    </row>
    <row r="102" spans="1:105" ht="12" customHeight="1" x14ac:dyDescent="0.3">
      <c r="A102" s="202" t="s">
        <v>93</v>
      </c>
      <c r="B102" s="269">
        <f t="shared" ref="B102:W102" si="4">IF(B$7=0,0,B$7/B$5)</f>
        <v>1.2431763478795645E-3</v>
      </c>
      <c r="C102" s="269">
        <f t="shared" si="4"/>
        <v>1.2613147187530808E-3</v>
      </c>
      <c r="D102" s="269">
        <f t="shared" si="4"/>
        <v>1.2418869474852625E-3</v>
      </c>
      <c r="E102" s="269">
        <f t="shared" si="4"/>
        <v>1.1937964339759901E-3</v>
      </c>
      <c r="F102" s="269">
        <f t="shared" si="4"/>
        <v>1.2872604977086121E-3</v>
      </c>
      <c r="G102" s="269">
        <f t="shared" si="4"/>
        <v>1.3318255076581068E-3</v>
      </c>
      <c r="H102" s="269">
        <f t="shared" si="4"/>
        <v>1.4480998426309464E-3</v>
      </c>
      <c r="I102" s="269">
        <f t="shared" si="4"/>
        <v>1.4686732240982237E-3</v>
      </c>
      <c r="J102" s="269">
        <f t="shared" si="4"/>
        <v>1.4532090884808698E-3</v>
      </c>
      <c r="K102" s="269">
        <f t="shared" si="4"/>
        <v>1.4395753289273491E-3</v>
      </c>
      <c r="L102" s="269">
        <f t="shared" si="4"/>
        <v>1.5366609818061221E-3</v>
      </c>
      <c r="M102" s="269">
        <f t="shared" si="4"/>
        <v>1.5382381149102755E-3</v>
      </c>
      <c r="N102" s="269">
        <f t="shared" si="4"/>
        <v>1.5417715096287762E-3</v>
      </c>
      <c r="O102" s="269">
        <f t="shared" si="4"/>
        <v>1.5536171759153547E-3</v>
      </c>
      <c r="P102" s="269">
        <f t="shared" si="4"/>
        <v>1.5655403307532187E-3</v>
      </c>
      <c r="Q102" s="269">
        <f t="shared" si="4"/>
        <v>1.5690377673525521E-3</v>
      </c>
      <c r="R102" s="269">
        <f t="shared" si="4"/>
        <v>1.5798172311202363E-3</v>
      </c>
      <c r="S102" s="269">
        <f t="shared" si="4"/>
        <v>1.5678741348716199E-3</v>
      </c>
      <c r="T102" s="269">
        <f t="shared" si="4"/>
        <v>1.548270219161673E-3</v>
      </c>
      <c r="U102" s="269">
        <f t="shared" si="4"/>
        <v>1.5360876986238552E-3</v>
      </c>
      <c r="V102" s="269">
        <f t="shared" si="4"/>
        <v>1.5756096017609713E-3</v>
      </c>
      <c r="W102" s="269">
        <f t="shared" si="4"/>
        <v>1.549097578768509E-3</v>
      </c>
      <c r="DA102" s="77"/>
    </row>
    <row r="103" spans="1:105" ht="12" customHeight="1" x14ac:dyDescent="0.3">
      <c r="A103" s="202" t="s">
        <v>94</v>
      </c>
      <c r="B103" s="269">
        <f t="shared" ref="B103:W103" si="5">IF(B$8=0,0,B$8/B$5)</f>
        <v>3.1079408696989112E-2</v>
      </c>
      <c r="C103" s="269">
        <f t="shared" si="5"/>
        <v>3.1532867968827018E-2</v>
      </c>
      <c r="D103" s="269">
        <f t="shared" si="5"/>
        <v>3.1047173687131578E-2</v>
      </c>
      <c r="E103" s="269">
        <f t="shared" si="5"/>
        <v>2.9844910849399754E-2</v>
      </c>
      <c r="F103" s="269">
        <f t="shared" si="5"/>
        <v>3.2181512442715304E-2</v>
      </c>
      <c r="G103" s="269">
        <f t="shared" si="5"/>
        <v>3.3295637691452683E-2</v>
      </c>
      <c r="H103" s="269">
        <f t="shared" si="5"/>
        <v>3.6202496065773658E-2</v>
      </c>
      <c r="I103" s="269">
        <f t="shared" si="5"/>
        <v>3.6716830602455591E-2</v>
      </c>
      <c r="J103" s="269">
        <f t="shared" si="5"/>
        <v>3.633022721202174E-2</v>
      </c>
      <c r="K103" s="269">
        <f t="shared" si="5"/>
        <v>3.5989383223183728E-2</v>
      </c>
      <c r="L103" s="269">
        <f t="shared" si="5"/>
        <v>3.8416524545153062E-2</v>
      </c>
      <c r="M103" s="269">
        <f t="shared" si="5"/>
        <v>3.8455952872756861E-2</v>
      </c>
      <c r="N103" s="269">
        <f t="shared" si="5"/>
        <v>3.8544287740719413E-2</v>
      </c>
      <c r="O103" s="269">
        <f t="shared" si="5"/>
        <v>3.8840429397883854E-2</v>
      </c>
      <c r="P103" s="269">
        <f t="shared" si="5"/>
        <v>3.913850826883046E-2</v>
      </c>
      <c r="Q103" s="269">
        <f t="shared" si="5"/>
        <v>3.9225944183813824E-2</v>
      </c>
      <c r="R103" s="269">
        <f t="shared" si="5"/>
        <v>3.9495430778005915E-2</v>
      </c>
      <c r="S103" s="269">
        <f t="shared" si="5"/>
        <v>3.9196853371790484E-2</v>
      </c>
      <c r="T103" s="269">
        <f t="shared" si="5"/>
        <v>3.8706755479041829E-2</v>
      </c>
      <c r="U103" s="269">
        <f t="shared" si="5"/>
        <v>3.8402192465596369E-2</v>
      </c>
      <c r="V103" s="269">
        <f t="shared" si="5"/>
        <v>3.9390240044024291E-2</v>
      </c>
      <c r="W103" s="269">
        <f t="shared" si="5"/>
        <v>3.872743946921274E-2</v>
      </c>
      <c r="DA103" s="77"/>
    </row>
    <row r="104" spans="1:105" ht="12" customHeight="1" x14ac:dyDescent="0.3">
      <c r="A104" s="202" t="s">
        <v>95</v>
      </c>
      <c r="B104" s="269">
        <f t="shared" ref="B104:W104" si="6">IF(B$9=0,0,B$9/B$5)</f>
        <v>7.7698521742472818E-4</v>
      </c>
      <c r="C104" s="269">
        <f t="shared" si="6"/>
        <v>7.8832169922067542E-4</v>
      </c>
      <c r="D104" s="269">
        <f t="shared" si="6"/>
        <v>7.7617934217828971E-4</v>
      </c>
      <c r="E104" s="269">
        <f t="shared" si="6"/>
        <v>7.4612277123499383E-4</v>
      </c>
      <c r="F104" s="269">
        <f t="shared" si="6"/>
        <v>8.045378110678828E-4</v>
      </c>
      <c r="G104" s="269">
        <f t="shared" si="6"/>
        <v>8.3239094228631627E-4</v>
      </c>
      <c r="H104" s="269">
        <f t="shared" si="6"/>
        <v>9.0506240164434104E-4</v>
      </c>
      <c r="I104" s="269">
        <f t="shared" si="6"/>
        <v>9.1792076506138915E-4</v>
      </c>
      <c r="J104" s="269">
        <f t="shared" si="6"/>
        <v>9.0825568030054329E-4</v>
      </c>
      <c r="K104" s="269">
        <f t="shared" si="6"/>
        <v>8.9973458057959299E-4</v>
      </c>
      <c r="L104" s="269">
        <f t="shared" si="6"/>
        <v>9.6041311362882621E-4</v>
      </c>
      <c r="M104" s="269">
        <f t="shared" si="6"/>
        <v>9.6139882181892186E-4</v>
      </c>
      <c r="N104" s="269">
        <f t="shared" si="6"/>
        <v>9.6360719351798506E-4</v>
      </c>
      <c r="O104" s="269">
        <f t="shared" si="6"/>
        <v>9.7101073494709636E-4</v>
      </c>
      <c r="P104" s="269">
        <f t="shared" si="6"/>
        <v>9.7846270672076138E-4</v>
      </c>
      <c r="Q104" s="269">
        <f t="shared" si="6"/>
        <v>9.8064860459534512E-4</v>
      </c>
      <c r="R104" s="269">
        <f t="shared" si="6"/>
        <v>9.8738576945014761E-4</v>
      </c>
      <c r="S104" s="269">
        <f t="shared" si="6"/>
        <v>9.7992133429476193E-4</v>
      </c>
      <c r="T104" s="269">
        <f t="shared" si="6"/>
        <v>9.6766888697604565E-4</v>
      </c>
      <c r="U104" s="269">
        <f t="shared" si="6"/>
        <v>9.6005481163990904E-4</v>
      </c>
      <c r="V104" s="269">
        <f t="shared" si="6"/>
        <v>9.8475600110060728E-4</v>
      </c>
      <c r="W104" s="269">
        <f t="shared" si="6"/>
        <v>9.6818598673031799E-4</v>
      </c>
      <c r="DA104" s="77"/>
    </row>
    <row r="105" spans="1:105" ht="12" customHeight="1" x14ac:dyDescent="0.3">
      <c r="A105" s="56" t="s">
        <v>96</v>
      </c>
      <c r="B105" s="270">
        <f t="shared" ref="B105:W105" si="7">IF(B$10=0,0,B$10/B$5)</f>
        <v>1.6037398237985091E-3</v>
      </c>
      <c r="C105" s="270">
        <f t="shared" si="7"/>
        <v>1.6303602597710827E-3</v>
      </c>
      <c r="D105" s="270">
        <f t="shared" si="7"/>
        <v>1.618085943136357E-3</v>
      </c>
      <c r="E105" s="270">
        <f t="shared" si="7"/>
        <v>1.5601502337954127E-3</v>
      </c>
      <c r="F105" s="270">
        <f t="shared" si="7"/>
        <v>1.6728557813893562E-3</v>
      </c>
      <c r="G105" s="270">
        <f t="shared" si="7"/>
        <v>1.7150920838816359E-3</v>
      </c>
      <c r="H105" s="270">
        <f t="shared" si="7"/>
        <v>1.8153084108361464E-3</v>
      </c>
      <c r="I105" s="270">
        <f t="shared" si="7"/>
        <v>1.842709577084785E-3</v>
      </c>
      <c r="J105" s="270">
        <f t="shared" si="7"/>
        <v>1.8321462670316602E-3</v>
      </c>
      <c r="K105" s="270">
        <f t="shared" si="7"/>
        <v>1.8357851848039267E-3</v>
      </c>
      <c r="L105" s="270">
        <f t="shared" si="7"/>
        <v>1.9659937232346051E-3</v>
      </c>
      <c r="M105" s="270">
        <f t="shared" si="7"/>
        <v>1.977540510789653E-3</v>
      </c>
      <c r="N105" s="270">
        <f t="shared" si="7"/>
        <v>2.0138550760570206E-3</v>
      </c>
      <c r="O105" s="270">
        <f t="shared" si="7"/>
        <v>2.0478002112600487E-3</v>
      </c>
      <c r="P105" s="270">
        <f t="shared" si="7"/>
        <v>2.1555117760026963E-3</v>
      </c>
      <c r="Q105" s="270">
        <f t="shared" si="7"/>
        <v>2.2520450583320591E-3</v>
      </c>
      <c r="R105" s="270">
        <f t="shared" si="7"/>
        <v>2.3608847386879543E-3</v>
      </c>
      <c r="S105" s="270">
        <f t="shared" si="7"/>
        <v>2.3824840133027268E-3</v>
      </c>
      <c r="T105" s="270">
        <f t="shared" si="7"/>
        <v>2.3357655457017516E-3</v>
      </c>
      <c r="U105" s="270">
        <f t="shared" si="7"/>
        <v>2.3908196923221924E-3</v>
      </c>
      <c r="V105" s="270">
        <f t="shared" si="7"/>
        <v>2.4336748999421232E-3</v>
      </c>
      <c r="W105" s="270">
        <f t="shared" si="7"/>
        <v>2.155259309128021E-3</v>
      </c>
      <c r="DA105" s="78"/>
    </row>
    <row r="106" spans="1:105" ht="12" customHeight="1" x14ac:dyDescent="0.3">
      <c r="A106" s="203" t="s">
        <v>167</v>
      </c>
      <c r="B106" s="271">
        <f t="shared" ref="B106:W106" si="8">IF(B$16=0,0,B$16/B$5)</f>
        <v>0.1795389598273342</v>
      </c>
      <c r="C106" s="271">
        <f t="shared" si="8"/>
        <v>0.18700649756477111</v>
      </c>
      <c r="D106" s="271">
        <f t="shared" si="8"/>
        <v>0.186516367476149</v>
      </c>
      <c r="E106" s="271">
        <f t="shared" si="8"/>
        <v>0.18750276398460705</v>
      </c>
      <c r="F106" s="271">
        <f t="shared" si="8"/>
        <v>0.19192065754063978</v>
      </c>
      <c r="G106" s="271">
        <f t="shared" si="8"/>
        <v>0.19228233317744592</v>
      </c>
      <c r="H106" s="271">
        <f t="shared" si="8"/>
        <v>0.19140708307900872</v>
      </c>
      <c r="I106" s="271">
        <f t="shared" si="8"/>
        <v>0.19254480530078966</v>
      </c>
      <c r="J106" s="271">
        <f t="shared" si="8"/>
        <v>0.19349738923145376</v>
      </c>
      <c r="K106" s="271">
        <f t="shared" si="8"/>
        <v>0.19194989862885647</v>
      </c>
      <c r="L106" s="271">
        <f t="shared" si="8"/>
        <v>0.18992403079709741</v>
      </c>
      <c r="M106" s="271">
        <f t="shared" si="8"/>
        <v>0.18984395786222455</v>
      </c>
      <c r="N106" s="271">
        <f t="shared" si="8"/>
        <v>0.18945953928860018</v>
      </c>
      <c r="O106" s="271">
        <f t="shared" si="8"/>
        <v>0.18896949800865956</v>
      </c>
      <c r="P106" s="271">
        <f t="shared" si="8"/>
        <v>0.18850317915580014</v>
      </c>
      <c r="Q106" s="271">
        <f t="shared" si="8"/>
        <v>0.18808000780947148</v>
      </c>
      <c r="R106" s="271">
        <f t="shared" si="8"/>
        <v>0.18824072059058575</v>
      </c>
      <c r="S106" s="271">
        <f t="shared" si="8"/>
        <v>0.18844018264450088</v>
      </c>
      <c r="T106" s="271">
        <f t="shared" si="8"/>
        <v>0.18833637329445757</v>
      </c>
      <c r="U106" s="271">
        <f t="shared" si="8"/>
        <v>0.18798989564995802</v>
      </c>
      <c r="V106" s="271">
        <f t="shared" si="8"/>
        <v>0.18778117670392053</v>
      </c>
      <c r="W106" s="271">
        <f t="shared" si="8"/>
        <v>0.1885022031644982</v>
      </c>
      <c r="DA106" s="79"/>
    </row>
    <row r="107" spans="1:105" ht="12" customHeight="1" x14ac:dyDescent="0.3">
      <c r="A107" s="203" t="s">
        <v>174</v>
      </c>
      <c r="B107" s="271">
        <f t="shared" ref="B107:W107" si="9">IF(B$22=0,0,B$22/B$5)</f>
        <v>0.34466151231635467</v>
      </c>
      <c r="C107" s="271">
        <f t="shared" si="9"/>
        <v>0.37635362939569561</v>
      </c>
      <c r="D107" s="271">
        <f t="shared" si="9"/>
        <v>0.38389231110541389</v>
      </c>
      <c r="E107" s="271">
        <f t="shared" si="9"/>
        <v>0.39647445962851413</v>
      </c>
      <c r="F107" s="271">
        <f t="shared" si="9"/>
        <v>0.36450657908353601</v>
      </c>
      <c r="G107" s="271">
        <f t="shared" si="9"/>
        <v>0.35151383606851844</v>
      </c>
      <c r="H107" s="271">
        <f t="shared" si="9"/>
        <v>0.32468242436934386</v>
      </c>
      <c r="I107" s="271">
        <f t="shared" si="9"/>
        <v>0.32638056997088083</v>
      </c>
      <c r="J107" s="271">
        <f t="shared" si="9"/>
        <v>0.32818853831174355</v>
      </c>
      <c r="K107" s="271">
        <f t="shared" si="9"/>
        <v>0.32922085685954056</v>
      </c>
      <c r="L107" s="271">
        <f t="shared" si="9"/>
        <v>0.31694971102115416</v>
      </c>
      <c r="M107" s="271">
        <f t="shared" si="9"/>
        <v>0.31641994638128984</v>
      </c>
      <c r="N107" s="271">
        <f t="shared" si="9"/>
        <v>0.31566887892144313</v>
      </c>
      <c r="O107" s="271">
        <f t="shared" si="9"/>
        <v>0.31620384051979933</v>
      </c>
      <c r="P107" s="271">
        <f t="shared" si="9"/>
        <v>0.3135760688154729</v>
      </c>
      <c r="Q107" s="271">
        <f t="shared" si="9"/>
        <v>0.31196066623757368</v>
      </c>
      <c r="R107" s="271">
        <f t="shared" si="9"/>
        <v>0.31087744968557574</v>
      </c>
      <c r="S107" s="271">
        <f t="shared" si="9"/>
        <v>0.31217902518180657</v>
      </c>
      <c r="T107" s="271">
        <f t="shared" si="9"/>
        <v>0.31329583180058851</v>
      </c>
      <c r="U107" s="271">
        <f t="shared" si="9"/>
        <v>0.3138599712029651</v>
      </c>
      <c r="V107" s="271">
        <f t="shared" si="9"/>
        <v>0.30940545331863251</v>
      </c>
      <c r="W107" s="271">
        <f t="shared" si="9"/>
        <v>0.31523437218212236</v>
      </c>
      <c r="DA107" s="79"/>
    </row>
    <row r="108" spans="1:105" ht="12" customHeight="1" x14ac:dyDescent="0.3">
      <c r="A108" s="203" t="s">
        <v>181</v>
      </c>
      <c r="B108" s="271">
        <f t="shared" ref="B108:W108" si="10">IF(B$28=0,0,B$28/B$5)</f>
        <v>0.26254022745981836</v>
      </c>
      <c r="C108" s="271">
        <f t="shared" si="10"/>
        <v>0.26710302707557704</v>
      </c>
      <c r="D108" s="271">
        <f t="shared" si="10"/>
        <v>0.26516955872394127</v>
      </c>
      <c r="E108" s="271">
        <f t="shared" si="10"/>
        <v>0.25548317390192865</v>
      </c>
      <c r="F108" s="271">
        <f t="shared" si="10"/>
        <v>0.273981828190904</v>
      </c>
      <c r="G108" s="271">
        <f t="shared" si="10"/>
        <v>0.28081216890097083</v>
      </c>
      <c r="H108" s="271">
        <f t="shared" si="10"/>
        <v>0.29707557265765688</v>
      </c>
      <c r="I108" s="271">
        <f t="shared" si="10"/>
        <v>0.30172802695237488</v>
      </c>
      <c r="J108" s="271">
        <f t="shared" si="10"/>
        <v>0.29974486547025053</v>
      </c>
      <c r="K108" s="271">
        <f t="shared" si="10"/>
        <v>0.30030680062098675</v>
      </c>
      <c r="L108" s="271">
        <f t="shared" si="10"/>
        <v>0.31005287851257951</v>
      </c>
      <c r="M108" s="271">
        <f t="shared" si="10"/>
        <v>0.31051543049177438</v>
      </c>
      <c r="N108" s="271">
        <f t="shared" si="10"/>
        <v>0.31124924928947972</v>
      </c>
      <c r="O108" s="271">
        <f t="shared" si="10"/>
        <v>0.31109457591000905</v>
      </c>
      <c r="P108" s="271">
        <f t="shared" si="10"/>
        <v>0.31281132327599637</v>
      </c>
      <c r="Q108" s="271">
        <f t="shared" si="10"/>
        <v>0.31435343488849449</v>
      </c>
      <c r="R108" s="271">
        <f t="shared" si="10"/>
        <v>0.31485741189370064</v>
      </c>
      <c r="S108" s="271">
        <f t="shared" si="10"/>
        <v>0.31384508807048261</v>
      </c>
      <c r="T108" s="271">
        <f t="shared" si="10"/>
        <v>0.3127133902647421</v>
      </c>
      <c r="U108" s="271">
        <f t="shared" si="10"/>
        <v>0.31248593110765738</v>
      </c>
      <c r="V108" s="271">
        <f t="shared" si="10"/>
        <v>0.31543977516639055</v>
      </c>
      <c r="W108" s="271">
        <f t="shared" si="10"/>
        <v>0.31073685504600984</v>
      </c>
      <c r="DA108" s="79"/>
    </row>
    <row r="109" spans="1:105" ht="12" customHeight="1" x14ac:dyDescent="0.3">
      <c r="A109" s="62" t="s">
        <v>183</v>
      </c>
      <c r="B109" s="272">
        <f t="shared" ref="B109:W109" si="11">IF(B$29=0,0,B$29/B$5)</f>
        <v>0.16153598897805926</v>
      </c>
      <c r="C109" s="272">
        <f t="shared" si="11"/>
        <v>0.15848159323868591</v>
      </c>
      <c r="D109" s="272">
        <f t="shared" si="11"/>
        <v>0.16101232228031587</v>
      </c>
      <c r="E109" s="272">
        <f t="shared" si="11"/>
        <v>0.15236672567760723</v>
      </c>
      <c r="F109" s="272">
        <f t="shared" si="11"/>
        <v>0.17377893170873457</v>
      </c>
      <c r="G109" s="272">
        <f t="shared" si="11"/>
        <v>0.17561008561297425</v>
      </c>
      <c r="H109" s="272">
        <f t="shared" si="11"/>
        <v>0.17032956194941479</v>
      </c>
      <c r="I109" s="272">
        <f t="shared" si="11"/>
        <v>0.17224457352661485</v>
      </c>
      <c r="J109" s="272">
        <f t="shared" si="11"/>
        <v>0.17712544877789918</v>
      </c>
      <c r="K109" s="272">
        <f t="shared" si="11"/>
        <v>0.16879838301387518</v>
      </c>
      <c r="L109" s="272">
        <f t="shared" si="11"/>
        <v>0.1639673532595485</v>
      </c>
      <c r="M109" s="272">
        <f t="shared" si="11"/>
        <v>0.16651101410022354</v>
      </c>
      <c r="N109" s="272">
        <f t="shared" si="11"/>
        <v>0.16374540139440605</v>
      </c>
      <c r="O109" s="272">
        <f t="shared" si="11"/>
        <v>0.15550090667410738</v>
      </c>
      <c r="P109" s="272">
        <f t="shared" si="11"/>
        <v>0.16217251312964504</v>
      </c>
      <c r="Q109" s="272">
        <f t="shared" si="11"/>
        <v>0.16907800189916281</v>
      </c>
      <c r="R109" s="272">
        <f t="shared" si="11"/>
        <v>0.17183203909595648</v>
      </c>
      <c r="S109" s="272">
        <f t="shared" si="11"/>
        <v>0.17343866502713617</v>
      </c>
      <c r="T109" s="272">
        <f t="shared" si="11"/>
        <v>0.17738397449940332</v>
      </c>
      <c r="U109" s="272">
        <f t="shared" si="11"/>
        <v>0.18782533091238376</v>
      </c>
      <c r="V109" s="272">
        <f t="shared" si="11"/>
        <v>0.18116049071608828</v>
      </c>
      <c r="W109" s="272">
        <f t="shared" si="11"/>
        <v>0.16785129830162399</v>
      </c>
      <c r="DA109" s="80"/>
    </row>
    <row r="110" spans="1:105" ht="12" customHeight="1" x14ac:dyDescent="0.3">
      <c r="A110" s="62" t="s">
        <v>189</v>
      </c>
      <c r="B110" s="272">
        <f t="shared" ref="B110:W110" si="12">IF(B$34=0,0,B$34/B$5)</f>
        <v>0.10100423848175906</v>
      </c>
      <c r="C110" s="272">
        <f t="shared" si="12"/>
        <v>0.10862143383689105</v>
      </c>
      <c r="D110" s="272">
        <f t="shared" si="12"/>
        <v>0.10415723644362537</v>
      </c>
      <c r="E110" s="272">
        <f t="shared" si="12"/>
        <v>0.10311644822432146</v>
      </c>
      <c r="F110" s="272">
        <f t="shared" si="12"/>
        <v>0.10020289648216944</v>
      </c>
      <c r="G110" s="272">
        <f t="shared" si="12"/>
        <v>0.10520208328799657</v>
      </c>
      <c r="H110" s="272">
        <f t="shared" si="12"/>
        <v>0.12674601070824212</v>
      </c>
      <c r="I110" s="272">
        <f t="shared" si="12"/>
        <v>0.12948345342576012</v>
      </c>
      <c r="J110" s="272">
        <f t="shared" si="12"/>
        <v>0.12261941669235138</v>
      </c>
      <c r="K110" s="272">
        <f t="shared" si="12"/>
        <v>0.13150841760711149</v>
      </c>
      <c r="L110" s="272">
        <f t="shared" si="12"/>
        <v>0.14608552525303087</v>
      </c>
      <c r="M110" s="272">
        <f t="shared" si="12"/>
        <v>0.1440044163915509</v>
      </c>
      <c r="N110" s="272">
        <f t="shared" si="12"/>
        <v>0.14750384789507356</v>
      </c>
      <c r="O110" s="272">
        <f t="shared" si="12"/>
        <v>0.15559366923590168</v>
      </c>
      <c r="P110" s="272">
        <f t="shared" si="12"/>
        <v>0.15063881014635119</v>
      </c>
      <c r="Q110" s="272">
        <f t="shared" si="12"/>
        <v>0.14527543298933165</v>
      </c>
      <c r="R110" s="272">
        <f t="shared" si="12"/>
        <v>0.14302537279774419</v>
      </c>
      <c r="S110" s="272">
        <f t="shared" si="12"/>
        <v>0.14040642304334644</v>
      </c>
      <c r="T110" s="272">
        <f t="shared" si="12"/>
        <v>0.13532941576533861</v>
      </c>
      <c r="U110" s="272">
        <f t="shared" si="12"/>
        <v>0.12466060019527365</v>
      </c>
      <c r="V110" s="272">
        <f t="shared" si="12"/>
        <v>0.13427928445030227</v>
      </c>
      <c r="W110" s="272">
        <f t="shared" si="12"/>
        <v>0.14288555674438602</v>
      </c>
      <c r="DA110" s="80"/>
    </row>
    <row r="111" spans="1:105" ht="12" customHeight="1" x14ac:dyDescent="0.3">
      <c r="A111" s="203" t="s">
        <v>191</v>
      </c>
      <c r="B111" s="271">
        <f t="shared" ref="B111:W111" si="13">IF(B$35=0,0,B$35/B$5)</f>
        <v>0.17622503465812636</v>
      </c>
      <c r="C111" s="271">
        <f t="shared" si="13"/>
        <v>0.13195901621972236</v>
      </c>
      <c r="D111" s="271">
        <f t="shared" si="13"/>
        <v>0.12740989874802977</v>
      </c>
      <c r="E111" s="271">
        <f t="shared" si="13"/>
        <v>0.12495625388283943</v>
      </c>
      <c r="F111" s="271">
        <f t="shared" si="13"/>
        <v>0.13123115521883538</v>
      </c>
      <c r="G111" s="271">
        <f t="shared" si="13"/>
        <v>0.1357195428009276</v>
      </c>
      <c r="H111" s="271">
        <f t="shared" si="13"/>
        <v>0.14374876596817221</v>
      </c>
      <c r="I111" s="271">
        <f t="shared" si="13"/>
        <v>0.13564670131207071</v>
      </c>
      <c r="J111" s="271">
        <f t="shared" si="13"/>
        <v>0.13532060169781518</v>
      </c>
      <c r="K111" s="271">
        <f t="shared" si="13"/>
        <v>0.1356587618313829</v>
      </c>
      <c r="L111" s="271">
        <f t="shared" si="13"/>
        <v>0.13731254796445982</v>
      </c>
      <c r="M111" s="271">
        <f t="shared" si="13"/>
        <v>0.13740333847897881</v>
      </c>
      <c r="N111" s="271">
        <f t="shared" si="13"/>
        <v>0.13766798939999977</v>
      </c>
      <c r="O111" s="271">
        <f t="shared" si="13"/>
        <v>0.13740619583668448</v>
      </c>
      <c r="P111" s="271">
        <f t="shared" si="13"/>
        <v>0.13833601755026131</v>
      </c>
      <c r="Q111" s="271">
        <f t="shared" si="13"/>
        <v>0.13863626963658066</v>
      </c>
      <c r="R111" s="271">
        <f t="shared" si="13"/>
        <v>0.138638742004523</v>
      </c>
      <c r="S111" s="271">
        <f t="shared" si="13"/>
        <v>0.13846880724606619</v>
      </c>
      <c r="T111" s="271">
        <f t="shared" si="13"/>
        <v>0.13919293784840259</v>
      </c>
      <c r="U111" s="271">
        <f t="shared" si="13"/>
        <v>0.13949488293631734</v>
      </c>
      <c r="V111" s="271">
        <f t="shared" si="13"/>
        <v>0.14003504626092675</v>
      </c>
      <c r="W111" s="271">
        <f t="shared" si="13"/>
        <v>0.1392220293033391</v>
      </c>
      <c r="DA111" s="79"/>
    </row>
    <row r="112" spans="1:105" ht="12" customHeight="1" x14ac:dyDescent="0.3">
      <c r="A112" s="62" t="s">
        <v>192</v>
      </c>
      <c r="B112" s="272">
        <f t="shared" ref="B112:W112" si="14">IF(B$36=0,0,B$36/B$5)</f>
        <v>5.1027824115504869E-2</v>
      </c>
      <c r="C112" s="272">
        <f t="shared" si="14"/>
        <v>4.9713968479333306E-2</v>
      </c>
      <c r="D112" s="272">
        <f t="shared" si="14"/>
        <v>5.0431827717837024E-2</v>
      </c>
      <c r="E112" s="272">
        <f t="shared" si="14"/>
        <v>4.8037158725150554E-2</v>
      </c>
      <c r="F112" s="272">
        <f t="shared" si="14"/>
        <v>5.4741912029121903E-2</v>
      </c>
      <c r="G112" s="272">
        <f t="shared" si="14"/>
        <v>5.5408083570471722E-2</v>
      </c>
      <c r="H112" s="272">
        <f t="shared" si="14"/>
        <v>5.3855766137660702E-2</v>
      </c>
      <c r="I112" s="272">
        <f t="shared" si="14"/>
        <v>5.4040563465384946E-2</v>
      </c>
      <c r="J112" s="272">
        <f t="shared" si="14"/>
        <v>5.6228757747818409E-2</v>
      </c>
      <c r="K112" s="272">
        <f t="shared" si="14"/>
        <v>5.3657238683831245E-2</v>
      </c>
      <c r="L112" s="272">
        <f t="shared" si="14"/>
        <v>5.2121562144825009E-2</v>
      </c>
      <c r="M112" s="272">
        <f t="shared" si="14"/>
        <v>5.2930135156141096E-2</v>
      </c>
      <c r="N112" s="272">
        <f t="shared" si="14"/>
        <v>5.1821420441468473E-2</v>
      </c>
      <c r="O112" s="272">
        <f t="shared" si="14"/>
        <v>4.9244261098765896E-2</v>
      </c>
      <c r="P112" s="272">
        <f t="shared" si="14"/>
        <v>5.1366292015419639E-2</v>
      </c>
      <c r="Q112" s="272">
        <f t="shared" si="14"/>
        <v>5.3632290101327064E-2</v>
      </c>
      <c r="R112" s="272">
        <f t="shared" si="14"/>
        <v>5.4510553744458491E-2</v>
      </c>
      <c r="S112" s="272">
        <f t="shared" si="14"/>
        <v>5.5019410571394312E-2</v>
      </c>
      <c r="T112" s="272">
        <f t="shared" si="14"/>
        <v>5.630389452645989E-2</v>
      </c>
      <c r="U112" s="272">
        <f t="shared" si="14"/>
        <v>5.9638074440712611E-2</v>
      </c>
      <c r="V112" s="272">
        <f t="shared" si="14"/>
        <v>5.7516489215979495E-2</v>
      </c>
      <c r="W112" s="272">
        <f t="shared" si="14"/>
        <v>5.3285287323356689E-2</v>
      </c>
      <c r="DA112" s="80"/>
    </row>
    <row r="113" spans="1:105" ht="12" customHeight="1" x14ac:dyDescent="0.3">
      <c r="A113" s="62" t="s">
        <v>197</v>
      </c>
      <c r="B113" s="272">
        <f t="shared" ref="B113:W113" si="15">IF(B$40=0,0,B$40/B$5)</f>
        <v>9.2830563820603881E-2</v>
      </c>
      <c r="C113" s="272">
        <f t="shared" si="15"/>
        <v>4.718028271162604E-2</v>
      </c>
      <c r="D113" s="272">
        <f t="shared" si="15"/>
        <v>4.3269429704939202E-2</v>
      </c>
      <c r="E113" s="272">
        <f t="shared" si="15"/>
        <v>4.3828441725477937E-2</v>
      </c>
      <c r="F113" s="272">
        <f t="shared" si="15"/>
        <v>4.424265458658886E-2</v>
      </c>
      <c r="G113" s="272">
        <f t="shared" si="15"/>
        <v>4.6534754439082532E-2</v>
      </c>
      <c r="H113" s="272">
        <f t="shared" si="15"/>
        <v>4.9352728604692579E-2</v>
      </c>
      <c r="I113" s="272">
        <f t="shared" si="15"/>
        <v>3.9825803303661887E-2</v>
      </c>
      <c r="J113" s="272">
        <f t="shared" si="15"/>
        <v>4.0048995812168794E-2</v>
      </c>
      <c r="K113" s="272">
        <f t="shared" si="15"/>
        <v>4.0197932221578712E-2</v>
      </c>
      <c r="L113" s="272">
        <f t="shared" si="15"/>
        <v>3.8753657707845925E-2</v>
      </c>
      <c r="M113" s="272">
        <f t="shared" si="15"/>
        <v>3.8697413271506949E-2</v>
      </c>
      <c r="N113" s="272">
        <f t="shared" si="15"/>
        <v>3.8745540531798489E-2</v>
      </c>
      <c r="O113" s="272">
        <f t="shared" si="15"/>
        <v>3.8525455940765195E-2</v>
      </c>
      <c r="P113" s="272">
        <f t="shared" si="15"/>
        <v>3.8910075239841267E-2</v>
      </c>
      <c r="Q113" s="272">
        <f t="shared" si="15"/>
        <v>3.8717193172896562E-2</v>
      </c>
      <c r="R113" s="272">
        <f t="shared" si="15"/>
        <v>3.8559117160043115E-2</v>
      </c>
      <c r="S113" s="272">
        <f t="shared" si="15"/>
        <v>3.8712183615520875E-2</v>
      </c>
      <c r="T113" s="272">
        <f t="shared" si="15"/>
        <v>3.9795517491553786E-2</v>
      </c>
      <c r="U113" s="272">
        <f t="shared" si="15"/>
        <v>4.0169767927656169E-2</v>
      </c>
      <c r="V113" s="272">
        <f t="shared" si="15"/>
        <v>3.9769033431951054E-2</v>
      </c>
      <c r="W113" s="272">
        <f t="shared" si="15"/>
        <v>4.045085800619682E-2</v>
      </c>
      <c r="DA113" s="80"/>
    </row>
    <row r="114" spans="1:105" ht="12" customHeight="1" x14ac:dyDescent="0.3">
      <c r="A114" s="63" t="s">
        <v>209</v>
      </c>
      <c r="B114" s="273">
        <f t="shared" ref="B114:W114" si="16">IF(B$51=0,0,B$51/B$5)</f>
        <v>3.2366646722017611E-2</v>
      </c>
      <c r="C114" s="273">
        <f t="shared" si="16"/>
        <v>3.5064765028763004E-2</v>
      </c>
      <c r="D114" s="273">
        <f t="shared" si="16"/>
        <v>3.3708641325253537E-2</v>
      </c>
      <c r="E114" s="273">
        <f t="shared" si="16"/>
        <v>3.3090653432210931E-2</v>
      </c>
      <c r="F114" s="273">
        <f t="shared" si="16"/>
        <v>3.2246588603124626E-2</v>
      </c>
      <c r="G114" s="273">
        <f t="shared" si="16"/>
        <v>3.3776704791373346E-2</v>
      </c>
      <c r="H114" s="273">
        <f t="shared" si="16"/>
        <v>4.0540271225818901E-2</v>
      </c>
      <c r="I114" s="273">
        <f t="shared" si="16"/>
        <v>4.1780334543023871E-2</v>
      </c>
      <c r="J114" s="273">
        <f t="shared" si="16"/>
        <v>3.904284813782799E-2</v>
      </c>
      <c r="K114" s="273">
        <f t="shared" si="16"/>
        <v>4.1803590925972939E-2</v>
      </c>
      <c r="L114" s="273">
        <f t="shared" si="16"/>
        <v>4.6437328111788904E-2</v>
      </c>
      <c r="M114" s="273">
        <f t="shared" si="16"/>
        <v>4.5775790051330756E-2</v>
      </c>
      <c r="N114" s="273">
        <f t="shared" si="16"/>
        <v>4.7101028426732805E-2</v>
      </c>
      <c r="O114" s="273">
        <f t="shared" si="16"/>
        <v>4.9636478797153362E-2</v>
      </c>
      <c r="P114" s="273">
        <f t="shared" si="16"/>
        <v>4.8059650295000381E-2</v>
      </c>
      <c r="Q114" s="273">
        <f t="shared" si="16"/>
        <v>4.6286786362357037E-2</v>
      </c>
      <c r="R114" s="273">
        <f t="shared" si="16"/>
        <v>4.556907110002139E-2</v>
      </c>
      <c r="S114" s="273">
        <f t="shared" si="16"/>
        <v>4.4737213059150994E-2</v>
      </c>
      <c r="T114" s="273">
        <f t="shared" si="16"/>
        <v>4.3093525830388904E-2</v>
      </c>
      <c r="U114" s="273">
        <f t="shared" si="16"/>
        <v>3.968704056794857E-2</v>
      </c>
      <c r="V114" s="273">
        <f t="shared" si="16"/>
        <v>4.2749523612996179E-2</v>
      </c>
      <c r="W114" s="273">
        <f t="shared" si="16"/>
        <v>4.5485883973785612E-2</v>
      </c>
      <c r="DA114" s="81"/>
    </row>
    <row r="115" spans="1:105" ht="12" hidden="1" customHeight="1" x14ac:dyDescent="0.3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3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3">
      <c r="A117" s="35" t="s">
        <v>42</v>
      </c>
      <c r="B117" s="234">
        <f t="shared" ref="B117:W117" si="17">SUM(B$118:B$122,B$126:B$127,B$129:B$131,B$124,B$123)</f>
        <v>1</v>
      </c>
      <c r="C117" s="234">
        <f t="shared" si="17"/>
        <v>1.0000000000000002</v>
      </c>
      <c r="D117" s="234">
        <f t="shared" si="17"/>
        <v>0.99999999999999989</v>
      </c>
      <c r="E117" s="234">
        <f t="shared" si="17"/>
        <v>1.0000000000000002</v>
      </c>
      <c r="F117" s="234">
        <f t="shared" si="17"/>
        <v>1.0000000000000002</v>
      </c>
      <c r="G117" s="234">
        <f t="shared" si="17"/>
        <v>1.0000000000000004</v>
      </c>
      <c r="H117" s="234">
        <f t="shared" si="17"/>
        <v>1</v>
      </c>
      <c r="I117" s="234">
        <f t="shared" si="17"/>
        <v>1.0000000000000002</v>
      </c>
      <c r="J117" s="234">
        <f t="shared" si="17"/>
        <v>1</v>
      </c>
      <c r="K117" s="234">
        <f t="shared" si="17"/>
        <v>1.0000000000000002</v>
      </c>
      <c r="L117" s="234">
        <f t="shared" si="17"/>
        <v>1</v>
      </c>
      <c r="M117" s="234">
        <f t="shared" si="17"/>
        <v>1</v>
      </c>
      <c r="N117" s="234">
        <f t="shared" si="17"/>
        <v>1</v>
      </c>
      <c r="O117" s="234">
        <f t="shared" si="17"/>
        <v>0.99999999999999978</v>
      </c>
      <c r="P117" s="234">
        <f t="shared" si="17"/>
        <v>1</v>
      </c>
      <c r="Q117" s="234">
        <f t="shared" si="17"/>
        <v>1</v>
      </c>
      <c r="R117" s="234">
        <f t="shared" si="17"/>
        <v>1.0000000000000002</v>
      </c>
      <c r="S117" s="234">
        <f t="shared" si="17"/>
        <v>0.99999999999999978</v>
      </c>
      <c r="T117" s="234">
        <f t="shared" si="17"/>
        <v>1</v>
      </c>
      <c r="U117" s="234">
        <f t="shared" si="17"/>
        <v>1</v>
      </c>
      <c r="V117" s="234">
        <f t="shared" si="17"/>
        <v>1.0000000000000002</v>
      </c>
      <c r="W117" s="234">
        <f t="shared" si="17"/>
        <v>1.0000000000000002</v>
      </c>
      <c r="DA117" s="95"/>
    </row>
    <row r="118" spans="1:105" ht="12" customHeight="1" x14ac:dyDescent="0.3">
      <c r="A118" s="55" t="s">
        <v>92</v>
      </c>
      <c r="B118" s="268">
        <f t="shared" ref="B118:W118" si="18">IF(B$55=0,0,B$55/B$54)</f>
        <v>2.2790781777694714E-3</v>
      </c>
      <c r="C118" s="268">
        <f t="shared" si="18"/>
        <v>2.3544776809128888E-3</v>
      </c>
      <c r="D118" s="268">
        <f t="shared" si="18"/>
        <v>2.3475428867875698E-3</v>
      </c>
      <c r="E118" s="268">
        <f t="shared" si="18"/>
        <v>2.3254274019854533E-3</v>
      </c>
      <c r="F118" s="268">
        <f t="shared" si="18"/>
        <v>2.3574424008105791E-3</v>
      </c>
      <c r="G118" s="268">
        <f t="shared" si="18"/>
        <v>2.3766985229238514E-3</v>
      </c>
      <c r="H118" s="268">
        <f t="shared" si="18"/>
        <v>2.4366891678596664E-3</v>
      </c>
      <c r="I118" s="268">
        <f t="shared" si="18"/>
        <v>2.4557028752455034E-3</v>
      </c>
      <c r="J118" s="268">
        <f t="shared" si="18"/>
        <v>2.4455171417385306E-3</v>
      </c>
      <c r="K118" s="268">
        <f t="shared" si="18"/>
        <v>2.4280913102997926E-3</v>
      </c>
      <c r="L118" s="268">
        <f t="shared" si="18"/>
        <v>2.500854450494942E-3</v>
      </c>
      <c r="M118" s="268">
        <f t="shared" si="18"/>
        <v>2.5011262529085381E-3</v>
      </c>
      <c r="N118" s="268">
        <f t="shared" si="18"/>
        <v>2.5022451027687216E-3</v>
      </c>
      <c r="O118" s="268">
        <f t="shared" si="18"/>
        <v>2.5162909588259119E-3</v>
      </c>
      <c r="P118" s="268">
        <f t="shared" si="18"/>
        <v>2.5225721847550505E-3</v>
      </c>
      <c r="Q118" s="268">
        <f t="shared" si="18"/>
        <v>2.5214480105629588E-3</v>
      </c>
      <c r="R118" s="268">
        <f t="shared" si="18"/>
        <v>2.5307505999008664E-3</v>
      </c>
      <c r="S118" s="268">
        <f t="shared" si="18"/>
        <v>2.5215664860549045E-3</v>
      </c>
      <c r="T118" s="268">
        <f t="shared" si="18"/>
        <v>2.5038446670779717E-3</v>
      </c>
      <c r="U118" s="268">
        <f t="shared" si="18"/>
        <v>2.4923763348686759E-3</v>
      </c>
      <c r="V118" s="268">
        <f t="shared" si="18"/>
        <v>2.5230083872947403E-3</v>
      </c>
      <c r="W118" s="268">
        <f t="shared" si="18"/>
        <v>2.5109319645001934E-3</v>
      </c>
      <c r="DA118" s="76"/>
    </row>
    <row r="119" spans="1:105" ht="12" customHeight="1" x14ac:dyDescent="0.3">
      <c r="A119" s="202" t="s">
        <v>93</v>
      </c>
      <c r="B119" s="269">
        <f t="shared" ref="B119:W119" si="19">IF(B$56=0,0,B$56/B$54)</f>
        <v>1.6839972751522857E-3</v>
      </c>
      <c r="C119" s="269">
        <f t="shared" si="19"/>
        <v>1.7397095184091705E-3</v>
      </c>
      <c r="D119" s="269">
        <f t="shared" si="19"/>
        <v>1.7345854403829361E-3</v>
      </c>
      <c r="E119" s="269">
        <f t="shared" si="19"/>
        <v>1.7182444405397948E-3</v>
      </c>
      <c r="F119" s="269">
        <f t="shared" si="19"/>
        <v>1.7419001322626132E-3</v>
      </c>
      <c r="G119" s="269">
        <f t="shared" si="19"/>
        <v>1.7561283660656706E-3</v>
      </c>
      <c r="H119" s="269">
        <f t="shared" si="19"/>
        <v>1.8004550958777266E-3</v>
      </c>
      <c r="I119" s="269">
        <f t="shared" si="19"/>
        <v>1.8145042108842285E-3</v>
      </c>
      <c r="J119" s="269">
        <f t="shared" si="19"/>
        <v>1.8069780331346097E-3</v>
      </c>
      <c r="K119" s="269">
        <f t="shared" si="19"/>
        <v>1.7941021901967352E-3</v>
      </c>
      <c r="L119" s="269">
        <f t="shared" si="19"/>
        <v>1.8478664405920764E-3</v>
      </c>
      <c r="M119" s="269">
        <f t="shared" si="19"/>
        <v>1.8480672737746931E-3</v>
      </c>
      <c r="N119" s="269">
        <f t="shared" si="19"/>
        <v>1.8488939852645547E-3</v>
      </c>
      <c r="O119" s="269">
        <f t="shared" si="19"/>
        <v>1.8592723845481805E-3</v>
      </c>
      <c r="P119" s="269">
        <f t="shared" si="19"/>
        <v>1.863913544931558E-3</v>
      </c>
      <c r="Q119" s="269">
        <f t="shared" si="19"/>
        <v>1.8630828993245994E-3</v>
      </c>
      <c r="R119" s="269">
        <f t="shared" si="19"/>
        <v>1.8699565271139854E-3</v>
      </c>
      <c r="S119" s="269">
        <f t="shared" si="19"/>
        <v>1.8631704401591163E-3</v>
      </c>
      <c r="T119" s="269">
        <f t="shared" si="19"/>
        <v>1.8500758937942767E-3</v>
      </c>
      <c r="U119" s="269">
        <f t="shared" si="19"/>
        <v>1.8416020115117929E-3</v>
      </c>
      <c r="V119" s="269">
        <f t="shared" si="19"/>
        <v>1.8642358523870105E-3</v>
      </c>
      <c r="W119" s="269">
        <f t="shared" si="19"/>
        <v>1.8553126555971976E-3</v>
      </c>
      <c r="DA119" s="77"/>
    </row>
    <row r="120" spans="1:105" ht="12" customHeight="1" x14ac:dyDescent="0.3">
      <c r="A120" s="202" t="s">
        <v>94</v>
      </c>
      <c r="B120" s="269">
        <f t="shared" ref="B120:W120" si="20">IF(B$57=0,0,B$57/B$54)</f>
        <v>4.2099931878807118E-2</v>
      </c>
      <c r="C120" s="269">
        <f t="shared" si="20"/>
        <v>4.3492737960229275E-2</v>
      </c>
      <c r="D120" s="269">
        <f t="shared" si="20"/>
        <v>4.3364636009573382E-2</v>
      </c>
      <c r="E120" s="269">
        <f t="shared" si="20"/>
        <v>4.2956111013494877E-2</v>
      </c>
      <c r="F120" s="269">
        <f t="shared" si="20"/>
        <v>4.3547503306565323E-2</v>
      </c>
      <c r="G120" s="269">
        <f t="shared" si="20"/>
        <v>4.3903209151641767E-2</v>
      </c>
      <c r="H120" s="269">
        <f t="shared" si="20"/>
        <v>4.5011377396943157E-2</v>
      </c>
      <c r="I120" s="269">
        <f t="shared" si="20"/>
        <v>4.5362605272105706E-2</v>
      </c>
      <c r="J120" s="269">
        <f t="shared" si="20"/>
        <v>4.5174450828365229E-2</v>
      </c>
      <c r="K120" s="269">
        <f t="shared" si="20"/>
        <v>4.4852554754918408E-2</v>
      </c>
      <c r="L120" s="269">
        <f t="shared" si="20"/>
        <v>4.619666101480191E-2</v>
      </c>
      <c r="M120" s="269">
        <f t="shared" si="20"/>
        <v>4.6201681844367348E-2</v>
      </c>
      <c r="N120" s="269">
        <f t="shared" si="20"/>
        <v>4.6222349631613868E-2</v>
      </c>
      <c r="O120" s="269">
        <f t="shared" si="20"/>
        <v>4.6481809613704517E-2</v>
      </c>
      <c r="P120" s="269">
        <f t="shared" si="20"/>
        <v>4.6597838623288965E-2</v>
      </c>
      <c r="Q120" s="269">
        <f t="shared" si="20"/>
        <v>4.6577072483114983E-2</v>
      </c>
      <c r="R120" s="269">
        <f t="shared" si="20"/>
        <v>4.6748913177849627E-2</v>
      </c>
      <c r="S120" s="269">
        <f t="shared" si="20"/>
        <v>4.6579261003977919E-2</v>
      </c>
      <c r="T120" s="269">
        <f t="shared" si="20"/>
        <v>4.62518973448569E-2</v>
      </c>
      <c r="U120" s="269">
        <f t="shared" si="20"/>
        <v>4.6040050287794829E-2</v>
      </c>
      <c r="V120" s="269">
        <f t="shared" si="20"/>
        <v>4.6605896309675252E-2</v>
      </c>
      <c r="W120" s="269">
        <f t="shared" si="20"/>
        <v>4.6382816389929936E-2</v>
      </c>
      <c r="DA120" s="77"/>
    </row>
    <row r="121" spans="1:105" ht="12" customHeight="1" x14ac:dyDescent="0.3">
      <c r="A121" s="202" t="s">
        <v>95</v>
      </c>
      <c r="B121" s="269">
        <f t="shared" ref="B121:W121" si="21">IF(B$58=0,0,B$58/B$54)</f>
        <v>1.0524982969701792E-3</v>
      </c>
      <c r="C121" s="269">
        <f t="shared" si="21"/>
        <v>1.0873184490057316E-3</v>
      </c>
      <c r="D121" s="269">
        <f t="shared" si="21"/>
        <v>1.0841159002393354E-3</v>
      </c>
      <c r="E121" s="269">
        <f t="shared" si="21"/>
        <v>1.0739027753373725E-3</v>
      </c>
      <c r="F121" s="269">
        <f t="shared" si="21"/>
        <v>1.0886875826641334E-3</v>
      </c>
      <c r="G121" s="269">
        <f t="shared" si="21"/>
        <v>1.0975802287910446E-3</v>
      </c>
      <c r="H121" s="269">
        <f t="shared" si="21"/>
        <v>1.1252844349235794E-3</v>
      </c>
      <c r="I121" s="269">
        <f t="shared" si="21"/>
        <v>1.1340651318026433E-3</v>
      </c>
      <c r="J121" s="269">
        <f t="shared" si="21"/>
        <v>1.1293612707091313E-3</v>
      </c>
      <c r="K121" s="269">
        <f t="shared" si="21"/>
        <v>1.1213138688729604E-3</v>
      </c>
      <c r="L121" s="269">
        <f t="shared" si="21"/>
        <v>1.1549165253700484E-3</v>
      </c>
      <c r="M121" s="269">
        <f t="shared" si="21"/>
        <v>1.155042046109184E-3</v>
      </c>
      <c r="N121" s="269">
        <f t="shared" si="21"/>
        <v>1.1555587407903476E-3</v>
      </c>
      <c r="O121" s="269">
        <f t="shared" si="21"/>
        <v>1.1620452403426134E-3</v>
      </c>
      <c r="P121" s="269">
        <f t="shared" si="21"/>
        <v>1.1649459655822245E-3</v>
      </c>
      <c r="Q121" s="269">
        <f t="shared" si="21"/>
        <v>1.1644268120778753E-3</v>
      </c>
      <c r="R121" s="269">
        <f t="shared" si="21"/>
        <v>1.1687228294462412E-3</v>
      </c>
      <c r="S121" s="269">
        <f t="shared" si="21"/>
        <v>1.1644815250994487E-3</v>
      </c>
      <c r="T121" s="269">
        <f t="shared" si="21"/>
        <v>1.156297433621423E-3</v>
      </c>
      <c r="U121" s="269">
        <f t="shared" si="21"/>
        <v>1.1510012571948709E-3</v>
      </c>
      <c r="V121" s="269">
        <f t="shared" si="21"/>
        <v>1.1651474077418813E-3</v>
      </c>
      <c r="W121" s="269">
        <f t="shared" si="21"/>
        <v>1.159570409748249E-3</v>
      </c>
      <c r="DA121" s="77"/>
    </row>
    <row r="122" spans="1:105" ht="12" customHeight="1" x14ac:dyDescent="0.3">
      <c r="A122" s="56" t="s">
        <v>96</v>
      </c>
      <c r="B122" s="270">
        <f t="shared" ref="B122:W122" si="22">IF(B$59=0,0,B$59/B$54)</f>
        <v>1.5680471791357389E-3</v>
      </c>
      <c r="C122" s="270">
        <f t="shared" si="22"/>
        <v>1.6231304416598749E-3</v>
      </c>
      <c r="D122" s="270">
        <f t="shared" si="22"/>
        <v>1.6312922970269695E-3</v>
      </c>
      <c r="E122" s="270">
        <f t="shared" si="22"/>
        <v>1.6208307107764208E-3</v>
      </c>
      <c r="F122" s="270">
        <f t="shared" si="22"/>
        <v>1.6339240970555365E-3</v>
      </c>
      <c r="G122" s="270">
        <f t="shared" si="22"/>
        <v>1.6323487019387285E-3</v>
      </c>
      <c r="H122" s="270">
        <f t="shared" si="22"/>
        <v>1.6291113677069991E-3</v>
      </c>
      <c r="I122" s="270">
        <f t="shared" si="22"/>
        <v>1.6432599192033367E-3</v>
      </c>
      <c r="J122" s="270">
        <f t="shared" si="22"/>
        <v>1.6443773118730777E-3</v>
      </c>
      <c r="K122" s="270">
        <f t="shared" si="22"/>
        <v>1.6513959231280937E-3</v>
      </c>
      <c r="L122" s="270">
        <f t="shared" si="22"/>
        <v>1.7064407259147249E-3</v>
      </c>
      <c r="M122" s="270">
        <f t="shared" si="22"/>
        <v>1.7148895877808581E-3</v>
      </c>
      <c r="N122" s="270">
        <f t="shared" si="22"/>
        <v>1.7431580819954938E-3</v>
      </c>
      <c r="O122" s="270">
        <f t="shared" si="22"/>
        <v>1.7688994816163375E-3</v>
      </c>
      <c r="P122" s="270">
        <f t="shared" si="22"/>
        <v>1.8523731198298067E-3</v>
      </c>
      <c r="Q122" s="270">
        <f t="shared" si="22"/>
        <v>1.9301560570627468E-3</v>
      </c>
      <c r="R122" s="270">
        <f t="shared" si="22"/>
        <v>2.0170469852793115E-3</v>
      </c>
      <c r="S122" s="270">
        <f t="shared" si="22"/>
        <v>2.0435626246227681E-3</v>
      </c>
      <c r="T122" s="270">
        <f t="shared" si="22"/>
        <v>2.0145989273341793E-3</v>
      </c>
      <c r="U122" s="270">
        <f t="shared" si="22"/>
        <v>2.0689174374337142E-3</v>
      </c>
      <c r="V122" s="270">
        <f t="shared" si="22"/>
        <v>2.0784106850292956E-3</v>
      </c>
      <c r="W122" s="270">
        <f t="shared" si="22"/>
        <v>1.8631783442601265E-3</v>
      </c>
      <c r="DA122" s="78"/>
    </row>
    <row r="123" spans="1:105" ht="12" customHeight="1" x14ac:dyDescent="0.3">
      <c r="A123" s="203" t="s">
        <v>222</v>
      </c>
      <c r="B123" s="271">
        <f t="shared" ref="B123:W123" si="23">IF(B$65=0,0,B$65/B$54)</f>
        <v>0.11025800505372499</v>
      </c>
      <c r="C123" s="271">
        <f t="shared" si="23"/>
        <v>0.11806617632816899</v>
      </c>
      <c r="D123" s="271">
        <f t="shared" si="23"/>
        <v>0.11942545323869144</v>
      </c>
      <c r="E123" s="271">
        <f t="shared" si="23"/>
        <v>0.12468654880602154</v>
      </c>
      <c r="F123" s="271">
        <f t="shared" si="23"/>
        <v>0.11767487916836274</v>
      </c>
      <c r="G123" s="271">
        <f t="shared" si="23"/>
        <v>0.114332118260026</v>
      </c>
      <c r="H123" s="271">
        <f t="shared" si="23"/>
        <v>0.10599697013513822</v>
      </c>
      <c r="I123" s="271">
        <f t="shared" si="23"/>
        <v>0.10587854949590451</v>
      </c>
      <c r="J123" s="271">
        <f t="shared" si="23"/>
        <v>0.10715169874110277</v>
      </c>
      <c r="K123" s="271">
        <f t="shared" si="23"/>
        <v>0.10773355855599077</v>
      </c>
      <c r="L123" s="271">
        <f t="shared" si="23"/>
        <v>0.1000768800659488</v>
      </c>
      <c r="M123" s="271">
        <f t="shared" si="23"/>
        <v>9.9818018427991498E-2</v>
      </c>
      <c r="N123" s="271">
        <f t="shared" si="23"/>
        <v>9.9397313080830288E-2</v>
      </c>
      <c r="O123" s="271">
        <f t="shared" si="23"/>
        <v>9.857631635062275E-2</v>
      </c>
      <c r="P123" s="271">
        <f t="shared" si="23"/>
        <v>9.7203518580107257E-2</v>
      </c>
      <c r="Q123" s="271">
        <f t="shared" si="23"/>
        <v>9.6444676899408485E-2</v>
      </c>
      <c r="R123" s="271">
        <f t="shared" si="23"/>
        <v>9.5829627628126399E-2</v>
      </c>
      <c r="S123" s="271">
        <f t="shared" si="23"/>
        <v>9.6690112221967939E-2</v>
      </c>
      <c r="T123" s="271">
        <f t="shared" si="23"/>
        <v>9.768351109365743E-2</v>
      </c>
      <c r="U123" s="271">
        <f t="shared" si="23"/>
        <v>9.7847537452016645E-2</v>
      </c>
      <c r="V123" s="271">
        <f t="shared" si="23"/>
        <v>9.5460205986686378E-2</v>
      </c>
      <c r="W123" s="271">
        <f t="shared" si="23"/>
        <v>9.8110327754085264E-2</v>
      </c>
      <c r="DA123" s="79"/>
    </row>
    <row r="124" spans="1:105" ht="12" customHeight="1" x14ac:dyDescent="0.3">
      <c r="A124" s="203" t="s">
        <v>228</v>
      </c>
      <c r="B124" s="271">
        <f t="shared" ref="B124:W124" si="24">IF(B$71=0,0,B$71/B$54)</f>
        <v>0.31267862382567413</v>
      </c>
      <c r="C124" s="271">
        <f t="shared" si="24"/>
        <v>0.32302307497701499</v>
      </c>
      <c r="D124" s="271">
        <f t="shared" si="24"/>
        <v>0.32207165439619867</v>
      </c>
      <c r="E124" s="271">
        <f t="shared" si="24"/>
        <v>0.31903751567265087</v>
      </c>
      <c r="F124" s="271">
        <f t="shared" si="24"/>
        <v>0.32342982036498835</v>
      </c>
      <c r="G124" s="271">
        <f t="shared" si="24"/>
        <v>0.32607166820563133</v>
      </c>
      <c r="H124" s="271">
        <f t="shared" si="24"/>
        <v>0.33430209772047303</v>
      </c>
      <c r="I124" s="271">
        <f t="shared" si="24"/>
        <v>0.33691068742012337</v>
      </c>
      <c r="J124" s="271">
        <f t="shared" si="24"/>
        <v>0.33551325350728928</v>
      </c>
      <c r="K124" s="271">
        <f t="shared" si="24"/>
        <v>0.33312251279184141</v>
      </c>
      <c r="L124" s="271">
        <f t="shared" si="24"/>
        <v>0.34310526755794613</v>
      </c>
      <c r="M124" s="271">
        <f t="shared" si="24"/>
        <v>0.34314255754890149</v>
      </c>
      <c r="N124" s="271">
        <f t="shared" si="24"/>
        <v>0.34329605839760541</v>
      </c>
      <c r="O124" s="271">
        <f t="shared" si="24"/>
        <v>0.34522308265910484</v>
      </c>
      <c r="P124" s="271">
        <f t="shared" si="24"/>
        <v>0.34608483680980401</v>
      </c>
      <c r="Q124" s="271">
        <f t="shared" si="24"/>
        <v>0.3459306054882319</v>
      </c>
      <c r="R124" s="271">
        <f t="shared" si="24"/>
        <v>0.34720687624566565</v>
      </c>
      <c r="S124" s="271">
        <f t="shared" si="24"/>
        <v>0.34594685975898937</v>
      </c>
      <c r="T124" s="271">
        <f t="shared" si="24"/>
        <v>0.34351551096918259</v>
      </c>
      <c r="U124" s="271">
        <f t="shared" si="24"/>
        <v>0.34194211064980962</v>
      </c>
      <c r="V124" s="271">
        <f t="shared" si="24"/>
        <v>0.34614468171163759</v>
      </c>
      <c r="W124" s="271">
        <f t="shared" si="24"/>
        <v>0.34448785427282125</v>
      </c>
      <c r="DA124" s="79"/>
    </row>
    <row r="125" spans="1:105" ht="12" customHeight="1" x14ac:dyDescent="0.3">
      <c r="A125" s="203" t="s">
        <v>181</v>
      </c>
      <c r="B125" s="271">
        <f t="shared" ref="B125:W125" si="25">IF(B$72=0,0,B$72/B$54)</f>
        <v>0.38668865816113424</v>
      </c>
      <c r="C125" s="271">
        <f t="shared" si="25"/>
        <v>0.40057977396132144</v>
      </c>
      <c r="D125" s="271">
        <f t="shared" si="25"/>
        <v>0.40271168518549955</v>
      </c>
      <c r="E125" s="271">
        <f t="shared" si="25"/>
        <v>0.39982864422579922</v>
      </c>
      <c r="F125" s="271">
        <f t="shared" si="25"/>
        <v>0.40312107224176863</v>
      </c>
      <c r="G125" s="271">
        <f t="shared" si="25"/>
        <v>0.40260742938555322</v>
      </c>
      <c r="H125" s="271">
        <f t="shared" si="25"/>
        <v>0.40161290758777207</v>
      </c>
      <c r="I125" s="271">
        <f t="shared" si="25"/>
        <v>0.40532686290637227</v>
      </c>
      <c r="J125" s="271">
        <f t="shared" si="25"/>
        <v>0.40525973075281602</v>
      </c>
      <c r="K125" s="271">
        <f t="shared" si="25"/>
        <v>0.40694421556260885</v>
      </c>
      <c r="L125" s="271">
        <f t="shared" si="25"/>
        <v>0.40540137116094854</v>
      </c>
      <c r="M125" s="271">
        <f t="shared" si="25"/>
        <v>0.40563397751946517</v>
      </c>
      <c r="N125" s="271">
        <f t="shared" si="25"/>
        <v>0.40584223172217598</v>
      </c>
      <c r="O125" s="271">
        <f t="shared" si="25"/>
        <v>0.40480733696415605</v>
      </c>
      <c r="P125" s="271">
        <f t="shared" si="25"/>
        <v>0.4049495315648084</v>
      </c>
      <c r="Q125" s="271">
        <f t="shared" si="25"/>
        <v>0.40585782510948809</v>
      </c>
      <c r="R125" s="271">
        <f t="shared" si="25"/>
        <v>0.40522433326137852</v>
      </c>
      <c r="S125" s="271">
        <f t="shared" si="25"/>
        <v>0.40552128746138399</v>
      </c>
      <c r="T125" s="271">
        <f t="shared" si="25"/>
        <v>0.40629941165052536</v>
      </c>
      <c r="U125" s="271">
        <f t="shared" si="25"/>
        <v>0.40734948338963761</v>
      </c>
      <c r="V125" s="271">
        <f t="shared" si="25"/>
        <v>0.40581268953450494</v>
      </c>
      <c r="W125" s="271">
        <f t="shared" si="25"/>
        <v>0.40465790538492236</v>
      </c>
      <c r="DA125" s="79"/>
    </row>
    <row r="126" spans="1:105" ht="12" customHeight="1" x14ac:dyDescent="0.3">
      <c r="A126" s="62" t="s">
        <v>183</v>
      </c>
      <c r="B126" s="272">
        <f t="shared" ref="B126:W126" si="26">IF(B$73=0,0,B$73/B$54)</f>
        <v>0.23792214788195695</v>
      </c>
      <c r="C126" s="272">
        <f t="shared" si="26"/>
        <v>0.23767802818131267</v>
      </c>
      <c r="D126" s="272">
        <f t="shared" si="26"/>
        <v>0.24452861012089636</v>
      </c>
      <c r="E126" s="272">
        <f t="shared" si="26"/>
        <v>0.23845242104353731</v>
      </c>
      <c r="F126" s="272">
        <f t="shared" si="26"/>
        <v>0.2556883051186965</v>
      </c>
      <c r="G126" s="272">
        <f t="shared" si="26"/>
        <v>0.25177657157638955</v>
      </c>
      <c r="H126" s="272">
        <f t="shared" si="26"/>
        <v>0.23026649418088022</v>
      </c>
      <c r="I126" s="272">
        <f t="shared" si="26"/>
        <v>0.23138504349550687</v>
      </c>
      <c r="J126" s="272">
        <f t="shared" si="26"/>
        <v>0.23947636790571619</v>
      </c>
      <c r="K126" s="272">
        <f t="shared" si="26"/>
        <v>0.22873782885294344</v>
      </c>
      <c r="L126" s="272">
        <f t="shared" si="26"/>
        <v>0.21439113920161754</v>
      </c>
      <c r="M126" s="272">
        <f t="shared" si="26"/>
        <v>0.21751745104358877</v>
      </c>
      <c r="N126" s="272">
        <f t="shared" si="26"/>
        <v>0.21350990978404735</v>
      </c>
      <c r="O126" s="272">
        <f t="shared" si="26"/>
        <v>0.2023433155082274</v>
      </c>
      <c r="P126" s="272">
        <f t="shared" si="26"/>
        <v>0.20994023661539515</v>
      </c>
      <c r="Q126" s="272">
        <f t="shared" si="26"/>
        <v>0.21829451346378051</v>
      </c>
      <c r="R126" s="272">
        <f t="shared" si="26"/>
        <v>0.22114938650105564</v>
      </c>
      <c r="S126" s="272">
        <f t="shared" si="26"/>
        <v>0.22410123150180625</v>
      </c>
      <c r="T126" s="272">
        <f t="shared" si="26"/>
        <v>0.23046983825772327</v>
      </c>
      <c r="U126" s="272">
        <f t="shared" si="26"/>
        <v>0.24484478787074704</v>
      </c>
      <c r="V126" s="272">
        <f t="shared" si="26"/>
        <v>0.23306263750697598</v>
      </c>
      <c r="W126" s="272">
        <f t="shared" si="26"/>
        <v>0.21858480474360811</v>
      </c>
      <c r="DA126" s="80"/>
    </row>
    <row r="127" spans="1:105" ht="12" customHeight="1" x14ac:dyDescent="0.3">
      <c r="A127" s="62" t="s">
        <v>189</v>
      </c>
      <c r="B127" s="272">
        <f t="shared" ref="B127:W127" si="27">IF(B$78=0,0,B$78/B$54)</f>
        <v>0.14876651027917731</v>
      </c>
      <c r="C127" s="272">
        <f t="shared" si="27"/>
        <v>0.16290174578000885</v>
      </c>
      <c r="D127" s="272">
        <f t="shared" si="27"/>
        <v>0.15818307506460322</v>
      </c>
      <c r="E127" s="272">
        <f t="shared" si="27"/>
        <v>0.16137622318226186</v>
      </c>
      <c r="F127" s="272">
        <f t="shared" si="27"/>
        <v>0.14743276712307199</v>
      </c>
      <c r="G127" s="272">
        <f t="shared" si="27"/>
        <v>0.15083085780916361</v>
      </c>
      <c r="H127" s="272">
        <f t="shared" si="27"/>
        <v>0.1713464134068918</v>
      </c>
      <c r="I127" s="272">
        <f t="shared" si="27"/>
        <v>0.17394181941086528</v>
      </c>
      <c r="J127" s="272">
        <f t="shared" si="27"/>
        <v>0.16578336284709991</v>
      </c>
      <c r="K127" s="272">
        <f t="shared" si="27"/>
        <v>0.17820638670966552</v>
      </c>
      <c r="L127" s="272">
        <f t="shared" si="27"/>
        <v>0.19101023195933117</v>
      </c>
      <c r="M127" s="272">
        <f t="shared" si="27"/>
        <v>0.1881165264758764</v>
      </c>
      <c r="N127" s="272">
        <f t="shared" si="27"/>
        <v>0.1923323219381286</v>
      </c>
      <c r="O127" s="272">
        <f t="shared" si="27"/>
        <v>0.20246402145592859</v>
      </c>
      <c r="P127" s="272">
        <f t="shared" si="27"/>
        <v>0.19500929494941327</v>
      </c>
      <c r="Q127" s="272">
        <f t="shared" si="27"/>
        <v>0.18756331164570761</v>
      </c>
      <c r="R127" s="272">
        <f t="shared" si="27"/>
        <v>0.18407494676032285</v>
      </c>
      <c r="S127" s="272">
        <f t="shared" si="27"/>
        <v>0.18142005595957772</v>
      </c>
      <c r="T127" s="272">
        <f t="shared" si="27"/>
        <v>0.17582957339280206</v>
      </c>
      <c r="U127" s="272">
        <f t="shared" si="27"/>
        <v>0.16250469551889063</v>
      </c>
      <c r="V127" s="272">
        <f t="shared" si="27"/>
        <v>0.17275005202752894</v>
      </c>
      <c r="W127" s="272">
        <f t="shared" si="27"/>
        <v>0.18607310064131422</v>
      </c>
      <c r="DA127" s="80"/>
    </row>
    <row r="128" spans="1:105" ht="12" customHeight="1" x14ac:dyDescent="0.3">
      <c r="A128" s="203" t="s">
        <v>191</v>
      </c>
      <c r="B128" s="271">
        <f t="shared" ref="B128:W128" si="28">IF(B$79=0,0,B$79/B$54)</f>
        <v>0.14169116015163183</v>
      </c>
      <c r="C128" s="271">
        <f t="shared" si="28"/>
        <v>0.10803360068327764</v>
      </c>
      <c r="D128" s="271">
        <f t="shared" si="28"/>
        <v>0.10562903464559999</v>
      </c>
      <c r="E128" s="271">
        <f t="shared" si="28"/>
        <v>0.10675277495339469</v>
      </c>
      <c r="F128" s="271">
        <f t="shared" si="28"/>
        <v>0.1054047707055223</v>
      </c>
      <c r="G128" s="271">
        <f t="shared" si="28"/>
        <v>0.10622281917742867</v>
      </c>
      <c r="H128" s="271">
        <f t="shared" si="28"/>
        <v>0.10608510709330574</v>
      </c>
      <c r="I128" s="271">
        <f t="shared" si="28"/>
        <v>9.9473762768358731E-2</v>
      </c>
      <c r="J128" s="271">
        <f t="shared" si="28"/>
        <v>9.9874632412971232E-2</v>
      </c>
      <c r="K128" s="271">
        <f t="shared" si="28"/>
        <v>0.10035225504214303</v>
      </c>
      <c r="L128" s="271">
        <f t="shared" si="28"/>
        <v>9.8009742057982727E-2</v>
      </c>
      <c r="M128" s="271">
        <f t="shared" si="28"/>
        <v>9.7984639498701231E-2</v>
      </c>
      <c r="N128" s="271">
        <f t="shared" si="28"/>
        <v>9.7992191256955324E-2</v>
      </c>
      <c r="O128" s="271">
        <f t="shared" si="28"/>
        <v>9.7604946347078642E-2</v>
      </c>
      <c r="P128" s="271">
        <f t="shared" si="28"/>
        <v>9.7760469606892789E-2</v>
      </c>
      <c r="Q128" s="271">
        <f t="shared" si="28"/>
        <v>9.7710706240728251E-2</v>
      </c>
      <c r="R128" s="271">
        <f t="shared" si="28"/>
        <v>9.7403772745239744E-2</v>
      </c>
      <c r="S128" s="271">
        <f t="shared" si="28"/>
        <v>9.7669698477744357E-2</v>
      </c>
      <c r="T128" s="271">
        <f t="shared" si="28"/>
        <v>9.8724852019949988E-2</v>
      </c>
      <c r="U128" s="271">
        <f t="shared" si="28"/>
        <v>9.9266921179732126E-2</v>
      </c>
      <c r="V128" s="271">
        <f t="shared" si="28"/>
        <v>9.8345724125043263E-2</v>
      </c>
      <c r="W128" s="271">
        <f t="shared" si="28"/>
        <v>9.8972102824135544E-2</v>
      </c>
      <c r="DA128" s="79"/>
    </row>
    <row r="129" spans="1:105" ht="12" customHeight="1" x14ac:dyDescent="0.3">
      <c r="A129" s="62" t="s">
        <v>192</v>
      </c>
      <c r="B129" s="272">
        <f t="shared" ref="B129:W129" si="29">IF(B$80=0,0,B$80/B$54)</f>
        <v>4.1028175213389792E-2</v>
      </c>
      <c r="C129" s="272">
        <f t="shared" si="29"/>
        <v>4.0700356617804474E-2</v>
      </c>
      <c r="D129" s="272">
        <f t="shared" si="29"/>
        <v>4.1810450597589137E-2</v>
      </c>
      <c r="E129" s="272">
        <f t="shared" si="29"/>
        <v>4.1039162390340743E-2</v>
      </c>
      <c r="F129" s="272">
        <f t="shared" si="29"/>
        <v>4.3968664878317708E-2</v>
      </c>
      <c r="G129" s="272">
        <f t="shared" si="29"/>
        <v>4.3365920048132119E-2</v>
      </c>
      <c r="H129" s="272">
        <f t="shared" si="29"/>
        <v>3.9745000103658348E-2</v>
      </c>
      <c r="I129" s="272">
        <f t="shared" si="29"/>
        <v>3.9629553376730568E-2</v>
      </c>
      <c r="J129" s="272">
        <f t="shared" si="29"/>
        <v>4.1500159182280949E-2</v>
      </c>
      <c r="K129" s="272">
        <f t="shared" si="29"/>
        <v>3.9692422579750475E-2</v>
      </c>
      <c r="L129" s="272">
        <f t="shared" si="29"/>
        <v>3.7202869928505078E-2</v>
      </c>
      <c r="M129" s="272">
        <f t="shared" si="29"/>
        <v>3.77453726328889E-2</v>
      </c>
      <c r="N129" s="272">
        <f t="shared" si="29"/>
        <v>3.6886530886660003E-2</v>
      </c>
      <c r="O129" s="272">
        <f t="shared" si="29"/>
        <v>3.4980107215539041E-2</v>
      </c>
      <c r="P129" s="272">
        <f t="shared" si="29"/>
        <v>3.6299966692099742E-2</v>
      </c>
      <c r="Q129" s="272">
        <f t="shared" si="29"/>
        <v>3.7799985219203677E-2</v>
      </c>
      <c r="R129" s="272">
        <f t="shared" si="29"/>
        <v>3.8297618056640989E-2</v>
      </c>
      <c r="S129" s="272">
        <f t="shared" si="29"/>
        <v>3.8808229433087475E-2</v>
      </c>
      <c r="T129" s="272">
        <f t="shared" si="29"/>
        <v>3.9934451712813068E-2</v>
      </c>
      <c r="U129" s="272">
        <f t="shared" si="29"/>
        <v>4.2439463801119293E-2</v>
      </c>
      <c r="V129" s="272">
        <f t="shared" si="29"/>
        <v>4.0393465293937982E-2</v>
      </c>
      <c r="W129" s="272">
        <f t="shared" si="29"/>
        <v>3.7880190099013132E-2</v>
      </c>
      <c r="DA129" s="80"/>
    </row>
    <row r="130" spans="1:105" ht="12" customHeight="1" x14ac:dyDescent="0.3">
      <c r="A130" s="62" t="s">
        <v>197</v>
      </c>
      <c r="B130" s="272">
        <f t="shared" ref="B130:W130" si="30">IF(B$84=0,0,B$84/B$54)</f>
        <v>7.4639056311088831E-2</v>
      </c>
      <c r="C130" s="272">
        <f t="shared" si="30"/>
        <v>3.8626052001668083E-2</v>
      </c>
      <c r="D130" s="272">
        <f t="shared" si="30"/>
        <v>3.5872472502604974E-2</v>
      </c>
      <c r="E130" s="272">
        <f t="shared" si="30"/>
        <v>3.7443566293727359E-2</v>
      </c>
      <c r="F130" s="272">
        <f t="shared" si="30"/>
        <v>3.5535668754318017E-2</v>
      </c>
      <c r="G130" s="272">
        <f t="shared" si="30"/>
        <v>3.6421083539156525E-2</v>
      </c>
      <c r="H130" s="272">
        <f t="shared" si="30"/>
        <v>3.6421804835075219E-2</v>
      </c>
      <c r="I130" s="272">
        <f t="shared" si="30"/>
        <v>2.9205446734555076E-2</v>
      </c>
      <c r="J130" s="272">
        <f t="shared" si="30"/>
        <v>2.9558534953762074E-2</v>
      </c>
      <c r="K130" s="272">
        <f t="shared" si="30"/>
        <v>2.9736030994302103E-2</v>
      </c>
      <c r="L130" s="272">
        <f t="shared" si="30"/>
        <v>2.7661244744598433E-2</v>
      </c>
      <c r="M130" s="272">
        <f t="shared" si="30"/>
        <v>2.7595778464443665E-2</v>
      </c>
      <c r="N130" s="272">
        <f t="shared" si="30"/>
        <v>2.7579108510944222E-2</v>
      </c>
      <c r="O130" s="272">
        <f t="shared" si="30"/>
        <v>2.7366124483676455E-2</v>
      </c>
      <c r="P130" s="272">
        <f t="shared" si="30"/>
        <v>2.749730182527747E-2</v>
      </c>
      <c r="Q130" s="272">
        <f t="shared" si="30"/>
        <v>2.7287839599978835E-2</v>
      </c>
      <c r="R130" s="272">
        <f t="shared" si="30"/>
        <v>2.7090576781138014E-2</v>
      </c>
      <c r="S130" s="272">
        <f t="shared" si="30"/>
        <v>2.7305841484024321E-2</v>
      </c>
      <c r="T130" s="272">
        <f t="shared" si="30"/>
        <v>2.8225617162344199E-2</v>
      </c>
      <c r="U130" s="272">
        <f t="shared" si="30"/>
        <v>2.8585487171620336E-2</v>
      </c>
      <c r="V130" s="272">
        <f t="shared" si="30"/>
        <v>2.7929539747719442E-2</v>
      </c>
      <c r="W130" s="272">
        <f t="shared" si="30"/>
        <v>2.8756271532222245E-2</v>
      </c>
      <c r="DA130" s="80"/>
    </row>
    <row r="131" spans="1:105" ht="12" customHeight="1" x14ac:dyDescent="0.3">
      <c r="A131" s="63" t="s">
        <v>209</v>
      </c>
      <c r="B131" s="273">
        <f t="shared" ref="B131:W131" si="31">IF(B$95=0,0,B$95/B$54)</f>
        <v>2.602392862715321E-2</v>
      </c>
      <c r="C131" s="273">
        <f t="shared" si="31"/>
        <v>2.8707192063805089E-2</v>
      </c>
      <c r="D131" s="273">
        <f t="shared" si="31"/>
        <v>2.7946111545405872E-2</v>
      </c>
      <c r="E131" s="273">
        <f t="shared" si="31"/>
        <v>2.8270046269326585E-2</v>
      </c>
      <c r="F131" s="273">
        <f t="shared" si="31"/>
        <v>2.5900437072886591E-2</v>
      </c>
      <c r="G131" s="273">
        <f t="shared" si="31"/>
        <v>2.6435815590140025E-2</v>
      </c>
      <c r="H131" s="273">
        <f t="shared" si="31"/>
        <v>2.9918302154572175E-2</v>
      </c>
      <c r="I131" s="273">
        <f t="shared" si="31"/>
        <v>3.063876265707309E-2</v>
      </c>
      <c r="J131" s="273">
        <f t="shared" si="31"/>
        <v>2.8815938276928191E-2</v>
      </c>
      <c r="K131" s="273">
        <f t="shared" si="31"/>
        <v>3.0923801468090449E-2</v>
      </c>
      <c r="L131" s="273">
        <f t="shared" si="31"/>
        <v>3.3145627384879209E-2</v>
      </c>
      <c r="M131" s="273">
        <f t="shared" si="31"/>
        <v>3.2643488401368659E-2</v>
      </c>
      <c r="N131" s="273">
        <f t="shared" si="31"/>
        <v>3.3526551859351099E-2</v>
      </c>
      <c r="O131" s="273">
        <f t="shared" si="31"/>
        <v>3.5258714647863156E-2</v>
      </c>
      <c r="P131" s="273">
        <f t="shared" si="31"/>
        <v>3.3963201089515574E-2</v>
      </c>
      <c r="Q131" s="273">
        <f t="shared" si="31"/>
        <v>3.2622881421545742E-2</v>
      </c>
      <c r="R131" s="273">
        <f t="shared" si="31"/>
        <v>3.2015577907460742E-2</v>
      </c>
      <c r="S131" s="273">
        <f t="shared" si="31"/>
        <v>3.1555627560632557E-2</v>
      </c>
      <c r="T131" s="273">
        <f t="shared" si="31"/>
        <v>3.0564783144792714E-2</v>
      </c>
      <c r="U131" s="273">
        <f t="shared" si="31"/>
        <v>2.8241970206992491E-2</v>
      </c>
      <c r="V131" s="273">
        <f t="shared" si="31"/>
        <v>3.002271908338584E-2</v>
      </c>
      <c r="W131" s="273">
        <f t="shared" si="31"/>
        <v>3.2335641192900173E-2</v>
      </c>
      <c r="DA131" s="81"/>
    </row>
    <row r="132" spans="1:105" ht="12" hidden="1" customHeight="1" x14ac:dyDescent="0.3">
      <c r="A132" s="6"/>
    </row>
    <row r="133" spans="1:105" ht="12" customHeight="1" x14ac:dyDescent="0.3">
      <c r="A133" s="6"/>
    </row>
    <row r="134" spans="1:105" ht="15" customHeight="1" x14ac:dyDescent="0.3">
      <c r="A134" s="32" t="s">
        <v>254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3">
      <c r="A136" s="35" t="s">
        <v>41</v>
      </c>
      <c r="B136" s="274">
        <f t="shared" ref="B136:W136" si="32">SUM(B$137:B$145)</f>
        <v>236.01854011051438</v>
      </c>
      <c r="C136" s="274">
        <f t="shared" si="32"/>
        <v>232.77308548897719</v>
      </c>
      <c r="D136" s="274">
        <f t="shared" si="32"/>
        <v>233.0359146705608</v>
      </c>
      <c r="E136" s="274">
        <f t="shared" si="32"/>
        <v>250.73928924024645</v>
      </c>
      <c r="F136" s="274">
        <f t="shared" si="32"/>
        <v>216.33179996501224</v>
      </c>
      <c r="G136" s="274">
        <f t="shared" si="32"/>
        <v>214.21129901659592</v>
      </c>
      <c r="H136" s="274">
        <f t="shared" si="32"/>
        <v>182.8228544551001</v>
      </c>
      <c r="I136" s="274">
        <f t="shared" si="32"/>
        <v>193.92143283483125</v>
      </c>
      <c r="J136" s="274">
        <f t="shared" si="32"/>
        <v>183.89449515092323</v>
      </c>
      <c r="K136" s="274">
        <f t="shared" si="32"/>
        <v>226.86774334636942</v>
      </c>
      <c r="L136" s="274">
        <f t="shared" si="32"/>
        <v>187.10478656417999</v>
      </c>
      <c r="M136" s="274">
        <f t="shared" si="32"/>
        <v>176.35373436998375</v>
      </c>
      <c r="N136" s="274">
        <f t="shared" si="32"/>
        <v>182.14258712766235</v>
      </c>
      <c r="O136" s="274">
        <f t="shared" si="32"/>
        <v>175.33829690352749</v>
      </c>
      <c r="P136" s="274">
        <f t="shared" si="32"/>
        <v>162.11057969726068</v>
      </c>
      <c r="Q136" s="274">
        <f t="shared" si="32"/>
        <v>170.40979199961845</v>
      </c>
      <c r="R136" s="274">
        <f t="shared" si="32"/>
        <v>158.53721650350241</v>
      </c>
      <c r="S136" s="274">
        <f t="shared" si="32"/>
        <v>161.45681287233782</v>
      </c>
      <c r="T136" s="274">
        <f t="shared" si="32"/>
        <v>165.93355162037724</v>
      </c>
      <c r="U136" s="274">
        <f t="shared" si="32"/>
        <v>158.46939781053496</v>
      </c>
      <c r="V136" s="274">
        <f t="shared" si="32"/>
        <v>197.68316722469481</v>
      </c>
      <c r="W136" s="274">
        <f t="shared" si="32"/>
        <v>177.96037857222629</v>
      </c>
      <c r="DA136" s="111"/>
    </row>
    <row r="137" spans="1:105" ht="12" customHeight="1" x14ac:dyDescent="0.3">
      <c r="A137" s="55" t="s">
        <v>92</v>
      </c>
      <c r="B137" s="275">
        <f>IF(B$6=0,0,B$6/ISI!B$8*1000)</f>
        <v>0.55014875011210473</v>
      </c>
      <c r="C137" s="275">
        <f>IF(C$6=0,0,C$6/ISI!C$8*1000)</f>
        <v>0.55050022285653011</v>
      </c>
      <c r="D137" s="275">
        <f>IF(D$6=0,0,D$6/ISI!D$8*1000)</f>
        <v>0.54263298885873512</v>
      </c>
      <c r="E137" s="275">
        <f>IF(E$6=0,0,E$6/ISI!E$8*1000)</f>
        <v>0.56124688003627576</v>
      </c>
      <c r="F137" s="275">
        <f>IF(F$6=0,0,F$6/ISI!F$8*1000)</f>
        <v>0.52214133842467803</v>
      </c>
      <c r="G137" s="275">
        <f>IF(G$6=0,0,G$6/ISI!G$8*1000)</f>
        <v>0.5349226351104005</v>
      </c>
      <c r="H137" s="275">
        <f>IF(H$6=0,0,H$6/ISI!H$8*1000)</f>
        <v>0.49639827518582041</v>
      </c>
      <c r="I137" s="275">
        <f>IF(I$6=0,0,I$6/ISI!I$8*1000)</f>
        <v>0.53401352996864748</v>
      </c>
      <c r="J137" s="275">
        <f>IF(J$6=0,0,J$6/ISI!J$8*1000)</f>
        <v>0.50106965939048054</v>
      </c>
      <c r="K137" s="275">
        <f>IF(K$6=0,0,K$6/ISI!K$8*1000)</f>
        <v>0.61236226172035335</v>
      </c>
      <c r="L137" s="275">
        <f>IF(L$6=0,0,L$6/ISI!L$8*1000)</f>
        <v>0.53909367191688329</v>
      </c>
      <c r="M137" s="275">
        <f>IF(M$6=0,0,M$6/ISI!M$8*1000)</f>
        <v>0.50863881734000838</v>
      </c>
      <c r="N137" s="275">
        <f>IF(N$6=0,0,N$6/ISI!N$8*1000)</f>
        <v>0.52654172160657531</v>
      </c>
      <c r="O137" s="275">
        <f>IF(O$6=0,0,O$6/ISI!O$8*1000)</f>
        <v>0.5107661056219992</v>
      </c>
      <c r="P137" s="275">
        <f>IF(P$6=0,0,P$6/ISI!P$8*1000)</f>
        <v>0.47585746979596022</v>
      </c>
      <c r="Q137" s="275">
        <f>IF(Q$6=0,0,Q$6/ISI!Q$8*1000)</f>
        <v>0.5013363742014264</v>
      </c>
      <c r="R137" s="275">
        <f>IF(R$6=0,0,R$6/ISI!R$8*1000)</f>
        <v>0.46961217451138632</v>
      </c>
      <c r="S137" s="275">
        <f>IF(S$6=0,0,S$6/ISI!S$8*1000)</f>
        <v>0.47464492650252293</v>
      </c>
      <c r="T137" s="275">
        <f>IF(T$6=0,0,T$6/ISI!T$8*1000)</f>
        <v>0.48170620562541777</v>
      </c>
      <c r="U137" s="275">
        <f>IF(U$6=0,0,U$6/ISI!U$8*1000)</f>
        <v>0.45641792359704902</v>
      </c>
      <c r="V137" s="275">
        <f>IF(V$6=0,0,V$6/ISI!V$8*1000)</f>
        <v>0.5840090557232791</v>
      </c>
      <c r="W137" s="275">
        <f>IF(W$6=0,0,W$6/ISI!W$8*1000)</f>
        <v>0.51689623418055552</v>
      </c>
      <c r="DA137" s="76"/>
    </row>
    <row r="138" spans="1:105" ht="12" customHeight="1" x14ac:dyDescent="0.3">
      <c r="A138" s="202" t="s">
        <v>93</v>
      </c>
      <c r="B138" s="276">
        <f>IF(B$7=0,0,B$7/ISI!B$8*1000)</f>
        <v>0.29341266672645588</v>
      </c>
      <c r="C138" s="276">
        <f>IF(C$7=0,0,C$7/ISI!C$8*1000)</f>
        <v>0.29360011885681608</v>
      </c>
      <c r="D138" s="276">
        <f>IF(D$7=0,0,D$7/ISI!D$8*1000)</f>
        <v>0.28940426072465875</v>
      </c>
      <c r="E138" s="276">
        <f>IF(E$7=0,0,E$7/ISI!E$8*1000)</f>
        <v>0.29933166935268046</v>
      </c>
      <c r="F138" s="276">
        <f>IF(F$7=0,0,F$7/ISI!F$8*1000)</f>
        <v>0.27847538049316156</v>
      </c>
      <c r="G138" s="276">
        <f>IF(G$7=0,0,G$7/ISI!G$8*1000)</f>
        <v>0.28529207205888024</v>
      </c>
      <c r="H138" s="276">
        <f>IF(H$7=0,0,H$7/ISI!H$8*1000)</f>
        <v>0.2647457467657709</v>
      </c>
      <c r="I138" s="276">
        <f>IF(I$7=0,0,I$7/ISI!I$8*1000)</f>
        <v>0.28480721598327868</v>
      </c>
      <c r="J138" s="276">
        <f>IF(J$7=0,0,J$7/ISI!J$8*1000)</f>
        <v>0.26723715167492296</v>
      </c>
      <c r="K138" s="276">
        <f>IF(K$7=0,0,K$7/ISI!K$8*1000)</f>
        <v>0.32659320625085519</v>
      </c>
      <c r="L138" s="276">
        <f>IF(L$7=0,0,L$7/ISI!L$8*1000)</f>
        <v>0.28751662502233771</v>
      </c>
      <c r="M138" s="276">
        <f>IF(M$7=0,0,M$7/ISI!M$8*1000)</f>
        <v>0.27127403591467125</v>
      </c>
      <c r="N138" s="276">
        <f>IF(N$7=0,0,N$7/ISI!N$8*1000)</f>
        <v>0.28082225152350693</v>
      </c>
      <c r="O138" s="276">
        <f>IF(O$7=0,0,O$7/ISI!O$8*1000)</f>
        <v>0.27240858966506631</v>
      </c>
      <c r="P138" s="276">
        <f>IF(P$7=0,0,P$7/ISI!P$8*1000)</f>
        <v>0.25379065055784544</v>
      </c>
      <c r="Q138" s="276">
        <f>IF(Q$7=0,0,Q$7/ISI!Q$8*1000)</f>
        <v>0.26737939957409407</v>
      </c>
      <c r="R138" s="276">
        <f>IF(R$7=0,0,R$7/ISI!R$8*1000)</f>
        <v>0.25045982640607273</v>
      </c>
      <c r="S138" s="276">
        <f>IF(S$7=0,0,S$7/ISI!S$8*1000)</f>
        <v>0.25314396080134566</v>
      </c>
      <c r="T138" s="276">
        <f>IF(T$7=0,0,T$7/ISI!T$8*1000)</f>
        <v>0.25690997633355622</v>
      </c>
      <c r="U138" s="276">
        <f>IF(U$7=0,0,U$7/ISI!U$8*1000)</f>
        <v>0.24342289258509286</v>
      </c>
      <c r="V138" s="276">
        <f>IF(V$7=0,0,V$7/ISI!V$8*1000)</f>
        <v>0.31147149638574889</v>
      </c>
      <c r="W138" s="276">
        <f>IF(W$7=0,0,W$7/ISI!W$8*1000)</f>
        <v>0.27567799156296297</v>
      </c>
      <c r="DA138" s="77"/>
    </row>
    <row r="139" spans="1:105" ht="12" customHeight="1" x14ac:dyDescent="0.3">
      <c r="A139" s="202" t="s">
        <v>94</v>
      </c>
      <c r="B139" s="276">
        <f>IF(B$8=0,0,B$8/ISI!B$8*1000)</f>
        <v>7.335316668161397</v>
      </c>
      <c r="C139" s="276">
        <f>IF(C$8=0,0,C$8/ISI!C$8*1000)</f>
        <v>7.3400029714204011</v>
      </c>
      <c r="D139" s="276">
        <f>IF(D$8=0,0,D$8/ISI!D$8*1000)</f>
        <v>7.2351065181164724</v>
      </c>
      <c r="E139" s="276">
        <f>IF(E$8=0,0,E$8/ISI!E$8*1000)</f>
        <v>7.483291733817012</v>
      </c>
      <c r="F139" s="276">
        <f>IF(F$8=0,0,F$8/ISI!F$8*1000)</f>
        <v>6.96188451232904</v>
      </c>
      <c r="G139" s="276">
        <f>IF(G$8=0,0,G$8/ISI!G$8*1000)</f>
        <v>7.1323018014720088</v>
      </c>
      <c r="H139" s="276">
        <f>IF(H$8=0,0,H$8/ISI!H$8*1000)</f>
        <v>6.6186436691442738</v>
      </c>
      <c r="I139" s="276">
        <f>IF(I$8=0,0,I$8/ISI!I$8*1000)</f>
        <v>7.120180399581967</v>
      </c>
      <c r="J139" s="276">
        <f>IF(J$8=0,0,J$8/ISI!J$8*1000)</f>
        <v>6.6809287918730753</v>
      </c>
      <c r="K139" s="276">
        <f>IF(K$8=0,0,K$8/ISI!K$8*1000)</f>
        <v>8.1648301562713783</v>
      </c>
      <c r="L139" s="276">
        <f>IF(L$8=0,0,L$8/ISI!L$8*1000)</f>
        <v>7.1879156255584453</v>
      </c>
      <c r="M139" s="276">
        <f>IF(M$8=0,0,M$8/ISI!M$8*1000)</f>
        <v>6.7818508978667777</v>
      </c>
      <c r="N139" s="276">
        <f>IF(N$8=0,0,N$8/ISI!N$8*1000)</f>
        <v>7.0205562880876728</v>
      </c>
      <c r="O139" s="276">
        <f>IF(O$8=0,0,O$8/ISI!O$8*1000)</f>
        <v>6.8102147416266563</v>
      </c>
      <c r="P139" s="276">
        <f>IF(P$8=0,0,P$8/ISI!P$8*1000)</f>
        <v>6.344766263946136</v>
      </c>
      <c r="Q139" s="276">
        <f>IF(Q$8=0,0,Q$8/ISI!Q$8*1000)</f>
        <v>6.684484989352355</v>
      </c>
      <c r="R139" s="276">
        <f>IF(R$8=0,0,R$8/ISI!R$8*1000)</f>
        <v>6.2614956601518186</v>
      </c>
      <c r="S139" s="276">
        <f>IF(S$8=0,0,S$8/ISI!S$8*1000)</f>
        <v>6.3285990200336393</v>
      </c>
      <c r="T139" s="276">
        <f>IF(T$8=0,0,T$8/ISI!T$8*1000)</f>
        <v>6.4227494083389054</v>
      </c>
      <c r="U139" s="276">
        <f>IF(U$8=0,0,U$8/ISI!U$8*1000)</f>
        <v>6.0855723146273197</v>
      </c>
      <c r="V139" s="276">
        <f>IF(V$8=0,0,V$8/ISI!V$8*1000)</f>
        <v>7.7867874096437237</v>
      </c>
      <c r="W139" s="276">
        <f>IF(W$8=0,0,W$8/ISI!W$8*1000)</f>
        <v>6.8919497890740784</v>
      </c>
      <c r="DA139" s="77"/>
    </row>
    <row r="140" spans="1:105" ht="12" customHeight="1" x14ac:dyDescent="0.3">
      <c r="A140" s="202" t="s">
        <v>95</v>
      </c>
      <c r="B140" s="276">
        <f>IF(B$9=0,0,B$9/ISI!B$8*1000)</f>
        <v>0.18338291670403503</v>
      </c>
      <c r="C140" s="276">
        <f>IF(C$9=0,0,C$9/ISI!C$8*1000)</f>
        <v>0.18350007428551005</v>
      </c>
      <c r="D140" s="276">
        <f>IF(D$9=0,0,D$9/ISI!D$8*1000)</f>
        <v>0.18087766295291186</v>
      </c>
      <c r="E140" s="276">
        <f>IF(E$9=0,0,E$9/ISI!E$8*1000)</f>
        <v>0.18708229334542528</v>
      </c>
      <c r="F140" s="276">
        <f>IF(F$9=0,0,F$9/ISI!F$8*1000)</f>
        <v>0.17404711280822605</v>
      </c>
      <c r="G140" s="276">
        <f>IF(G$9=0,0,G$9/ISI!G$8*1000)</f>
        <v>0.17830754503680007</v>
      </c>
      <c r="H140" s="276">
        <f>IF(H$9=0,0,H$9/ISI!H$8*1000)</f>
        <v>0.16546609172860674</v>
      </c>
      <c r="I140" s="276">
        <f>IF(I$9=0,0,I$9/ISI!I$8*1000)</f>
        <v>0.17800450998954903</v>
      </c>
      <c r="J140" s="276">
        <f>IF(J$9=0,0,J$9/ISI!J$8*1000)</f>
        <v>0.16702321979682683</v>
      </c>
      <c r="K140" s="276">
        <f>IF(K$9=0,0,K$9/ISI!K$8*1000)</f>
        <v>0.20412075390678441</v>
      </c>
      <c r="L140" s="276">
        <f>IF(L$9=0,0,L$9/ISI!L$8*1000)</f>
        <v>0.17969789063896108</v>
      </c>
      <c r="M140" s="276">
        <f>IF(M$9=0,0,M$9/ISI!M$8*1000)</f>
        <v>0.1695462724466695</v>
      </c>
      <c r="N140" s="276">
        <f>IF(N$9=0,0,N$9/ISI!N$8*1000)</f>
        <v>0.17551390720219179</v>
      </c>
      <c r="O140" s="276">
        <f>IF(O$9=0,0,O$9/ISI!O$8*1000)</f>
        <v>0.17025536854066639</v>
      </c>
      <c r="P140" s="276">
        <f>IF(P$9=0,0,P$9/ISI!P$8*1000)</f>
        <v>0.15861915659865339</v>
      </c>
      <c r="Q140" s="276">
        <f>IF(Q$9=0,0,Q$9/ISI!Q$8*1000)</f>
        <v>0.16711212473380885</v>
      </c>
      <c r="R140" s="276">
        <f>IF(R$9=0,0,R$9/ISI!R$8*1000)</f>
        <v>0.15653739150379542</v>
      </c>
      <c r="S140" s="276">
        <f>IF(S$9=0,0,S$9/ISI!S$8*1000)</f>
        <v>0.15821497550084096</v>
      </c>
      <c r="T140" s="276">
        <f>IF(T$9=0,0,T$9/ISI!T$8*1000)</f>
        <v>0.16056873520847262</v>
      </c>
      <c r="U140" s="276">
        <f>IF(U$9=0,0,U$9/ISI!U$8*1000)</f>
        <v>0.15213930786568297</v>
      </c>
      <c r="V140" s="276">
        <f>IF(V$9=0,0,V$9/ISI!V$8*1000)</f>
        <v>0.19466968524109304</v>
      </c>
      <c r="W140" s="276">
        <f>IF(W$9=0,0,W$9/ISI!W$8*1000)</f>
        <v>0.17229874472685186</v>
      </c>
      <c r="DA140" s="77"/>
    </row>
    <row r="141" spans="1:105" ht="12" customHeight="1" x14ac:dyDescent="0.3">
      <c r="A141" s="56" t="s">
        <v>96</v>
      </c>
      <c r="B141" s="277">
        <f>IF(B$10=0,0,B$10/ISI!B$8*1000)</f>
        <v>0.37851233193001782</v>
      </c>
      <c r="C141" s="277">
        <f>IF(C$10=0,0,C$10/ISI!C$8*1000)</f>
        <v>0.37950398812552527</v>
      </c>
      <c r="D141" s="277">
        <f>IF(D$10=0,0,D$10/ISI!D$8*1000)</f>
        <v>0.37707213777435783</v>
      </c>
      <c r="E141" s="277">
        <f>IF(E$10=0,0,E$10/ISI!E$8*1000)</f>
        <v>0.39119096072986592</v>
      </c>
      <c r="F141" s="277">
        <f>IF(F$10=0,0,F$10/ISI!F$8*1000)</f>
        <v>0.36189190226983647</v>
      </c>
      <c r="G141" s="277">
        <f>IF(G$10=0,0,G$10/ISI!G$8*1000)</f>
        <v>0.36739210322136556</v>
      </c>
      <c r="H141" s="277">
        <f>IF(H$10=0,0,H$10/ISI!H$8*1000)</f>
        <v>0.33187986538541592</v>
      </c>
      <c r="I141" s="277">
        <f>IF(I$10=0,0,I$10/ISI!I$8*1000)</f>
        <v>0.35734088148674736</v>
      </c>
      <c r="J141" s="277">
        <f>IF(J$10=0,0,J$10/ISI!J$8*1000)</f>
        <v>0.33692161281843591</v>
      </c>
      <c r="K141" s="277">
        <f>IF(K$10=0,0,K$10/ISI!K$8*1000)</f>
        <v>0.41648044214516455</v>
      </c>
      <c r="L141" s="277">
        <f>IF(L$10=0,0,L$10/ISI!L$8*1000)</f>
        <v>0.36784683597232831</v>
      </c>
      <c r="M141" s="277">
        <f>IF(M$10=0,0,M$10/ISI!M$8*1000)</f>
        <v>0.3487466539456805</v>
      </c>
      <c r="N141" s="277">
        <f>IF(N$10=0,0,N$10/ISI!N$8*1000)</f>
        <v>0.36680877365320091</v>
      </c>
      <c r="O141" s="277">
        <f>IF(O$10=0,0,O$10/ISI!O$8*1000)</f>
        <v>0.35905780144102067</v>
      </c>
      <c r="P141" s="277">
        <f>IF(P$10=0,0,P$10/ISI!P$8*1000)</f>
        <v>0.34943126355206899</v>
      </c>
      <c r="Q141" s="277">
        <f>IF(Q$10=0,0,Q$10/ISI!Q$8*1000)</f>
        <v>0.3837705299641348</v>
      </c>
      <c r="R141" s="277">
        <f>IF(R$10=0,0,R$10/ISI!R$8*1000)</f>
        <v>0.37428809495718712</v>
      </c>
      <c r="S141" s="277">
        <f>IF(S$10=0,0,S$10/ISI!S$8*1000)</f>
        <v>0.38466827550715477</v>
      </c>
      <c r="T141" s="277">
        <f>IF(T$10=0,0,T$10/ISI!T$8*1000)</f>
        <v>0.38758187275080014</v>
      </c>
      <c r="U141" s="277">
        <f>IF(U$10=0,0,U$10/ISI!U$8*1000)</f>
        <v>0.37887175691586639</v>
      </c>
      <c r="V141" s="277">
        <f>IF(V$10=0,0,V$10/ISI!V$8*1000)</f>
        <v>0.4810965622158011</v>
      </c>
      <c r="W141" s="277">
        <f>IF(W$10=0,0,W$10/ISI!W$8*1000)</f>
        <v>0.38355076257373749</v>
      </c>
      <c r="DA141" s="78"/>
    </row>
    <row r="142" spans="1:105" ht="12" customHeight="1" x14ac:dyDescent="0.3">
      <c r="A142" s="203" t="s">
        <v>167</v>
      </c>
      <c r="B142" s="278">
        <f>IF(B$16=0,0,B$16/ISI!B$8*1000)</f>
        <v>42.374523191407718</v>
      </c>
      <c r="C142" s="278">
        <f>IF(C$16=0,0,C$16/ISI!C$8*1000)</f>
        <v>43.530079444638673</v>
      </c>
      <c r="D142" s="278">
        <f>IF(D$16=0,0,D$16/ISI!D$8*1000)</f>
        <v>43.465012295834804</v>
      </c>
      <c r="E142" s="278">
        <f>IF(E$16=0,0,E$16/ISI!E$8*1000)</f>
        <v>47.014309772082036</v>
      </c>
      <c r="F142" s="278">
        <f>IF(F$16=0,0,F$16/ISI!F$8*1000)</f>
        <v>41.518541296235306</v>
      </c>
      <c r="G142" s="278">
        <f>IF(G$16=0,0,G$16/ISI!G$8*1000)</f>
        <v>41.18904836788257</v>
      </c>
      <c r="H142" s="278">
        <f>IF(H$16=0,0,H$16/ISI!H$8*1000)</f>
        <v>34.993589291428876</v>
      </c>
      <c r="I142" s="278">
        <f>IF(I$16=0,0,I$16/ISI!I$8*1000)</f>
        <v>37.338564528832734</v>
      </c>
      <c r="J142" s="278">
        <f>IF(J$16=0,0,J$16/ISI!J$8*1000)</f>
        <v>35.583104705739892</v>
      </c>
      <c r="K142" s="278">
        <f>IF(K$16=0,0,K$16/ISI!K$8*1000)</f>
        <v>43.547240337493029</v>
      </c>
      <c r="L142" s="278">
        <f>IF(L$16=0,0,L$16/ISI!L$8*1000)</f>
        <v>35.535695245699664</v>
      </c>
      <c r="M142" s="278">
        <f>IF(M$16=0,0,M$16/ISI!M$8*1000)</f>
        <v>33.479690916581134</v>
      </c>
      <c r="N142" s="278">
        <f>IF(N$16=0,0,N$16/ISI!N$8*1000)</f>
        <v>34.508650642040621</v>
      </c>
      <c r="O142" s="278">
        <f>IF(O$16=0,0,O$16/ISI!O$8*1000)</f>
        <v>33.133589947552892</v>
      </c>
      <c r="P142" s="278">
        <f>IF(P$16=0,0,P$16/ISI!P$8*1000)</f>
        <v>30.558359647723343</v>
      </c>
      <c r="Q142" s="278">
        <f>IF(Q$16=0,0,Q$16/ISI!Q$8*1000)</f>
        <v>32.050675010098644</v>
      </c>
      <c r="R142" s="278">
        <f>IF(R$16=0,0,R$16/ISI!R$8*1000)</f>
        <v>29.843159875045007</v>
      </c>
      <c r="S142" s="278">
        <f>IF(S$16=0,0,S$16/ISI!S$8*1000)</f>
        <v>30.42495130686234</v>
      </c>
      <c r="T142" s="278">
        <f>IF(T$16=0,0,T$16/ISI!T$8*1000)</f>
        <v>31.251323320050503</v>
      </c>
      <c r="U142" s="278">
        <f>IF(U$16=0,0,U$16/ISI!U$8*1000)</f>
        <v>29.790645558114157</v>
      </c>
      <c r="V142" s="278">
        <f>IF(V$16=0,0,V$16/ISI!V$8*1000)</f>
        <v>37.121177756011086</v>
      </c>
      <c r="W142" s="278">
        <f>IF(W$16=0,0,W$16/ISI!W$8*1000)</f>
        <v>33.545923436852817</v>
      </c>
      <c r="DA142" s="79"/>
    </row>
    <row r="143" spans="1:105" ht="12" customHeight="1" x14ac:dyDescent="0.3">
      <c r="A143" s="203" t="s">
        <v>174</v>
      </c>
      <c r="B143" s="278">
        <f>IF(B$22=0,0,B$22/ISI!B$8*1000)</f>
        <v>81.346506969188141</v>
      </c>
      <c r="C143" s="278">
        <f>IF(C$22=0,0,C$22/ISI!C$8*1000)</f>
        <v>87.604995549411086</v>
      </c>
      <c r="D143" s="278">
        <f>IF(D$22=0,0,D$22/ISI!D$8*1000)</f>
        <v>89.460695853445586</v>
      </c>
      <c r="E143" s="278">
        <f>IF(E$22=0,0,E$22/ISI!E$8*1000)</f>
        <v>99.41172420916439</v>
      </c>
      <c r="F143" s="278">
        <f>IF(F$22=0,0,F$22/ISI!F$8*1000)</f>
        <v>78.854364352230434</v>
      </c>
      <c r="G143" s="278">
        <f>IF(G$22=0,0,G$22/ISI!G$8*1000)</f>
        <v>75.298235446544041</v>
      </c>
      <c r="H143" s="278">
        <f>IF(H$22=0,0,H$22/ISI!H$8*1000)</f>
        <v>59.359367614605603</v>
      </c>
      <c r="I143" s="278">
        <f>IF(I$22=0,0,I$22/ISI!I$8*1000)</f>
        <v>63.292187778202099</v>
      </c>
      <c r="J143" s="278">
        <f>IF(J$22=0,0,J$22/ISI!J$8*1000)</f>
        <v>60.352065567157538</v>
      </c>
      <c r="K143" s="278">
        <f>IF(K$22=0,0,K$22/ISI!K$8*1000)</f>
        <v>74.689592858282069</v>
      </c>
      <c r="L143" s="278">
        <f>IF(L$22=0,0,L$22/ISI!L$8*1000)</f>
        <v>59.302808032191571</v>
      </c>
      <c r="M143" s="278">
        <f>IF(M$22=0,0,M$22/ISI!M$8*1000)</f>
        <v>55.801839173490485</v>
      </c>
      <c r="N143" s="278">
        <f>IF(N$22=0,0,N$22/ISI!N$8*1000)</f>
        <v>57.496746282440448</v>
      </c>
      <c r="O143" s="278">
        <f>IF(O$22=0,0,O$22/ISI!O$8*1000)</f>
        <v>55.442642871096226</v>
      </c>
      <c r="P143" s="278">
        <f>IF(P$22=0,0,P$22/ISI!P$8*1000)</f>
        <v>50.833998294864415</v>
      </c>
      <c r="Q143" s="278">
        <f>IF(Q$22=0,0,Q$22/ISI!Q$8*1000)</f>
        <v>53.161152245607319</v>
      </c>
      <c r="R143" s="278">
        <f>IF(R$22=0,0,R$22/ISI!R$8*1000)</f>
        <v>49.285645546858809</v>
      </c>
      <c r="S143" s="278">
        <f>IF(S$22=0,0,S$22/ISI!S$8*1000)</f>
        <v>50.403430451447775</v>
      </c>
      <c r="T143" s="278">
        <f>IF(T$22=0,0,T$22/ISI!T$8*1000)</f>
        <v>51.986290078531965</v>
      </c>
      <c r="U143" s="278">
        <f>IF(U$22=0,0,U$22/ISI!U$8*1000)</f>
        <v>49.737200633365738</v>
      </c>
      <c r="V143" s="278">
        <f>IF(V$22=0,0,V$22/ISI!V$8*1000)</f>
        <v>61.164249968619721</v>
      </c>
      <c r="W143" s="278">
        <f>IF(W$22=0,0,W$22/ISI!W$8*1000)</f>
        <v>56.099228212508571</v>
      </c>
      <c r="DA143" s="79"/>
    </row>
    <row r="144" spans="1:105" ht="12" customHeight="1" x14ac:dyDescent="0.3">
      <c r="A144" s="203" t="s">
        <v>181</v>
      </c>
      <c r="B144" s="278">
        <f>IF(B$28=0,0,B$28/ISI!B$8*1000)</f>
        <v>61.96436120534873</v>
      </c>
      <c r="C144" s="278">
        <f>IF(C$28=0,0,C$28/ISI!C$8*1000)</f>
        <v>62.174395755827881</v>
      </c>
      <c r="D144" s="278">
        <f>IF(D$28=0,0,D$28/ISI!D$8*1000)</f>
        <v>61.794030660022614</v>
      </c>
      <c r="E144" s="278">
        <f>IF(E$28=0,0,E$28/ISI!E$8*1000)</f>
        <v>64.059669437011863</v>
      </c>
      <c r="F144" s="278">
        <f>IF(F$28=0,0,F$28/ISI!F$8*1000)</f>
        <v>59.270982050242999</v>
      </c>
      <c r="G144" s="278">
        <f>IF(G$28=0,0,G$28/ISI!G$8*1000)</f>
        <v>60.153139479944677</v>
      </c>
      <c r="H144" s="278">
        <f>IF(H$28=0,0,H$28/ISI!H$8*1000)</f>
        <v>54.312204182156336</v>
      </c>
      <c r="I144" s="278">
        <f>IF(I$28=0,0,I$28/ISI!I$8*1000)</f>
        <v>58.511531313031107</v>
      </c>
      <c r="J144" s="278">
        <f>IF(J$28=0,0,J$28/ISI!J$8*1000)</f>
        <v>55.121430709733154</v>
      </c>
      <c r="K144" s="278">
        <f>IF(K$28=0,0,K$28/ISI!K$8*1000)</f>
        <v>68.129926168451348</v>
      </c>
      <c r="L144" s="278">
        <f>IF(L$28=0,0,L$28/ISI!L$8*1000)</f>
        <v>58.012377657705819</v>
      </c>
      <c r="M144" s="278">
        <f>IF(M$28=0,0,M$28/ISI!M$8*1000)</f>
        <v>54.760555746727533</v>
      </c>
      <c r="N144" s="278">
        <f>IF(N$28=0,0,N$28/ISI!N$8*1000)</f>
        <v>56.69174350712855</v>
      </c>
      <c r="O144" s="278">
        <f>IF(O$28=0,0,O$28/ISI!O$8*1000)</f>
        <v>54.546793115986127</v>
      </c>
      <c r="P144" s="278">
        <f>IF(P$28=0,0,P$28/ISI!P$8*1000)</f>
        <v>50.71002495213898</v>
      </c>
      <c r="Q144" s="278">
        <f>IF(Q$28=0,0,Q$28/ISI!Q$8*1000)</f>
        <v>53.568903453713936</v>
      </c>
      <c r="R144" s="278">
        <f>IF(R$28=0,0,R$28/ISI!R$8*1000)</f>
        <v>49.916617677124073</v>
      </c>
      <c r="S144" s="278">
        <f>IF(S$28=0,0,S$28/ISI!S$8*1000)</f>
        <v>50.672427655498296</v>
      </c>
      <c r="T144" s="278">
        <f>IF(T$28=0,0,T$28/ISI!T$8*1000)</f>
        <v>51.889643485877741</v>
      </c>
      <c r="U144" s="278">
        <f>IF(U$28=0,0,U$28/ISI!U$8*1000)</f>
        <v>49.519457326894788</v>
      </c>
      <c r="V144" s="278">
        <f>IF(V$28=0,0,V$28/ISI!V$8*1000)</f>
        <v>62.357133823537716</v>
      </c>
      <c r="W144" s="278">
        <f>IF(W$28=0,0,W$28/ISI!W$8*1000)</f>
        <v>55.298848360330922</v>
      </c>
      <c r="DA144" s="79"/>
    </row>
    <row r="145" spans="1:105" ht="12" customHeight="1" x14ac:dyDescent="0.3">
      <c r="A145" s="41" t="s">
        <v>191</v>
      </c>
      <c r="B145" s="279">
        <f>IF(B$35=0,0,B$35/ISI!B$8*1000)</f>
        <v>41.592375410935801</v>
      </c>
      <c r="C145" s="279">
        <f>IF(C$35=0,0,C$35/ISI!C$8*1000)</f>
        <v>30.716507363554761</v>
      </c>
      <c r="D145" s="279">
        <f>IF(D$35=0,0,D$35/ISI!D$8*1000)</f>
        <v>29.691082292830647</v>
      </c>
      <c r="E145" s="279">
        <f>IF(E$35=0,0,E$35/ISI!E$8*1000)</f>
        <v>31.331442284706931</v>
      </c>
      <c r="F145" s="279">
        <f>IF(F$35=0,0,F$35/ISI!F$8*1000)</f>
        <v>28.38947201997857</v>
      </c>
      <c r="G145" s="279">
        <f>IF(G$35=0,0,G$35/ISI!G$8*1000)</f>
        <v>29.072659565325175</v>
      </c>
      <c r="H145" s="279">
        <f>IF(H$35=0,0,H$35/ISI!H$8*1000)</f>
        <v>26.280559718699397</v>
      </c>
      <c r="I145" s="279">
        <f>IF(I$35=0,0,I$35/ISI!I$8*1000)</f>
        <v>26.304802677755127</v>
      </c>
      <c r="J145" s="279">
        <f>IF(J$35=0,0,J$35/ISI!J$8*1000)</f>
        <v>24.884713732738899</v>
      </c>
      <c r="K145" s="279">
        <f>IF(K$35=0,0,K$35/ISI!K$8*1000)</f>
        <v>30.776597161848429</v>
      </c>
      <c r="L145" s="279">
        <f>IF(L$35=0,0,L$35/ISI!L$8*1000)</f>
        <v>25.691834979473985</v>
      </c>
      <c r="M145" s="279">
        <f>IF(M$35=0,0,M$35/ISI!M$8*1000)</f>
        <v>24.231591855670796</v>
      </c>
      <c r="N145" s="279">
        <f>IF(N$35=0,0,N$35/ISI!N$8*1000)</f>
        <v>25.075203753979554</v>
      </c>
      <c r="O145" s="279">
        <f>IF(O$35=0,0,O$35/ISI!O$8*1000)</f>
        <v>24.092568361996818</v>
      </c>
      <c r="P145" s="279">
        <f>IF(P$35=0,0,P$35/ISI!P$8*1000)</f>
        <v>22.425731998083283</v>
      </c>
      <c r="Q145" s="279">
        <f>IF(Q$35=0,0,Q$35/ISI!Q$8*1000)</f>
        <v>23.624977872372725</v>
      </c>
      <c r="R145" s="279">
        <f>IF(R$35=0,0,R$35/ISI!R$8*1000)</f>
        <v>21.979400256944285</v>
      </c>
      <c r="S145" s="279">
        <f>IF(S$35=0,0,S$35/ISI!S$8*1000)</f>
        <v>22.356732300183925</v>
      </c>
      <c r="T145" s="279">
        <f>IF(T$35=0,0,T$35/ISI!T$8*1000)</f>
        <v>23.096778537659866</v>
      </c>
      <c r="U145" s="279">
        <f>IF(U$35=0,0,U$35/ISI!U$8*1000)</f>
        <v>22.105670096569281</v>
      </c>
      <c r="V145" s="279">
        <f>IF(V$35=0,0,V$35/ISI!V$8*1000)</f>
        <v>27.682571467316652</v>
      </c>
      <c r="W145" s="279">
        <f>IF(W$35=0,0,W$35/ISI!W$8*1000)</f>
        <v>24.776005040415811</v>
      </c>
      <c r="DA145" s="82"/>
    </row>
    <row r="146" spans="1:105" ht="12" customHeight="1" x14ac:dyDescent="0.3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3">
      <c r="A147" s="35" t="s">
        <v>42</v>
      </c>
      <c r="B147" s="274">
        <f t="shared" ref="B147:W147" si="33">SUM(B$148:B$152,B$155,B$156,B$154,B$153)</f>
        <v>112.24721189242663</v>
      </c>
      <c r="C147" s="274">
        <f t="shared" si="33"/>
        <v>111.00308444572892</v>
      </c>
      <c r="D147" s="274">
        <f t="shared" si="33"/>
        <v>111.10402546873283</v>
      </c>
      <c r="E147" s="274">
        <f t="shared" si="33"/>
        <v>117.85396586696679</v>
      </c>
      <c r="F147" s="274">
        <f t="shared" si="33"/>
        <v>104.64456850679372</v>
      </c>
      <c r="G147" s="274">
        <f t="shared" si="33"/>
        <v>103.81772499696241</v>
      </c>
      <c r="H147" s="274">
        <f t="shared" si="33"/>
        <v>91.377304674134692</v>
      </c>
      <c r="I147" s="274">
        <f t="shared" si="33"/>
        <v>95.826700016774012</v>
      </c>
      <c r="J147" s="274">
        <f t="shared" si="33"/>
        <v>91.804827370659609</v>
      </c>
      <c r="K147" s="274">
        <f t="shared" si="33"/>
        <v>108.75613327722526</v>
      </c>
      <c r="L147" s="274">
        <f t="shared" si="33"/>
        <v>93.042418389462355</v>
      </c>
      <c r="M147" s="274">
        <f t="shared" si="33"/>
        <v>88.698177350820558</v>
      </c>
      <c r="N147" s="274">
        <f t="shared" si="33"/>
        <v>91.044926929463799</v>
      </c>
      <c r="O147" s="274">
        <f t="shared" si="33"/>
        <v>88.287579414480035</v>
      </c>
      <c r="P147" s="274">
        <f t="shared" si="33"/>
        <v>82.868662822135946</v>
      </c>
      <c r="Q147" s="274">
        <f t="shared" si="33"/>
        <v>86.279629530603529</v>
      </c>
      <c r="R147" s="274">
        <f t="shared" si="33"/>
        <v>81.394482606852506</v>
      </c>
      <c r="S147" s="274">
        <f t="shared" si="33"/>
        <v>82.602472516075025</v>
      </c>
      <c r="T147" s="274">
        <f t="shared" si="33"/>
        <v>84.447989807395501</v>
      </c>
      <c r="U147" s="274">
        <f t="shared" si="33"/>
        <v>81.366658621087112</v>
      </c>
      <c r="V147" s="274">
        <f t="shared" si="33"/>
        <v>97.267673214056103</v>
      </c>
      <c r="W147" s="274">
        <f t="shared" si="33"/>
        <v>89.355305708390645</v>
      </c>
      <c r="DA147" s="111"/>
    </row>
    <row r="148" spans="1:105" ht="12" customHeight="1" x14ac:dyDescent="0.3">
      <c r="A148" s="55" t="s">
        <v>92</v>
      </c>
      <c r="B148" s="275">
        <f>IF(B$55=0,0,B$55/ISI!B$9*1000)</f>
        <v>0.25582017113949546</v>
      </c>
      <c r="C148" s="275">
        <f>IF(C$55=0,0,C$55/ISI!C$9*1000)</f>
        <v>0.26135428483995737</v>
      </c>
      <c r="D148" s="275">
        <f>IF(D$55=0,0,D$55/ISI!D$9*1000)</f>
        <v>0.26082146468258882</v>
      </c>
      <c r="E148" s="275">
        <f>IF(E$55=0,0,E$55/ISI!E$9*1000)</f>
        <v>0.27406084165970279</v>
      </c>
      <c r="F148" s="275">
        <f>IF(F$55=0,0,F$55/ISI!F$9*1000)</f>
        <v>0.24669354281244288</v>
      </c>
      <c r="G148" s="275">
        <f>IF(G$55=0,0,G$55/ISI!G$9*1000)</f>
        <v>0.24674343365359508</v>
      </c>
      <c r="H148" s="275">
        <f>IF(H$55=0,0,H$55/ISI!H$9*1000)</f>
        <v>0.22265808848767649</v>
      </c>
      <c r="I148" s="275">
        <f>IF(I$55=0,0,I$55/ISI!I$9*1000)</f>
        <v>0.23532190275648021</v>
      </c>
      <c r="J148" s="275">
        <f>IF(J$55=0,0,J$55/ISI!J$9*1000)</f>
        <v>0.22451027902929474</v>
      </c>
      <c r="K148" s="275">
        <f>IF(K$55=0,0,K$55/ISI!K$9*1000)</f>
        <v>0.26406982215223679</v>
      </c>
      <c r="L148" s="275">
        <f>IF(L$55=0,0,L$55/ISI!L$9*1000)</f>
        <v>0.23268554611409939</v>
      </c>
      <c r="M148" s="275">
        <f>IF(M$55=0,0,M$55/ISI!M$9*1000)</f>
        <v>0.22184533995727476</v>
      </c>
      <c r="N148" s="275">
        <f>IF(N$55=0,0,N$55/ISI!N$9*1000)</f>
        <v>0.22781672254118693</v>
      </c>
      <c r="O148" s="275">
        <f>IF(O$55=0,0,O$55/ISI!O$9*1000)</f>
        <v>0.22215723785728084</v>
      </c>
      <c r="P148" s="275">
        <f>IF(P$55=0,0,P$55/ISI!P$9*1000)</f>
        <v>0.20904218382296508</v>
      </c>
      <c r="Q148" s="275">
        <f>IF(Q$55=0,0,Q$55/ISI!Q$9*1000)</f>
        <v>0.21754960023204942</v>
      </c>
      <c r="R148" s="275">
        <f>IF(R$55=0,0,R$55/ISI!R$9*1000)</f>
        <v>0.20598913568591257</v>
      </c>
      <c r="S148" s="275">
        <f>IF(S$55=0,0,S$55/ISI!S$9*1000)</f>
        <v>0.20828762636180614</v>
      </c>
      <c r="T148" s="275">
        <f>IF(T$55=0,0,T$55/ISI!T$9*1000)</f>
        <v>0.21144464892470213</v>
      </c>
      <c r="U148" s="275">
        <f>IF(U$55=0,0,U$55/ISI!U$9*1000)</f>
        <v>0.20279633439453584</v>
      </c>
      <c r="V148" s="275">
        <f>IF(V$55=0,0,V$55/ISI!V$9*1000)</f>
        <v>0.24540715533170734</v>
      </c>
      <c r="W148" s="275">
        <f>IF(W$55=0,0,W$55/ISI!W$9*1000)</f>
        <v>0.22436509330088464</v>
      </c>
      <c r="DA148" s="76"/>
    </row>
    <row r="149" spans="1:105" ht="12" customHeight="1" x14ac:dyDescent="0.3">
      <c r="A149" s="202" t="s">
        <v>93</v>
      </c>
      <c r="B149" s="276">
        <f>IF(B$56=0,0,B$56/ISI!B$9*1000)</f>
        <v>0.18902399897028771</v>
      </c>
      <c r="C149" s="276">
        <f>IF(C$56=0,0,C$56/ISI!C$9*1000)</f>
        <v>0.19311312258301155</v>
      </c>
      <c r="D149" s="276">
        <f>IF(D$56=0,0,D$56/ISI!D$9*1000)</f>
        <v>0.19271942494599889</v>
      </c>
      <c r="E149" s="276">
        <f>IF(E$56=0,0,E$56/ISI!E$9*1000)</f>
        <v>0.20250192164648234</v>
      </c>
      <c r="F149" s="276">
        <f>IF(F$56=0,0,F$56/ISI!F$9*1000)</f>
        <v>0.18228038772254801</v>
      </c>
      <c r="G149" s="276">
        <f>IF(G$56=0,0,G$56/ISI!G$9*1000)</f>
        <v>0.18231725176757069</v>
      </c>
      <c r="H149" s="276">
        <f>IF(H$56=0,0,H$56/ISI!H$9*1000)</f>
        <v>0.16452073384811741</v>
      </c>
      <c r="I149" s="276">
        <f>IF(I$56=0,0,I$56/ISI!I$9*1000)</f>
        <v>0.17387795069557616</v>
      </c>
      <c r="J149" s="276">
        <f>IF(J$56=0,0,J$56/ISI!J$9*1000)</f>
        <v>0.16588930639449692</v>
      </c>
      <c r="K149" s="276">
        <f>IF(K$56=0,0,K$56/ISI!K$9*1000)</f>
        <v>0.19511961690999785</v>
      </c>
      <c r="L149" s="276">
        <f>IF(L$56=0,0,L$56/ISI!L$9*1000)</f>
        <v>0.17192996249341458</v>
      </c>
      <c r="M149" s="276">
        <f>IF(M$56=0,0,M$56/ISI!M$9*1000)</f>
        <v>0.16392019880551517</v>
      </c>
      <c r="N149" s="276">
        <f>IF(N$56=0,0,N$56/ISI!N$9*1000)</f>
        <v>0.1683324177887365</v>
      </c>
      <c r="O149" s="276">
        <f>IF(O$56=0,0,O$56/ISI!O$9*1000)</f>
        <v>0.16415065830394718</v>
      </c>
      <c r="P149" s="276">
        <f>IF(P$56=0,0,P$56/ISI!P$9*1000)</f>
        <v>0.1544600230845454</v>
      </c>
      <c r="Q149" s="276">
        <f>IF(Q$56=0,0,Q$56/ISI!Q$9*1000)</f>
        <v>0.16074610233852918</v>
      </c>
      <c r="R149" s="276">
        <f>IF(R$56=0,0,R$56/ISI!R$9*1000)</f>
        <v>0.15220414402174953</v>
      </c>
      <c r="S149" s="276">
        <f>IF(S$56=0,0,S$56/ISI!S$9*1000)</f>
        <v>0.15390248507600682</v>
      </c>
      <c r="T149" s="276">
        <f>IF(T$56=0,0,T$56/ISI!T$9*1000)</f>
        <v>0.15623519022204721</v>
      </c>
      <c r="U149" s="276">
        <f>IF(U$56=0,0,U$56/ISI!U$9*1000)</f>
        <v>0.14984500218658742</v>
      </c>
      <c r="V149" s="276">
        <f>IF(V$56=0,0,V$56/ISI!V$9*1000)</f>
        <v>0.18132988368390698</v>
      </c>
      <c r="W149" s="276">
        <f>IF(W$56=0,0,W$56/ISI!W$9*1000)</f>
        <v>0.16578202952553367</v>
      </c>
      <c r="DA149" s="77"/>
    </row>
    <row r="150" spans="1:105" ht="12" customHeight="1" x14ac:dyDescent="0.3">
      <c r="A150" s="202" t="s">
        <v>94</v>
      </c>
      <c r="B150" s="276">
        <f>IF(B$57=0,0,B$57/ISI!B$9*1000)</f>
        <v>4.7255999742571904</v>
      </c>
      <c r="C150" s="276">
        <f>IF(C$57=0,0,C$57/ISI!C$9*1000)</f>
        <v>4.8278280645752902</v>
      </c>
      <c r="D150" s="276">
        <f>IF(D$57=0,0,D$57/ISI!D$9*1000)</f>
        <v>4.817985623649971</v>
      </c>
      <c r="E150" s="276">
        <f>IF(E$57=0,0,E$57/ISI!E$9*1000)</f>
        <v>5.06254804116206</v>
      </c>
      <c r="F150" s="276">
        <f>IF(F$57=0,0,F$57/ISI!F$9*1000)</f>
        <v>4.5570096930636996</v>
      </c>
      <c r="G150" s="276">
        <f>IF(G$57=0,0,G$57/ISI!G$9*1000)</f>
        <v>4.5579312941892667</v>
      </c>
      <c r="H150" s="276">
        <f>IF(H$57=0,0,H$57/ISI!H$9*1000)</f>
        <v>4.1130183462029342</v>
      </c>
      <c r="I150" s="276">
        <f>IF(I$57=0,0,I$57/ISI!I$9*1000)</f>
        <v>4.3469487673894038</v>
      </c>
      <c r="J150" s="276">
        <f>IF(J$57=0,0,J$57/ISI!J$9*1000)</f>
        <v>4.1472326598624223</v>
      </c>
      <c r="K150" s="276">
        <f>IF(K$57=0,0,K$57/ISI!K$9*1000)</f>
        <v>4.8779904227499502</v>
      </c>
      <c r="L150" s="276">
        <f>IF(L$57=0,0,L$57/ISI!L$9*1000)</f>
        <v>4.2982490623353646</v>
      </c>
      <c r="M150" s="276">
        <f>IF(M$57=0,0,M$57/ISI!M$9*1000)</f>
        <v>4.0980049701378816</v>
      </c>
      <c r="N150" s="276">
        <f>IF(N$57=0,0,N$57/ISI!N$9*1000)</f>
        <v>4.2083104447184132</v>
      </c>
      <c r="O150" s="276">
        <f>IF(O$57=0,0,O$57/ISI!O$9*1000)</f>
        <v>4.1037664575986792</v>
      </c>
      <c r="P150" s="276">
        <f>IF(P$57=0,0,P$57/ISI!P$9*1000)</f>
        <v>3.8615005771136368</v>
      </c>
      <c r="Q150" s="276">
        <f>IF(Q$57=0,0,Q$57/ISI!Q$9*1000)</f>
        <v>4.0186525584632289</v>
      </c>
      <c r="R150" s="276">
        <f>IF(R$57=0,0,R$57/ISI!R$9*1000)</f>
        <v>3.8051036005437382</v>
      </c>
      <c r="S150" s="276">
        <f>IF(S$57=0,0,S$57/ISI!S$9*1000)</f>
        <v>3.8475621269001716</v>
      </c>
      <c r="T150" s="276">
        <f>IF(T$57=0,0,T$57/ISI!T$9*1000)</f>
        <v>3.9058797555511786</v>
      </c>
      <c r="U150" s="276">
        <f>IF(U$57=0,0,U$57/ISI!U$9*1000)</f>
        <v>3.7461250546646854</v>
      </c>
      <c r="V150" s="276">
        <f>IF(V$57=0,0,V$57/ISI!V$9*1000)</f>
        <v>4.5332470920976737</v>
      </c>
      <c r="W150" s="276">
        <f>IF(W$57=0,0,W$57/ISI!W$9*1000)</f>
        <v>4.1445507381383413</v>
      </c>
      <c r="DA150" s="77"/>
    </row>
    <row r="151" spans="1:105" ht="12" customHeight="1" x14ac:dyDescent="0.3">
      <c r="A151" s="202" t="s">
        <v>95</v>
      </c>
      <c r="B151" s="276">
        <f>IF(B$58=0,0,B$58/ISI!B$9*1000)</f>
        <v>0.11813999935642987</v>
      </c>
      <c r="C151" s="276">
        <f>IF(C$58=0,0,C$58/ISI!C$9*1000)</f>
        <v>0.12069570161438223</v>
      </c>
      <c r="D151" s="276">
        <f>IF(D$58=0,0,D$58/ISI!D$9*1000)</f>
        <v>0.12044964059124935</v>
      </c>
      <c r="E151" s="276">
        <f>IF(E$58=0,0,E$58/ISI!E$9*1000)</f>
        <v>0.12656370102905154</v>
      </c>
      <c r="F151" s="276">
        <f>IF(F$58=0,0,F$58/ISI!F$9*1000)</f>
        <v>0.11392524232659253</v>
      </c>
      <c r="G151" s="276">
        <f>IF(G$58=0,0,G$58/ISI!G$9*1000)</f>
        <v>0.11394828235473171</v>
      </c>
      <c r="H151" s="276">
        <f>IF(H$58=0,0,H$58/ISI!H$9*1000)</f>
        <v>0.10282545865507341</v>
      </c>
      <c r="I151" s="276">
        <f>IF(I$58=0,0,I$58/ISI!I$9*1000)</f>
        <v>0.10867371918473515</v>
      </c>
      <c r="J151" s="276">
        <f>IF(J$58=0,0,J$58/ISI!J$9*1000)</f>
        <v>0.10368081649656059</v>
      </c>
      <c r="K151" s="276">
        <f>IF(K$58=0,0,K$58/ISI!K$9*1000)</f>
        <v>0.12194976056874877</v>
      </c>
      <c r="L151" s="276">
        <f>IF(L$58=0,0,L$58/ISI!L$9*1000)</f>
        <v>0.10745622655838417</v>
      </c>
      <c r="M151" s="276">
        <f>IF(M$58=0,0,M$58/ISI!M$9*1000)</f>
        <v>0.10245012425344703</v>
      </c>
      <c r="N151" s="276">
        <f>IF(N$58=0,0,N$58/ISI!N$9*1000)</f>
        <v>0.1052077611179604</v>
      </c>
      <c r="O151" s="276">
        <f>IF(O$58=0,0,O$58/ISI!O$9*1000)</f>
        <v>0.10259416143996702</v>
      </c>
      <c r="P151" s="276">
        <f>IF(P$58=0,0,P$58/ISI!P$9*1000)</f>
        <v>9.6537514427840962E-2</v>
      </c>
      <c r="Q151" s="276">
        <f>IF(Q$58=0,0,Q$58/ISI!Q$9*1000)</f>
        <v>0.10046631396158079</v>
      </c>
      <c r="R151" s="276">
        <f>IF(R$58=0,0,R$58/ISI!R$9*1000)</f>
        <v>9.5127590013593499E-2</v>
      </c>
      <c r="S151" s="276">
        <f>IF(S$58=0,0,S$58/ISI!S$9*1000)</f>
        <v>9.6189053172504355E-2</v>
      </c>
      <c r="T151" s="276">
        <f>IF(T$58=0,0,T$58/ISI!T$9*1000)</f>
        <v>9.764699388877951E-2</v>
      </c>
      <c r="U151" s="276">
        <f>IF(U$58=0,0,U$58/ISI!U$9*1000)</f>
        <v>9.3653126366617143E-2</v>
      </c>
      <c r="V151" s="276">
        <f>IF(V$58=0,0,V$58/ISI!V$9*1000)</f>
        <v>0.11333117730244185</v>
      </c>
      <c r="W151" s="276">
        <f>IF(W$58=0,0,W$58/ISI!W$9*1000)</f>
        <v>0.10361376845345857</v>
      </c>
      <c r="DA151" s="77"/>
    </row>
    <row r="152" spans="1:105" ht="12" customHeight="1" x14ac:dyDescent="0.3">
      <c r="A152" s="56" t="s">
        <v>96</v>
      </c>
      <c r="B152" s="277">
        <f>IF(B$59=0,0,B$59/ISI!B$9*1000)</f>
        <v>0.17600892397377116</v>
      </c>
      <c r="C152" s="277">
        <f>IF(C$59=0,0,C$59/ISI!C$9*1000)</f>
        <v>0.18017248548200437</v>
      </c>
      <c r="D152" s="277">
        <f>IF(D$59=0,0,D$59/ISI!D$9*1000)</f>
        <v>0.18124314091583213</v>
      </c>
      <c r="E152" s="277">
        <f>IF(E$59=0,0,E$59/ISI!E$9*1000)</f>
        <v>0.19102132726397575</v>
      </c>
      <c r="F152" s="277">
        <f>IF(F$59=0,0,F$59/ISI!F$9*1000)</f>
        <v>0.17098128210922911</v>
      </c>
      <c r="G152" s="277">
        <f>IF(G$59=0,0,G$59/ISI!G$9*1000)</f>
        <v>0.16946672863702344</v>
      </c>
      <c r="H152" s="277">
        <f>IF(H$59=0,0,H$59/ISI!H$9*1000)</f>
        <v>0.14886380579505873</v>
      </c>
      <c r="I152" s="277">
        <f>IF(I$59=0,0,I$59/ISI!I$9*1000)</f>
        <v>0.1574681753270864</v>
      </c>
      <c r="J152" s="277">
        <f>IF(J$59=0,0,J$59/ISI!J$9*1000)</f>
        <v>0.15096177524873725</v>
      </c>
      <c r="K152" s="277">
        <f>IF(K$59=0,0,K$59/ISI!K$9*1000)</f>
        <v>0.17959943510918538</v>
      </c>
      <c r="L152" s="277">
        <f>IF(L$59=0,0,L$59/ISI!L$9*1000)</f>
        <v>0.1587713719773757</v>
      </c>
      <c r="M152" s="277">
        <f>IF(M$59=0,0,M$59/ISI!M$9*1000)</f>
        <v>0.15210758079406209</v>
      </c>
      <c r="N152" s="277">
        <f>IF(N$59=0,0,N$59/ISI!N$9*1000)</f>
        <v>0.15870570020178401</v>
      </c>
      <c r="O152" s="277">
        <f>IF(O$59=0,0,O$59/ISI!O$9*1000)</f>
        <v>0.15617185345943499</v>
      </c>
      <c r="P152" s="277">
        <f>IF(P$59=0,0,P$59/ISI!P$9*1000)</f>
        <v>0.15350368348796425</v>
      </c>
      <c r="Q152" s="277">
        <f>IF(Q$59=0,0,Q$59/ISI!Q$9*1000)</f>
        <v>0.16653314953962428</v>
      </c>
      <c r="R152" s="277">
        <f>IF(R$59=0,0,R$59/ISI!R$9*1000)</f>
        <v>0.16417649576052115</v>
      </c>
      <c r="S152" s="277">
        <f>IF(S$59=0,0,S$59/ISI!S$9*1000)</f>
        <v>0.16880332553528038</v>
      </c>
      <c r="T152" s="277">
        <f>IF(T$59=0,0,T$59/ISI!T$9*1000)</f>
        <v>0.17012882968150667</v>
      </c>
      <c r="U152" s="277">
        <f>IF(U$59=0,0,U$59/ISI!U$9*1000)</f>
        <v>0.16834089884688339</v>
      </c>
      <c r="V152" s="277">
        <f>IF(V$59=0,0,V$59/ISI!V$9*1000)</f>
        <v>0.20216217131603192</v>
      </c>
      <c r="W152" s="277">
        <f>IF(W$59=0,0,W$59/ISI!W$9*1000)</f>
        <v>0.1664848705406167</v>
      </c>
      <c r="DA152" s="78"/>
    </row>
    <row r="153" spans="1:105" ht="12" customHeight="1" x14ac:dyDescent="0.3">
      <c r="A153" s="203" t="s">
        <v>222</v>
      </c>
      <c r="B153" s="278">
        <f>IF(B$65=0,0,B$65/ISI!B$9*1000)</f>
        <v>12.376153656101717</v>
      </c>
      <c r="C153" s="278">
        <f>IF(C$65=0,0,C$65/ISI!C$9*1000)</f>
        <v>13.105709741140062</v>
      </c>
      <c r="D153" s="278">
        <f>IF(D$65=0,0,D$65/ISI!D$9*1000)</f>
        <v>13.268648598246539</v>
      </c>
      <c r="E153" s="278">
        <f>IF(E$65=0,0,E$65/ISI!E$9*1000)</f>
        <v>14.694804267054748</v>
      </c>
      <c r="F153" s="278">
        <f>IF(F$65=0,0,F$65/ISI!F$9*1000)</f>
        <v>12.314036954662406</v>
      </c>
      <c r="G153" s="278">
        <f>IF(G$65=0,0,G$65/ISI!G$9*1000)</f>
        <v>11.86970041183956</v>
      </c>
      <c r="H153" s="278">
        <f>IF(H$65=0,0,H$65/ISI!H$9*1000)</f>
        <v>9.6857174345736805</v>
      </c>
      <c r="I153" s="278">
        <f>IF(I$65=0,0,I$65/ISI!I$9*1000)</f>
        <v>10.145992000755198</v>
      </c>
      <c r="J153" s="278">
        <f>IF(J$65=0,0,J$65/ISI!J$9*1000)</f>
        <v>9.8370432053998655</v>
      </c>
      <c r="K153" s="278">
        <f>IF(K$65=0,0,K$65/ISI!K$9*1000)</f>
        <v>11.716685252745084</v>
      </c>
      <c r="L153" s="278">
        <f>IF(L$65=0,0,L$65/ISI!L$9*1000)</f>
        <v>9.3113949462080559</v>
      </c>
      <c r="M153" s="278">
        <f>IF(M$65=0,0,M$65/ISI!M$9*1000)</f>
        <v>8.8536763013334649</v>
      </c>
      <c r="N153" s="278">
        <f>IF(N$65=0,0,N$65/ISI!N$9*1000)</f>
        <v>9.04962110642923</v>
      </c>
      <c r="O153" s="278">
        <f>IF(O$65=0,0,O$65/ISI!O$9*1000)</f>
        <v>8.7030643581925133</v>
      </c>
      <c r="P153" s="278">
        <f>IF(P$65=0,0,P$65/ISI!P$9*1000)</f>
        <v>8.055125606340134</v>
      </c>
      <c r="Q153" s="278">
        <f>IF(Q$65=0,0,Q$65/ISI!Q$9*1000)</f>
        <v>8.3212109930797222</v>
      </c>
      <c r="R153" s="278">
        <f>IF(R$65=0,0,R$65/ISI!R$9*1000)</f>
        <v>7.800002959198685</v>
      </c>
      <c r="S153" s="278">
        <f>IF(S$65=0,0,S$65/ISI!S$9*1000)</f>
        <v>7.9868423373913169</v>
      </c>
      <c r="T153" s="278">
        <f>IF(T$65=0,0,T$65/ISI!T$9*1000)</f>
        <v>8.2491761491877877</v>
      </c>
      <c r="U153" s="278">
        <f>IF(U$65=0,0,U$65/ISI!U$9*1000)</f>
        <v>7.9615271767722735</v>
      </c>
      <c r="V153" s="278">
        <f>IF(V$65=0,0,V$65/ISI!V$9*1000)</f>
        <v>9.2851921208594881</v>
      </c>
      <c r="W153" s="278">
        <f>IF(W$65=0,0,W$65/ISI!W$9*1000)</f>
        <v>8.7666783296166919</v>
      </c>
      <c r="DA153" s="79"/>
    </row>
    <row r="154" spans="1:105" ht="12" customHeight="1" x14ac:dyDescent="0.3">
      <c r="A154" s="203" t="s">
        <v>228</v>
      </c>
      <c r="B154" s="278">
        <f>IF(B$71=0,0,B$71/ISI!B$9*1000)</f>
        <v>35.097303742792803</v>
      </c>
      <c r="C154" s="278">
        <f>IF(C$71=0,0,C$71/ISI!C$9*1000)</f>
        <v>35.856557669592618</v>
      </c>
      <c r="D154" s="278">
        <f>IF(D$71=0,0,D$71/ISI!D$9*1000)</f>
        <v>35.783457292792178</v>
      </c>
      <c r="E154" s="278">
        <f>IF(E$71=0,0,E$71/ISI!E$9*1000)</f>
        <v>37.599836482366463</v>
      </c>
      <c r="F154" s="278">
        <f>IF(F$71=0,0,F$71/ISI!F$9*1000)</f>
        <v>33.845173994324007</v>
      </c>
      <c r="G154" s="278">
        <f>IF(G$71=0,0,G$71/ISI!G$9*1000)</f>
        <v>33.852018779072999</v>
      </c>
      <c r="H154" s="278">
        <f>IF(H$71=0,0,H$71/ISI!H$9*1000)</f>
        <v>30.54762463660601</v>
      </c>
      <c r="I154" s="278">
        <f>IF(I$71=0,0,I$71/ISI!I$9*1000)</f>
        <v>32.285039375853266</v>
      </c>
      <c r="J154" s="278">
        <f>IF(J$71=0,0,J$71/ISI!J$9*1000)</f>
        <v>30.801736318805052</v>
      </c>
      <c r="K154" s="278">
        <f>IF(K$71=0,0,K$71/ISI!K$9*1000)</f>
        <v>36.229116398833675</v>
      </c>
      <c r="L154" s="278">
        <f>IF(L$71=0,0,L$71/ISI!L$9*1000)</f>
        <v>31.923343855754847</v>
      </c>
      <c r="M154" s="278">
        <f>IF(M$71=0,0,M$71/ISI!M$9*1000)</f>
        <v>30.436119426086613</v>
      </c>
      <c r="N154" s="278">
        <f>IF(N$71=0,0,N$71/ISI!N$9*1000)</f>
        <v>31.255364551982925</v>
      </c>
      <c r="O154" s="278">
        <f>IF(O$71=0,0,O$71/ISI!O$9*1000)</f>
        <v>30.478910325977328</v>
      </c>
      <c r="P154" s="278">
        <f>IF(P$71=0,0,P$71/ISI!P$9*1000)</f>
        <v>28.67958764944559</v>
      </c>
      <c r="Q154" s="278">
        <f>IF(Q$71=0,0,Q$71/ISI!Q$9*1000)</f>
        <v>29.846764484822014</v>
      </c>
      <c r="R154" s="278">
        <f>IF(R$71=0,0,R$71/ISI!R$9*1000)</f>
        <v>28.260724049557414</v>
      </c>
      <c r="S154" s="278">
        <f>IF(S$71=0,0,S$71/ISI!S$9*1000)</f>
        <v>28.576065975264385</v>
      </c>
      <c r="T154" s="278">
        <f>IF(T$71=0,0,T$71/ISI!T$9*1000)</f>
        <v>29.009194369007787</v>
      </c>
      <c r="U154" s="278">
        <f>IF(U$71=0,0,U$71/ISI!U$9*1000)</f>
        <v>27.822686985417054</v>
      </c>
      <c r="V154" s="278">
        <f>IF(V$71=0,0,V$71/ISI!V$9*1000)</f>
        <v>33.668687785511004</v>
      </c>
      <c r="W154" s="278">
        <f>IF(W$71=0,0,W$71/ISI!W$9*1000)</f>
        <v>30.781817531375467</v>
      </c>
      <c r="DA154" s="79"/>
    </row>
    <row r="155" spans="1:105" ht="12" customHeight="1" x14ac:dyDescent="0.3">
      <c r="A155" s="203" t="s">
        <v>181</v>
      </c>
      <c r="B155" s="278">
        <f>IF(B$72=0,0,B$72/ISI!B$9*1000)</f>
        <v>43.404723749010962</v>
      </c>
      <c r="C155" s="278">
        <f>IF(C$72=0,0,C$72/ISI!C$9*1000)</f>
        <v>44.465590476279573</v>
      </c>
      <c r="D155" s="278">
        <f>IF(D$72=0,0,D$72/ISI!D$9*1000)</f>
        <v>44.742889327406068</v>
      </c>
      <c r="E155" s="278">
        <f>IF(E$72=0,0,E$72/ISI!E$9*1000)</f>
        <v>47.121391389222929</v>
      </c>
      <c r="F155" s="278">
        <f>IF(F$72=0,0,F$72/ISI!F$9*1000)</f>
        <v>42.184430660735885</v>
      </c>
      <c r="G155" s="278">
        <f>IF(G$72=0,0,G$72/ISI!G$9*1000)</f>
        <v>41.797787385683314</v>
      </c>
      <c r="H155" s="278">
        <f>IF(H$72=0,0,H$72/ISI!H$9*1000)</f>
        <v>36.698305017712947</v>
      </c>
      <c r="I155" s="278">
        <f>IF(I$72=0,0,I$72/ISI!I$9*1000)</f>
        <v>38.84113570046901</v>
      </c>
      <c r="J155" s="278">
        <f>IF(J$72=0,0,J$72/ISI!J$9*1000)</f>
        <v>37.204799622042273</v>
      </c>
      <c r="K155" s="278">
        <f>IF(K$72=0,0,K$72/ISI!K$9*1000)</f>
        <v>44.257679344122977</v>
      </c>
      <c r="L155" s="278">
        <f>IF(L$72=0,0,L$72/ISI!L$9*1000)</f>
        <v>37.719523991218701</v>
      </c>
      <c r="M155" s="278">
        <f>IF(M$72=0,0,M$72/ISI!M$9*1000)</f>
        <v>35.978994477540276</v>
      </c>
      <c r="N155" s="278">
        <f>IF(N$72=0,0,N$72/ISI!N$9*1000)</f>
        <v>36.949876332036027</v>
      </c>
      <c r="O155" s="278">
        <f>IF(O$72=0,0,O$72/ISI!O$9*1000)</f>
        <v>35.739459909787115</v>
      </c>
      <c r="P155" s="278">
        <f>IF(P$72=0,0,P$72/ISI!P$9*1000)</f>
        <v>33.557626191225999</v>
      </c>
      <c r="Q155" s="278">
        <f>IF(Q$72=0,0,Q$72/ISI!Q$9*1000)</f>
        <v>35.017262792543114</v>
      </c>
      <c r="R155" s="278">
        <f>IF(R$72=0,0,R$72/ISI!R$9*1000)</f>
        <v>32.983024945516668</v>
      </c>
      <c r="S155" s="278">
        <f>IF(S$72=0,0,S$72/ISI!S$9*1000)</f>
        <v>33.497061002212334</v>
      </c>
      <c r="T155" s="278">
        <f>IF(T$72=0,0,T$72/ISI!T$9*1000)</f>
        <v>34.311168573814356</v>
      </c>
      <c r="U155" s="278">
        <f>IF(U$72=0,0,U$72/ISI!U$9*1000)</f>
        <v>33.144666354440844</v>
      </c>
      <c r="V155" s="278">
        <f>IF(V$72=0,0,V$72/ISI!V$9*1000)</f>
        <v>39.472456071759417</v>
      </c>
      <c r="W155" s="278">
        <f>IF(W$72=0,0,W$72/ISI!W$9*1000)</f>
        <v>36.158330842986743</v>
      </c>
      <c r="DA155" s="79"/>
    </row>
    <row r="156" spans="1:105" ht="12" customHeight="1" x14ac:dyDescent="0.3">
      <c r="A156" s="41" t="s">
        <v>191</v>
      </c>
      <c r="B156" s="279">
        <f>IF(B$79=0,0,B$79/ISI!B$9*1000)</f>
        <v>15.904437676823976</v>
      </c>
      <c r="C156" s="279">
        <f>IF(C$79=0,0,C$79/ISI!C$9*1000)</f>
        <v>11.992062899622026</v>
      </c>
      <c r="D156" s="279">
        <f>IF(D$79=0,0,D$79/ISI!D$9*1000)</f>
        <v>11.735810955502405</v>
      </c>
      <c r="E156" s="279">
        <f>IF(E$79=0,0,E$79/ISI!E$9*1000)</f>
        <v>12.58123789556136</v>
      </c>
      <c r="F156" s="279">
        <f>IF(F$79=0,0,F$79/ISI!F$9*1000)</f>
        <v>11.03003674903691</v>
      </c>
      <c r="G156" s="279">
        <f>IF(G$79=0,0,G$79/ISI!G$9*1000)</f>
        <v>11.027811429764352</v>
      </c>
      <c r="H156" s="279">
        <f>IF(H$79=0,0,H$79/ISI!H$9*1000)</f>
        <v>9.6937711522532055</v>
      </c>
      <c r="I156" s="279">
        <f>IF(I$79=0,0,I$79/ISI!I$9*1000)</f>
        <v>9.5322424243432522</v>
      </c>
      <c r="J156" s="279">
        <f>IF(J$79=0,0,J$79/ISI!J$9*1000)</f>
        <v>9.1689733873809107</v>
      </c>
      <c r="K156" s="279">
        <f>IF(K$79=0,0,K$79/ISI!K$9*1000)</f>
        <v>10.913923224033407</v>
      </c>
      <c r="L156" s="279">
        <f>IF(L$79=0,0,L$79/ISI!L$9*1000)</f>
        <v>9.119063426802116</v>
      </c>
      <c r="M156" s="279">
        <f>IF(M$79=0,0,M$79/ISI!M$9*1000)</f>
        <v>8.6910589319120177</v>
      </c>
      <c r="N156" s="279">
        <f>IF(N$79=0,0,N$79/ISI!N$9*1000)</f>
        <v>8.921691892647539</v>
      </c>
      <c r="O156" s="279">
        <f>IF(O$79=0,0,O$79/ISI!O$9*1000)</f>
        <v>8.6173044518637703</v>
      </c>
      <c r="P156" s="279">
        <f>IF(P$79=0,0,P$79/ISI!P$9*1000)</f>
        <v>8.1012793931872675</v>
      </c>
      <c r="Q156" s="279">
        <f>IF(Q$79=0,0,Q$79/ISI!Q$9*1000)</f>
        <v>8.4304435356236649</v>
      </c>
      <c r="R156" s="279">
        <f>IF(R$79=0,0,R$79/ISI!R$9*1000)</f>
        <v>7.9281296865542288</v>
      </c>
      <c r="S156" s="279">
        <f>IF(S$79=0,0,S$79/ISI!S$9*1000)</f>
        <v>8.0677585841612132</v>
      </c>
      <c r="T156" s="279">
        <f>IF(T$79=0,0,T$79/ISI!T$9*1000)</f>
        <v>8.3371152971173661</v>
      </c>
      <c r="U156" s="279">
        <f>IF(U$79=0,0,U$79/ISI!U$9*1000)</f>
        <v>8.0770176879976248</v>
      </c>
      <c r="V156" s="279">
        <f>IF(V$79=0,0,V$79/ISI!V$9*1000)</f>
        <v>9.565859756194417</v>
      </c>
      <c r="W156" s="279">
        <f>IF(W$79=0,0,W$79/ISI!W$9*1000)</f>
        <v>8.8436825044529037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Iron and steel / useful energy demand"</f>
        <v>BE: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"/>
    </row>
    <row r="3" spans="1:105" ht="15" customHeight="1" x14ac:dyDescent="0.3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3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3">
      <c r="A5" s="34" t="s">
        <v>41</v>
      </c>
      <c r="B5" s="225">
        <v>1137.1099100977749</v>
      </c>
      <c r="C5" s="225">
        <v>1019.39512743025</v>
      </c>
      <c r="D5" s="225">
        <v>1069.7516289950961</v>
      </c>
      <c r="E5" s="225">
        <v>1135.304432120271</v>
      </c>
      <c r="F5" s="225">
        <v>1037.5367646542829</v>
      </c>
      <c r="G5" s="225">
        <v>906.23104278959659</v>
      </c>
      <c r="H5" s="225">
        <v>832.66646915276101</v>
      </c>
      <c r="I5" s="225">
        <v>772.13161314034187</v>
      </c>
      <c r="J5" s="225">
        <v>756.87323655697446</v>
      </c>
      <c r="K5" s="225">
        <v>416.37025484995229</v>
      </c>
      <c r="L5" s="225">
        <v>545.01399644436651</v>
      </c>
      <c r="M5" s="225">
        <v>520.93845949395688</v>
      </c>
      <c r="N5" s="225">
        <v>476.61243677303958</v>
      </c>
      <c r="O5" s="225">
        <v>468.95311883253049</v>
      </c>
      <c r="P5" s="225">
        <v>452.86385773182087</v>
      </c>
      <c r="Q5" s="225">
        <v>461.6287570518777</v>
      </c>
      <c r="R5" s="225">
        <v>475.79955499786348</v>
      </c>
      <c r="S5" s="225">
        <v>488.60136382022802</v>
      </c>
      <c r="T5" s="225">
        <v>492.55737331134162</v>
      </c>
      <c r="U5" s="225">
        <v>464.14786033087722</v>
      </c>
      <c r="V5" s="225">
        <v>463.2192323052281</v>
      </c>
      <c r="W5" s="225">
        <v>471.14240835245528</v>
      </c>
      <c r="DA5" s="89" t="s">
        <v>256</v>
      </c>
    </row>
    <row r="6" spans="1:105" ht="12" customHeight="1" x14ac:dyDescent="0.3">
      <c r="A6" s="55" t="s">
        <v>92</v>
      </c>
      <c r="B6" s="261">
        <v>2.3731875991196278</v>
      </c>
      <c r="C6" s="261">
        <v>2.1377664210444358</v>
      </c>
      <c r="D6" s="261">
        <v>2.2113346587973539</v>
      </c>
      <c r="E6" s="261">
        <v>2.257784978693345</v>
      </c>
      <c r="F6" s="261">
        <v>2.227705601475682</v>
      </c>
      <c r="G6" s="261">
        <v>2.0137590260675129</v>
      </c>
      <c r="H6" s="261">
        <v>1.9830743057135181</v>
      </c>
      <c r="I6" s="261">
        <v>1.865736501393046</v>
      </c>
      <c r="J6" s="261">
        <v>1.81441008101984</v>
      </c>
      <c r="K6" s="261">
        <v>0.98442495556918441</v>
      </c>
      <c r="L6" s="261">
        <v>1.364289975592303</v>
      </c>
      <c r="M6" s="261">
        <v>1.3060937985645289</v>
      </c>
      <c r="N6" s="261">
        <v>1.196157118374271</v>
      </c>
      <c r="O6" s="261">
        <v>1.1829111041675491</v>
      </c>
      <c r="P6" s="261">
        <v>1.151915087039193</v>
      </c>
      <c r="Q6" s="261">
        <v>1.1784903767451911</v>
      </c>
      <c r="R6" s="261">
        <v>1.2235564099241001</v>
      </c>
      <c r="S6" s="261">
        <v>1.2488425038171489</v>
      </c>
      <c r="T6" s="261">
        <v>1.24577900685956</v>
      </c>
      <c r="U6" s="261">
        <v>1.169023047339359</v>
      </c>
      <c r="V6" s="261">
        <v>1.191418642142849</v>
      </c>
      <c r="W6" s="261">
        <v>1.190660575765262</v>
      </c>
      <c r="DA6" s="67" t="s">
        <v>257</v>
      </c>
    </row>
    <row r="7" spans="1:105" ht="12" customHeight="1" x14ac:dyDescent="0.3">
      <c r="A7" s="202" t="s">
        <v>93</v>
      </c>
      <c r="B7" s="226">
        <v>0.32826494924784738</v>
      </c>
      <c r="C7" s="226">
        <v>0.2957009323528535</v>
      </c>
      <c r="D7" s="226">
        <v>0.30587706585412999</v>
      </c>
      <c r="E7" s="226">
        <v>0.31230218450419378</v>
      </c>
      <c r="F7" s="226">
        <v>0.30814153355547591</v>
      </c>
      <c r="G7" s="226">
        <v>0.27854793474172551</v>
      </c>
      <c r="H7" s="226">
        <v>0.27430355129162443</v>
      </c>
      <c r="I7" s="226">
        <v>0.25807310731222621</v>
      </c>
      <c r="J7" s="226">
        <v>0.25097351485475078</v>
      </c>
      <c r="K7" s="226">
        <v>0.1361679996128882</v>
      </c>
      <c r="L7" s="226">
        <v>0.18871183203691549</v>
      </c>
      <c r="M7" s="226">
        <v>0.18066199851110079</v>
      </c>
      <c r="N7" s="226">
        <v>0.1654552956122152</v>
      </c>
      <c r="O7" s="226">
        <v>0.16362307544431989</v>
      </c>
      <c r="P7" s="226">
        <v>0.15933563268450629</v>
      </c>
      <c r="Q7" s="226">
        <v>0.16301158992017631</v>
      </c>
      <c r="R7" s="226">
        <v>0.1692452307413925</v>
      </c>
      <c r="S7" s="226">
        <v>0.1727428633480847</v>
      </c>
      <c r="T7" s="226">
        <v>0.17231911316766191</v>
      </c>
      <c r="U7" s="226">
        <v>0.16170204641503119</v>
      </c>
      <c r="V7" s="226">
        <v>0.16479985831758381</v>
      </c>
      <c r="W7" s="226">
        <v>0.16469500077448121</v>
      </c>
      <c r="DA7" s="174" t="s">
        <v>258</v>
      </c>
    </row>
    <row r="8" spans="1:105" ht="12" customHeight="1" x14ac:dyDescent="0.3">
      <c r="A8" s="202" t="s">
        <v>94</v>
      </c>
      <c r="B8" s="226">
        <v>45.329936733169767</v>
      </c>
      <c r="C8" s="226">
        <v>40.83318851496923</v>
      </c>
      <c r="D8" s="226">
        <v>42.238405516839528</v>
      </c>
      <c r="E8" s="226">
        <v>43.125646821699618</v>
      </c>
      <c r="F8" s="226">
        <v>42.551104688260359</v>
      </c>
      <c r="G8" s="226">
        <v>38.46453996361393</v>
      </c>
      <c r="H8" s="226">
        <v>37.87843525244925</v>
      </c>
      <c r="I8" s="226">
        <v>35.637181654027778</v>
      </c>
      <c r="J8" s="226">
        <v>34.656802610617738</v>
      </c>
      <c r="K8" s="226">
        <v>18.803368503635589</v>
      </c>
      <c r="L8" s="226">
        <v>26.059119094604451</v>
      </c>
      <c r="M8" s="226">
        <v>24.9475217544869</v>
      </c>
      <c r="N8" s="226">
        <v>22.847636031365909</v>
      </c>
      <c r="O8" s="226">
        <v>22.594625697846489</v>
      </c>
      <c r="P8" s="226">
        <v>22.00257494891715</v>
      </c>
      <c r="Q8" s="226">
        <v>22.51018597869222</v>
      </c>
      <c r="R8" s="226">
        <v>23.3709862093915</v>
      </c>
      <c r="S8" s="226">
        <v>23.853972483559691</v>
      </c>
      <c r="T8" s="226">
        <v>23.79545704073448</v>
      </c>
      <c r="U8" s="226">
        <v>22.329351794678431</v>
      </c>
      <c r="V8" s="226">
        <v>22.757127035000991</v>
      </c>
      <c r="W8" s="226">
        <v>22.742647311211641</v>
      </c>
      <c r="DA8" s="174" t="s">
        <v>259</v>
      </c>
    </row>
    <row r="9" spans="1:105" ht="12" customHeight="1" x14ac:dyDescent="0.3">
      <c r="A9" s="202" t="s">
        <v>95</v>
      </c>
      <c r="B9" s="226">
        <v>0.78300932831342962</v>
      </c>
      <c r="C9" s="226">
        <v>0.70533448348287497</v>
      </c>
      <c r="D9" s="226">
        <v>0.72960758201477605</v>
      </c>
      <c r="E9" s="226">
        <v>0.74493339687879889</v>
      </c>
      <c r="F9" s="226">
        <v>0.73500900954421766</v>
      </c>
      <c r="G9" s="226">
        <v>0.66441949341517048</v>
      </c>
      <c r="H9" s="226">
        <v>0.65429537921417802</v>
      </c>
      <c r="I9" s="226">
        <v>0.61558095335891516</v>
      </c>
      <c r="J9" s="226">
        <v>0.59864631829000414</v>
      </c>
      <c r="K9" s="226">
        <v>0.32480109179786298</v>
      </c>
      <c r="L9" s="226">
        <v>0.45013372638958621</v>
      </c>
      <c r="M9" s="226">
        <v>0.43093248435468312</v>
      </c>
      <c r="N9" s="226">
        <v>0.39465998480820158</v>
      </c>
      <c r="O9" s="226">
        <v>0.39028959593094492</v>
      </c>
      <c r="P9" s="226">
        <v>0.38006277249689863</v>
      </c>
      <c r="Q9" s="226">
        <v>0.38883102147567589</v>
      </c>
      <c r="R9" s="226">
        <v>0.40370010489000802</v>
      </c>
      <c r="S9" s="226">
        <v>0.41204299670446543</v>
      </c>
      <c r="T9" s="226">
        <v>0.41103222676114443</v>
      </c>
      <c r="U9" s="226">
        <v>0.38570737156206092</v>
      </c>
      <c r="V9" s="226">
        <v>0.39309657233606032</v>
      </c>
      <c r="W9" s="226">
        <v>0.39284645597553669</v>
      </c>
      <c r="DA9" s="174" t="s">
        <v>260</v>
      </c>
    </row>
    <row r="10" spans="1:105" ht="12" customHeight="1" x14ac:dyDescent="0.3">
      <c r="A10" s="56" t="s">
        <v>96</v>
      </c>
      <c r="B10" s="262">
        <v>2.532407978618306</v>
      </c>
      <c r="C10" s="262">
        <v>2.2992761704036542</v>
      </c>
      <c r="D10" s="262">
        <v>2.388168370290527</v>
      </c>
      <c r="E10" s="262">
        <v>2.4521436330964068</v>
      </c>
      <c r="F10" s="262">
        <v>2.3867385705752051</v>
      </c>
      <c r="G10" s="262">
        <v>2.1417459995614241</v>
      </c>
      <c r="H10" s="262">
        <v>2.0772921194928302</v>
      </c>
      <c r="I10" s="262">
        <v>1.9591325379661479</v>
      </c>
      <c r="J10" s="262">
        <v>1.9025134499461069</v>
      </c>
      <c r="K10" s="262">
        <v>1.049873367096074</v>
      </c>
      <c r="L10" s="262">
        <v>1.4993933517096829</v>
      </c>
      <c r="M10" s="262">
        <v>1.4432640798378169</v>
      </c>
      <c r="N10" s="262">
        <v>1.356528472481608</v>
      </c>
      <c r="O10" s="262">
        <v>1.370635517760741</v>
      </c>
      <c r="P10" s="262">
        <v>1.417159770370271</v>
      </c>
      <c r="Q10" s="262">
        <v>1.5294208203757349</v>
      </c>
      <c r="R10" s="262">
        <v>1.6788368854733029</v>
      </c>
      <c r="S10" s="262">
        <v>1.747985666719801</v>
      </c>
      <c r="T10" s="262">
        <v>1.7183148512312181</v>
      </c>
      <c r="U10" s="262">
        <v>1.6696623878523389</v>
      </c>
      <c r="V10" s="262">
        <v>1.6993224392001069</v>
      </c>
      <c r="W10" s="262">
        <v>1.479084466797735</v>
      </c>
      <c r="DA10" s="68" t="s">
        <v>261</v>
      </c>
    </row>
    <row r="11" spans="1:105" ht="12" customHeight="1" x14ac:dyDescent="0.3">
      <c r="A11" s="37" t="s">
        <v>160</v>
      </c>
      <c r="B11" s="228">
        <v>4.8112703002042671E-2</v>
      </c>
      <c r="C11" s="228">
        <v>3.924404950202013E-2</v>
      </c>
      <c r="D11" s="228">
        <v>6.1882213675314338E-2</v>
      </c>
      <c r="E11" s="228">
        <v>4.1259004206105253E-2</v>
      </c>
      <c r="F11" s="228">
        <v>3.2442653726712449E-2</v>
      </c>
      <c r="G11" s="228">
        <v>3.0013073887461741E-2</v>
      </c>
      <c r="H11" s="228">
        <v>2.2322945985026661E-2</v>
      </c>
      <c r="I11" s="228">
        <v>1.9314002784451261E-2</v>
      </c>
      <c r="J11" s="228">
        <v>2.6139493681471761E-2</v>
      </c>
      <c r="K11" s="228">
        <v>2.1351332674173811E-2</v>
      </c>
      <c r="L11" s="228">
        <v>2.3890617639874542E-2</v>
      </c>
      <c r="M11" s="228">
        <v>2.385222910271682E-2</v>
      </c>
      <c r="N11" s="228">
        <v>2.3121623487456659E-2</v>
      </c>
      <c r="O11" s="228">
        <v>2.5268545319352381E-2</v>
      </c>
      <c r="P11" s="228">
        <v>2.0594893716062351E-2</v>
      </c>
      <c r="Q11" s="228">
        <v>2.133266113170201E-2</v>
      </c>
      <c r="R11" s="228">
        <v>1.7470105850724119E-2</v>
      </c>
      <c r="S11" s="228">
        <v>1.7681654680153921E-2</v>
      </c>
      <c r="T11" s="228">
        <v>1.7434319088166152E-2</v>
      </c>
      <c r="U11" s="228">
        <v>1.705406488316653E-2</v>
      </c>
      <c r="V11" s="228">
        <v>1.577208249416279E-2</v>
      </c>
      <c r="W11" s="228">
        <v>1.6551117543830249E-2</v>
      </c>
      <c r="DA11" s="69" t="s">
        <v>262</v>
      </c>
    </row>
    <row r="12" spans="1:105" ht="12" customHeight="1" x14ac:dyDescent="0.3">
      <c r="A12" s="37" t="s">
        <v>162</v>
      </c>
      <c r="B12" s="228">
        <v>1.364049266348347</v>
      </c>
      <c r="C12" s="228">
        <v>1.1825152298403581</v>
      </c>
      <c r="D12" s="228">
        <v>1.2380327767339421</v>
      </c>
      <c r="E12" s="228">
        <v>1.27620303094402</v>
      </c>
      <c r="F12" s="228">
        <v>1.3425033184707691</v>
      </c>
      <c r="G12" s="228">
        <v>1.18576953579976</v>
      </c>
      <c r="H12" s="228">
        <v>1.0484002974626121</v>
      </c>
      <c r="I12" s="228">
        <v>0.97751205446902056</v>
      </c>
      <c r="J12" s="228">
        <v>0.99255115228341739</v>
      </c>
      <c r="K12" s="228">
        <v>0.51022565487381355</v>
      </c>
      <c r="L12" s="228">
        <v>0.62254351164651611</v>
      </c>
      <c r="M12" s="228">
        <v>0.60113411317422849</v>
      </c>
      <c r="N12" s="228">
        <v>0.52683418089366163</v>
      </c>
      <c r="O12" s="228">
        <v>0.47840629945800439</v>
      </c>
      <c r="P12" s="228">
        <v>0.46471778900517913</v>
      </c>
      <c r="Q12" s="228">
        <v>0.47610012897888049</v>
      </c>
      <c r="R12" s="228">
        <v>0.4809446147520231</v>
      </c>
      <c r="S12" s="228">
        <v>0.49334343387066948</v>
      </c>
      <c r="T12" s="228">
        <v>0.51963937581416986</v>
      </c>
      <c r="U12" s="228">
        <v>0.50817884153485238</v>
      </c>
      <c r="V12" s="228">
        <v>0.48338198464255899</v>
      </c>
      <c r="W12" s="228">
        <v>0.50654630319660598</v>
      </c>
      <c r="DA12" s="69" t="s">
        <v>263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264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0.1324343353146378</v>
      </c>
      <c r="M14" s="228">
        <v>0.14198395365915981</v>
      </c>
      <c r="N14" s="228">
        <v>0.18087522570171929</v>
      </c>
      <c r="O14" s="228">
        <v>0.23090474524895491</v>
      </c>
      <c r="P14" s="228">
        <v>0.36344172909972539</v>
      </c>
      <c r="Q14" s="228">
        <v>0.49455979990171212</v>
      </c>
      <c r="R14" s="228">
        <v>0.65926930556034269</v>
      </c>
      <c r="S14" s="228">
        <v>0.71725360042691488</v>
      </c>
      <c r="T14" s="228">
        <v>0.66723354466109375</v>
      </c>
      <c r="U14" s="228">
        <v>0.70737107631303986</v>
      </c>
      <c r="V14" s="228">
        <v>0.73630008365352995</v>
      </c>
      <c r="W14" s="228">
        <v>0.39767743978887737</v>
      </c>
      <c r="DA14" s="69" t="s">
        <v>265</v>
      </c>
    </row>
    <row r="15" spans="1:105" ht="12" customHeight="1" x14ac:dyDescent="0.3">
      <c r="A15" s="37" t="s">
        <v>38</v>
      </c>
      <c r="B15" s="228">
        <v>1.1202460092679161</v>
      </c>
      <c r="C15" s="228">
        <v>1.077516891061276</v>
      </c>
      <c r="D15" s="228">
        <v>1.088253379881271</v>
      </c>
      <c r="E15" s="228">
        <v>1.1346815979462821</v>
      </c>
      <c r="F15" s="228">
        <v>1.0117925983777241</v>
      </c>
      <c r="G15" s="228">
        <v>0.92596338987420213</v>
      </c>
      <c r="H15" s="228">
        <v>1.006568876045191</v>
      </c>
      <c r="I15" s="228">
        <v>0.96230648071267599</v>
      </c>
      <c r="J15" s="228">
        <v>0.88382280398121793</v>
      </c>
      <c r="K15" s="228">
        <v>0.51829637954808627</v>
      </c>
      <c r="L15" s="228">
        <v>0.72052488710865459</v>
      </c>
      <c r="M15" s="228">
        <v>0.67629378390171235</v>
      </c>
      <c r="N15" s="228">
        <v>0.62569744239877068</v>
      </c>
      <c r="O15" s="228">
        <v>0.63605592773442887</v>
      </c>
      <c r="P15" s="228">
        <v>0.56840535854930385</v>
      </c>
      <c r="Q15" s="228">
        <v>0.53742823036344012</v>
      </c>
      <c r="R15" s="228">
        <v>0.52115285931021293</v>
      </c>
      <c r="S15" s="228">
        <v>0.51970697774206309</v>
      </c>
      <c r="T15" s="228">
        <v>0.51400761166778786</v>
      </c>
      <c r="U15" s="228">
        <v>0.43705840512128002</v>
      </c>
      <c r="V15" s="228">
        <v>0.46386828840985578</v>
      </c>
      <c r="W15" s="228">
        <v>0.5583096062684213</v>
      </c>
      <c r="DA15" s="69" t="s">
        <v>266</v>
      </c>
    </row>
    <row r="16" spans="1:105" ht="12" customHeight="1" x14ac:dyDescent="0.3">
      <c r="A16" s="57" t="s">
        <v>167</v>
      </c>
      <c r="B16" s="263">
        <v>182.30369278075489</v>
      </c>
      <c r="C16" s="263">
        <v>167.83390343749409</v>
      </c>
      <c r="D16" s="263">
        <v>175.426216257948</v>
      </c>
      <c r="E16" s="263">
        <v>185.74864692838179</v>
      </c>
      <c r="F16" s="263">
        <v>174.8845633221579</v>
      </c>
      <c r="G16" s="263">
        <v>153.57514399133461</v>
      </c>
      <c r="H16" s="263">
        <v>142.3700845813222</v>
      </c>
      <c r="I16" s="263">
        <v>133.37246177226669</v>
      </c>
      <c r="J16" s="263">
        <v>130.88220864357001</v>
      </c>
      <c r="K16" s="263">
        <v>71.823140863022985</v>
      </c>
      <c r="L16" s="263">
        <v>94.219868557886343</v>
      </c>
      <c r="M16" s="263">
        <v>90.066205734753552</v>
      </c>
      <c r="N16" s="263">
        <v>82.413946982606376</v>
      </c>
      <c r="O16" s="263">
        <v>80.95002102248452</v>
      </c>
      <c r="P16" s="263">
        <v>78.217540252046149</v>
      </c>
      <c r="Q16" s="263">
        <v>79.765587308957947</v>
      </c>
      <c r="R16" s="263">
        <v>82.240849493668478</v>
      </c>
      <c r="S16" s="263">
        <v>84.38037707364002</v>
      </c>
      <c r="T16" s="263">
        <v>84.949019018487078</v>
      </c>
      <c r="U16" s="263">
        <v>79.85891028139396</v>
      </c>
      <c r="V16" s="263">
        <v>79.982368708017873</v>
      </c>
      <c r="W16" s="263">
        <v>81.153964370231535</v>
      </c>
      <c r="DA16" s="70" t="s">
        <v>267</v>
      </c>
    </row>
    <row r="17" spans="1:105" ht="12" customHeight="1" x14ac:dyDescent="0.3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5.7513003118951458</v>
      </c>
      <c r="H17" s="232">
        <v>0.15706271788381879</v>
      </c>
      <c r="I17" s="232">
        <v>0</v>
      </c>
      <c r="J17" s="232">
        <v>0</v>
      </c>
      <c r="K17" s="232">
        <v>0</v>
      </c>
      <c r="L17" s="232">
        <v>0</v>
      </c>
      <c r="M17" s="232">
        <v>0</v>
      </c>
      <c r="N17" s="232">
        <v>0</v>
      </c>
      <c r="O17" s="232">
        <v>0</v>
      </c>
      <c r="P17" s="232">
        <v>0</v>
      </c>
      <c r="Q17" s="232">
        <v>0.71038375434553447</v>
      </c>
      <c r="R17" s="232">
        <v>0.6618239917897597</v>
      </c>
      <c r="S17" s="232">
        <v>0.92459527496965999</v>
      </c>
      <c r="T17" s="232">
        <v>1.0031989199046849</v>
      </c>
      <c r="U17" s="232">
        <v>1.0395047850434009</v>
      </c>
      <c r="V17" s="232">
        <v>1.0129960529868309</v>
      </c>
      <c r="W17" s="232">
        <v>1.01240761290264</v>
      </c>
      <c r="DA17" s="71" t="s">
        <v>268</v>
      </c>
    </row>
    <row r="18" spans="1:105" ht="12" customHeight="1" x14ac:dyDescent="0.3">
      <c r="A18" s="18" t="s">
        <v>70</v>
      </c>
      <c r="B18" s="232">
        <v>0.67692952458725109</v>
      </c>
      <c r="C18" s="232">
        <v>1.115489660311819</v>
      </c>
      <c r="D18" s="232">
        <v>1.3567668014549901</v>
      </c>
      <c r="E18" s="232">
        <v>0.68257968079424303</v>
      </c>
      <c r="F18" s="232">
        <v>0.91795891432427679</v>
      </c>
      <c r="G18" s="232">
        <v>0.68780309912527049</v>
      </c>
      <c r="H18" s="232">
        <v>0.45129767043360391</v>
      </c>
      <c r="I18" s="232">
        <v>1.048906174330283</v>
      </c>
      <c r="J18" s="232">
        <v>0.1116274195075049</v>
      </c>
      <c r="K18" s="232">
        <v>0</v>
      </c>
      <c r="L18" s="232">
        <v>0</v>
      </c>
      <c r="M18" s="232">
        <v>0</v>
      </c>
      <c r="N18" s="232">
        <v>0.2208758594506513</v>
      </c>
      <c r="O18" s="232">
        <v>0.1677924920951526</v>
      </c>
      <c r="P18" s="232">
        <v>0.1715308334693228</v>
      </c>
      <c r="Q18" s="232">
        <v>0.1153002081650224</v>
      </c>
      <c r="R18" s="232">
        <v>0.11792239285394671</v>
      </c>
      <c r="S18" s="232">
        <v>0.12324023614653611</v>
      </c>
      <c r="T18" s="232">
        <v>9.3004705001164825E-2</v>
      </c>
      <c r="U18" s="232">
        <v>7.7610193803942712E-2</v>
      </c>
      <c r="V18" s="232">
        <v>7.8762263510616423E-2</v>
      </c>
      <c r="W18" s="232">
        <v>7.0405205868025858E-2</v>
      </c>
      <c r="DA18" s="71" t="s">
        <v>269</v>
      </c>
    </row>
    <row r="19" spans="1:105" ht="12" customHeight="1" x14ac:dyDescent="0.3">
      <c r="A19" s="18" t="s">
        <v>162</v>
      </c>
      <c r="B19" s="232">
        <v>52.455824015960253</v>
      </c>
      <c r="C19" s="232">
        <v>42.953475732165217</v>
      </c>
      <c r="D19" s="232">
        <v>44.907123829081527</v>
      </c>
      <c r="E19" s="232">
        <v>42.845924908182468</v>
      </c>
      <c r="F19" s="232">
        <v>48.078986454401459</v>
      </c>
      <c r="G19" s="232">
        <v>44.202103525318883</v>
      </c>
      <c r="H19" s="232">
        <v>44.13803251936352</v>
      </c>
      <c r="I19" s="232">
        <v>41.908084259307962</v>
      </c>
      <c r="J19" s="232">
        <v>41.873910172661091</v>
      </c>
      <c r="K19" s="232">
        <v>22.574067364516509</v>
      </c>
      <c r="L19" s="232">
        <v>31.03241479922772</v>
      </c>
      <c r="M19" s="232">
        <v>30.302669927714788</v>
      </c>
      <c r="N19" s="232">
        <v>27.21506530520805</v>
      </c>
      <c r="O19" s="232">
        <v>25.00372584963505</v>
      </c>
      <c r="P19" s="232">
        <v>26.149542056748171</v>
      </c>
      <c r="Q19" s="232">
        <v>28.712943721435291</v>
      </c>
      <c r="R19" s="232">
        <v>30.341847416198309</v>
      </c>
      <c r="S19" s="232">
        <v>31.2059855720332</v>
      </c>
      <c r="T19" s="232">
        <v>32.357266665310959</v>
      </c>
      <c r="U19" s="232">
        <v>32.779360409250494</v>
      </c>
      <c r="V19" s="232">
        <v>32.088471886972613</v>
      </c>
      <c r="W19" s="232">
        <v>28.38883470441775</v>
      </c>
      <c r="DA19" s="71" t="s">
        <v>270</v>
      </c>
    </row>
    <row r="20" spans="1:105" ht="12" customHeight="1" x14ac:dyDescent="0.3">
      <c r="A20" s="18" t="s">
        <v>36</v>
      </c>
      <c r="B20" s="232">
        <v>86.250977865701543</v>
      </c>
      <c r="C20" s="232">
        <v>84.770926514670251</v>
      </c>
      <c r="D20" s="232">
        <v>89.834912331011651</v>
      </c>
      <c r="E20" s="232">
        <v>104.2671500806718</v>
      </c>
      <c r="F20" s="232">
        <v>89.787078334402594</v>
      </c>
      <c r="G20" s="232">
        <v>68.545002172641532</v>
      </c>
      <c r="H20" s="232">
        <v>55.404336883219052</v>
      </c>
      <c r="I20" s="232">
        <v>49.312676155166251</v>
      </c>
      <c r="J20" s="232">
        <v>51.748444823311253</v>
      </c>
      <c r="K20" s="232">
        <v>26.403189895451838</v>
      </c>
      <c r="L20" s="232">
        <v>27.40442427456264</v>
      </c>
      <c r="M20" s="232">
        <v>25.798883227545652</v>
      </c>
      <c r="N20" s="232">
        <v>22.776062881965519</v>
      </c>
      <c r="O20" s="232">
        <v>22.658878282306929</v>
      </c>
      <c r="P20" s="232">
        <v>20.031372650222451</v>
      </c>
      <c r="Q20" s="232">
        <v>17.935910461544871</v>
      </c>
      <c r="R20" s="232">
        <v>18.362993525410989</v>
      </c>
      <c r="S20" s="232">
        <v>19.375194502739131</v>
      </c>
      <c r="T20" s="232">
        <v>19.607966936082072</v>
      </c>
      <c r="U20" s="232">
        <v>17.8754168800705</v>
      </c>
      <c r="V20" s="232">
        <v>16.12353980313943</v>
      </c>
      <c r="W20" s="232">
        <v>20.508801729984711</v>
      </c>
      <c r="DA20" s="71" t="s">
        <v>271</v>
      </c>
    </row>
    <row r="21" spans="1:105" ht="12" customHeight="1" x14ac:dyDescent="0.3">
      <c r="A21" s="18" t="s">
        <v>38</v>
      </c>
      <c r="B21" s="232">
        <v>42.919961374505903</v>
      </c>
      <c r="C21" s="232">
        <v>38.994011530346818</v>
      </c>
      <c r="D21" s="232">
        <v>39.327413296399833</v>
      </c>
      <c r="E21" s="232">
        <v>37.952992258733218</v>
      </c>
      <c r="F21" s="232">
        <v>36.100539619029583</v>
      </c>
      <c r="G21" s="232">
        <v>34.388934882353823</v>
      </c>
      <c r="H21" s="232">
        <v>42.21935479042223</v>
      </c>
      <c r="I21" s="232">
        <v>41.102795183462177</v>
      </c>
      <c r="J21" s="232">
        <v>37.148226228090103</v>
      </c>
      <c r="K21" s="232">
        <v>22.845883603054641</v>
      </c>
      <c r="L21" s="232">
        <v>35.783029484095991</v>
      </c>
      <c r="M21" s="232">
        <v>33.964652579493112</v>
      </c>
      <c r="N21" s="232">
        <v>32.201942935982153</v>
      </c>
      <c r="O21" s="232">
        <v>33.119624398447392</v>
      </c>
      <c r="P21" s="232">
        <v>31.865094711606211</v>
      </c>
      <c r="Q21" s="232">
        <v>32.291049163467243</v>
      </c>
      <c r="R21" s="232">
        <v>32.756262167415493</v>
      </c>
      <c r="S21" s="232">
        <v>32.751361487751502</v>
      </c>
      <c r="T21" s="232">
        <v>31.8875817921882</v>
      </c>
      <c r="U21" s="232">
        <v>28.087018013225631</v>
      </c>
      <c r="V21" s="232">
        <v>30.678598701408401</v>
      </c>
      <c r="W21" s="232">
        <v>31.173515117058411</v>
      </c>
      <c r="DA21" s="71" t="s">
        <v>272</v>
      </c>
    </row>
    <row r="22" spans="1:105" ht="12" customHeight="1" x14ac:dyDescent="0.3">
      <c r="A22" s="57" t="s">
        <v>174</v>
      </c>
      <c r="B22" s="263">
        <v>411.38710000643567</v>
      </c>
      <c r="C22" s="263">
        <v>397.79516889401992</v>
      </c>
      <c r="D22" s="263">
        <v>425.96054199367933</v>
      </c>
      <c r="E22" s="263">
        <v>466.63722976516692</v>
      </c>
      <c r="F22" s="263">
        <v>394.30265815382279</v>
      </c>
      <c r="G22" s="263">
        <v>331.65968744678929</v>
      </c>
      <c r="H22" s="263">
        <v>280.2471562903998</v>
      </c>
      <c r="I22" s="263">
        <v>261.42729286521751</v>
      </c>
      <c r="J22" s="263">
        <v>258.40795560505973</v>
      </c>
      <c r="K22" s="263">
        <v>142.0590737668013</v>
      </c>
      <c r="L22" s="263">
        <v>178.04267878621991</v>
      </c>
      <c r="M22" s="263">
        <v>170.04849333275129</v>
      </c>
      <c r="N22" s="263">
        <v>154.98989195806979</v>
      </c>
      <c r="O22" s="263">
        <v>152.15586775928949</v>
      </c>
      <c r="P22" s="263">
        <v>146.03977752435969</v>
      </c>
      <c r="Q22" s="263">
        <v>148.3235958889716</v>
      </c>
      <c r="R22" s="263">
        <v>152.4898218608873</v>
      </c>
      <c r="S22" s="263">
        <v>157.37032646136271</v>
      </c>
      <c r="T22" s="263">
        <v>159.57794346764129</v>
      </c>
      <c r="U22" s="263">
        <v>151.28169414458591</v>
      </c>
      <c r="V22" s="263">
        <v>148.30529263358829</v>
      </c>
      <c r="W22" s="263">
        <v>153.0654958839327</v>
      </c>
      <c r="DA22" s="70" t="s">
        <v>273</v>
      </c>
    </row>
    <row r="23" spans="1:105" ht="12" customHeight="1" x14ac:dyDescent="0.3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13.1935164910262</v>
      </c>
      <c r="H23" s="232">
        <v>0.44577986136290548</v>
      </c>
      <c r="I23" s="232">
        <v>0</v>
      </c>
      <c r="J23" s="232">
        <v>0</v>
      </c>
      <c r="K23" s="232">
        <v>0</v>
      </c>
      <c r="L23" s="232">
        <v>0</v>
      </c>
      <c r="M23" s="232">
        <v>0</v>
      </c>
      <c r="N23" s="232">
        <v>0</v>
      </c>
      <c r="O23" s="232">
        <v>0</v>
      </c>
      <c r="P23" s="232">
        <v>0</v>
      </c>
      <c r="Q23" s="232">
        <v>2.2140673416657828</v>
      </c>
      <c r="R23" s="232">
        <v>2.0371102009679181</v>
      </c>
      <c r="S23" s="232">
        <v>2.8212391360912958</v>
      </c>
      <c r="T23" s="232">
        <v>3.0330762716178139</v>
      </c>
      <c r="U23" s="232">
        <v>3.0264544110610649</v>
      </c>
      <c r="V23" s="232">
        <v>3.0650999614753989</v>
      </c>
      <c r="W23" s="232">
        <v>3.0659968121807131</v>
      </c>
      <c r="DA23" s="71" t="s">
        <v>274</v>
      </c>
    </row>
    <row r="24" spans="1:105" ht="12" customHeight="1" x14ac:dyDescent="0.3">
      <c r="A24" s="18" t="s">
        <v>40</v>
      </c>
      <c r="B24" s="232">
        <v>121.9131866304877</v>
      </c>
      <c r="C24" s="232">
        <v>148.87380206168621</v>
      </c>
      <c r="D24" s="232">
        <v>175.8344174929114</v>
      </c>
      <c r="E24" s="232">
        <v>209.908520594545</v>
      </c>
      <c r="F24" s="232">
        <v>104.7953133979901</v>
      </c>
      <c r="G24" s="232">
        <v>61.067918741123762</v>
      </c>
      <c r="H24" s="232">
        <v>0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3.95805990732274</v>
      </c>
      <c r="P24" s="232">
        <v>3.9977810131193339</v>
      </c>
      <c r="Q24" s="232">
        <v>3.9977810131226872</v>
      </c>
      <c r="R24" s="232">
        <v>3.9977810131167582</v>
      </c>
      <c r="S24" s="232">
        <v>3.710544424293289</v>
      </c>
      <c r="T24" s="232">
        <v>3.15692847357426</v>
      </c>
      <c r="U24" s="232">
        <v>4.5379297101098954</v>
      </c>
      <c r="V24" s="232">
        <v>3.2357386479937058</v>
      </c>
      <c r="W24" s="232">
        <v>5.0878020560010766</v>
      </c>
      <c r="DA24" s="71" t="s">
        <v>275</v>
      </c>
    </row>
    <row r="25" spans="1:105" ht="12" customHeight="1" x14ac:dyDescent="0.3">
      <c r="A25" s="18" t="s">
        <v>70</v>
      </c>
      <c r="B25" s="232">
        <v>1.4477329739971581</v>
      </c>
      <c r="C25" s="232">
        <v>2.213259643726035</v>
      </c>
      <c r="D25" s="232">
        <v>2.5601614820614751</v>
      </c>
      <c r="E25" s="232">
        <v>1.2143312373307531</v>
      </c>
      <c r="F25" s="232">
        <v>1.968169306564485</v>
      </c>
      <c r="G25" s="232">
        <v>1.608552562120374</v>
      </c>
      <c r="H25" s="232">
        <v>1.305831190536723</v>
      </c>
      <c r="I25" s="232">
        <v>3.0754708986201278</v>
      </c>
      <c r="J25" s="232">
        <v>0.31833346610784158</v>
      </c>
      <c r="K25" s="232">
        <v>0</v>
      </c>
      <c r="L25" s="232">
        <v>0</v>
      </c>
      <c r="M25" s="232">
        <v>0</v>
      </c>
      <c r="N25" s="232">
        <v>0.70955409283411031</v>
      </c>
      <c r="O25" s="232">
        <v>0.54040336485032991</v>
      </c>
      <c r="P25" s="232">
        <v>0.54783164954752084</v>
      </c>
      <c r="Q25" s="232">
        <v>0.36635701001142501</v>
      </c>
      <c r="R25" s="232">
        <v>0.37003679407153039</v>
      </c>
      <c r="S25" s="232">
        <v>0.38336932613138269</v>
      </c>
      <c r="T25" s="232">
        <v>0.28666706816352472</v>
      </c>
      <c r="U25" s="232">
        <v>0.23035785243379919</v>
      </c>
      <c r="V25" s="232">
        <v>0.24295827067685119</v>
      </c>
      <c r="W25" s="232">
        <v>0.21736903587911169</v>
      </c>
      <c r="DA25" s="71" t="s">
        <v>276</v>
      </c>
    </row>
    <row r="26" spans="1:105" ht="12" customHeight="1" x14ac:dyDescent="0.3">
      <c r="A26" s="18" t="s">
        <v>162</v>
      </c>
      <c r="B26" s="232">
        <v>104.62366012671301</v>
      </c>
      <c r="C26" s="232">
        <v>79.479717370074439</v>
      </c>
      <c r="D26" s="232">
        <v>79.025741125327272</v>
      </c>
      <c r="E26" s="232">
        <v>71.086072336669957</v>
      </c>
      <c r="F26" s="232">
        <v>96.13592310199391</v>
      </c>
      <c r="G26" s="232">
        <v>96.406263683691066</v>
      </c>
      <c r="H26" s="232">
        <v>119.1044813358492</v>
      </c>
      <c r="I26" s="232">
        <v>114.5945528544944</v>
      </c>
      <c r="J26" s="232">
        <v>111.3643318260421</v>
      </c>
      <c r="K26" s="232">
        <v>63.222856901145697</v>
      </c>
      <c r="L26" s="232">
        <v>91.704709804621075</v>
      </c>
      <c r="M26" s="232">
        <v>89.139648077444889</v>
      </c>
      <c r="N26" s="232">
        <v>81.533826289655181</v>
      </c>
      <c r="O26" s="232">
        <v>75.100258960813676</v>
      </c>
      <c r="P26" s="232">
        <v>77.886142448174667</v>
      </c>
      <c r="Q26" s="232">
        <v>85.083102958505989</v>
      </c>
      <c r="R26" s="232">
        <v>88.793634392173928</v>
      </c>
      <c r="S26" s="232">
        <v>90.530293613764869</v>
      </c>
      <c r="T26" s="232">
        <v>93.011339558101739</v>
      </c>
      <c r="U26" s="232">
        <v>90.735223719869325</v>
      </c>
      <c r="V26" s="232">
        <v>92.311056318043512</v>
      </c>
      <c r="W26" s="232">
        <v>81.739440067405752</v>
      </c>
      <c r="DA26" s="71" t="s">
        <v>277</v>
      </c>
    </row>
    <row r="27" spans="1:105" ht="12" customHeight="1" x14ac:dyDescent="0.3">
      <c r="A27" s="18" t="s">
        <v>36</v>
      </c>
      <c r="B27" s="232">
        <v>183.4025202752378</v>
      </c>
      <c r="C27" s="232">
        <v>167.2283898185332</v>
      </c>
      <c r="D27" s="232">
        <v>168.54022189337911</v>
      </c>
      <c r="E27" s="232">
        <v>184.42830559662119</v>
      </c>
      <c r="F27" s="232">
        <v>191.4032523472743</v>
      </c>
      <c r="G27" s="232">
        <v>159.38343596882791</v>
      </c>
      <c r="H27" s="232">
        <v>159.3910639026509</v>
      </c>
      <c r="I27" s="232">
        <v>143.75726911210299</v>
      </c>
      <c r="J27" s="232">
        <v>146.72529031290969</v>
      </c>
      <c r="K27" s="232">
        <v>78.836216865655587</v>
      </c>
      <c r="L27" s="232">
        <v>86.337968981598806</v>
      </c>
      <c r="M27" s="232">
        <v>80.908845255306446</v>
      </c>
      <c r="N27" s="232">
        <v>72.74651157558057</v>
      </c>
      <c r="O27" s="232">
        <v>72.557145526302776</v>
      </c>
      <c r="P27" s="232">
        <v>63.608022413518142</v>
      </c>
      <c r="Q27" s="232">
        <v>56.66228756566575</v>
      </c>
      <c r="R27" s="232">
        <v>57.291259460557193</v>
      </c>
      <c r="S27" s="232">
        <v>59.924879961081807</v>
      </c>
      <c r="T27" s="232">
        <v>60.089932096184022</v>
      </c>
      <c r="U27" s="232">
        <v>52.751728451111802</v>
      </c>
      <c r="V27" s="232">
        <v>49.450439435398813</v>
      </c>
      <c r="W27" s="232">
        <v>62.954887912466077</v>
      </c>
      <c r="DA27" s="71" t="s">
        <v>278</v>
      </c>
    </row>
    <row r="28" spans="1:105" ht="12" customHeight="1" x14ac:dyDescent="0.3">
      <c r="A28" s="57" t="s">
        <v>181</v>
      </c>
      <c r="B28" s="263">
        <v>306.26440247371391</v>
      </c>
      <c r="C28" s="263">
        <v>277.7483408766094</v>
      </c>
      <c r="D28" s="263">
        <v>288.49008403460272</v>
      </c>
      <c r="E28" s="263">
        <v>296.49142923795688</v>
      </c>
      <c r="F28" s="263">
        <v>288.48783708078321</v>
      </c>
      <c r="G28" s="263">
        <v>258.92694115495999</v>
      </c>
      <c r="H28" s="263">
        <v>251.15210782207191</v>
      </c>
      <c r="I28" s="263">
        <v>236.50331706821061</v>
      </c>
      <c r="J28" s="263">
        <v>230.232703667187</v>
      </c>
      <c r="K28" s="263">
        <v>127.09172943114901</v>
      </c>
      <c r="L28" s="263">
        <v>171.63842806334389</v>
      </c>
      <c r="M28" s="263">
        <v>164.11764062380871</v>
      </c>
      <c r="N28" s="263">
        <v>150.54028265121579</v>
      </c>
      <c r="O28" s="263">
        <v>148.4918697796368</v>
      </c>
      <c r="P28" s="263">
        <v>143.74414782839071</v>
      </c>
      <c r="Q28" s="263">
        <v>146.8477726660758</v>
      </c>
      <c r="R28" s="263">
        <v>151.4509918615845</v>
      </c>
      <c r="S28" s="263">
        <v>155.02359827180479</v>
      </c>
      <c r="T28" s="263">
        <v>155.55897370308469</v>
      </c>
      <c r="U28" s="263">
        <v>145.92827541713561</v>
      </c>
      <c r="V28" s="263">
        <v>147.24341603951891</v>
      </c>
      <c r="W28" s="263">
        <v>148.55358821456591</v>
      </c>
      <c r="DA28" s="70" t="s">
        <v>279</v>
      </c>
    </row>
    <row r="29" spans="1:105" ht="12" customHeight="1" x14ac:dyDescent="0.3">
      <c r="A29" s="60" t="s">
        <v>183</v>
      </c>
      <c r="B29" s="264">
        <v>172.06245230632851</v>
      </c>
      <c r="C29" s="264">
        <v>149.61203021956439</v>
      </c>
      <c r="D29" s="264">
        <v>159.40330768671191</v>
      </c>
      <c r="E29" s="264">
        <v>160.75383600764451</v>
      </c>
      <c r="F29" s="264">
        <v>167.79221237769909</v>
      </c>
      <c r="G29" s="264">
        <v>148.21246526432489</v>
      </c>
      <c r="H29" s="264">
        <v>130.34439091409939</v>
      </c>
      <c r="I29" s="264">
        <v>122.0154929201335</v>
      </c>
      <c r="J29" s="264">
        <v>123.6745989217732</v>
      </c>
      <c r="K29" s="264">
        <v>64.499320180361494</v>
      </c>
      <c r="L29" s="264">
        <v>81.365878739737468</v>
      </c>
      <c r="M29" s="264">
        <v>79.014319738780273</v>
      </c>
      <c r="N29" s="264">
        <v>70.889241028520388</v>
      </c>
      <c r="O29" s="264">
        <v>66.036315774043175</v>
      </c>
      <c r="P29" s="264">
        <v>66.598224795258204</v>
      </c>
      <c r="Q29" s="264">
        <v>70.901805276184206</v>
      </c>
      <c r="R29" s="264">
        <v>74.351745061023976</v>
      </c>
      <c r="S29" s="264">
        <v>77.183504942780218</v>
      </c>
      <c r="T29" s="264">
        <v>79.769943206515677</v>
      </c>
      <c r="U29" s="264">
        <v>79.896013761784488</v>
      </c>
      <c r="V29" s="264">
        <v>76.571854485268688</v>
      </c>
      <c r="W29" s="264">
        <v>72.114160518581485</v>
      </c>
      <c r="DA29" s="72" t="s">
        <v>280</v>
      </c>
    </row>
    <row r="30" spans="1:105" ht="12" customHeight="1" x14ac:dyDescent="0.3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281</v>
      </c>
    </row>
    <row r="31" spans="1:105" ht="12" customHeight="1" x14ac:dyDescent="0.3">
      <c r="A31" s="59" t="s">
        <v>160</v>
      </c>
      <c r="B31" s="232">
        <v>5.9271876287606293</v>
      </c>
      <c r="C31" s="232">
        <v>4.7991623393159246</v>
      </c>
      <c r="D31" s="232">
        <v>7.5485071231048826</v>
      </c>
      <c r="E31" s="232">
        <v>5.0756114939307002</v>
      </c>
      <c r="F31" s="232">
        <v>3.9797876264649021</v>
      </c>
      <c r="G31" s="232">
        <v>3.6903245900829789</v>
      </c>
      <c r="H31" s="232">
        <v>2.7551559429591541</v>
      </c>
      <c r="I31" s="232">
        <v>2.3629888812887989</v>
      </c>
      <c r="J31" s="232">
        <v>3.2408725556994402</v>
      </c>
      <c r="K31" s="232">
        <v>2.6516242240649621</v>
      </c>
      <c r="L31" s="232">
        <v>3.078063650213299</v>
      </c>
      <c r="M31" s="232">
        <v>3.0866229517843231</v>
      </c>
      <c r="N31" s="232">
        <v>3.0268360795873668</v>
      </c>
      <c r="O31" s="232">
        <v>3.3685914949410241</v>
      </c>
      <c r="P31" s="232">
        <v>2.8744705834560742</v>
      </c>
      <c r="Q31" s="232">
        <v>3.100079098075041</v>
      </c>
      <c r="R31" s="232">
        <v>2.6578106922700679</v>
      </c>
      <c r="S31" s="232">
        <v>2.723398551575074</v>
      </c>
      <c r="T31" s="232">
        <v>2.6435363646828902</v>
      </c>
      <c r="U31" s="232">
        <v>2.6496475209311829</v>
      </c>
      <c r="V31" s="232">
        <v>2.4710557355692031</v>
      </c>
      <c r="W31" s="232">
        <v>2.3303070379529349</v>
      </c>
      <c r="DA31" s="71" t="s">
        <v>282</v>
      </c>
    </row>
    <row r="32" spans="1:105" ht="12" customHeight="1" x14ac:dyDescent="0.3">
      <c r="A32" s="59" t="s">
        <v>70</v>
      </c>
      <c r="B32" s="232">
        <v>2.1166203187557269</v>
      </c>
      <c r="C32" s="232">
        <v>3.6655559158666908</v>
      </c>
      <c r="D32" s="232">
        <v>4.4533987357794569</v>
      </c>
      <c r="E32" s="232">
        <v>2.4412231432847231</v>
      </c>
      <c r="F32" s="232">
        <v>3.0690295985972198</v>
      </c>
      <c r="G32" s="232">
        <v>2.2143680778750729</v>
      </c>
      <c r="H32" s="232">
        <v>1.2913565705020811</v>
      </c>
      <c r="I32" s="232">
        <v>2.9216257701830282</v>
      </c>
      <c r="J32" s="232">
        <v>0.32019849850452731</v>
      </c>
      <c r="K32" s="232">
        <v>0</v>
      </c>
      <c r="L32" s="232">
        <v>0</v>
      </c>
      <c r="M32" s="232">
        <v>0</v>
      </c>
      <c r="N32" s="232">
        <v>0.54633325416194689</v>
      </c>
      <c r="O32" s="232">
        <v>0.41774093592479189</v>
      </c>
      <c r="P32" s="232">
        <v>0.41527899403398388</v>
      </c>
      <c r="Q32" s="232">
        <v>0.27117687644709132</v>
      </c>
      <c r="R32" s="232">
        <v>0.27755693319011071</v>
      </c>
      <c r="S32" s="232">
        <v>0.29290481518226469</v>
      </c>
      <c r="T32" s="232">
        <v>0.22104957564968061</v>
      </c>
      <c r="U32" s="232">
        <v>0.18246068778007321</v>
      </c>
      <c r="V32" s="232">
        <v>0.18143762718820211</v>
      </c>
      <c r="W32" s="232">
        <v>0.17263801092565689</v>
      </c>
      <c r="DA32" s="71" t="s">
        <v>283</v>
      </c>
    </row>
    <row r="33" spans="1:105" ht="12" customHeight="1" x14ac:dyDescent="0.3">
      <c r="A33" s="59" t="s">
        <v>162</v>
      </c>
      <c r="B33" s="232">
        <v>164.01864435881211</v>
      </c>
      <c r="C33" s="232">
        <v>141.1473119643818</v>
      </c>
      <c r="D33" s="232">
        <v>147.40140182782761</v>
      </c>
      <c r="E33" s="232">
        <v>153.237001370429</v>
      </c>
      <c r="F33" s="232">
        <v>160.74339515263699</v>
      </c>
      <c r="G33" s="232">
        <v>142.30777259636679</v>
      </c>
      <c r="H33" s="232">
        <v>126.2978784006382</v>
      </c>
      <c r="I33" s="232">
        <v>116.7308782686616</v>
      </c>
      <c r="J33" s="232">
        <v>120.1135278675693</v>
      </c>
      <c r="K33" s="232">
        <v>61.847695956296533</v>
      </c>
      <c r="L33" s="232">
        <v>78.287815089524173</v>
      </c>
      <c r="M33" s="232">
        <v>75.927696786995952</v>
      </c>
      <c r="N33" s="232">
        <v>67.316071694771068</v>
      </c>
      <c r="O33" s="232">
        <v>62.249983343177362</v>
      </c>
      <c r="P33" s="232">
        <v>63.308475217768148</v>
      </c>
      <c r="Q33" s="232">
        <v>67.530549301662077</v>
      </c>
      <c r="R33" s="232">
        <v>71.416377435563803</v>
      </c>
      <c r="S33" s="232">
        <v>74.167201576022876</v>
      </c>
      <c r="T33" s="232">
        <v>76.905357266183103</v>
      </c>
      <c r="U33" s="232">
        <v>77.063905553073226</v>
      </c>
      <c r="V33" s="232">
        <v>73.919361122511276</v>
      </c>
      <c r="W33" s="232">
        <v>69.611215469702898</v>
      </c>
      <c r="DA33" s="71" t="s">
        <v>284</v>
      </c>
    </row>
    <row r="34" spans="1:105" ht="12" customHeight="1" x14ac:dyDescent="0.3">
      <c r="A34" s="60" t="s">
        <v>189</v>
      </c>
      <c r="B34" s="264">
        <v>134.20195016738541</v>
      </c>
      <c r="C34" s="264">
        <v>128.13631065704499</v>
      </c>
      <c r="D34" s="264">
        <v>129.08677634789069</v>
      </c>
      <c r="E34" s="264">
        <v>135.73759323031251</v>
      </c>
      <c r="F34" s="264">
        <v>120.69562470308399</v>
      </c>
      <c r="G34" s="264">
        <v>110.7144758906351</v>
      </c>
      <c r="H34" s="264">
        <v>120.80771690797241</v>
      </c>
      <c r="I34" s="264">
        <v>114.48782414807719</v>
      </c>
      <c r="J34" s="264">
        <v>106.5581047454138</v>
      </c>
      <c r="K34" s="264">
        <v>62.59240925078754</v>
      </c>
      <c r="L34" s="264">
        <v>90.272549323606398</v>
      </c>
      <c r="M34" s="264">
        <v>85.10332088502841</v>
      </c>
      <c r="N34" s="264">
        <v>79.651041622695416</v>
      </c>
      <c r="O34" s="264">
        <v>82.455554005593584</v>
      </c>
      <c r="P34" s="264">
        <v>77.145923033132505</v>
      </c>
      <c r="Q34" s="264">
        <v>75.945967389891621</v>
      </c>
      <c r="R34" s="264">
        <v>77.099246800560536</v>
      </c>
      <c r="S34" s="264">
        <v>77.840093329024526</v>
      </c>
      <c r="T34" s="264">
        <v>75.789030496568998</v>
      </c>
      <c r="U34" s="264">
        <v>66.032261655351164</v>
      </c>
      <c r="V34" s="264">
        <v>70.671561554250204</v>
      </c>
      <c r="W34" s="264">
        <v>76.439427695984406</v>
      </c>
      <c r="DA34" s="72" t="s">
        <v>285</v>
      </c>
    </row>
    <row r="35" spans="1:105" ht="12" customHeight="1" x14ac:dyDescent="0.3">
      <c r="A35" s="57" t="s">
        <v>191</v>
      </c>
      <c r="B35" s="263">
        <f t="shared" ref="B35:W35" si="0">B36+B40+B51</f>
        <v>185.8079082484015</v>
      </c>
      <c r="C35" s="263">
        <f t="shared" si="0"/>
        <v>129.7464476998739</v>
      </c>
      <c r="D35" s="263">
        <f t="shared" si="0"/>
        <v>132.00139351506951</v>
      </c>
      <c r="E35" s="263">
        <f t="shared" si="0"/>
        <v>137.53431517389313</v>
      </c>
      <c r="F35" s="263">
        <f t="shared" si="0"/>
        <v>131.65300669410794</v>
      </c>
      <c r="G35" s="263">
        <f t="shared" si="0"/>
        <v>118.50625777911284</v>
      </c>
      <c r="H35" s="263">
        <f t="shared" si="0"/>
        <v>116.02971985080575</v>
      </c>
      <c r="I35" s="263">
        <f t="shared" si="0"/>
        <v>100.49283668058888</v>
      </c>
      <c r="J35" s="263">
        <f t="shared" si="0"/>
        <v>98.127022666429284</v>
      </c>
      <c r="K35" s="263">
        <f t="shared" si="0"/>
        <v>54.097674871267472</v>
      </c>
      <c r="L35" s="263">
        <f t="shared" si="0"/>
        <v>71.551373056583458</v>
      </c>
      <c r="M35" s="263">
        <f t="shared" si="0"/>
        <v>68.397645686888197</v>
      </c>
      <c r="N35" s="263">
        <f t="shared" si="0"/>
        <v>62.707878278505369</v>
      </c>
      <c r="O35" s="263">
        <f t="shared" si="0"/>
        <v>61.653275279969755</v>
      </c>
      <c r="P35" s="263">
        <f t="shared" si="0"/>
        <v>59.751343915516316</v>
      </c>
      <c r="Q35" s="263">
        <f t="shared" si="0"/>
        <v>60.921861400663303</v>
      </c>
      <c r="R35" s="263">
        <f t="shared" si="0"/>
        <v>62.771566941302993</v>
      </c>
      <c r="S35" s="263">
        <f t="shared" si="0"/>
        <v>64.391475499271408</v>
      </c>
      <c r="T35" s="263">
        <f t="shared" si="0"/>
        <v>65.128534883374442</v>
      </c>
      <c r="U35" s="263">
        <f t="shared" si="0"/>
        <v>61.363533839914368</v>
      </c>
      <c r="V35" s="263">
        <f t="shared" si="0"/>
        <v>61.482390377105482</v>
      </c>
      <c r="W35" s="263">
        <f t="shared" si="0"/>
        <v>62.399426073200516</v>
      </c>
      <c r="DA35" s="70"/>
    </row>
    <row r="36" spans="1:105" ht="12" customHeight="1" x14ac:dyDescent="0.3">
      <c r="A36" s="60" t="s">
        <v>192</v>
      </c>
      <c r="B36" s="264">
        <v>51.694460476507999</v>
      </c>
      <c r="C36" s="264">
        <v>44.722326723221421</v>
      </c>
      <c r="D36" s="264">
        <v>47.601266218558067</v>
      </c>
      <c r="E36" s="264">
        <v>48.224562309956397</v>
      </c>
      <c r="F36" s="264">
        <v>50.319185993783933</v>
      </c>
      <c r="G36" s="264">
        <v>44.49544084782589</v>
      </c>
      <c r="H36" s="264">
        <v>39.182843688547337</v>
      </c>
      <c r="I36" s="264">
        <v>36.477277519296209</v>
      </c>
      <c r="J36" s="264">
        <v>37.283122064949211</v>
      </c>
      <c r="K36" s="264">
        <v>19.462138316807501</v>
      </c>
      <c r="L36" s="264">
        <v>24.551483362510101</v>
      </c>
      <c r="M36" s="264">
        <v>23.841919813486889</v>
      </c>
      <c r="N36" s="264">
        <v>21.321744617431818</v>
      </c>
      <c r="O36" s="264">
        <v>19.870610787431438</v>
      </c>
      <c r="P36" s="264">
        <v>20.04311432878897</v>
      </c>
      <c r="Q36" s="264">
        <v>21.361576525552469</v>
      </c>
      <c r="R36" s="264">
        <v>22.402648662897882</v>
      </c>
      <c r="S36" s="264">
        <v>23.255762379901</v>
      </c>
      <c r="T36" s="264">
        <v>24.04525272233338</v>
      </c>
      <c r="U36" s="264">
        <v>24.089459143745191</v>
      </c>
      <c r="V36" s="264">
        <v>23.085353090629042</v>
      </c>
      <c r="W36" s="264">
        <v>21.73918772551859</v>
      </c>
      <c r="DA36" s="72" t="s">
        <v>286</v>
      </c>
    </row>
    <row r="37" spans="1:105" ht="12" customHeight="1" x14ac:dyDescent="0.3">
      <c r="A37" s="59" t="s">
        <v>33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287</v>
      </c>
    </row>
    <row r="38" spans="1:105" ht="12" customHeight="1" x14ac:dyDescent="0.3">
      <c r="A38" s="59" t="s">
        <v>160</v>
      </c>
      <c r="B38" s="232">
        <v>1.802943696990575</v>
      </c>
      <c r="C38" s="232">
        <v>1.4706056255257449</v>
      </c>
      <c r="D38" s="232">
        <v>2.3189332575431312</v>
      </c>
      <c r="E38" s="232">
        <v>1.5461127090354261</v>
      </c>
      <c r="F38" s="232">
        <v>1.2157346064664181</v>
      </c>
      <c r="G38" s="232">
        <v>1.1246901341297371</v>
      </c>
      <c r="H38" s="232">
        <v>0.83651535354927287</v>
      </c>
      <c r="I38" s="232">
        <v>0.72376020076041891</v>
      </c>
      <c r="J38" s="232">
        <v>0.97953414451758469</v>
      </c>
      <c r="K38" s="232">
        <v>0.80010575721792732</v>
      </c>
      <c r="L38" s="232">
        <v>0.92878033971323126</v>
      </c>
      <c r="M38" s="232">
        <v>0.93136303842392665</v>
      </c>
      <c r="N38" s="232">
        <v>0.91746883843371252</v>
      </c>
      <c r="O38" s="232">
        <v>1.020076566169817</v>
      </c>
      <c r="P38" s="232">
        <v>0.87051644258912919</v>
      </c>
      <c r="Q38" s="232">
        <v>0.93759008505497232</v>
      </c>
      <c r="R38" s="232">
        <v>0.80381575088835056</v>
      </c>
      <c r="S38" s="232">
        <v>0.82369898890233928</v>
      </c>
      <c r="T38" s="232">
        <v>0.79906202422424011</v>
      </c>
      <c r="U38" s="232">
        <v>0.80072425879122933</v>
      </c>
      <c r="V38" s="232">
        <v>0.74675851380964142</v>
      </c>
      <c r="W38" s="232">
        <v>0.70416889148773598</v>
      </c>
      <c r="DA38" s="71" t="s">
        <v>288</v>
      </c>
    </row>
    <row r="39" spans="1:105" ht="12" customHeight="1" x14ac:dyDescent="0.3">
      <c r="A39" s="59" t="s">
        <v>162</v>
      </c>
      <c r="B39" s="232">
        <v>49.891516779517417</v>
      </c>
      <c r="C39" s="232">
        <v>43.251721097695679</v>
      </c>
      <c r="D39" s="232">
        <v>45.282332961014937</v>
      </c>
      <c r="E39" s="232">
        <v>46.67844960092097</v>
      </c>
      <c r="F39" s="232">
        <v>49.103451387317513</v>
      </c>
      <c r="G39" s="232">
        <v>43.370750713696147</v>
      </c>
      <c r="H39" s="232">
        <v>38.346328334998063</v>
      </c>
      <c r="I39" s="232">
        <v>35.753517318535792</v>
      </c>
      <c r="J39" s="232">
        <v>36.303587920431617</v>
      </c>
      <c r="K39" s="232">
        <v>18.66203255958958</v>
      </c>
      <c r="L39" s="232">
        <v>23.62270302279687</v>
      </c>
      <c r="M39" s="232">
        <v>22.910556775062961</v>
      </c>
      <c r="N39" s="232">
        <v>20.404275778998109</v>
      </c>
      <c r="O39" s="232">
        <v>18.850534221261618</v>
      </c>
      <c r="P39" s="232">
        <v>19.172597886199849</v>
      </c>
      <c r="Q39" s="232">
        <v>20.42398644049749</v>
      </c>
      <c r="R39" s="232">
        <v>21.598832912009531</v>
      </c>
      <c r="S39" s="232">
        <v>22.43206339099866</v>
      </c>
      <c r="T39" s="232">
        <v>23.246190698109139</v>
      </c>
      <c r="U39" s="232">
        <v>23.288734884953961</v>
      </c>
      <c r="V39" s="232">
        <v>22.3385945768194</v>
      </c>
      <c r="W39" s="232">
        <v>21.035018834030851</v>
      </c>
      <c r="DA39" s="71" t="s">
        <v>289</v>
      </c>
    </row>
    <row r="40" spans="1:105" ht="12" customHeight="1" x14ac:dyDescent="0.3">
      <c r="A40" s="60" t="s">
        <v>197</v>
      </c>
      <c r="B40" s="264">
        <v>93.291632210653361</v>
      </c>
      <c r="C40" s="264">
        <v>45.759356427507271</v>
      </c>
      <c r="D40" s="264">
        <v>44.744124606137277</v>
      </c>
      <c r="E40" s="264">
        <v>47.961903794278868</v>
      </c>
      <c r="F40" s="264">
        <v>44.464052367745772</v>
      </c>
      <c r="G40" s="264">
        <v>40.268668862750253</v>
      </c>
      <c r="H40" s="264">
        <v>40.167460509214507</v>
      </c>
      <c r="I40" s="264">
        <v>28.94906720859154</v>
      </c>
      <c r="J40" s="264">
        <v>28.637357400743959</v>
      </c>
      <c r="K40" s="264">
        <v>15.74879289554066</v>
      </c>
      <c r="L40" s="264">
        <v>19.760891883957068</v>
      </c>
      <c r="M40" s="264">
        <v>18.8765001443156</v>
      </c>
      <c r="N40" s="264">
        <v>17.242986587323891</v>
      </c>
      <c r="O40" s="264">
        <v>16.813481224702411</v>
      </c>
      <c r="P40" s="264">
        <v>16.345042339108229</v>
      </c>
      <c r="Q40" s="264">
        <v>16.591133517364739</v>
      </c>
      <c r="R40" s="264">
        <v>17.051385114676869</v>
      </c>
      <c r="S40" s="264">
        <v>17.592774046387749</v>
      </c>
      <c r="T40" s="264">
        <v>18.174523676893749</v>
      </c>
      <c r="U40" s="264">
        <v>17.319105836119501</v>
      </c>
      <c r="V40" s="264">
        <v>17.039934929292279</v>
      </c>
      <c r="W40" s="264">
        <v>17.561879981171511</v>
      </c>
      <c r="DA40" s="72" t="s">
        <v>290</v>
      </c>
    </row>
    <row r="41" spans="1:105" ht="12" customHeight="1" x14ac:dyDescent="0.3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1.338636034845152</v>
      </c>
      <c r="H41" s="231">
        <v>3.6087034052848688E-2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0.22477805227986669</v>
      </c>
      <c r="R41" s="231">
        <v>0.20763232687197519</v>
      </c>
      <c r="S41" s="231">
        <v>0.28735746833842218</v>
      </c>
      <c r="T41" s="231">
        <v>0.30047245665949202</v>
      </c>
      <c r="U41" s="231">
        <v>0.29826811913242568</v>
      </c>
      <c r="V41" s="231">
        <v>0.30000870383105238</v>
      </c>
      <c r="W41" s="231">
        <v>0.3021584506740273</v>
      </c>
      <c r="DA41" s="73" t="s">
        <v>291</v>
      </c>
    </row>
    <row r="42" spans="1:105" ht="12" customHeight="1" x14ac:dyDescent="0.3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292</v>
      </c>
    </row>
    <row r="43" spans="1:105" ht="12" customHeight="1" x14ac:dyDescent="0.3">
      <c r="A43" s="64" t="s">
        <v>33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293</v>
      </c>
    </row>
    <row r="44" spans="1:105" ht="12" customHeight="1" x14ac:dyDescent="0.3">
      <c r="A44" s="64" t="s">
        <v>160</v>
      </c>
      <c r="B44" s="231">
        <v>0.19485926244602539</v>
      </c>
      <c r="C44" s="231">
        <v>0.34572575863599309</v>
      </c>
      <c r="D44" s="231">
        <v>0.59143889486201662</v>
      </c>
      <c r="E44" s="231">
        <v>0.36288723369446801</v>
      </c>
      <c r="F44" s="231">
        <v>0.2989551949825428</v>
      </c>
      <c r="G44" s="231">
        <v>0.27457700236421451</v>
      </c>
      <c r="H44" s="231">
        <v>0.2276826780969631</v>
      </c>
      <c r="I44" s="231">
        <v>0.25999024701644319</v>
      </c>
      <c r="J44" s="231">
        <v>0.3358204304091294</v>
      </c>
      <c r="K44" s="231">
        <v>0.30076239098230262</v>
      </c>
      <c r="L44" s="231">
        <v>0.40011940486729858</v>
      </c>
      <c r="M44" s="231">
        <v>0.4017752367305813</v>
      </c>
      <c r="N44" s="231">
        <v>0.40420265271279882</v>
      </c>
      <c r="O44" s="231">
        <v>0.45512308515843952</v>
      </c>
      <c r="P44" s="231">
        <v>0.38918855254506018</v>
      </c>
      <c r="Q44" s="231">
        <v>0.42923972186612619</v>
      </c>
      <c r="R44" s="231">
        <v>0.36459400338255799</v>
      </c>
      <c r="S44" s="231">
        <v>0.36651929424727109</v>
      </c>
      <c r="T44" s="231">
        <v>0.34285220329473709</v>
      </c>
      <c r="U44" s="231">
        <v>0.33281793152802608</v>
      </c>
      <c r="V44" s="231">
        <v>0.32695522601857169</v>
      </c>
      <c r="W44" s="231">
        <v>0.29191045412606631</v>
      </c>
      <c r="DA44" s="73" t="s">
        <v>294</v>
      </c>
    </row>
    <row r="45" spans="1:105" ht="12" customHeight="1" x14ac:dyDescent="0.3">
      <c r="A45" s="64" t="s">
        <v>70</v>
      </c>
      <c r="B45" s="231">
        <v>6.7460993027343957E-2</v>
      </c>
      <c r="C45" s="231">
        <v>0.25600210477797908</v>
      </c>
      <c r="D45" s="231">
        <v>0.33828113865678661</v>
      </c>
      <c r="E45" s="231">
        <v>0.1692108418534026</v>
      </c>
      <c r="F45" s="231">
        <v>0.22350367777362951</v>
      </c>
      <c r="G45" s="231">
        <v>0.15973011125150111</v>
      </c>
      <c r="H45" s="231">
        <v>0.1034587846507522</v>
      </c>
      <c r="I45" s="231">
        <v>0.31164298454793721</v>
      </c>
      <c r="J45" s="231">
        <v>3.2166354329169963E-2</v>
      </c>
      <c r="K45" s="231">
        <v>0</v>
      </c>
      <c r="L45" s="231">
        <v>0</v>
      </c>
      <c r="M45" s="231">
        <v>0</v>
      </c>
      <c r="N45" s="231">
        <v>7.0730264639276147E-2</v>
      </c>
      <c r="O45" s="231">
        <v>5.4717335649380992E-2</v>
      </c>
      <c r="P45" s="231">
        <v>5.4510421808787443E-2</v>
      </c>
      <c r="Q45" s="231">
        <v>3.6401323447222661E-2</v>
      </c>
      <c r="R45" s="231">
        <v>3.6912626397682537E-2</v>
      </c>
      <c r="S45" s="231">
        <v>3.8216379463221678E-2</v>
      </c>
      <c r="T45" s="231">
        <v>2.7793851390683931E-2</v>
      </c>
      <c r="U45" s="231">
        <v>2.2219040998871561E-2</v>
      </c>
      <c r="V45" s="231">
        <v>2.3273971045243241E-2</v>
      </c>
      <c r="W45" s="231">
        <v>2.09657457626749E-2</v>
      </c>
      <c r="DA45" s="73" t="s">
        <v>295</v>
      </c>
    </row>
    <row r="46" spans="1:105" ht="12" customHeight="1" x14ac:dyDescent="0.3">
      <c r="A46" s="64" t="s">
        <v>34</v>
      </c>
      <c r="B46" s="231">
        <v>69.596870710935292</v>
      </c>
      <c r="C46" s="231">
        <v>5.5863872139449624</v>
      </c>
      <c r="D46" s="231">
        <v>0</v>
      </c>
      <c r="E46" s="231">
        <v>0.61955510736295216</v>
      </c>
      <c r="F46" s="231">
        <v>0.31206563440388729</v>
      </c>
      <c r="G46" s="231">
        <v>3.4272683563111879</v>
      </c>
      <c r="H46" s="231">
        <v>0.30722237013406961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0.78024178594174076</v>
      </c>
      <c r="U46" s="231">
        <v>1.027086029670071</v>
      </c>
      <c r="V46" s="231">
        <v>1.0252117043223119</v>
      </c>
      <c r="W46" s="231">
        <v>1.1751736172809959</v>
      </c>
      <c r="DA46" s="73" t="s">
        <v>296</v>
      </c>
    </row>
    <row r="47" spans="1:105" ht="12" customHeight="1" x14ac:dyDescent="0.3">
      <c r="A47" s="64" t="s">
        <v>162</v>
      </c>
      <c r="B47" s="231">
        <v>5.2788538899951014</v>
      </c>
      <c r="C47" s="231">
        <v>9.9543510764456506</v>
      </c>
      <c r="D47" s="231">
        <v>11.306403249359031</v>
      </c>
      <c r="E47" s="231">
        <v>10.72558545019305</v>
      </c>
      <c r="F47" s="231">
        <v>11.82097744662879</v>
      </c>
      <c r="G47" s="231">
        <v>10.36578645913861</v>
      </c>
      <c r="H47" s="231">
        <v>10.21771784179824</v>
      </c>
      <c r="I47" s="231">
        <v>12.573470758321159</v>
      </c>
      <c r="J47" s="231">
        <v>12.18459583427461</v>
      </c>
      <c r="K47" s="231">
        <v>6.8676652868996761</v>
      </c>
      <c r="L47" s="231">
        <v>9.9627729992822669</v>
      </c>
      <c r="M47" s="231">
        <v>9.6755097513285353</v>
      </c>
      <c r="N47" s="231">
        <v>8.8004132470451051</v>
      </c>
      <c r="O47" s="231">
        <v>8.2336765255046078</v>
      </c>
      <c r="P47" s="231">
        <v>8.3914707906864425</v>
      </c>
      <c r="Q47" s="231">
        <v>9.1538007863372304</v>
      </c>
      <c r="R47" s="231">
        <v>9.5908552980515598</v>
      </c>
      <c r="S47" s="231">
        <v>9.7717326595627441</v>
      </c>
      <c r="T47" s="231">
        <v>9.7645513646028572</v>
      </c>
      <c r="U47" s="231">
        <v>9.476406292831955</v>
      </c>
      <c r="V47" s="231">
        <v>9.5749825560473187</v>
      </c>
      <c r="W47" s="231">
        <v>8.5366949609045903</v>
      </c>
      <c r="DA47" s="73" t="s">
        <v>297</v>
      </c>
    </row>
    <row r="48" spans="1:105" ht="12" customHeight="1" x14ac:dyDescent="0.3">
      <c r="A48" s="64" t="s">
        <v>36</v>
      </c>
      <c r="B48" s="231">
        <v>9.2717139884313635</v>
      </c>
      <c r="C48" s="231">
        <v>20.985128943232741</v>
      </c>
      <c r="D48" s="231">
        <v>24.160418294753651</v>
      </c>
      <c r="E48" s="231">
        <v>27.881045729264741</v>
      </c>
      <c r="F48" s="231">
        <v>23.580987900304049</v>
      </c>
      <c r="G48" s="231">
        <v>17.170588711422639</v>
      </c>
      <c r="H48" s="231">
        <v>13.70044795595124</v>
      </c>
      <c r="I48" s="231">
        <v>15.803963218706</v>
      </c>
      <c r="J48" s="231">
        <v>16.084774781731049</v>
      </c>
      <c r="K48" s="231">
        <v>8.5803652176586844</v>
      </c>
      <c r="L48" s="231">
        <v>9.3979994798075079</v>
      </c>
      <c r="M48" s="231">
        <v>8.7992151562564818</v>
      </c>
      <c r="N48" s="231">
        <v>7.8672401818795947</v>
      </c>
      <c r="O48" s="231">
        <v>7.9703528764712743</v>
      </c>
      <c r="P48" s="231">
        <v>6.8664898193645003</v>
      </c>
      <c r="Q48" s="231">
        <v>6.1079747744433677</v>
      </c>
      <c r="R48" s="231">
        <v>6.2002452786321918</v>
      </c>
      <c r="S48" s="231">
        <v>6.4808178454874259</v>
      </c>
      <c r="T48" s="231">
        <v>6.320669799152026</v>
      </c>
      <c r="U48" s="231">
        <v>5.5201317936164607</v>
      </c>
      <c r="V48" s="231">
        <v>5.1392461646153329</v>
      </c>
      <c r="W48" s="231">
        <v>6.5876808996442433</v>
      </c>
      <c r="DA48" s="73" t="s">
        <v>298</v>
      </c>
    </row>
    <row r="49" spans="1:105" ht="12" customHeight="1" x14ac:dyDescent="0.3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0.1004002410471166</v>
      </c>
      <c r="O49" s="231">
        <v>9.9611401918704448E-2</v>
      </c>
      <c r="P49" s="231">
        <v>0.64338275470343453</v>
      </c>
      <c r="Q49" s="231">
        <v>0.63893885899092207</v>
      </c>
      <c r="R49" s="231">
        <v>0.65114558134089895</v>
      </c>
      <c r="S49" s="231">
        <v>0.64813039928866034</v>
      </c>
      <c r="T49" s="231">
        <v>0.63794221585220945</v>
      </c>
      <c r="U49" s="231">
        <v>0.64217662834169353</v>
      </c>
      <c r="V49" s="231">
        <v>0.65025660341245073</v>
      </c>
      <c r="W49" s="231">
        <v>0.64729585277891244</v>
      </c>
      <c r="DA49" s="73" t="s">
        <v>299</v>
      </c>
    </row>
    <row r="50" spans="1:105" ht="12" customHeight="1" x14ac:dyDescent="0.3">
      <c r="A50" s="64" t="s">
        <v>79</v>
      </c>
      <c r="B50" s="231">
        <v>8.8818733658182349</v>
      </c>
      <c r="C50" s="231">
        <v>8.6317613304699492</v>
      </c>
      <c r="D50" s="231">
        <v>8.3475830285057846</v>
      </c>
      <c r="E50" s="231">
        <v>8.2036194319102584</v>
      </c>
      <c r="F50" s="231">
        <v>8.2275625136528738</v>
      </c>
      <c r="G50" s="231">
        <v>7.5320821874169432</v>
      </c>
      <c r="H50" s="231">
        <v>15.57484384453039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300</v>
      </c>
    </row>
    <row r="51" spans="1:105" ht="12" customHeight="1" x14ac:dyDescent="0.3">
      <c r="A51" s="61" t="s">
        <v>209</v>
      </c>
      <c r="B51" s="265">
        <v>40.821815561240122</v>
      </c>
      <c r="C51" s="265">
        <v>39.26476454914522</v>
      </c>
      <c r="D51" s="265">
        <v>39.656002690374173</v>
      </c>
      <c r="E51" s="265">
        <v>41.347849069657862</v>
      </c>
      <c r="F51" s="265">
        <v>36.869768332578232</v>
      </c>
      <c r="G51" s="265">
        <v>33.7421480685367</v>
      </c>
      <c r="H51" s="265">
        <v>36.679415653043897</v>
      </c>
      <c r="I51" s="265">
        <v>35.066491952701128</v>
      </c>
      <c r="J51" s="265">
        <v>32.206543200736107</v>
      </c>
      <c r="K51" s="265">
        <v>18.886743658919311</v>
      </c>
      <c r="L51" s="265">
        <v>27.238997810116281</v>
      </c>
      <c r="M51" s="265">
        <v>25.679225729085712</v>
      </c>
      <c r="N51" s="265">
        <v>24.14314707374966</v>
      </c>
      <c r="O51" s="265">
        <v>24.969183267835909</v>
      </c>
      <c r="P51" s="265">
        <v>23.36318724761912</v>
      </c>
      <c r="Q51" s="265">
        <v>22.9691513577461</v>
      </c>
      <c r="R51" s="265">
        <v>23.317533163728239</v>
      </c>
      <c r="S51" s="265">
        <v>23.542939072982659</v>
      </c>
      <c r="T51" s="265">
        <v>22.90875848414731</v>
      </c>
      <c r="U51" s="265">
        <v>19.954968860049672</v>
      </c>
      <c r="V51" s="265">
        <v>21.357102357184161</v>
      </c>
      <c r="W51" s="265">
        <v>23.098358366510411</v>
      </c>
      <c r="DA51" s="74" t="s">
        <v>301</v>
      </c>
    </row>
    <row r="52" spans="1:105" ht="12" hidden="1" customHeight="1" x14ac:dyDescent="0.3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3">
      <c r="A54" s="34" t="s">
        <v>42</v>
      </c>
      <c r="B54" s="225">
        <v>178.1500525985696</v>
      </c>
      <c r="C54" s="225">
        <v>178.86994681787439</v>
      </c>
      <c r="D54" s="225">
        <v>191.3002125765716</v>
      </c>
      <c r="E54" s="225">
        <v>194.45112313343921</v>
      </c>
      <c r="F54" s="225">
        <v>177.50203336196719</v>
      </c>
      <c r="G54" s="225">
        <v>161.63515214656709</v>
      </c>
      <c r="H54" s="225">
        <v>191.9903042067539</v>
      </c>
      <c r="I54" s="225">
        <v>206.42874555241781</v>
      </c>
      <c r="J54" s="225">
        <v>181.83057572070749</v>
      </c>
      <c r="K54" s="225">
        <v>155.12238104755011</v>
      </c>
      <c r="L54" s="225">
        <v>159.35919568718819</v>
      </c>
      <c r="M54" s="225">
        <v>150.5732279906299</v>
      </c>
      <c r="N54" s="225">
        <v>148.06165753425651</v>
      </c>
      <c r="O54" s="225">
        <v>129.63012056722459</v>
      </c>
      <c r="P54" s="225">
        <v>121.0155059842042</v>
      </c>
      <c r="Q54" s="225">
        <v>129.49527360360099</v>
      </c>
      <c r="R54" s="225">
        <v>117.6180296172747</v>
      </c>
      <c r="S54" s="225">
        <v>124.4088125069012</v>
      </c>
      <c r="T54" s="225">
        <v>138.761016408747</v>
      </c>
      <c r="U54" s="225">
        <v>128.0866438620466</v>
      </c>
      <c r="V54" s="225">
        <v>119.1002531630111</v>
      </c>
      <c r="W54" s="225">
        <v>123.776280730693</v>
      </c>
      <c r="DA54" s="89" t="s">
        <v>302</v>
      </c>
    </row>
    <row r="55" spans="1:105" ht="12" customHeight="1" x14ac:dyDescent="0.3">
      <c r="A55" s="55" t="s">
        <v>92</v>
      </c>
      <c r="B55" s="261">
        <v>0.33643782472678663</v>
      </c>
      <c r="C55" s="261">
        <v>0.34560724645235702</v>
      </c>
      <c r="D55" s="261">
        <v>0.36917369847301179</v>
      </c>
      <c r="E55" s="261">
        <v>0.3718675633542402</v>
      </c>
      <c r="F55" s="261">
        <v>0.34437502087699939</v>
      </c>
      <c r="G55" s="261">
        <v>0.31566255623782857</v>
      </c>
      <c r="H55" s="261">
        <v>0.37763044611031221</v>
      </c>
      <c r="I55" s="261">
        <v>0.41212081533092032</v>
      </c>
      <c r="J55" s="261">
        <v>0.36222850992613392</v>
      </c>
      <c r="K55" s="261">
        <v>0.30619728150068859</v>
      </c>
      <c r="L55" s="261">
        <v>0.32145670619517608</v>
      </c>
      <c r="M55" s="261">
        <v>0.30395093448803928</v>
      </c>
      <c r="N55" s="261">
        <v>0.29876726247168173</v>
      </c>
      <c r="O55" s="261">
        <v>0.26227006812884168</v>
      </c>
      <c r="P55" s="261">
        <v>0.2456878873389281</v>
      </c>
      <c r="Q55" s="261">
        <v>0.26317868754049523</v>
      </c>
      <c r="R55" s="261">
        <v>0.2399278021275012</v>
      </c>
      <c r="S55" s="261">
        <v>0.25316624273092558</v>
      </c>
      <c r="T55" s="261">
        <v>0.28103227376422579</v>
      </c>
      <c r="U55" s="261">
        <v>0.25536096134681552</v>
      </c>
      <c r="V55" s="261">
        <v>0.24101998749525469</v>
      </c>
      <c r="W55" s="261">
        <v>0.25094550379693192</v>
      </c>
      <c r="DA55" s="67" t="s">
        <v>303</v>
      </c>
    </row>
    <row r="56" spans="1:105" ht="12" customHeight="1" x14ac:dyDescent="0.3">
      <c r="A56" s="202" t="s">
        <v>93</v>
      </c>
      <c r="B56" s="226">
        <v>6.4510507746725995E-2</v>
      </c>
      <c r="C56" s="226">
        <v>6.6268704976008286E-2</v>
      </c>
      <c r="D56" s="226">
        <v>7.0787470922958159E-2</v>
      </c>
      <c r="E56" s="226">
        <v>7.1304007942629602E-2</v>
      </c>
      <c r="F56" s="226">
        <v>6.6032431014870371E-2</v>
      </c>
      <c r="G56" s="226">
        <v>6.0526939252649542E-2</v>
      </c>
      <c r="H56" s="226">
        <v>7.2951947723277538E-2</v>
      </c>
      <c r="I56" s="226">
        <v>7.9022396104190512E-2</v>
      </c>
      <c r="J56" s="226">
        <v>6.9455760851655418E-2</v>
      </c>
      <c r="K56" s="226">
        <v>5.8712013479214203E-2</v>
      </c>
      <c r="L56" s="226">
        <v>6.1637942618613793E-2</v>
      </c>
      <c r="M56" s="226">
        <v>5.8281286088561757E-2</v>
      </c>
      <c r="N56" s="226">
        <v>5.7287339245517953E-2</v>
      </c>
      <c r="O56" s="226">
        <v>5.0289159001368711E-2</v>
      </c>
      <c r="P56" s="226">
        <v>4.7109597062475458E-2</v>
      </c>
      <c r="Q56" s="226">
        <v>5.0463382870643503E-2</v>
      </c>
      <c r="R56" s="226">
        <v>4.6005125465218781E-2</v>
      </c>
      <c r="S56" s="226">
        <v>4.8543539586149757E-2</v>
      </c>
      <c r="T56" s="226">
        <v>5.388673134024001E-2</v>
      </c>
      <c r="U56" s="226">
        <v>4.9882695784700837E-2</v>
      </c>
      <c r="V56" s="226">
        <v>4.6611922279619293E-2</v>
      </c>
      <c r="W56" s="226">
        <v>4.8117722434581872E-2</v>
      </c>
      <c r="DA56" s="174" t="s">
        <v>304</v>
      </c>
    </row>
    <row r="57" spans="1:105" ht="12" customHeight="1" x14ac:dyDescent="0.3">
      <c r="A57" s="202" t="s">
        <v>94</v>
      </c>
      <c r="B57" s="226">
        <v>8.9240993124486359</v>
      </c>
      <c r="C57" s="226">
        <v>9.1673205679158691</v>
      </c>
      <c r="D57" s="226">
        <v>9.7924267326141052</v>
      </c>
      <c r="E57" s="226">
        <v>9.8638821872851832</v>
      </c>
      <c r="F57" s="226">
        <v>9.1346354695064971</v>
      </c>
      <c r="G57" s="226">
        <v>8.3730300045050221</v>
      </c>
      <c r="H57" s="226">
        <v>9.983162328732373</v>
      </c>
      <c r="I57" s="226">
        <v>10.91297048853197</v>
      </c>
      <c r="J57" s="226">
        <v>9.6082038308451025</v>
      </c>
      <c r="K57" s="226">
        <v>8.1219611722699909</v>
      </c>
      <c r="L57" s="226">
        <v>8.5267213134194666</v>
      </c>
      <c r="M57" s="226">
        <v>8.062376243472567</v>
      </c>
      <c r="N57" s="226">
        <v>7.9248780180138159</v>
      </c>
      <c r="O57" s="226">
        <v>6.9567806074276568</v>
      </c>
      <c r="P57" s="226">
        <v>6.5169340226795258</v>
      </c>
      <c r="Q57" s="226">
        <v>6.9808819696136641</v>
      </c>
      <c r="R57" s="226">
        <v>6.3641462898594003</v>
      </c>
      <c r="S57" s="226">
        <v>6.7152993113213952</v>
      </c>
      <c r="T57" s="226">
        <v>7.4544529085332831</v>
      </c>
      <c r="U57" s="226">
        <v>6.751227325394197</v>
      </c>
      <c r="V57" s="226">
        <v>6.3535472240137807</v>
      </c>
      <c r="W57" s="226">
        <v>6.6006008367464286</v>
      </c>
      <c r="DA57" s="174" t="s">
        <v>305</v>
      </c>
    </row>
    <row r="58" spans="1:105" ht="12" customHeight="1" x14ac:dyDescent="0.3">
      <c r="A58" s="202" t="s">
        <v>95</v>
      </c>
      <c r="B58" s="226">
        <v>0.1538675318356913</v>
      </c>
      <c r="C58" s="226">
        <v>0.15806110397764589</v>
      </c>
      <c r="D58" s="226">
        <v>0.16883905918968861</v>
      </c>
      <c r="E58" s="226">
        <v>0.17007107981849301</v>
      </c>
      <c r="F58" s="226">
        <v>0.15749755406140489</v>
      </c>
      <c r="G58" s="226">
        <v>0.14436610526982971</v>
      </c>
      <c r="H58" s="226">
        <v>0.17400167090386559</v>
      </c>
      <c r="I58" s="226">
        <v>0.18848062855172959</v>
      </c>
      <c r="J58" s="226">
        <v>0.1656627248381351</v>
      </c>
      <c r="K58" s="226">
        <v>0.14003722678200459</v>
      </c>
      <c r="L58" s="226">
        <v>0.1470160200163268</v>
      </c>
      <c r="M58" s="226">
        <v>0.13900987538130069</v>
      </c>
      <c r="N58" s="226">
        <v>0.13663915853443481</v>
      </c>
      <c r="O58" s="226">
        <v>0.1199474170008521</v>
      </c>
      <c r="P58" s="226">
        <v>0.11236367033779721</v>
      </c>
      <c r="Q58" s="226">
        <v>0.1203629678574261</v>
      </c>
      <c r="R58" s="226">
        <v>0.10972933486922951</v>
      </c>
      <c r="S58" s="226">
        <v>0.11578384488948811</v>
      </c>
      <c r="T58" s="226">
        <v>0.12852818307629149</v>
      </c>
      <c r="U58" s="226">
        <v>0.11897793940541559</v>
      </c>
      <c r="V58" s="226">
        <v>0.11117663905917841</v>
      </c>
      <c r="W58" s="226">
        <v>0.1147682051679362</v>
      </c>
      <c r="DA58" s="174" t="s">
        <v>306</v>
      </c>
    </row>
    <row r="59" spans="1:105" ht="12" customHeight="1" x14ac:dyDescent="0.3">
      <c r="A59" s="56" t="s">
        <v>96</v>
      </c>
      <c r="B59" s="262">
        <v>0.35918566504759319</v>
      </c>
      <c r="C59" s="262">
        <v>0.37190010738620671</v>
      </c>
      <c r="D59" s="262">
        <v>0.3988905965955295</v>
      </c>
      <c r="E59" s="262">
        <v>0.40407706461547421</v>
      </c>
      <c r="F59" s="262">
        <v>0.36914014105405069</v>
      </c>
      <c r="G59" s="262">
        <v>0.33588925423665289</v>
      </c>
      <c r="H59" s="262">
        <v>0.39873321125211952</v>
      </c>
      <c r="I59" s="262">
        <v>0.4329628527195083</v>
      </c>
      <c r="J59" s="262">
        <v>0.3800034079945489</v>
      </c>
      <c r="K59" s="262">
        <v>0.32671435097079898</v>
      </c>
      <c r="L59" s="262">
        <v>0.35346300052468249</v>
      </c>
      <c r="M59" s="262">
        <v>0.33603730665896758</v>
      </c>
      <c r="N59" s="262">
        <v>0.33898951765190338</v>
      </c>
      <c r="O59" s="262">
        <v>0.30404031847123669</v>
      </c>
      <c r="P59" s="262">
        <v>0.30240897166779468</v>
      </c>
      <c r="Q59" s="262">
        <v>0.34171516353807602</v>
      </c>
      <c r="R59" s="262">
        <v>0.32936516023607548</v>
      </c>
      <c r="S59" s="262">
        <v>0.35452639021246968</v>
      </c>
      <c r="T59" s="262">
        <v>0.38782027446631062</v>
      </c>
      <c r="U59" s="262">
        <v>0.37174269173530522</v>
      </c>
      <c r="V59" s="262">
        <v>0.34689284922991209</v>
      </c>
      <c r="W59" s="262">
        <v>0.31188680238033623</v>
      </c>
      <c r="DA59" s="68" t="s">
        <v>307</v>
      </c>
    </row>
    <row r="60" spans="1:105" ht="12" customHeight="1" x14ac:dyDescent="0.3">
      <c r="A60" s="37" t="s">
        <v>160</v>
      </c>
      <c r="B60" s="228">
        <v>6.8240952369984431E-3</v>
      </c>
      <c r="C60" s="228">
        <v>6.3475916516408139E-3</v>
      </c>
      <c r="D60" s="228">
        <v>1.033605228118622E-2</v>
      </c>
      <c r="E60" s="228">
        <v>6.7988747002998484E-3</v>
      </c>
      <c r="F60" s="228">
        <v>5.0176780651599237E-3</v>
      </c>
      <c r="G60" s="228">
        <v>4.70693957522201E-3</v>
      </c>
      <c r="H60" s="228">
        <v>4.2848571241826307E-3</v>
      </c>
      <c r="I60" s="228">
        <v>4.2683410034472296E-3</v>
      </c>
      <c r="J60" s="228">
        <v>5.2210388749118312E-3</v>
      </c>
      <c r="K60" s="228">
        <v>6.6444078072950656E-3</v>
      </c>
      <c r="L60" s="228">
        <v>5.6319106562325236E-3</v>
      </c>
      <c r="M60" s="228">
        <v>5.5535497193211492E-3</v>
      </c>
      <c r="N60" s="228">
        <v>5.7779752893820056E-3</v>
      </c>
      <c r="O60" s="228">
        <v>5.6051783764893403E-3</v>
      </c>
      <c r="P60" s="228">
        <v>4.3947625105493146E-3</v>
      </c>
      <c r="Q60" s="228">
        <v>4.7663100241639462E-3</v>
      </c>
      <c r="R60" s="228">
        <v>3.4273992087341791E-3</v>
      </c>
      <c r="S60" s="228">
        <v>3.5861925678726029E-3</v>
      </c>
      <c r="T60" s="228">
        <v>3.9348914484799626E-3</v>
      </c>
      <c r="U60" s="228">
        <v>3.79700952169831E-3</v>
      </c>
      <c r="V60" s="228">
        <v>3.2196494958689091E-3</v>
      </c>
      <c r="W60" s="228">
        <v>3.4900475547163029E-3</v>
      </c>
      <c r="DA60" s="69" t="s">
        <v>308</v>
      </c>
    </row>
    <row r="61" spans="1:105" ht="12" customHeight="1" x14ac:dyDescent="0.3">
      <c r="A61" s="37" t="s">
        <v>162</v>
      </c>
      <c r="B61" s="228">
        <v>0.1934707784163317</v>
      </c>
      <c r="C61" s="228">
        <v>0.19126782011847149</v>
      </c>
      <c r="D61" s="228">
        <v>0.20678593647739549</v>
      </c>
      <c r="E61" s="228">
        <v>0.2102994162483289</v>
      </c>
      <c r="F61" s="228">
        <v>0.2076355870959079</v>
      </c>
      <c r="G61" s="228">
        <v>0.18596380950770211</v>
      </c>
      <c r="H61" s="228">
        <v>0.20123891741668329</v>
      </c>
      <c r="I61" s="228">
        <v>0.21602745065424839</v>
      </c>
      <c r="J61" s="228">
        <v>0.19824975244579709</v>
      </c>
      <c r="K61" s="228">
        <v>0.1587791908102518</v>
      </c>
      <c r="L61" s="228">
        <v>0.1467567515441113</v>
      </c>
      <c r="M61" s="228">
        <v>0.13996294313275939</v>
      </c>
      <c r="N61" s="228">
        <v>0.1316531635616659</v>
      </c>
      <c r="O61" s="228">
        <v>0.1061221614069162</v>
      </c>
      <c r="P61" s="228">
        <v>9.9166538330444517E-2</v>
      </c>
      <c r="Q61" s="228">
        <v>0.10637401509582491</v>
      </c>
      <c r="R61" s="228">
        <v>9.4354848569948621E-2</v>
      </c>
      <c r="S61" s="228">
        <v>0.1000598975582043</v>
      </c>
      <c r="T61" s="228">
        <v>0.11728158271306011</v>
      </c>
      <c r="U61" s="228">
        <v>0.11314369408422111</v>
      </c>
      <c r="V61" s="228">
        <v>9.8675654514393876E-2</v>
      </c>
      <c r="W61" s="228">
        <v>0.1068127685118704</v>
      </c>
      <c r="DA61" s="69" t="s">
        <v>309</v>
      </c>
    </row>
    <row r="62" spans="1:105" ht="12" customHeight="1" x14ac:dyDescent="0.3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310</v>
      </c>
    </row>
    <row r="63" spans="1:105" ht="12" customHeight="1" x14ac:dyDescent="0.3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3.121971794754725E-2</v>
      </c>
      <c r="M63" s="228">
        <v>3.3058333566908432E-2</v>
      </c>
      <c r="N63" s="228">
        <v>4.5199792528966817E-2</v>
      </c>
      <c r="O63" s="228">
        <v>5.1220292610472833E-2</v>
      </c>
      <c r="P63" s="228">
        <v>7.7555150700825179E-2</v>
      </c>
      <c r="Q63" s="228">
        <v>0.11049841917364089</v>
      </c>
      <c r="R63" s="228">
        <v>0.1293397484553073</v>
      </c>
      <c r="S63" s="228">
        <v>0.1454733495060247</v>
      </c>
      <c r="T63" s="228">
        <v>0.1505932956571851</v>
      </c>
      <c r="U63" s="228">
        <v>0.1574929338275092</v>
      </c>
      <c r="V63" s="228">
        <v>0.15030533818350791</v>
      </c>
      <c r="W63" s="228">
        <v>8.3856160928443335E-2</v>
      </c>
      <c r="DA63" s="69" t="s">
        <v>311</v>
      </c>
    </row>
    <row r="64" spans="1:105" ht="12" customHeight="1" x14ac:dyDescent="0.3">
      <c r="A64" s="37" t="s">
        <v>38</v>
      </c>
      <c r="B64" s="228">
        <v>0.1588907913942631</v>
      </c>
      <c r="C64" s="228">
        <v>0.17428469561609439</v>
      </c>
      <c r="D64" s="228">
        <v>0.1817686078369477</v>
      </c>
      <c r="E64" s="228">
        <v>0.1869787736668454</v>
      </c>
      <c r="F64" s="228">
        <v>0.15648687589298291</v>
      </c>
      <c r="G64" s="228">
        <v>0.14521850515372889</v>
      </c>
      <c r="H64" s="228">
        <v>0.1932094367112536</v>
      </c>
      <c r="I64" s="228">
        <v>0.21266706106181271</v>
      </c>
      <c r="J64" s="228">
        <v>0.17653261667383999</v>
      </c>
      <c r="K64" s="228">
        <v>0.16129075235325219</v>
      </c>
      <c r="L64" s="228">
        <v>0.1698546203767915</v>
      </c>
      <c r="M64" s="228">
        <v>0.15746248023997861</v>
      </c>
      <c r="N64" s="228">
        <v>0.15635858627188859</v>
      </c>
      <c r="O64" s="228">
        <v>0.14109268607735831</v>
      </c>
      <c r="P64" s="228">
        <v>0.1212925201259757</v>
      </c>
      <c r="Q64" s="228">
        <v>0.1200764192444463</v>
      </c>
      <c r="R64" s="228">
        <v>0.1022431640020854</v>
      </c>
      <c r="S64" s="228">
        <v>0.1054069505803682</v>
      </c>
      <c r="T64" s="228">
        <v>0.1160105046475854</v>
      </c>
      <c r="U64" s="228">
        <v>9.730905430187653E-2</v>
      </c>
      <c r="V64" s="228">
        <v>9.4692207036141465E-2</v>
      </c>
      <c r="W64" s="228">
        <v>0.1177278253853062</v>
      </c>
      <c r="DA64" s="69" t="s">
        <v>312</v>
      </c>
    </row>
    <row r="65" spans="1:105" ht="12" customHeight="1" x14ac:dyDescent="0.3">
      <c r="A65" s="57" t="s">
        <v>222</v>
      </c>
      <c r="B65" s="263">
        <v>15.489051410261411</v>
      </c>
      <c r="C65" s="263">
        <v>16.41786829045013</v>
      </c>
      <c r="D65" s="263">
        <v>17.784382789118819</v>
      </c>
      <c r="E65" s="263">
        <v>18.81036126451913</v>
      </c>
      <c r="F65" s="263">
        <v>16.307700918450401</v>
      </c>
      <c r="G65" s="263">
        <v>14.38129042351378</v>
      </c>
      <c r="H65" s="263">
        <v>15.85110945626916</v>
      </c>
      <c r="I65" s="263">
        <v>17.037956844750411</v>
      </c>
      <c r="J65" s="263">
        <v>15.21475632667188</v>
      </c>
      <c r="K65" s="263">
        <v>13.04354471285634</v>
      </c>
      <c r="L65" s="263">
        <v>12.43932292774053</v>
      </c>
      <c r="M65" s="263">
        <v>11.74119158520249</v>
      </c>
      <c r="N65" s="263">
        <v>11.486796608025021</v>
      </c>
      <c r="O65" s="263">
        <v>9.9252616366519408</v>
      </c>
      <c r="P65" s="263">
        <v>9.1843748077264848</v>
      </c>
      <c r="Q65" s="263">
        <v>9.794420600174476</v>
      </c>
      <c r="R65" s="263">
        <v>8.8484858639384143</v>
      </c>
      <c r="S65" s="263">
        <v>9.4424942445864595</v>
      </c>
      <c r="T65" s="263">
        <v>10.66980497211655</v>
      </c>
      <c r="U65" s="263">
        <v>9.9622459340662672</v>
      </c>
      <c r="V65" s="263">
        <v>8.9876994252106819</v>
      </c>
      <c r="W65" s="263">
        <v>9.5000567013962645</v>
      </c>
      <c r="DA65" s="70" t="s">
        <v>313</v>
      </c>
    </row>
    <row r="66" spans="1:105" ht="12" customHeight="1" x14ac:dyDescent="0.3">
      <c r="A66" s="18" t="s">
        <v>30</v>
      </c>
      <c r="B66" s="232">
        <v>0</v>
      </c>
      <c r="C66" s="232">
        <v>0</v>
      </c>
      <c r="D66" s="232">
        <v>0</v>
      </c>
      <c r="E66" s="232">
        <v>0</v>
      </c>
      <c r="F66" s="232">
        <v>0</v>
      </c>
      <c r="G66" s="232">
        <v>0.69396552433831149</v>
      </c>
      <c r="H66" s="232">
        <v>2.4858713839364829E-2</v>
      </c>
      <c r="I66" s="232">
        <v>0</v>
      </c>
      <c r="J66" s="232">
        <v>0</v>
      </c>
      <c r="K66" s="232">
        <v>0</v>
      </c>
      <c r="L66" s="232">
        <v>0</v>
      </c>
      <c r="M66" s="232">
        <v>0</v>
      </c>
      <c r="N66" s="232">
        <v>0</v>
      </c>
      <c r="O66" s="232">
        <v>0</v>
      </c>
      <c r="P66" s="232">
        <v>0</v>
      </c>
      <c r="Q66" s="232">
        <v>0.14655850376613011</v>
      </c>
      <c r="R66" s="232">
        <v>0.11834271138116841</v>
      </c>
      <c r="S66" s="232">
        <v>0.16910036853112309</v>
      </c>
      <c r="T66" s="232">
        <v>0.2017272313595713</v>
      </c>
      <c r="U66" s="232">
        <v>0.20002750265723371</v>
      </c>
      <c r="V66" s="232">
        <v>0.1846614172090677</v>
      </c>
      <c r="W66" s="232">
        <v>0.19243383905537231</v>
      </c>
      <c r="DA66" s="71" t="s">
        <v>314</v>
      </c>
    </row>
    <row r="67" spans="1:105" ht="12" customHeight="1" x14ac:dyDescent="0.3">
      <c r="A67" s="18" t="s">
        <v>70</v>
      </c>
      <c r="B67" s="232">
        <v>7.5223959795538003E-2</v>
      </c>
      <c r="C67" s="232">
        <v>0.1421451233097662</v>
      </c>
      <c r="D67" s="232">
        <v>0.17729222908346309</v>
      </c>
      <c r="E67" s="232">
        <v>8.6873801643619006E-2</v>
      </c>
      <c r="F67" s="232">
        <v>0.1078639963793491</v>
      </c>
      <c r="G67" s="232">
        <v>8.2991951809364292E-2</v>
      </c>
      <c r="H67" s="232">
        <v>7.1428024402197962E-2</v>
      </c>
      <c r="I67" s="232">
        <v>0.19368465058049769</v>
      </c>
      <c r="J67" s="232">
        <v>1.8119191603891398E-2</v>
      </c>
      <c r="K67" s="232">
        <v>0</v>
      </c>
      <c r="L67" s="232">
        <v>0</v>
      </c>
      <c r="M67" s="232">
        <v>0</v>
      </c>
      <c r="N67" s="232">
        <v>5.0528874943459402E-2</v>
      </c>
      <c r="O67" s="232">
        <v>3.4818535957389547E-2</v>
      </c>
      <c r="P67" s="232">
        <v>3.3987494020990161E-2</v>
      </c>
      <c r="Q67" s="232">
        <v>2.378746119857018E-2</v>
      </c>
      <c r="R67" s="232">
        <v>2.10860529023017E-2</v>
      </c>
      <c r="S67" s="232">
        <v>2.2539558566234019E-2</v>
      </c>
      <c r="T67" s="232">
        <v>1.8701756223064119E-2</v>
      </c>
      <c r="U67" s="232">
        <v>1.493420085285938E-2</v>
      </c>
      <c r="V67" s="232">
        <v>1.4357757031313459E-2</v>
      </c>
      <c r="W67" s="232">
        <v>1.338230163621947E-2</v>
      </c>
      <c r="DA67" s="71" t="s">
        <v>315</v>
      </c>
    </row>
    <row r="68" spans="1:105" ht="12" customHeight="1" x14ac:dyDescent="0.3">
      <c r="A68" s="18" t="s">
        <v>162</v>
      </c>
      <c r="B68" s="232">
        <v>5.8291663363692026</v>
      </c>
      <c r="C68" s="232">
        <v>5.4734950235441344</v>
      </c>
      <c r="D68" s="232">
        <v>5.8681300845855784</v>
      </c>
      <c r="E68" s="232">
        <v>5.4531192276039286</v>
      </c>
      <c r="F68" s="232">
        <v>5.6494811912773022</v>
      </c>
      <c r="G68" s="232">
        <v>5.3335305559268216</v>
      </c>
      <c r="H68" s="232">
        <v>6.9858381073162166</v>
      </c>
      <c r="I68" s="232">
        <v>7.7384925886671594</v>
      </c>
      <c r="J68" s="232">
        <v>6.7969089043715956</v>
      </c>
      <c r="K68" s="232">
        <v>6.0118894665171059</v>
      </c>
      <c r="L68" s="232">
        <v>6.6058026928483136</v>
      </c>
      <c r="M68" s="232">
        <v>6.3418824106314844</v>
      </c>
      <c r="N68" s="232">
        <v>6.2258801609425207</v>
      </c>
      <c r="O68" s="232">
        <v>5.1885106222185966</v>
      </c>
      <c r="P68" s="232">
        <v>5.1813273819619639</v>
      </c>
      <c r="Q68" s="232">
        <v>5.9237363534749417</v>
      </c>
      <c r="R68" s="232">
        <v>5.4255157505490796</v>
      </c>
      <c r="S68" s="232">
        <v>5.7073011332238144</v>
      </c>
      <c r="T68" s="232">
        <v>6.5065279569646064</v>
      </c>
      <c r="U68" s="232">
        <v>6.3075934769170043</v>
      </c>
      <c r="V68" s="232">
        <v>5.8494825100752097</v>
      </c>
      <c r="W68" s="232">
        <v>5.3960207122670552</v>
      </c>
      <c r="DA68" s="71" t="s">
        <v>316</v>
      </c>
    </row>
    <row r="69" spans="1:105" ht="12" customHeight="1" x14ac:dyDescent="0.3">
      <c r="A69" s="18" t="s">
        <v>36</v>
      </c>
      <c r="B69" s="232">
        <v>9.584661114096674</v>
      </c>
      <c r="C69" s="232">
        <v>10.80222814359623</v>
      </c>
      <c r="D69" s="232">
        <v>11.73896047544978</v>
      </c>
      <c r="E69" s="232">
        <v>13.27036823527159</v>
      </c>
      <c r="F69" s="232">
        <v>10.550355730793751</v>
      </c>
      <c r="G69" s="232">
        <v>8.270802391439279</v>
      </c>
      <c r="H69" s="232">
        <v>8.7689846107113745</v>
      </c>
      <c r="I69" s="232">
        <v>9.1057796055027556</v>
      </c>
      <c r="J69" s="232">
        <v>8.3997282306963967</v>
      </c>
      <c r="K69" s="232">
        <v>7.031655246339235</v>
      </c>
      <c r="L69" s="232">
        <v>5.8335202348922151</v>
      </c>
      <c r="M69" s="232">
        <v>5.399309174571008</v>
      </c>
      <c r="N69" s="232">
        <v>5.2103875721390418</v>
      </c>
      <c r="O69" s="232">
        <v>4.7019324784759542</v>
      </c>
      <c r="P69" s="232">
        <v>3.9690599317435309</v>
      </c>
      <c r="Q69" s="232">
        <v>3.700338281734834</v>
      </c>
      <c r="R69" s="232">
        <v>3.2835413491058651</v>
      </c>
      <c r="S69" s="232">
        <v>3.5435531842652872</v>
      </c>
      <c r="T69" s="232">
        <v>3.9428480275693119</v>
      </c>
      <c r="U69" s="232">
        <v>3.4396907536391699</v>
      </c>
      <c r="V69" s="232">
        <v>2.939197740895092</v>
      </c>
      <c r="W69" s="232">
        <v>3.8982198484376172</v>
      </c>
      <c r="DA69" s="71" t="s">
        <v>317</v>
      </c>
    </row>
    <row r="70" spans="1:105" ht="12" hidden="1" customHeight="1" x14ac:dyDescent="0.3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3">
      <c r="A71" s="57" t="s">
        <v>228</v>
      </c>
      <c r="B71" s="263">
        <v>66.197821962466435</v>
      </c>
      <c r="C71" s="263">
        <v>68.002005981849507</v>
      </c>
      <c r="D71" s="263">
        <v>72.638963186103183</v>
      </c>
      <c r="E71" s="263">
        <v>73.169010566903253</v>
      </c>
      <c r="F71" s="263">
        <v>67.759552121849211</v>
      </c>
      <c r="G71" s="263">
        <v>62.110060647961078</v>
      </c>
      <c r="H71" s="263">
        <v>74.860053282494562</v>
      </c>
      <c r="I71" s="263">
        <v>81.089278182253835</v>
      </c>
      <c r="J71" s="263">
        <v>71.272421373227814</v>
      </c>
      <c r="K71" s="263">
        <v>60.247664312519767</v>
      </c>
      <c r="L71" s="263">
        <v>63.25012302831859</v>
      </c>
      <c r="M71" s="263">
        <v>59.8056709673005</v>
      </c>
      <c r="N71" s="263">
        <v>58.78572679922334</v>
      </c>
      <c r="O71" s="263">
        <v>51.604504606983603</v>
      </c>
      <c r="P71" s="263">
        <v>48.341779161140671</v>
      </c>
      <c r="Q71" s="263">
        <v>51.783285414679987</v>
      </c>
      <c r="R71" s="263">
        <v>47.208419392142282</v>
      </c>
      <c r="S71" s="263">
        <v>49.813227382557272</v>
      </c>
      <c r="T71" s="263">
        <v>55.296173786223363</v>
      </c>
      <c r="U71" s="263">
        <v>50.849492535868102</v>
      </c>
      <c r="V71" s="263">
        <v>47.831087371206742</v>
      </c>
      <c r="W71" s="263">
        <v>49.376272706913973</v>
      </c>
      <c r="DA71" s="70" t="s">
        <v>318</v>
      </c>
    </row>
    <row r="72" spans="1:105" ht="12" customHeight="1" x14ac:dyDescent="0.3">
      <c r="A72" s="57" t="s">
        <v>181</v>
      </c>
      <c r="B72" s="263">
        <v>64.856026237105155</v>
      </c>
      <c r="C72" s="263">
        <v>67.074142733305735</v>
      </c>
      <c r="D72" s="263">
        <v>71.942949414046794</v>
      </c>
      <c r="E72" s="263">
        <v>72.945571466247273</v>
      </c>
      <c r="F72" s="263">
        <v>66.616593645939304</v>
      </c>
      <c r="G72" s="263">
        <v>60.628088858398179</v>
      </c>
      <c r="H72" s="263">
        <v>71.976405818383654</v>
      </c>
      <c r="I72" s="263">
        <v>78.035559230776812</v>
      </c>
      <c r="J72" s="263">
        <v>68.658650218383386</v>
      </c>
      <c r="K72" s="263">
        <v>59.049615485896993</v>
      </c>
      <c r="L72" s="263">
        <v>60.410356593599687</v>
      </c>
      <c r="M72" s="263">
        <v>57.051287396802422</v>
      </c>
      <c r="N72" s="263">
        <v>56.166656819273072</v>
      </c>
      <c r="O72" s="263">
        <v>49.179076012668133</v>
      </c>
      <c r="P72" s="263">
        <v>45.796735391363647</v>
      </c>
      <c r="Q72" s="263">
        <v>48.986127496310907</v>
      </c>
      <c r="R72" s="263">
        <v>44.361862314507121</v>
      </c>
      <c r="S72" s="263">
        <v>46.943666475064433</v>
      </c>
      <c r="T72" s="263">
        <v>52.419313242072811</v>
      </c>
      <c r="U72" s="263">
        <v>48.508932460088957</v>
      </c>
      <c r="V72" s="263">
        <v>44.877011860967087</v>
      </c>
      <c r="W72" s="263">
        <v>46.768738943811123</v>
      </c>
      <c r="DA72" s="70" t="s">
        <v>319</v>
      </c>
    </row>
    <row r="73" spans="1:105" ht="12" customHeight="1" x14ac:dyDescent="0.3">
      <c r="A73" s="60" t="s">
        <v>183</v>
      </c>
      <c r="B73" s="264">
        <v>36.436774339641637</v>
      </c>
      <c r="C73" s="264">
        <v>36.130184028803413</v>
      </c>
      <c r="D73" s="264">
        <v>39.751605812424877</v>
      </c>
      <c r="E73" s="264">
        <v>39.550149773664423</v>
      </c>
      <c r="F73" s="264">
        <v>38.74598576503697</v>
      </c>
      <c r="G73" s="264">
        <v>34.704146559202528</v>
      </c>
      <c r="H73" s="264">
        <v>37.35473637047761</v>
      </c>
      <c r="I73" s="264">
        <v>40.259677297022272</v>
      </c>
      <c r="J73" s="264">
        <v>36.881515497222892</v>
      </c>
      <c r="K73" s="264">
        <v>29.96780414271894</v>
      </c>
      <c r="L73" s="264">
        <v>28.63776955242858</v>
      </c>
      <c r="M73" s="264">
        <v>27.46730117948108</v>
      </c>
      <c r="N73" s="264">
        <v>26.448812257464429</v>
      </c>
      <c r="O73" s="264">
        <v>21.870591284679069</v>
      </c>
      <c r="P73" s="264">
        <v>21.218124873676391</v>
      </c>
      <c r="Q73" s="264">
        <v>23.651736828693039</v>
      </c>
      <c r="R73" s="264">
        <v>21.77854259452436</v>
      </c>
      <c r="S73" s="264">
        <v>23.372420417294322</v>
      </c>
      <c r="T73" s="264">
        <v>26.880388451430019</v>
      </c>
      <c r="U73" s="264">
        <v>26.558734586029651</v>
      </c>
      <c r="V73" s="264">
        <v>23.33765484651191</v>
      </c>
      <c r="W73" s="264">
        <v>22.703513176499168</v>
      </c>
      <c r="DA73" s="72" t="s">
        <v>320</v>
      </c>
    </row>
    <row r="74" spans="1:105" ht="12" customHeight="1" x14ac:dyDescent="0.3">
      <c r="A74" s="59" t="s">
        <v>33</v>
      </c>
      <c r="B74" s="232">
        <v>0</v>
      </c>
      <c r="C74" s="232">
        <v>0</v>
      </c>
      <c r="D74" s="232">
        <v>0</v>
      </c>
      <c r="E74" s="232">
        <v>0</v>
      </c>
      <c r="F74" s="232">
        <v>0</v>
      </c>
      <c r="G74" s="232">
        <v>0</v>
      </c>
      <c r="H74" s="232">
        <v>0</v>
      </c>
      <c r="I74" s="232">
        <v>0</v>
      </c>
      <c r="J74" s="232">
        <v>0</v>
      </c>
      <c r="K74" s="232">
        <v>0</v>
      </c>
      <c r="L74" s="232">
        <v>0</v>
      </c>
      <c r="M74" s="232">
        <v>0</v>
      </c>
      <c r="N74" s="232">
        <v>0</v>
      </c>
      <c r="O74" s="232">
        <v>0</v>
      </c>
      <c r="P74" s="232">
        <v>0</v>
      </c>
      <c r="Q74" s="232">
        <v>0</v>
      </c>
      <c r="R74" s="232">
        <v>0</v>
      </c>
      <c r="S74" s="232">
        <v>0</v>
      </c>
      <c r="T74" s="232">
        <v>0</v>
      </c>
      <c r="U74" s="232">
        <v>0</v>
      </c>
      <c r="V74" s="232">
        <v>0</v>
      </c>
      <c r="W74" s="232">
        <v>0</v>
      </c>
      <c r="DA74" s="71" t="s">
        <v>321</v>
      </c>
    </row>
    <row r="75" spans="1:105" ht="12" customHeight="1" x14ac:dyDescent="0.3">
      <c r="A75" s="59" t="s">
        <v>160</v>
      </c>
      <c r="B75" s="232">
        <v>1.255169824694655</v>
      </c>
      <c r="C75" s="232">
        <v>1.15896173756295</v>
      </c>
      <c r="D75" s="232">
        <v>1.8824281878748019</v>
      </c>
      <c r="E75" s="232">
        <v>1.2487490175248179</v>
      </c>
      <c r="F75" s="232">
        <v>0.91899851928630893</v>
      </c>
      <c r="G75" s="232">
        <v>0.86409442820391014</v>
      </c>
      <c r="H75" s="232">
        <v>0.7895861355217022</v>
      </c>
      <c r="I75" s="232">
        <v>0.77968106787397173</v>
      </c>
      <c r="J75" s="232">
        <v>0.96647405715992951</v>
      </c>
      <c r="K75" s="232">
        <v>1.232002991421645</v>
      </c>
      <c r="L75" s="232">
        <v>1.0833641674844401</v>
      </c>
      <c r="M75" s="232">
        <v>1.0729852832302269</v>
      </c>
      <c r="N75" s="232">
        <v>1.129314096774114</v>
      </c>
      <c r="O75" s="232">
        <v>1.11564503451387</v>
      </c>
      <c r="P75" s="232">
        <v>0.91580332618449878</v>
      </c>
      <c r="Q75" s="232">
        <v>1.034138054598051</v>
      </c>
      <c r="R75" s="232">
        <v>0.77850551217430697</v>
      </c>
      <c r="S75" s="232">
        <v>0.82468936799969861</v>
      </c>
      <c r="T75" s="232">
        <v>0.89080274489092326</v>
      </c>
      <c r="U75" s="232">
        <v>0.88078593588861187</v>
      </c>
      <c r="V75" s="232">
        <v>0.75313111130542465</v>
      </c>
      <c r="W75" s="232">
        <v>0.7336444903608218</v>
      </c>
      <c r="DA75" s="71" t="s">
        <v>322</v>
      </c>
    </row>
    <row r="76" spans="1:105" ht="12" customHeight="1" x14ac:dyDescent="0.3">
      <c r="A76" s="59" t="s">
        <v>70</v>
      </c>
      <c r="B76" s="232">
        <v>0.44822572201806382</v>
      </c>
      <c r="C76" s="232">
        <v>0.88520428212740065</v>
      </c>
      <c r="D76" s="232">
        <v>1.110577651363339</v>
      </c>
      <c r="E76" s="232">
        <v>0.60061236077287328</v>
      </c>
      <c r="F76" s="232">
        <v>0.70868948835392631</v>
      </c>
      <c r="G76" s="232">
        <v>0.51849724092737015</v>
      </c>
      <c r="H76" s="232">
        <v>0.37008331477170869</v>
      </c>
      <c r="I76" s="232">
        <v>0.96400635587502581</v>
      </c>
      <c r="J76" s="232">
        <v>9.5487723329929039E-2</v>
      </c>
      <c r="K76" s="232">
        <v>0</v>
      </c>
      <c r="L76" s="232">
        <v>0</v>
      </c>
      <c r="M76" s="232">
        <v>0</v>
      </c>
      <c r="N76" s="232">
        <v>0.20383721788649731</v>
      </c>
      <c r="O76" s="232">
        <v>0.13835177152753289</v>
      </c>
      <c r="P76" s="232">
        <v>0.13230745383854681</v>
      </c>
      <c r="Q76" s="232">
        <v>9.0460378135223563E-2</v>
      </c>
      <c r="R76" s="232">
        <v>8.1299846922558927E-2</v>
      </c>
      <c r="S76" s="232">
        <v>8.8696341112844856E-2</v>
      </c>
      <c r="T76" s="232">
        <v>7.4487936453762463E-2</v>
      </c>
      <c r="U76" s="232">
        <v>6.0652900576289713E-2</v>
      </c>
      <c r="V76" s="232">
        <v>5.5298761509073688E-2</v>
      </c>
      <c r="W76" s="232">
        <v>5.4351174965218269E-2</v>
      </c>
      <c r="DA76" s="71" t="s">
        <v>323</v>
      </c>
    </row>
    <row r="77" spans="1:105" ht="12" customHeight="1" x14ac:dyDescent="0.3">
      <c r="A77" s="59" t="s">
        <v>162</v>
      </c>
      <c r="B77" s="232">
        <v>34.733378792928917</v>
      </c>
      <c r="C77" s="232">
        <v>34.086018009113047</v>
      </c>
      <c r="D77" s="232">
        <v>36.75859997318674</v>
      </c>
      <c r="E77" s="232">
        <v>37.700788395366729</v>
      </c>
      <c r="F77" s="232">
        <v>37.118297757396732</v>
      </c>
      <c r="G77" s="232">
        <v>33.321554890071248</v>
      </c>
      <c r="H77" s="232">
        <v>36.195066920184203</v>
      </c>
      <c r="I77" s="232">
        <v>38.515989873273277</v>
      </c>
      <c r="J77" s="232">
        <v>35.819553716733033</v>
      </c>
      <c r="K77" s="232">
        <v>28.735801151297299</v>
      </c>
      <c r="L77" s="232">
        <v>27.55440538494414</v>
      </c>
      <c r="M77" s="232">
        <v>26.394315896250848</v>
      </c>
      <c r="N77" s="232">
        <v>25.115660942803821</v>
      </c>
      <c r="O77" s="232">
        <v>20.616594478637669</v>
      </c>
      <c r="P77" s="232">
        <v>20.17001409365335</v>
      </c>
      <c r="Q77" s="232">
        <v>22.52713839595976</v>
      </c>
      <c r="R77" s="232">
        <v>20.9187372354275</v>
      </c>
      <c r="S77" s="232">
        <v>22.459034708181779</v>
      </c>
      <c r="T77" s="232">
        <v>25.915097770085339</v>
      </c>
      <c r="U77" s="232">
        <v>25.61729574956475</v>
      </c>
      <c r="V77" s="232">
        <v>22.52922497369741</v>
      </c>
      <c r="W77" s="232">
        <v>21.915517511173132</v>
      </c>
      <c r="DA77" s="71" t="s">
        <v>324</v>
      </c>
    </row>
    <row r="78" spans="1:105" ht="12" customHeight="1" x14ac:dyDescent="0.3">
      <c r="A78" s="60" t="s">
        <v>189</v>
      </c>
      <c r="B78" s="264">
        <v>28.419251897463521</v>
      </c>
      <c r="C78" s="264">
        <v>30.943958704502339</v>
      </c>
      <c r="D78" s="264">
        <v>32.191343601621909</v>
      </c>
      <c r="E78" s="264">
        <v>33.39542169258285</v>
      </c>
      <c r="F78" s="264">
        <v>27.87060788090233</v>
      </c>
      <c r="G78" s="264">
        <v>25.923942299195641</v>
      </c>
      <c r="H78" s="264">
        <v>34.621669447906037</v>
      </c>
      <c r="I78" s="264">
        <v>37.775881933754533</v>
      </c>
      <c r="J78" s="264">
        <v>31.7771347211605</v>
      </c>
      <c r="K78" s="264">
        <v>29.08181134317806</v>
      </c>
      <c r="L78" s="264">
        <v>31.772587041171111</v>
      </c>
      <c r="M78" s="264">
        <v>29.58398621732135</v>
      </c>
      <c r="N78" s="264">
        <v>29.71784456180864</v>
      </c>
      <c r="O78" s="264">
        <v>27.30848472798905</v>
      </c>
      <c r="P78" s="264">
        <v>24.578610517687249</v>
      </c>
      <c r="Q78" s="264">
        <v>25.334390667617871</v>
      </c>
      <c r="R78" s="264">
        <v>22.583319719982761</v>
      </c>
      <c r="S78" s="264">
        <v>23.571246057770111</v>
      </c>
      <c r="T78" s="264">
        <v>25.538924790642788</v>
      </c>
      <c r="U78" s="264">
        <v>21.95019787405931</v>
      </c>
      <c r="V78" s="264">
        <v>21.53935701445517</v>
      </c>
      <c r="W78" s="264">
        <v>24.065225767311951</v>
      </c>
      <c r="DA78" s="72" t="s">
        <v>325</v>
      </c>
    </row>
    <row r="79" spans="1:105" ht="12" customHeight="1" x14ac:dyDescent="0.3">
      <c r="A79" s="57" t="s">
        <v>191</v>
      </c>
      <c r="B79" s="263">
        <f t="shared" ref="B79:W79" si="1">B80+B84+B95</f>
        <v>21.76905214693118</v>
      </c>
      <c r="C79" s="263">
        <f t="shared" si="1"/>
        <v>17.266772081560944</v>
      </c>
      <c r="D79" s="263">
        <f t="shared" si="1"/>
        <v>18.1337996295075</v>
      </c>
      <c r="E79" s="263">
        <f t="shared" si="1"/>
        <v>18.644977932753516</v>
      </c>
      <c r="F79" s="263">
        <f t="shared" si="1"/>
        <v>16.746506059214479</v>
      </c>
      <c r="G79" s="263">
        <f t="shared" si="1"/>
        <v>15.286237357192096</v>
      </c>
      <c r="H79" s="263">
        <f t="shared" si="1"/>
        <v>18.296256044884615</v>
      </c>
      <c r="I79" s="263">
        <f t="shared" si="1"/>
        <v>18.240394113398395</v>
      </c>
      <c r="J79" s="263">
        <f t="shared" si="1"/>
        <v>16.099193567968896</v>
      </c>
      <c r="K79" s="263">
        <f t="shared" si="1"/>
        <v>13.827934491274338</v>
      </c>
      <c r="L79" s="263">
        <f t="shared" si="1"/>
        <v>13.84909815475519</v>
      </c>
      <c r="M79" s="263">
        <f t="shared" si="1"/>
        <v>13.07542239523508</v>
      </c>
      <c r="N79" s="263">
        <f t="shared" si="1"/>
        <v>12.865916011817742</v>
      </c>
      <c r="O79" s="263">
        <f t="shared" si="1"/>
        <v>11.227950740890931</v>
      </c>
      <c r="P79" s="263">
        <f t="shared" si="1"/>
        <v>10.468112474886864</v>
      </c>
      <c r="Q79" s="263">
        <f t="shared" si="1"/>
        <v>11.174837921015286</v>
      </c>
      <c r="R79" s="263">
        <f t="shared" si="1"/>
        <v>10.110088334129511</v>
      </c>
      <c r="S79" s="263">
        <f t="shared" si="1"/>
        <v>10.722105075952609</v>
      </c>
      <c r="T79" s="263">
        <f t="shared" si="1"/>
        <v>12.070004037153911</v>
      </c>
      <c r="U79" s="263">
        <f t="shared" si="1"/>
        <v>11.218781318356857</v>
      </c>
      <c r="V79" s="263">
        <f t="shared" si="1"/>
        <v>10.305205883548805</v>
      </c>
      <c r="W79" s="263">
        <f t="shared" si="1"/>
        <v>10.804893308045417</v>
      </c>
      <c r="DA79" s="70"/>
    </row>
    <row r="80" spans="1:105" ht="12" customHeight="1" x14ac:dyDescent="0.3">
      <c r="A80" s="60" t="s">
        <v>192</v>
      </c>
      <c r="B80" s="264">
        <v>5.9759560707898736</v>
      </c>
      <c r="C80" s="264">
        <v>5.8957304841332654</v>
      </c>
      <c r="D80" s="264">
        <v>6.4801555114274407</v>
      </c>
      <c r="E80" s="264">
        <v>6.4768621918715601</v>
      </c>
      <c r="F80" s="264">
        <v>6.3430494314060937</v>
      </c>
      <c r="G80" s="264">
        <v>5.687504146883879</v>
      </c>
      <c r="H80" s="264">
        <v>6.1299771418800164</v>
      </c>
      <c r="I80" s="264">
        <v>6.5703318128434862</v>
      </c>
      <c r="J80" s="264">
        <v>6.069460580451814</v>
      </c>
      <c r="K80" s="264">
        <v>4.9362814517036284</v>
      </c>
      <c r="L80" s="264">
        <v>4.7171988306711601</v>
      </c>
      <c r="M80" s="264">
        <v>4.5243998757770889</v>
      </c>
      <c r="N80" s="264">
        <v>4.3426833054503167</v>
      </c>
      <c r="O80" s="264">
        <v>3.5925140927291088</v>
      </c>
      <c r="P80" s="264">
        <v>3.4859337284754628</v>
      </c>
      <c r="Q80" s="264">
        <v>3.889991217386608</v>
      </c>
      <c r="R80" s="264">
        <v>3.582173281853831</v>
      </c>
      <c r="S80" s="264">
        <v>3.8443183925611382</v>
      </c>
      <c r="T80" s="264">
        <v>4.4231857550679896</v>
      </c>
      <c r="U80" s="264">
        <v>4.3713833240206128</v>
      </c>
      <c r="V80" s="264">
        <v>3.8409101097755611</v>
      </c>
      <c r="W80" s="264">
        <v>3.7361594370298539</v>
      </c>
      <c r="DA80" s="72" t="s">
        <v>326</v>
      </c>
    </row>
    <row r="81" spans="1:105" ht="12" customHeight="1" x14ac:dyDescent="0.3">
      <c r="A81" s="59" t="s">
        <v>33</v>
      </c>
      <c r="B81" s="232">
        <v>0</v>
      </c>
      <c r="C81" s="232">
        <v>0</v>
      </c>
      <c r="D81" s="232">
        <v>0</v>
      </c>
      <c r="E81" s="232">
        <v>0</v>
      </c>
      <c r="F81" s="232">
        <v>0</v>
      </c>
      <c r="G81" s="232">
        <v>0</v>
      </c>
      <c r="H81" s="232">
        <v>0</v>
      </c>
      <c r="I81" s="232">
        <v>0</v>
      </c>
      <c r="J81" s="232">
        <v>0</v>
      </c>
      <c r="K81" s="232">
        <v>0</v>
      </c>
      <c r="L81" s="232">
        <v>0</v>
      </c>
      <c r="M81" s="232">
        <v>0</v>
      </c>
      <c r="N81" s="232">
        <v>0</v>
      </c>
      <c r="O81" s="232">
        <v>0</v>
      </c>
      <c r="P81" s="232">
        <v>0</v>
      </c>
      <c r="Q81" s="232">
        <v>0</v>
      </c>
      <c r="R81" s="232">
        <v>0</v>
      </c>
      <c r="S81" s="232">
        <v>0</v>
      </c>
      <c r="T81" s="232">
        <v>0</v>
      </c>
      <c r="U81" s="232">
        <v>0</v>
      </c>
      <c r="V81" s="232">
        <v>0</v>
      </c>
      <c r="W81" s="232">
        <v>0</v>
      </c>
      <c r="DA81" s="71" t="s">
        <v>327</v>
      </c>
    </row>
    <row r="82" spans="1:105" ht="12" customHeight="1" x14ac:dyDescent="0.3">
      <c r="A82" s="59" t="s">
        <v>160</v>
      </c>
      <c r="B82" s="232">
        <v>0.20842295735380481</v>
      </c>
      <c r="C82" s="232">
        <v>0.1938694842557929</v>
      </c>
      <c r="D82" s="232">
        <v>0.31568589080182891</v>
      </c>
      <c r="E82" s="232">
        <v>0.20765266639768329</v>
      </c>
      <c r="F82" s="232">
        <v>0.1532509827412579</v>
      </c>
      <c r="G82" s="232">
        <v>0.14376034218199721</v>
      </c>
      <c r="H82" s="232">
        <v>0.13086901085710431</v>
      </c>
      <c r="I82" s="232">
        <v>0.13036457201090809</v>
      </c>
      <c r="J82" s="232">
        <v>0.15946207152392269</v>
      </c>
      <c r="K82" s="232">
        <v>0.20293490594223709</v>
      </c>
      <c r="L82" s="232">
        <v>0.17845119448610319</v>
      </c>
      <c r="M82" s="232">
        <v>0.17674158995220221</v>
      </c>
      <c r="N82" s="232">
        <v>0.18686447471468109</v>
      </c>
      <c r="O82" s="232">
        <v>0.18442510292364761</v>
      </c>
      <c r="P82" s="232">
        <v>0.15140175217457191</v>
      </c>
      <c r="Q82" s="232">
        <v>0.1707372670743588</v>
      </c>
      <c r="R82" s="232">
        <v>0.12852977117541689</v>
      </c>
      <c r="S82" s="232">
        <v>0.1361624324003243</v>
      </c>
      <c r="T82" s="232">
        <v>0.14698950365706401</v>
      </c>
      <c r="U82" s="232">
        <v>0.14530308261103431</v>
      </c>
      <c r="V82" s="232">
        <v>0.124244680771927</v>
      </c>
      <c r="W82" s="232">
        <v>0.1210204945287115</v>
      </c>
      <c r="DA82" s="71" t="s">
        <v>328</v>
      </c>
    </row>
    <row r="83" spans="1:105" ht="12" customHeight="1" x14ac:dyDescent="0.3">
      <c r="A83" s="59" t="s">
        <v>162</v>
      </c>
      <c r="B83" s="232">
        <v>5.7675331134360688</v>
      </c>
      <c r="C83" s="232">
        <v>5.7018609998774723</v>
      </c>
      <c r="D83" s="232">
        <v>6.1644696206256118</v>
      </c>
      <c r="E83" s="232">
        <v>6.2692095254738769</v>
      </c>
      <c r="F83" s="232">
        <v>6.1897984486648356</v>
      </c>
      <c r="G83" s="232">
        <v>5.5437438047018821</v>
      </c>
      <c r="H83" s="232">
        <v>5.9991081310229113</v>
      </c>
      <c r="I83" s="232">
        <v>6.4399672408325781</v>
      </c>
      <c r="J83" s="232">
        <v>5.9099985089278917</v>
      </c>
      <c r="K83" s="232">
        <v>4.7333465457613917</v>
      </c>
      <c r="L83" s="232">
        <v>4.5387476361850556</v>
      </c>
      <c r="M83" s="232">
        <v>4.3476582858248856</v>
      </c>
      <c r="N83" s="232">
        <v>4.1558188307356358</v>
      </c>
      <c r="O83" s="232">
        <v>3.4080889898054618</v>
      </c>
      <c r="P83" s="232">
        <v>3.3345319763008909</v>
      </c>
      <c r="Q83" s="232">
        <v>3.719253950312249</v>
      </c>
      <c r="R83" s="232">
        <v>3.4536435106784138</v>
      </c>
      <c r="S83" s="232">
        <v>3.7081559601608132</v>
      </c>
      <c r="T83" s="232">
        <v>4.2761962514109264</v>
      </c>
      <c r="U83" s="232">
        <v>4.2260802414095782</v>
      </c>
      <c r="V83" s="232">
        <v>3.7166654290036338</v>
      </c>
      <c r="W83" s="232">
        <v>3.615138942501142</v>
      </c>
      <c r="DA83" s="71" t="s">
        <v>329</v>
      </c>
    </row>
    <row r="84" spans="1:105" ht="12" customHeight="1" x14ac:dyDescent="0.3">
      <c r="A84" s="60" t="s">
        <v>197</v>
      </c>
      <c r="B84" s="264">
        <v>11.07403383474858</v>
      </c>
      <c r="C84" s="264">
        <v>6.1947798448272628</v>
      </c>
      <c r="D84" s="264">
        <v>6.2551099023027668</v>
      </c>
      <c r="E84" s="264">
        <v>6.6148394118360798</v>
      </c>
      <c r="F84" s="264">
        <v>5.7557907636005456</v>
      </c>
      <c r="G84" s="264">
        <v>5.285738363917134</v>
      </c>
      <c r="H84" s="264">
        <v>6.4279516565726542</v>
      </c>
      <c r="I84" s="264">
        <v>5.3538429083655332</v>
      </c>
      <c r="J84" s="264">
        <v>4.78670789833716</v>
      </c>
      <c r="K84" s="264">
        <v>4.1013118710419239</v>
      </c>
      <c r="L84" s="264">
        <v>3.8983349515646659</v>
      </c>
      <c r="M84" s="264">
        <v>3.6779633611512499</v>
      </c>
      <c r="N84" s="264">
        <v>3.605903303008644</v>
      </c>
      <c r="O84" s="264">
        <v>3.12112434376226</v>
      </c>
      <c r="P84" s="264">
        <v>2.9188120911514859</v>
      </c>
      <c r="Q84" s="264">
        <v>3.1021124870985042</v>
      </c>
      <c r="R84" s="264">
        <v>2.7994521568957338</v>
      </c>
      <c r="S84" s="264">
        <v>2.9859962438987369</v>
      </c>
      <c r="T84" s="264">
        <v>3.4326935497117148</v>
      </c>
      <c r="U84" s="264">
        <v>3.2262781682059378</v>
      </c>
      <c r="V84" s="264">
        <v>2.9109297049424172</v>
      </c>
      <c r="W84" s="264">
        <v>3.0989834516090018</v>
      </c>
      <c r="DA84" s="72" t="s">
        <v>330</v>
      </c>
    </row>
    <row r="85" spans="1:105" ht="12" customHeight="1" x14ac:dyDescent="0.3">
      <c r="A85" s="64" t="s">
        <v>30</v>
      </c>
      <c r="B85" s="231">
        <v>0</v>
      </c>
      <c r="C85" s="231">
        <v>0</v>
      </c>
      <c r="D85" s="231">
        <v>0</v>
      </c>
      <c r="E85" s="231">
        <v>0</v>
      </c>
      <c r="F85" s="231">
        <v>0</v>
      </c>
      <c r="G85" s="231">
        <v>0.17568508295809321</v>
      </c>
      <c r="H85" s="231">
        <v>5.796692422390704E-3</v>
      </c>
      <c r="I85" s="231">
        <v>0</v>
      </c>
      <c r="J85" s="231">
        <v>0</v>
      </c>
      <c r="K85" s="231">
        <v>0</v>
      </c>
      <c r="L85" s="231">
        <v>0</v>
      </c>
      <c r="M85" s="231">
        <v>0</v>
      </c>
      <c r="N85" s="231">
        <v>0</v>
      </c>
      <c r="O85" s="231">
        <v>0</v>
      </c>
      <c r="P85" s="231">
        <v>0</v>
      </c>
      <c r="Q85" s="231">
        <v>4.2027677136903002E-2</v>
      </c>
      <c r="R85" s="231">
        <v>3.4088536584791489E-2</v>
      </c>
      <c r="S85" s="231">
        <v>4.877276993681158E-2</v>
      </c>
      <c r="T85" s="231">
        <v>5.6751411050864752E-2</v>
      </c>
      <c r="U85" s="231">
        <v>5.5573127906095768E-2</v>
      </c>
      <c r="V85" s="231">
        <v>5.1250444989777523E-2</v>
      </c>
      <c r="W85" s="231">
        <v>5.331912297581716E-2</v>
      </c>
      <c r="DA85" s="73" t="s">
        <v>331</v>
      </c>
    </row>
    <row r="86" spans="1:105" ht="12" customHeight="1" x14ac:dyDescent="0.3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332</v>
      </c>
    </row>
    <row r="87" spans="1:105" ht="12" customHeight="1" x14ac:dyDescent="0.3">
      <c r="A87" s="64" t="s">
        <v>33</v>
      </c>
      <c r="B87" s="231">
        <v>0</v>
      </c>
      <c r="C87" s="231">
        <v>0</v>
      </c>
      <c r="D87" s="231">
        <v>0</v>
      </c>
      <c r="E87" s="231">
        <v>0</v>
      </c>
      <c r="F87" s="231">
        <v>0</v>
      </c>
      <c r="G87" s="231">
        <v>0</v>
      </c>
      <c r="H87" s="231">
        <v>0</v>
      </c>
      <c r="I87" s="231">
        <v>0</v>
      </c>
      <c r="J87" s="231">
        <v>0</v>
      </c>
      <c r="K87" s="231">
        <v>0</v>
      </c>
      <c r="L87" s="231">
        <v>0</v>
      </c>
      <c r="M87" s="231">
        <v>0</v>
      </c>
      <c r="N87" s="231">
        <v>0</v>
      </c>
      <c r="O87" s="231">
        <v>0</v>
      </c>
      <c r="P87" s="231">
        <v>0</v>
      </c>
      <c r="Q87" s="231">
        <v>0</v>
      </c>
      <c r="R87" s="231">
        <v>0</v>
      </c>
      <c r="S87" s="231">
        <v>0</v>
      </c>
      <c r="T87" s="231">
        <v>0</v>
      </c>
      <c r="U87" s="231">
        <v>0</v>
      </c>
      <c r="V87" s="231">
        <v>0</v>
      </c>
      <c r="W87" s="231">
        <v>0</v>
      </c>
      <c r="DA87" s="73" t="s">
        <v>333</v>
      </c>
    </row>
    <row r="88" spans="1:105" ht="12" customHeight="1" x14ac:dyDescent="0.3">
      <c r="A88" s="64" t="s">
        <v>160</v>
      </c>
      <c r="B88" s="231">
        <v>2.3128667236033022E-2</v>
      </c>
      <c r="C88" s="231">
        <v>4.6796258830232897E-2</v>
      </c>
      <c r="D88" s="231">
        <v>8.2669054143286055E-2</v>
      </c>
      <c r="E88" s="231">
        <v>5.0041949027104848E-2</v>
      </c>
      <c r="F88" s="231">
        <v>3.869338793854131E-2</v>
      </c>
      <c r="G88" s="231">
        <v>3.6035996479298192E-2</v>
      </c>
      <c r="H88" s="231">
        <v>3.6572871378164777E-2</v>
      </c>
      <c r="I88" s="231">
        <v>4.8082618006430412E-2</v>
      </c>
      <c r="J88" s="231">
        <v>5.6132075462402987E-2</v>
      </c>
      <c r="K88" s="231">
        <v>7.8324756232456813E-2</v>
      </c>
      <c r="L88" s="231">
        <v>7.8933656939835312E-2</v>
      </c>
      <c r="M88" s="231">
        <v>7.8283293450345598E-2</v>
      </c>
      <c r="N88" s="231">
        <v>8.4528029591661585E-2</v>
      </c>
      <c r="O88" s="231">
        <v>8.448552215404348E-2</v>
      </c>
      <c r="P88" s="231">
        <v>6.9499254228805221E-2</v>
      </c>
      <c r="Q88" s="231">
        <v>8.0256716623126598E-2</v>
      </c>
      <c r="R88" s="231">
        <v>5.9858097292167997E-2</v>
      </c>
      <c r="S88" s="231">
        <v>6.2208792828978662E-2</v>
      </c>
      <c r="T88" s="231">
        <v>6.4755839970131276E-2</v>
      </c>
      <c r="U88" s="231">
        <v>6.2010427168843502E-2</v>
      </c>
      <c r="V88" s="231">
        <v>5.5853715612935811E-2</v>
      </c>
      <c r="W88" s="231">
        <v>5.1510753271188398E-2</v>
      </c>
      <c r="DA88" s="73" t="s">
        <v>334</v>
      </c>
    </row>
    <row r="89" spans="1:105" ht="12" customHeight="1" x14ac:dyDescent="0.3">
      <c r="A89" s="64" t="s">
        <v>70</v>
      </c>
      <c r="B89" s="231">
        <v>8.0072296259151108E-3</v>
      </c>
      <c r="C89" s="231">
        <v>3.4651571244039482E-2</v>
      </c>
      <c r="D89" s="231">
        <v>4.7283636585643739E-2</v>
      </c>
      <c r="E89" s="231">
        <v>2.3334081600651681E-2</v>
      </c>
      <c r="F89" s="231">
        <v>2.8927794716163989E-2</v>
      </c>
      <c r="G89" s="231">
        <v>2.0963276884572699E-2</v>
      </c>
      <c r="H89" s="231">
        <v>1.6618676728502861E-2</v>
      </c>
      <c r="I89" s="231">
        <v>5.7635279601294609E-2</v>
      </c>
      <c r="J89" s="231">
        <v>5.3765764827221662E-3</v>
      </c>
      <c r="K89" s="231">
        <v>0</v>
      </c>
      <c r="L89" s="231">
        <v>0</v>
      </c>
      <c r="M89" s="231">
        <v>0</v>
      </c>
      <c r="N89" s="231">
        <v>1.479131782616694E-2</v>
      </c>
      <c r="O89" s="231">
        <v>1.015730211005819E-2</v>
      </c>
      <c r="P89" s="231">
        <v>9.7341857529833226E-3</v>
      </c>
      <c r="Q89" s="231">
        <v>6.8061051943409884E-3</v>
      </c>
      <c r="R89" s="231">
        <v>6.0602192074551047E-3</v>
      </c>
      <c r="S89" s="231">
        <v>6.4864111385560226E-3</v>
      </c>
      <c r="T89" s="231">
        <v>5.2495336926900449E-3</v>
      </c>
      <c r="U89" s="231">
        <v>4.1398377103550026E-3</v>
      </c>
      <c r="V89" s="231">
        <v>3.975889224266076E-3</v>
      </c>
      <c r="W89" s="231">
        <v>3.6996323422566128E-3</v>
      </c>
      <c r="DA89" s="73" t="s">
        <v>335</v>
      </c>
    </row>
    <row r="90" spans="1:105" ht="12" customHeight="1" x14ac:dyDescent="0.3">
      <c r="A90" s="64" t="s">
        <v>34</v>
      </c>
      <c r="B90" s="231">
        <v>8.2607459513930248</v>
      </c>
      <c r="C90" s="231">
        <v>0.75615430860885724</v>
      </c>
      <c r="D90" s="231">
        <v>0</v>
      </c>
      <c r="E90" s="231">
        <v>8.5436306994042283E-2</v>
      </c>
      <c r="F90" s="231">
        <v>4.0390255318967477E-2</v>
      </c>
      <c r="G90" s="231">
        <v>0.44980107349928772</v>
      </c>
      <c r="H90" s="231">
        <v>4.9349402955560763E-2</v>
      </c>
      <c r="I90" s="231">
        <v>0</v>
      </c>
      <c r="J90" s="231">
        <v>0</v>
      </c>
      <c r="K90" s="231">
        <v>0</v>
      </c>
      <c r="L90" s="231">
        <v>0</v>
      </c>
      <c r="M90" s="231">
        <v>0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0.14736732546244771</v>
      </c>
      <c r="U90" s="231">
        <v>0.19136602149583781</v>
      </c>
      <c r="V90" s="231">
        <v>0.17513677231456459</v>
      </c>
      <c r="W90" s="231">
        <v>0.20737208070125759</v>
      </c>
      <c r="DA90" s="73" t="s">
        <v>336</v>
      </c>
    </row>
    <row r="91" spans="1:105" ht="12" customHeight="1" x14ac:dyDescent="0.3">
      <c r="A91" s="64" t="s">
        <v>162</v>
      </c>
      <c r="B91" s="231">
        <v>0.62656941977882064</v>
      </c>
      <c r="C91" s="231">
        <v>1.3473869904811351</v>
      </c>
      <c r="D91" s="231">
        <v>1.580365563555219</v>
      </c>
      <c r="E91" s="231">
        <v>1.479052307572539</v>
      </c>
      <c r="F91" s="231">
        <v>1.5299739687810541</v>
      </c>
      <c r="G91" s="231">
        <v>1.3604250943463549</v>
      </c>
      <c r="H91" s="231">
        <v>1.6412811177814881</v>
      </c>
      <c r="I91" s="231">
        <v>2.3253387326069319</v>
      </c>
      <c r="J91" s="231">
        <v>2.0366439647972951</v>
      </c>
      <c r="K91" s="231">
        <v>1.78848228904449</v>
      </c>
      <c r="L91" s="231">
        <v>1.9654085668642161</v>
      </c>
      <c r="M91" s="231">
        <v>1.885210186940522</v>
      </c>
      <c r="N91" s="231">
        <v>1.84036791043436</v>
      </c>
      <c r="O91" s="231">
        <v>1.5284358961105711</v>
      </c>
      <c r="P91" s="231">
        <v>1.4985049226698079</v>
      </c>
      <c r="Q91" s="231">
        <v>1.711523790341912</v>
      </c>
      <c r="R91" s="231">
        <v>1.574601732940458</v>
      </c>
      <c r="S91" s="231">
        <v>1.658542134452528</v>
      </c>
      <c r="T91" s="231">
        <v>1.844269103333646</v>
      </c>
      <c r="U91" s="231">
        <v>1.7650313339283159</v>
      </c>
      <c r="V91" s="231">
        <v>1.635692933239459</v>
      </c>
      <c r="W91" s="231">
        <v>1.5063920516277509</v>
      </c>
      <c r="DA91" s="73" t="s">
        <v>337</v>
      </c>
    </row>
    <row r="92" spans="1:105" ht="12" customHeight="1" x14ac:dyDescent="0.3">
      <c r="A92" s="64" t="s">
        <v>36</v>
      </c>
      <c r="B92" s="231">
        <v>1.1004988156798581</v>
      </c>
      <c r="C92" s="231">
        <v>2.8404754377798151</v>
      </c>
      <c r="D92" s="231">
        <v>3.3770503520898911</v>
      </c>
      <c r="E92" s="231">
        <v>3.8447808014677891</v>
      </c>
      <c r="F92" s="231">
        <v>3.0520570577600878</v>
      </c>
      <c r="G92" s="231">
        <v>2.2534999982684139</v>
      </c>
      <c r="H92" s="231">
        <v>2.2007151580624731</v>
      </c>
      <c r="I92" s="231">
        <v>2.922786278150876</v>
      </c>
      <c r="J92" s="231">
        <v>2.68855528159474</v>
      </c>
      <c r="K92" s="231">
        <v>2.2345048257649771</v>
      </c>
      <c r="L92" s="231">
        <v>1.853992727760615</v>
      </c>
      <c r="M92" s="231">
        <v>1.7144698807603831</v>
      </c>
      <c r="N92" s="231">
        <v>1.645220055918674</v>
      </c>
      <c r="O92" s="231">
        <v>1.4795545347611589</v>
      </c>
      <c r="P92" s="231">
        <v>1.2261818044102519</v>
      </c>
      <c r="Q92" s="231">
        <v>1.14203317084106</v>
      </c>
      <c r="R92" s="231">
        <v>1.0179401791593641</v>
      </c>
      <c r="S92" s="231">
        <v>1.0999798947563231</v>
      </c>
      <c r="T92" s="231">
        <v>1.1938096885032139</v>
      </c>
      <c r="U92" s="231">
        <v>1.028507475480317</v>
      </c>
      <c r="V92" s="231">
        <v>0.87793670478596697</v>
      </c>
      <c r="W92" s="231">
        <v>1.1624674644380739</v>
      </c>
      <c r="DA92" s="73" t="s">
        <v>338</v>
      </c>
    </row>
    <row r="93" spans="1:105" ht="12" customHeight="1" x14ac:dyDescent="0.3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2.099598923778143E-2</v>
      </c>
      <c r="O93" s="231">
        <v>1.8491088626427982E-2</v>
      </c>
      <c r="P93" s="231">
        <v>0.1148919240896376</v>
      </c>
      <c r="Q93" s="231">
        <v>0.1194650269611616</v>
      </c>
      <c r="R93" s="231">
        <v>0.106903391711498</v>
      </c>
      <c r="S93" s="231">
        <v>0.11000624078554</v>
      </c>
      <c r="T93" s="231">
        <v>0.1204906476987215</v>
      </c>
      <c r="U93" s="231">
        <v>0.11964994451617381</v>
      </c>
      <c r="V93" s="231">
        <v>0.111083244775447</v>
      </c>
      <c r="W93" s="231">
        <v>0.11422234625265749</v>
      </c>
      <c r="DA93" s="73" t="s">
        <v>339</v>
      </c>
    </row>
    <row r="94" spans="1:105" ht="12" customHeight="1" x14ac:dyDescent="0.3">
      <c r="A94" s="64" t="s">
        <v>79</v>
      </c>
      <c r="B94" s="231">
        <v>1.055083751034924</v>
      </c>
      <c r="C94" s="231">
        <v>1.169315277883183</v>
      </c>
      <c r="D94" s="231">
        <v>1.1677412959287261</v>
      </c>
      <c r="E94" s="231">
        <v>1.132193965173953</v>
      </c>
      <c r="F94" s="231">
        <v>1.0657482990857301</v>
      </c>
      <c r="G94" s="231">
        <v>0.98932784148111341</v>
      </c>
      <c r="H94" s="231">
        <v>2.4776177372440742</v>
      </c>
      <c r="I94" s="231">
        <v>0</v>
      </c>
      <c r="J94" s="231">
        <v>0</v>
      </c>
      <c r="K94" s="231">
        <v>0</v>
      </c>
      <c r="L94" s="231">
        <v>0</v>
      </c>
      <c r="M94" s="231">
        <v>0</v>
      </c>
      <c r="N94" s="231">
        <v>0</v>
      </c>
      <c r="O94" s="231">
        <v>0</v>
      </c>
      <c r="P94" s="231">
        <v>0</v>
      </c>
      <c r="Q94" s="231">
        <v>0</v>
      </c>
      <c r="R94" s="231">
        <v>0</v>
      </c>
      <c r="S94" s="231">
        <v>0</v>
      </c>
      <c r="T94" s="231">
        <v>0</v>
      </c>
      <c r="U94" s="231">
        <v>0</v>
      </c>
      <c r="V94" s="231">
        <v>0</v>
      </c>
      <c r="W94" s="231">
        <v>0</v>
      </c>
      <c r="DA94" s="73" t="s">
        <v>340</v>
      </c>
    </row>
    <row r="95" spans="1:105" ht="12" customHeight="1" x14ac:dyDescent="0.3">
      <c r="A95" s="61" t="s">
        <v>209</v>
      </c>
      <c r="B95" s="265">
        <v>4.7190622413927263</v>
      </c>
      <c r="C95" s="265">
        <v>5.1762617526004169</v>
      </c>
      <c r="D95" s="265">
        <v>5.3985342157772944</v>
      </c>
      <c r="E95" s="265">
        <v>5.5532763290458744</v>
      </c>
      <c r="F95" s="265">
        <v>4.6476658642078386</v>
      </c>
      <c r="G95" s="265">
        <v>4.3129948463910841</v>
      </c>
      <c r="H95" s="265">
        <v>5.738327246431945</v>
      </c>
      <c r="I95" s="265">
        <v>6.3162193921893746</v>
      </c>
      <c r="J95" s="265">
        <v>5.2430250891799224</v>
      </c>
      <c r="K95" s="265">
        <v>4.7903411685287853</v>
      </c>
      <c r="L95" s="265">
        <v>5.2335643725193641</v>
      </c>
      <c r="M95" s="265">
        <v>4.8730591583067406</v>
      </c>
      <c r="N95" s="265">
        <v>4.9173294033587824</v>
      </c>
      <c r="O95" s="265">
        <v>4.5143123043995619</v>
      </c>
      <c r="P95" s="265">
        <v>4.063366655259915</v>
      </c>
      <c r="Q95" s="265">
        <v>4.1827342165301724</v>
      </c>
      <c r="R95" s="265">
        <v>3.728462895379947</v>
      </c>
      <c r="S95" s="265">
        <v>3.891790439492735</v>
      </c>
      <c r="T95" s="265">
        <v>4.2141247323742066</v>
      </c>
      <c r="U95" s="265">
        <v>3.621119826130307</v>
      </c>
      <c r="V95" s="265">
        <v>3.5533660688308268</v>
      </c>
      <c r="W95" s="265">
        <v>3.96975041940656</v>
      </c>
      <c r="DA95" s="74" t="s">
        <v>341</v>
      </c>
    </row>
    <row r="96" spans="1:105" ht="12" hidden="1" customHeight="1" x14ac:dyDescent="0.3"/>
    <row r="98" spans="1:105" ht="15" customHeight="1" x14ac:dyDescent="0.3">
      <c r="A98" s="32" t="s">
        <v>342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3">
      <c r="A100" s="35" t="s">
        <v>41</v>
      </c>
      <c r="B100" s="234">
        <f t="shared" ref="B100:W100" si="2">SUM(B$101:B$105,B$109:B$110,B$112:B$114,B$107,B$106)</f>
        <v>1</v>
      </c>
      <c r="C100" s="234">
        <f t="shared" si="2"/>
        <v>1.0000000000000004</v>
      </c>
      <c r="D100" s="234">
        <f t="shared" si="2"/>
        <v>0.99999999999999978</v>
      </c>
      <c r="E100" s="234">
        <f t="shared" si="2"/>
        <v>1.0000000000000002</v>
      </c>
      <c r="F100" s="234">
        <f t="shared" si="2"/>
        <v>0.99999999999999978</v>
      </c>
      <c r="G100" s="234">
        <f t="shared" si="2"/>
        <v>1</v>
      </c>
      <c r="H100" s="234">
        <f t="shared" si="2"/>
        <v>0.99999999999999989</v>
      </c>
      <c r="I100" s="234">
        <f t="shared" si="2"/>
        <v>1</v>
      </c>
      <c r="J100" s="234">
        <f t="shared" si="2"/>
        <v>1</v>
      </c>
      <c r="K100" s="234">
        <f t="shared" si="2"/>
        <v>1.0000000000000002</v>
      </c>
      <c r="L100" s="234">
        <f t="shared" si="2"/>
        <v>1</v>
      </c>
      <c r="M100" s="234">
        <f t="shared" si="2"/>
        <v>0.99999999999999978</v>
      </c>
      <c r="N100" s="234">
        <f t="shared" si="2"/>
        <v>1</v>
      </c>
      <c r="O100" s="234">
        <f t="shared" si="2"/>
        <v>1.0000000000000002</v>
      </c>
      <c r="P100" s="234">
        <f t="shared" si="2"/>
        <v>1</v>
      </c>
      <c r="Q100" s="234">
        <f t="shared" si="2"/>
        <v>1</v>
      </c>
      <c r="R100" s="234">
        <f t="shared" si="2"/>
        <v>1.0000000000000002</v>
      </c>
      <c r="S100" s="234">
        <f t="shared" si="2"/>
        <v>1</v>
      </c>
      <c r="T100" s="234">
        <f t="shared" si="2"/>
        <v>0.99999999999999978</v>
      </c>
      <c r="U100" s="234">
        <f t="shared" si="2"/>
        <v>0.99999999999999967</v>
      </c>
      <c r="V100" s="234">
        <f t="shared" si="2"/>
        <v>1</v>
      </c>
      <c r="W100" s="234">
        <f t="shared" si="2"/>
        <v>1</v>
      </c>
      <c r="DA100" s="95"/>
    </row>
    <row r="101" spans="1:105" ht="12" customHeight="1" x14ac:dyDescent="0.3">
      <c r="A101" s="55" t="s">
        <v>92</v>
      </c>
      <c r="B101" s="268">
        <f t="shared" ref="B101:W101" si="3">IF(B$6=0,0,B$6/B$5)</f>
        <v>2.0870344880870558E-3</v>
      </c>
      <c r="C101" s="268">
        <f t="shared" si="3"/>
        <v>2.0970930344089839E-3</v>
      </c>
      <c r="D101" s="268">
        <f t="shared" si="3"/>
        <v>2.0671477367831996E-3</v>
      </c>
      <c r="E101" s="268">
        <f t="shared" si="3"/>
        <v>1.9887044521413105E-3</v>
      </c>
      <c r="F101" s="268">
        <f t="shared" si="3"/>
        <v>2.1471100373180265E-3</v>
      </c>
      <c r="G101" s="268">
        <f t="shared" si="3"/>
        <v>2.2221254084043287E-3</v>
      </c>
      <c r="H101" s="268">
        <f t="shared" si="3"/>
        <v>2.3815950073398516E-3</v>
      </c>
      <c r="I101" s="268">
        <f t="shared" si="3"/>
        <v>2.4163451795541644E-3</v>
      </c>
      <c r="J101" s="268">
        <f t="shared" si="3"/>
        <v>2.3972443381319883E-3</v>
      </c>
      <c r="K101" s="268">
        <f t="shared" si="3"/>
        <v>2.3643018301678213E-3</v>
      </c>
      <c r="L101" s="268">
        <f t="shared" si="3"/>
        <v>2.5032200723152727E-3</v>
      </c>
      <c r="M101" s="268">
        <f t="shared" si="3"/>
        <v>2.5071940356127232E-3</v>
      </c>
      <c r="N101" s="268">
        <f t="shared" si="3"/>
        <v>2.5097060548251596E-3</v>
      </c>
      <c r="O101" s="268">
        <f t="shared" si="3"/>
        <v>2.5224506601266099E-3</v>
      </c>
      <c r="P101" s="268">
        <f t="shared" si="3"/>
        <v>2.5436233591450341E-3</v>
      </c>
      <c r="Q101" s="268">
        <f t="shared" si="3"/>
        <v>2.5528963669235898E-3</v>
      </c>
      <c r="R101" s="268">
        <f t="shared" si="3"/>
        <v>2.5715795592318163E-3</v>
      </c>
      <c r="S101" s="268">
        <f t="shared" si="3"/>
        <v>2.5559537821442466E-3</v>
      </c>
      <c r="T101" s="268">
        <f t="shared" si="3"/>
        <v>2.5292058841480643E-3</v>
      </c>
      <c r="U101" s="268">
        <f t="shared" si="3"/>
        <v>2.5186436203885488E-3</v>
      </c>
      <c r="V101" s="268">
        <f t="shared" si="3"/>
        <v>2.5720405351343225E-3</v>
      </c>
      <c r="W101" s="268">
        <f t="shared" si="3"/>
        <v>2.5271776742172292E-3</v>
      </c>
      <c r="DA101" s="76"/>
    </row>
    <row r="102" spans="1:105" ht="12" customHeight="1" x14ac:dyDescent="0.3">
      <c r="A102" s="202" t="s">
        <v>93</v>
      </c>
      <c r="B102" s="269">
        <f t="shared" ref="B102:W102" si="4">IF(B$7=0,0,B$7/B$5)</f>
        <v>2.886835708076991E-4</v>
      </c>
      <c r="C102" s="269">
        <f t="shared" si="4"/>
        <v>2.9007489284186931E-4</v>
      </c>
      <c r="D102" s="269">
        <f t="shared" si="4"/>
        <v>2.8593278810097719E-4</v>
      </c>
      <c r="E102" s="269">
        <f t="shared" si="4"/>
        <v>2.7508232652711899E-4</v>
      </c>
      <c r="F102" s="269">
        <f t="shared" si="4"/>
        <v>2.9699336356350862E-4</v>
      </c>
      <c r="G102" s="269">
        <f t="shared" si="4"/>
        <v>3.0736966798697177E-4</v>
      </c>
      <c r="H102" s="269">
        <f t="shared" si="4"/>
        <v>3.2942788193540272E-4</v>
      </c>
      <c r="I102" s="269">
        <f t="shared" si="4"/>
        <v>3.3423460834949533E-4</v>
      </c>
      <c r="J102" s="269">
        <f t="shared" si="4"/>
        <v>3.3159253456554013E-4</v>
      </c>
      <c r="K102" s="269">
        <f t="shared" si="4"/>
        <v>3.2703584856694234E-4</v>
      </c>
      <c r="L102" s="269">
        <f t="shared" si="4"/>
        <v>3.4625134999845578E-4</v>
      </c>
      <c r="M102" s="269">
        <f t="shared" si="4"/>
        <v>3.4680103804698363E-4</v>
      </c>
      <c r="N102" s="269">
        <f t="shared" si="4"/>
        <v>3.4714850651495729E-4</v>
      </c>
      <c r="O102" s="269">
        <f t="shared" si="4"/>
        <v>3.4891137061133804E-4</v>
      </c>
      <c r="P102" s="269">
        <f t="shared" si="4"/>
        <v>3.5184002866235007E-4</v>
      </c>
      <c r="Q102" s="269">
        <f t="shared" si="4"/>
        <v>3.5312269313815108E-4</v>
      </c>
      <c r="R102" s="269">
        <f t="shared" si="4"/>
        <v>3.5570699670400591E-4</v>
      </c>
      <c r="S102" s="269">
        <f t="shared" si="4"/>
        <v>3.5354560207826661E-4</v>
      </c>
      <c r="T102" s="269">
        <f t="shared" si="4"/>
        <v>3.4984576925364662E-4</v>
      </c>
      <c r="U102" s="269">
        <f t="shared" si="4"/>
        <v>3.4838477182628526E-4</v>
      </c>
      <c r="V102" s="269">
        <f t="shared" si="4"/>
        <v>3.5577075998647782E-4</v>
      </c>
      <c r="W102" s="269">
        <f t="shared" si="4"/>
        <v>3.4956522243541089E-4</v>
      </c>
      <c r="DA102" s="77"/>
    </row>
    <row r="103" spans="1:105" ht="12" customHeight="1" x14ac:dyDescent="0.3">
      <c r="A103" s="202" t="s">
        <v>94</v>
      </c>
      <c r="B103" s="269">
        <f t="shared" ref="B103:W103" si="5">IF(B$8=0,0,B$8/B$5)</f>
        <v>3.9864164695629159E-2</v>
      </c>
      <c r="C103" s="269">
        <f t="shared" si="5"/>
        <v>4.0056291634337986E-2</v>
      </c>
      <c r="D103" s="269">
        <f t="shared" si="5"/>
        <v>3.9484310537126706E-2</v>
      </c>
      <c r="E103" s="269">
        <f t="shared" si="5"/>
        <v>3.7985975921153638E-2</v>
      </c>
      <c r="F103" s="269">
        <f t="shared" si="5"/>
        <v>4.101165967110456E-2</v>
      </c>
      <c r="G103" s="269">
        <f t="shared" si="5"/>
        <v>4.2444518171890079E-2</v>
      </c>
      <c r="H103" s="269">
        <f t="shared" si="5"/>
        <v>4.5490525505357024E-2</v>
      </c>
      <c r="I103" s="269">
        <f t="shared" si="5"/>
        <v>4.6154283865010456E-2</v>
      </c>
      <c r="J103" s="269">
        <f t="shared" si="5"/>
        <v>4.578944126531935E-2</v>
      </c>
      <c r="K103" s="269">
        <f t="shared" si="5"/>
        <v>4.5160210857069449E-2</v>
      </c>
      <c r="L103" s="269">
        <f t="shared" si="5"/>
        <v>4.7813669492182471E-2</v>
      </c>
      <c r="M103" s="269">
        <f t="shared" si="5"/>
        <v>4.7889575629952698E-2</v>
      </c>
      <c r="N103" s="269">
        <f t="shared" si="5"/>
        <v>4.7937557370635375E-2</v>
      </c>
      <c r="O103" s="269">
        <f t="shared" si="5"/>
        <v>4.8180990360179983E-2</v>
      </c>
      <c r="P103" s="269">
        <f t="shared" si="5"/>
        <v>4.8585407232799624E-2</v>
      </c>
      <c r="Q103" s="269">
        <f t="shared" si="5"/>
        <v>4.8762529705580135E-2</v>
      </c>
      <c r="R103" s="269">
        <f t="shared" si="5"/>
        <v>4.9119394845790566E-2</v>
      </c>
      <c r="S103" s="269">
        <f t="shared" si="5"/>
        <v>4.8820928981967243E-2</v>
      </c>
      <c r="T103" s="269">
        <f t="shared" si="5"/>
        <v>4.8310020984486529E-2</v>
      </c>
      <c r="U103" s="269">
        <f t="shared" si="5"/>
        <v>4.8108272606838046E-2</v>
      </c>
      <c r="V103" s="269">
        <f t="shared" si="5"/>
        <v>4.912819988442467E-2</v>
      </c>
      <c r="W103" s="269">
        <f t="shared" si="5"/>
        <v>4.8271280419737071E-2</v>
      </c>
      <c r="DA103" s="77"/>
    </row>
    <row r="104" spans="1:105" ht="12" customHeight="1" x14ac:dyDescent="0.3">
      <c r="A104" s="202" t="s">
        <v>95</v>
      </c>
      <c r="B104" s="269">
        <f t="shared" ref="B104:W104" si="6">IF(B$9=0,0,B$9/B$5)</f>
        <v>6.8859599354481236E-4</v>
      </c>
      <c r="C104" s="269">
        <f t="shared" si="6"/>
        <v>6.919147095208536E-4</v>
      </c>
      <c r="D104" s="269">
        <f t="shared" si="6"/>
        <v>6.8203456039618766E-4</v>
      </c>
      <c r="E104" s="269">
        <f t="shared" si="6"/>
        <v>6.5615298928022037E-4</v>
      </c>
      <c r="F104" s="269">
        <f t="shared" si="6"/>
        <v>7.0841731549544621E-4</v>
      </c>
      <c r="G104" s="269">
        <f t="shared" si="6"/>
        <v>7.3316788108463804E-4</v>
      </c>
      <c r="H104" s="269">
        <f t="shared" si="6"/>
        <v>7.8578326791509242E-4</v>
      </c>
      <c r="I104" s="269">
        <f t="shared" si="6"/>
        <v>7.9724873698057972E-4</v>
      </c>
      <c r="J104" s="269">
        <f t="shared" si="6"/>
        <v>7.9094660687601206E-4</v>
      </c>
      <c r="K104" s="269">
        <f t="shared" si="6"/>
        <v>7.8007755840991055E-4</v>
      </c>
      <c r="L104" s="269">
        <f t="shared" si="6"/>
        <v>8.2591223221096599E-4</v>
      </c>
      <c r="M104" s="269">
        <f t="shared" si="6"/>
        <v>8.2722340134628149E-4</v>
      </c>
      <c r="N104" s="269">
        <f t="shared" si="6"/>
        <v>8.2805221676608633E-4</v>
      </c>
      <c r="O104" s="269">
        <f t="shared" si="6"/>
        <v>8.3225717082888748E-4</v>
      </c>
      <c r="P104" s="269">
        <f t="shared" si="6"/>
        <v>8.3924288946451108E-4</v>
      </c>
      <c r="Q104" s="269">
        <f t="shared" si="6"/>
        <v>8.4230242491582731E-4</v>
      </c>
      <c r="R104" s="269">
        <f t="shared" si="6"/>
        <v>8.48466755904849E-4</v>
      </c>
      <c r="S104" s="269">
        <f t="shared" si="6"/>
        <v>8.4331118825134747E-4</v>
      </c>
      <c r="T104" s="269">
        <f t="shared" si="6"/>
        <v>8.3448598890699019E-4</v>
      </c>
      <c r="U104" s="269">
        <f t="shared" si="6"/>
        <v>8.3100107643952425E-4</v>
      </c>
      <c r="V104" s="269">
        <f t="shared" si="6"/>
        <v>8.4861885025757744E-4</v>
      </c>
      <c r="W104" s="269">
        <f t="shared" si="6"/>
        <v>8.3381680148320156E-4</v>
      </c>
      <c r="DA104" s="77"/>
    </row>
    <row r="105" spans="1:105" ht="12" customHeight="1" x14ac:dyDescent="0.3">
      <c r="A105" s="56" t="s">
        <v>96</v>
      </c>
      <c r="B105" s="270">
        <f t="shared" ref="B105:W105" si="7">IF(B$10=0,0,B$10/B$5)</f>
        <v>2.2270564666880405E-3</v>
      </c>
      <c r="C105" s="270">
        <f t="shared" si="7"/>
        <v>2.2555298809400848E-3</v>
      </c>
      <c r="D105" s="270">
        <f t="shared" si="7"/>
        <v>2.2324512583672585E-3</v>
      </c>
      <c r="E105" s="270">
        <f t="shared" si="7"/>
        <v>2.1598996390041693E-3</v>
      </c>
      <c r="F105" s="270">
        <f t="shared" si="7"/>
        <v>2.3003893952331309E-3</v>
      </c>
      <c r="G105" s="270">
        <f t="shared" si="7"/>
        <v>2.3633553679298118E-3</v>
      </c>
      <c r="H105" s="270">
        <f t="shared" si="7"/>
        <v>2.4947469322338356E-3</v>
      </c>
      <c r="I105" s="270">
        <f t="shared" si="7"/>
        <v>2.5373038800964856E-3</v>
      </c>
      <c r="J105" s="270">
        <f t="shared" si="7"/>
        <v>2.5136487301369828E-3</v>
      </c>
      <c r="K105" s="270">
        <f t="shared" si="7"/>
        <v>2.5214898395525824E-3</v>
      </c>
      <c r="L105" s="270">
        <f t="shared" si="7"/>
        <v>2.7511098090904473E-3</v>
      </c>
      <c r="M105" s="270">
        <f t="shared" si="7"/>
        <v>2.7705078278148503E-3</v>
      </c>
      <c r="N105" s="270">
        <f t="shared" si="7"/>
        <v>2.8461877362373151E-3</v>
      </c>
      <c r="O105" s="270">
        <f t="shared" si="7"/>
        <v>2.9227559487672657E-3</v>
      </c>
      <c r="P105" s="270">
        <f t="shared" si="7"/>
        <v>3.1293284861992486E-3</v>
      </c>
      <c r="Q105" s="270">
        <f t="shared" si="7"/>
        <v>3.3130969356050298E-3</v>
      </c>
      <c r="R105" s="270">
        <f t="shared" si="7"/>
        <v>3.5284540892032601E-3</v>
      </c>
      <c r="S105" s="270">
        <f t="shared" si="7"/>
        <v>3.5775292419423957E-3</v>
      </c>
      <c r="T105" s="270">
        <f t="shared" si="7"/>
        <v>3.4885577687720146E-3</v>
      </c>
      <c r="U105" s="270">
        <f t="shared" si="7"/>
        <v>3.597263998291592E-3</v>
      </c>
      <c r="V105" s="270">
        <f t="shared" si="7"/>
        <v>3.6685057974457673E-3</v>
      </c>
      <c r="W105" s="270">
        <f t="shared" si="7"/>
        <v>3.1393575287989185E-3</v>
      </c>
      <c r="DA105" s="78"/>
    </row>
    <row r="106" spans="1:105" ht="12" customHeight="1" x14ac:dyDescent="0.3">
      <c r="A106" s="203" t="s">
        <v>167</v>
      </c>
      <c r="B106" s="271">
        <f t="shared" ref="B106:W106" si="8">IF(B$16=0,0,B$16/B$5)</f>
        <v>0.16032196286555925</v>
      </c>
      <c r="C106" s="271">
        <f t="shared" si="8"/>
        <v>0.16464067653587816</v>
      </c>
      <c r="D106" s="271">
        <f t="shared" si="8"/>
        <v>0.16398780006789052</v>
      </c>
      <c r="E106" s="271">
        <f t="shared" si="8"/>
        <v>0.16361131135679746</v>
      </c>
      <c r="F106" s="271">
        <f t="shared" si="8"/>
        <v>0.16855746155697054</v>
      </c>
      <c r="G106" s="271">
        <f t="shared" si="8"/>
        <v>0.16946577278857439</v>
      </c>
      <c r="H106" s="271">
        <f t="shared" si="8"/>
        <v>0.17098092676433088</v>
      </c>
      <c r="I106" s="271">
        <f t="shared" si="8"/>
        <v>0.17273280811522096</v>
      </c>
      <c r="J106" s="271">
        <f t="shared" si="8"/>
        <v>0.17292487344242052</v>
      </c>
      <c r="K106" s="271">
        <f t="shared" si="8"/>
        <v>0.17249825131938387</v>
      </c>
      <c r="L106" s="271">
        <f t="shared" si="8"/>
        <v>0.17287605304188558</v>
      </c>
      <c r="M106" s="271">
        <f t="shared" si="8"/>
        <v>0.17289221806016103</v>
      </c>
      <c r="N106" s="271">
        <f t="shared" si="8"/>
        <v>0.17291606476028967</v>
      </c>
      <c r="O106" s="271">
        <f t="shared" si="8"/>
        <v>0.17261857906822636</v>
      </c>
      <c r="P106" s="271">
        <f t="shared" si="8"/>
        <v>0.17271755940913569</v>
      </c>
      <c r="Q106" s="271">
        <f t="shared" si="8"/>
        <v>0.17279163416588</v>
      </c>
      <c r="R106" s="271">
        <f t="shared" si="8"/>
        <v>0.17284768056169739</v>
      </c>
      <c r="S106" s="271">
        <f t="shared" si="8"/>
        <v>0.17269779276483199</v>
      </c>
      <c r="T106" s="271">
        <f t="shared" si="8"/>
        <v>0.17246522663420058</v>
      </c>
      <c r="U106" s="271">
        <f t="shared" si="8"/>
        <v>0.17205489264663401</v>
      </c>
      <c r="V106" s="271">
        <f t="shared" si="8"/>
        <v>0.17266633837714937</v>
      </c>
      <c r="W106" s="271">
        <f t="shared" si="8"/>
        <v>0.17224933041799401</v>
      </c>
      <c r="DA106" s="79"/>
    </row>
    <row r="107" spans="1:105" ht="12" customHeight="1" x14ac:dyDescent="0.3">
      <c r="A107" s="203" t="s">
        <v>174</v>
      </c>
      <c r="B107" s="271">
        <f t="shared" ref="B107:W107" si="9">IF(B$22=0,0,B$22/B$5)</f>
        <v>0.36178305751557682</v>
      </c>
      <c r="C107" s="271">
        <f t="shared" si="9"/>
        <v>0.39022667284746093</v>
      </c>
      <c r="D107" s="271">
        <f t="shared" si="9"/>
        <v>0.39818639247487603</v>
      </c>
      <c r="E107" s="271">
        <f t="shared" si="9"/>
        <v>0.41102387744024299</v>
      </c>
      <c r="F107" s="271">
        <f t="shared" si="9"/>
        <v>0.38003728791741481</v>
      </c>
      <c r="G107" s="271">
        <f t="shared" si="9"/>
        <v>0.36597696590249346</v>
      </c>
      <c r="H107" s="271">
        <f t="shared" si="9"/>
        <v>0.33656592005626401</v>
      </c>
      <c r="I107" s="271">
        <f t="shared" si="9"/>
        <v>0.3385786676988457</v>
      </c>
      <c r="J107" s="271">
        <f t="shared" si="9"/>
        <v>0.341415105098128</v>
      </c>
      <c r="K107" s="271">
        <f t="shared" si="9"/>
        <v>0.34118449171638177</v>
      </c>
      <c r="L107" s="271">
        <f t="shared" si="9"/>
        <v>0.32667542475561728</v>
      </c>
      <c r="M107" s="271">
        <f t="shared" si="9"/>
        <v>0.32642722040130717</v>
      </c>
      <c r="N107" s="271">
        <f t="shared" si="9"/>
        <v>0.32519061610613237</v>
      </c>
      <c r="O107" s="271">
        <f t="shared" si="9"/>
        <v>0.32445859009976308</v>
      </c>
      <c r="P107" s="271">
        <f t="shared" si="9"/>
        <v>0.32248053146878025</v>
      </c>
      <c r="Q107" s="271">
        <f t="shared" si="9"/>
        <v>0.3213049309064232</v>
      </c>
      <c r="R107" s="271">
        <f t="shared" si="9"/>
        <v>0.32049172862629527</v>
      </c>
      <c r="S107" s="271">
        <f t="shared" si="9"/>
        <v>0.32208327302022077</v>
      </c>
      <c r="T107" s="271">
        <f t="shared" si="9"/>
        <v>0.32397838731930489</v>
      </c>
      <c r="U107" s="271">
        <f t="shared" si="9"/>
        <v>0.32593427024901439</v>
      </c>
      <c r="V107" s="271">
        <f t="shared" si="9"/>
        <v>0.32016220892975744</v>
      </c>
      <c r="W107" s="271">
        <f t="shared" si="9"/>
        <v>0.32488159242380588</v>
      </c>
      <c r="DA107" s="79"/>
    </row>
    <row r="108" spans="1:105" ht="12" customHeight="1" x14ac:dyDescent="0.3">
      <c r="A108" s="203" t="s">
        <v>181</v>
      </c>
      <c r="B108" s="271">
        <f t="shared" ref="B108:W108" si="10">IF(B$28=0,0,B$28/B$5)</f>
        <v>0.26933579573445071</v>
      </c>
      <c r="C108" s="271">
        <f t="shared" si="10"/>
        <v>0.27246386940927747</v>
      </c>
      <c r="D108" s="271">
        <f t="shared" si="10"/>
        <v>0.26967949962890425</v>
      </c>
      <c r="E108" s="271">
        <f t="shared" si="10"/>
        <v>0.26115588105670973</v>
      </c>
      <c r="F108" s="271">
        <f t="shared" si="10"/>
        <v>0.27805071290838557</v>
      </c>
      <c r="G108" s="271">
        <f t="shared" si="10"/>
        <v>0.28571846353654001</v>
      </c>
      <c r="H108" s="271">
        <f t="shared" si="10"/>
        <v>0.30162389999638084</v>
      </c>
      <c r="I108" s="271">
        <f t="shared" si="10"/>
        <v>0.30629922806336901</v>
      </c>
      <c r="J108" s="271">
        <f t="shared" si="10"/>
        <v>0.30418925197371011</v>
      </c>
      <c r="K108" s="271">
        <f t="shared" si="10"/>
        <v>0.30523729289199386</v>
      </c>
      <c r="L108" s="271">
        <f t="shared" si="10"/>
        <v>0.31492480777209592</v>
      </c>
      <c r="M108" s="271">
        <f t="shared" si="10"/>
        <v>0.31504228116164373</v>
      </c>
      <c r="N108" s="271">
        <f t="shared" si="10"/>
        <v>0.3158547092695827</v>
      </c>
      <c r="O108" s="271">
        <f t="shared" si="10"/>
        <v>0.31664544666919098</v>
      </c>
      <c r="P108" s="271">
        <f t="shared" si="10"/>
        <v>0.31741139279327035</v>
      </c>
      <c r="Q108" s="271">
        <f t="shared" si="10"/>
        <v>0.318107939383796</v>
      </c>
      <c r="R108" s="271">
        <f t="shared" si="10"/>
        <v>0.31830839325241606</v>
      </c>
      <c r="S108" s="271">
        <f t="shared" si="10"/>
        <v>0.31728032246926535</v>
      </c>
      <c r="T108" s="271">
        <f t="shared" si="10"/>
        <v>0.31581899314043382</v>
      </c>
      <c r="U108" s="271">
        <f t="shared" si="10"/>
        <v>0.31440040532150182</v>
      </c>
      <c r="V108" s="271">
        <f t="shared" si="10"/>
        <v>0.31786982441716949</v>
      </c>
      <c r="W108" s="271">
        <f t="shared" si="10"/>
        <v>0.31530506611375764</v>
      </c>
      <c r="DA108" s="79"/>
    </row>
    <row r="109" spans="1:105" ht="12" customHeight="1" x14ac:dyDescent="0.3">
      <c r="A109" s="62" t="s">
        <v>183</v>
      </c>
      <c r="B109" s="272">
        <f t="shared" ref="B109:W109" si="11">IF(B$29=0,0,B$29/B$5)</f>
        <v>0.1513155859239092</v>
      </c>
      <c r="C109" s="272">
        <f t="shared" si="11"/>
        <v>0.14676549474659059</v>
      </c>
      <c r="D109" s="272">
        <f t="shared" si="11"/>
        <v>0.14900964239376974</v>
      </c>
      <c r="E109" s="272">
        <f t="shared" si="11"/>
        <v>0.14159535668104808</v>
      </c>
      <c r="F109" s="272">
        <f t="shared" si="11"/>
        <v>0.16172170287730386</v>
      </c>
      <c r="G109" s="272">
        <f t="shared" si="11"/>
        <v>0.16354821040790146</v>
      </c>
      <c r="H109" s="272">
        <f t="shared" si="11"/>
        <v>0.1565385370287877</v>
      </c>
      <c r="I109" s="272">
        <f t="shared" si="11"/>
        <v>0.15802421613574846</v>
      </c>
      <c r="J109" s="272">
        <f t="shared" si="11"/>
        <v>0.16340199778283937</v>
      </c>
      <c r="K109" s="272">
        <f t="shared" si="11"/>
        <v>0.15490856858544128</v>
      </c>
      <c r="L109" s="272">
        <f t="shared" si="11"/>
        <v>0.14929135631481544</v>
      </c>
      <c r="M109" s="272">
        <f t="shared" si="11"/>
        <v>0.1516768790991844</v>
      </c>
      <c r="N109" s="272">
        <f t="shared" si="11"/>
        <v>0.14873560897504964</v>
      </c>
      <c r="O109" s="272">
        <f t="shared" si="11"/>
        <v>0.14081645504020124</v>
      </c>
      <c r="P109" s="272">
        <f t="shared" si="11"/>
        <v>0.14706014546803747</v>
      </c>
      <c r="Q109" s="272">
        <f t="shared" si="11"/>
        <v>0.15359052960432507</v>
      </c>
      <c r="R109" s="272">
        <f t="shared" si="11"/>
        <v>0.15626694955895418</v>
      </c>
      <c r="S109" s="272">
        <f t="shared" si="11"/>
        <v>0.15796825522406541</v>
      </c>
      <c r="T109" s="272">
        <f t="shared" si="11"/>
        <v>0.16195056155639706</v>
      </c>
      <c r="U109" s="272">
        <f t="shared" si="11"/>
        <v>0.17213483157032974</v>
      </c>
      <c r="V109" s="272">
        <f t="shared" si="11"/>
        <v>0.16530370318219723</v>
      </c>
      <c r="W109" s="272">
        <f t="shared" si="11"/>
        <v>0.15306234217114639</v>
      </c>
      <c r="DA109" s="80"/>
    </row>
    <row r="110" spans="1:105" ht="12" customHeight="1" x14ac:dyDescent="0.3">
      <c r="A110" s="62" t="s">
        <v>189</v>
      </c>
      <c r="B110" s="272">
        <f t="shared" ref="B110:W110" si="12">IF(B$34=0,0,B$34/B$5)</f>
        <v>0.11802020981054152</v>
      </c>
      <c r="C110" s="272">
        <f t="shared" si="12"/>
        <v>0.12569837466268688</v>
      </c>
      <c r="D110" s="272">
        <f t="shared" si="12"/>
        <v>0.12066985723513439</v>
      </c>
      <c r="E110" s="272">
        <f t="shared" si="12"/>
        <v>0.11956052437566178</v>
      </c>
      <c r="F110" s="272">
        <f t="shared" si="12"/>
        <v>0.11632901003108156</v>
      </c>
      <c r="G110" s="272">
        <f t="shared" si="12"/>
        <v>0.12217025312863856</v>
      </c>
      <c r="H110" s="272">
        <f t="shared" si="12"/>
        <v>0.145085362967593</v>
      </c>
      <c r="I110" s="272">
        <f t="shared" si="12"/>
        <v>0.14827501192762069</v>
      </c>
      <c r="J110" s="272">
        <f t="shared" si="12"/>
        <v>0.14078725419087074</v>
      </c>
      <c r="K110" s="272">
        <f t="shared" si="12"/>
        <v>0.15032872430655264</v>
      </c>
      <c r="L110" s="272">
        <f t="shared" si="12"/>
        <v>0.16563345145728045</v>
      </c>
      <c r="M110" s="272">
        <f t="shared" si="12"/>
        <v>0.16336540206245925</v>
      </c>
      <c r="N110" s="272">
        <f t="shared" si="12"/>
        <v>0.16711910029453311</v>
      </c>
      <c r="O110" s="272">
        <f t="shared" si="12"/>
        <v>0.17582899162898963</v>
      </c>
      <c r="P110" s="272">
        <f t="shared" si="12"/>
        <v>0.17035124732523291</v>
      </c>
      <c r="Q110" s="272">
        <f t="shared" si="12"/>
        <v>0.16451740977947099</v>
      </c>
      <c r="R110" s="272">
        <f t="shared" si="12"/>
        <v>0.16204144369346193</v>
      </c>
      <c r="S110" s="272">
        <f t="shared" si="12"/>
        <v>0.15931206724519986</v>
      </c>
      <c r="T110" s="272">
        <f t="shared" si="12"/>
        <v>0.15386843158403671</v>
      </c>
      <c r="U110" s="272">
        <f t="shared" si="12"/>
        <v>0.14226557375117216</v>
      </c>
      <c r="V110" s="272">
        <f t="shared" si="12"/>
        <v>0.15256612123497224</v>
      </c>
      <c r="W110" s="272">
        <f t="shared" si="12"/>
        <v>0.16224272394261122</v>
      </c>
      <c r="DA110" s="80"/>
    </row>
    <row r="111" spans="1:105" ht="12" customHeight="1" x14ac:dyDescent="0.3">
      <c r="A111" s="203" t="s">
        <v>191</v>
      </c>
      <c r="B111" s="271">
        <f t="shared" ref="B111:W111" si="13">IF(B$35=0,0,B$35/B$5)</f>
        <v>0.16340364866965651</v>
      </c>
      <c r="C111" s="271">
        <f t="shared" si="13"/>
        <v>0.127277877055334</v>
      </c>
      <c r="D111" s="271">
        <f t="shared" si="13"/>
        <v>0.12339443094755467</v>
      </c>
      <c r="E111" s="271">
        <f t="shared" si="13"/>
        <v>0.12114311481814344</v>
      </c>
      <c r="F111" s="271">
        <f t="shared" si="13"/>
        <v>0.12688996783451426</v>
      </c>
      <c r="G111" s="271">
        <f t="shared" si="13"/>
        <v>0.13076826127509619</v>
      </c>
      <c r="H111" s="271">
        <f t="shared" si="13"/>
        <v>0.13934717458824314</v>
      </c>
      <c r="I111" s="271">
        <f t="shared" si="13"/>
        <v>0.13014987985257301</v>
      </c>
      <c r="J111" s="271">
        <f t="shared" si="13"/>
        <v>0.12964789601071153</v>
      </c>
      <c r="K111" s="271">
        <f t="shared" si="13"/>
        <v>0.12992684813847402</v>
      </c>
      <c r="L111" s="271">
        <f t="shared" si="13"/>
        <v>0.13128355147460369</v>
      </c>
      <c r="M111" s="271">
        <f t="shared" si="13"/>
        <v>0.13129697844411437</v>
      </c>
      <c r="N111" s="271">
        <f t="shared" si="13"/>
        <v>0.13156995797901627</v>
      </c>
      <c r="O111" s="271">
        <f t="shared" si="13"/>
        <v>0.13147001865230579</v>
      </c>
      <c r="P111" s="271">
        <f t="shared" si="13"/>
        <v>0.1319410743325429</v>
      </c>
      <c r="Q111" s="271">
        <f t="shared" si="13"/>
        <v>0.13197154741773792</v>
      </c>
      <c r="R111" s="271">
        <f t="shared" si="13"/>
        <v>0.131928595312757</v>
      </c>
      <c r="S111" s="271">
        <f t="shared" si="13"/>
        <v>0.13178734294929861</v>
      </c>
      <c r="T111" s="271">
        <f t="shared" si="13"/>
        <v>0.13222527651049334</v>
      </c>
      <c r="U111" s="271">
        <f t="shared" si="13"/>
        <v>0.13220686570906548</v>
      </c>
      <c r="V111" s="271">
        <f t="shared" si="13"/>
        <v>0.13272849244867496</v>
      </c>
      <c r="W111" s="271">
        <f t="shared" si="13"/>
        <v>0.1324428133977707</v>
      </c>
      <c r="DA111" s="79"/>
    </row>
    <row r="112" spans="1:105" ht="12" customHeight="1" x14ac:dyDescent="0.3">
      <c r="A112" s="62" t="s">
        <v>192</v>
      </c>
      <c r="B112" s="272">
        <f t="shared" ref="B112:W112" si="14">IF(B$36=0,0,B$36/B$5)</f>
        <v>4.5461269853907992E-2</v>
      </c>
      <c r="C112" s="272">
        <f t="shared" si="14"/>
        <v>4.3871434657491486E-2</v>
      </c>
      <c r="D112" s="272">
        <f t="shared" si="14"/>
        <v>4.4497493556774272E-2</v>
      </c>
      <c r="E112" s="272">
        <f t="shared" si="14"/>
        <v>4.2477207826884994E-2</v>
      </c>
      <c r="F112" s="272">
        <f t="shared" si="14"/>
        <v>4.8498701644129942E-2</v>
      </c>
      <c r="G112" s="272">
        <f t="shared" si="14"/>
        <v>4.9099444564223098E-2</v>
      </c>
      <c r="H112" s="272">
        <f t="shared" si="14"/>
        <v>4.7057069234955409E-2</v>
      </c>
      <c r="I112" s="272">
        <f t="shared" si="14"/>
        <v>4.7242305454816468E-2</v>
      </c>
      <c r="J112" s="272">
        <f t="shared" si="14"/>
        <v>4.9259400734726184E-2</v>
      </c>
      <c r="K112" s="272">
        <f t="shared" si="14"/>
        <v>4.6742383948202758E-2</v>
      </c>
      <c r="L112" s="272">
        <f t="shared" si="14"/>
        <v>4.5047436437747057E-2</v>
      </c>
      <c r="M112" s="272">
        <f t="shared" si="14"/>
        <v>4.576724827851468E-2</v>
      </c>
      <c r="N112" s="272">
        <f t="shared" si="14"/>
        <v>4.4736022336708613E-2</v>
      </c>
      <c r="O112" s="272">
        <f t="shared" si="14"/>
        <v>4.2372275584603804E-2</v>
      </c>
      <c r="P112" s="272">
        <f t="shared" si="14"/>
        <v>4.425858673989877E-2</v>
      </c>
      <c r="Q112" s="272">
        <f t="shared" si="14"/>
        <v>4.6274362676136015E-2</v>
      </c>
      <c r="R112" s="272">
        <f t="shared" si="14"/>
        <v>4.7084215249000132E-2</v>
      </c>
      <c r="S112" s="272">
        <f t="shared" si="14"/>
        <v>4.7596597353046964E-2</v>
      </c>
      <c r="T112" s="272">
        <f t="shared" si="14"/>
        <v>4.8817161259170849E-2</v>
      </c>
      <c r="U112" s="272">
        <f t="shared" si="14"/>
        <v>5.1900398994778371E-2</v>
      </c>
      <c r="V112" s="272">
        <f t="shared" si="14"/>
        <v>4.9836775938131725E-2</v>
      </c>
      <c r="W112" s="272">
        <f t="shared" si="14"/>
        <v>4.6141436941621684E-2</v>
      </c>
      <c r="DA112" s="80"/>
    </row>
    <row r="113" spans="1:105" ht="12" customHeight="1" x14ac:dyDescent="0.3">
      <c r="A113" s="62" t="s">
        <v>197</v>
      </c>
      <c r="B113" s="272">
        <f t="shared" ref="B113:W113" si="15">IF(B$40=0,0,B$40/B$5)</f>
        <v>8.2042757153203985E-2</v>
      </c>
      <c r="C113" s="272">
        <f t="shared" si="15"/>
        <v>4.4888733716885711E-2</v>
      </c>
      <c r="D113" s="272">
        <f t="shared" si="15"/>
        <v>4.1826647787551435E-2</v>
      </c>
      <c r="E113" s="272">
        <f t="shared" si="15"/>
        <v>4.2245852687024403E-2</v>
      </c>
      <c r="F113" s="272">
        <f t="shared" si="15"/>
        <v>4.2855399328968952E-2</v>
      </c>
      <c r="G113" s="272">
        <f t="shared" si="15"/>
        <v>4.4435322739324434E-2</v>
      </c>
      <c r="H113" s="272">
        <f t="shared" si="15"/>
        <v>4.8239555689188418E-2</v>
      </c>
      <c r="I113" s="272">
        <f t="shared" si="15"/>
        <v>3.7492399891324989E-2</v>
      </c>
      <c r="J113" s="272">
        <f t="shared" si="15"/>
        <v>3.7836398511084425E-2</v>
      </c>
      <c r="K113" s="272">
        <f t="shared" si="15"/>
        <v>3.7824010510107323E-2</v>
      </c>
      <c r="L113" s="272">
        <f t="shared" si="15"/>
        <v>3.6257586067285894E-2</v>
      </c>
      <c r="M113" s="272">
        <f t="shared" si="15"/>
        <v>3.6235566409614596E-2</v>
      </c>
      <c r="N113" s="272">
        <f t="shared" si="15"/>
        <v>3.6178213695113697E-2</v>
      </c>
      <c r="O113" s="272">
        <f t="shared" si="15"/>
        <v>3.5853224020686664E-2</v>
      </c>
      <c r="P113" s="272">
        <f t="shared" si="15"/>
        <v>3.6092618256119514E-2</v>
      </c>
      <c r="Q113" s="272">
        <f t="shared" si="15"/>
        <v>3.5940424559599594E-2</v>
      </c>
      <c r="R113" s="272">
        <f t="shared" si="15"/>
        <v>3.5837328840615322E-2</v>
      </c>
      <c r="S113" s="272">
        <f t="shared" si="15"/>
        <v>3.6006395702286025E-2</v>
      </c>
      <c r="T113" s="272">
        <f t="shared" si="15"/>
        <v>3.6898287715623687E-2</v>
      </c>
      <c r="U113" s="272">
        <f t="shared" si="15"/>
        <v>3.7313768555936516E-2</v>
      </c>
      <c r="V113" s="272">
        <f t="shared" si="15"/>
        <v>3.6785896916439319E-2</v>
      </c>
      <c r="W113" s="272">
        <f t="shared" si="15"/>
        <v>3.7275099141645736E-2</v>
      </c>
      <c r="DA113" s="80"/>
    </row>
    <row r="114" spans="1:105" ht="12" customHeight="1" x14ac:dyDescent="0.3">
      <c r="A114" s="63" t="s">
        <v>209</v>
      </c>
      <c r="B114" s="273">
        <f t="shared" ref="B114:W114" si="16">IF(B$51=0,0,B$51/B$5)</f>
        <v>3.5899621662544512E-2</v>
      </c>
      <c r="C114" s="273">
        <f t="shared" si="16"/>
        <v>3.8517708680956816E-2</v>
      </c>
      <c r="D114" s="273">
        <f t="shared" si="16"/>
        <v>3.707028960322898E-2</v>
      </c>
      <c r="E114" s="273">
        <f t="shared" si="16"/>
        <v>3.6420054304234041E-2</v>
      </c>
      <c r="F114" s="273">
        <f t="shared" si="16"/>
        <v>3.5535866861415355E-2</v>
      </c>
      <c r="G114" s="273">
        <f t="shared" si="16"/>
        <v>3.723349397154866E-2</v>
      </c>
      <c r="H114" s="273">
        <f t="shared" si="16"/>
        <v>4.4050549664099291E-2</v>
      </c>
      <c r="I114" s="273">
        <f t="shared" si="16"/>
        <v>4.5415174506431559E-2</v>
      </c>
      <c r="J114" s="273">
        <f t="shared" si="16"/>
        <v>4.2552096764900897E-2</v>
      </c>
      <c r="K114" s="273">
        <f t="shared" si="16"/>
        <v>4.5360453680163927E-2</v>
      </c>
      <c r="L114" s="273">
        <f t="shared" si="16"/>
        <v>4.997852896957071E-2</v>
      </c>
      <c r="M114" s="273">
        <f t="shared" si="16"/>
        <v>4.9294163755985082E-2</v>
      </c>
      <c r="N114" s="273">
        <f t="shared" si="16"/>
        <v>5.065572194719397E-2</v>
      </c>
      <c r="O114" s="273">
        <f t="shared" si="16"/>
        <v>5.3244519047015319E-2</v>
      </c>
      <c r="P114" s="273">
        <f t="shared" si="16"/>
        <v>5.1589869336524631E-2</v>
      </c>
      <c r="Q114" s="273">
        <f t="shared" si="16"/>
        <v>4.9756760182002341E-2</v>
      </c>
      <c r="R114" s="273">
        <f t="shared" si="16"/>
        <v>4.9007051223141522E-2</v>
      </c>
      <c r="S114" s="273">
        <f t="shared" si="16"/>
        <v>4.8184349893965618E-2</v>
      </c>
      <c r="T114" s="273">
        <f t="shared" si="16"/>
        <v>4.6509827535698801E-2</v>
      </c>
      <c r="U114" s="273">
        <f t="shared" si="16"/>
        <v>4.2992698158350592E-2</v>
      </c>
      <c r="V114" s="273">
        <f t="shared" si="16"/>
        <v>4.6105819594103918E-2</v>
      </c>
      <c r="W114" s="273">
        <f t="shared" si="16"/>
        <v>4.9026277314503264E-2</v>
      </c>
      <c r="DA114" s="81"/>
    </row>
    <row r="115" spans="1:105" ht="12" hidden="1" customHeight="1" x14ac:dyDescent="0.3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3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3">
      <c r="A117" s="35" t="s">
        <v>42</v>
      </c>
      <c r="B117" s="234">
        <f t="shared" ref="B117:W117" si="17">SUM(B$118:B$122,B$126:B$127,B$129:B$131,B$124,B$123)</f>
        <v>1</v>
      </c>
      <c r="C117" s="234">
        <f t="shared" si="17"/>
        <v>1</v>
      </c>
      <c r="D117" s="234">
        <f t="shared" si="17"/>
        <v>0.99999999999999978</v>
      </c>
      <c r="E117" s="234">
        <f t="shared" si="17"/>
        <v>0.99999999999999978</v>
      </c>
      <c r="F117" s="234">
        <f t="shared" si="17"/>
        <v>1</v>
      </c>
      <c r="G117" s="234">
        <f t="shared" si="17"/>
        <v>1.0000000000000002</v>
      </c>
      <c r="H117" s="234">
        <f t="shared" si="17"/>
        <v>1.0000000000000002</v>
      </c>
      <c r="I117" s="234">
        <f t="shared" si="17"/>
        <v>0.99999999999999989</v>
      </c>
      <c r="J117" s="234">
        <f t="shared" si="17"/>
        <v>1.0000000000000004</v>
      </c>
      <c r="K117" s="234">
        <f t="shared" si="17"/>
        <v>1.0000000000000002</v>
      </c>
      <c r="L117" s="234">
        <f t="shared" si="17"/>
        <v>1.0000000000000004</v>
      </c>
      <c r="M117" s="234">
        <f t="shared" si="17"/>
        <v>1.0000000000000002</v>
      </c>
      <c r="N117" s="234">
        <f t="shared" si="17"/>
        <v>1</v>
      </c>
      <c r="O117" s="234">
        <f t="shared" si="17"/>
        <v>0.99999999999999956</v>
      </c>
      <c r="P117" s="234">
        <f t="shared" si="17"/>
        <v>0.99999999999999989</v>
      </c>
      <c r="Q117" s="234">
        <f t="shared" si="17"/>
        <v>0.99999999999999978</v>
      </c>
      <c r="R117" s="234">
        <f t="shared" si="17"/>
        <v>1.0000000000000004</v>
      </c>
      <c r="S117" s="234">
        <f t="shared" si="17"/>
        <v>1</v>
      </c>
      <c r="T117" s="234">
        <f t="shared" si="17"/>
        <v>0.99999999999999989</v>
      </c>
      <c r="U117" s="234">
        <f t="shared" si="17"/>
        <v>1.0000000000000002</v>
      </c>
      <c r="V117" s="234">
        <f t="shared" si="17"/>
        <v>0.99999999999999956</v>
      </c>
      <c r="W117" s="234">
        <f t="shared" si="17"/>
        <v>1</v>
      </c>
      <c r="DA117" s="95"/>
    </row>
    <row r="118" spans="1:105" ht="12" customHeight="1" x14ac:dyDescent="0.3">
      <c r="A118" s="55" t="s">
        <v>92</v>
      </c>
      <c r="B118" s="268">
        <f t="shared" ref="B118:W118" si="18">IF(B$55=0,0,B$55/B$54)</f>
        <v>1.8885081414199254E-3</v>
      </c>
      <c r="C118" s="268">
        <f t="shared" si="18"/>
        <v>1.9321705663850549E-3</v>
      </c>
      <c r="D118" s="268">
        <f t="shared" si="18"/>
        <v>1.929813320647738E-3</v>
      </c>
      <c r="E118" s="268">
        <f t="shared" si="18"/>
        <v>1.9123960682862788E-3</v>
      </c>
      <c r="F118" s="268">
        <f t="shared" si="18"/>
        <v>1.9401187375399811E-3</v>
      </c>
      <c r="G118" s="268">
        <f t="shared" si="18"/>
        <v>1.9529325895124158E-3</v>
      </c>
      <c r="H118" s="268">
        <f t="shared" si="18"/>
        <v>1.9669245677304769E-3</v>
      </c>
      <c r="I118" s="268">
        <f t="shared" si="18"/>
        <v>1.9964313314410555E-3</v>
      </c>
      <c r="J118" s="268">
        <f t="shared" si="18"/>
        <v>1.9921210087489268E-3</v>
      </c>
      <c r="K118" s="268">
        <f t="shared" si="18"/>
        <v>1.9739078231839997E-3</v>
      </c>
      <c r="L118" s="268">
        <f t="shared" si="18"/>
        <v>2.0171832871582434E-3</v>
      </c>
      <c r="M118" s="268">
        <f t="shared" si="18"/>
        <v>2.0186253462465054E-3</v>
      </c>
      <c r="N118" s="268">
        <f t="shared" si="18"/>
        <v>2.0178570701368582E-3</v>
      </c>
      <c r="O118" s="268">
        <f t="shared" si="18"/>
        <v>2.0232185774511535E-3</v>
      </c>
      <c r="P118" s="268">
        <f t="shared" si="18"/>
        <v>2.0302182380743591E-3</v>
      </c>
      <c r="Q118" s="268">
        <f t="shared" si="18"/>
        <v>2.0323420323904145E-3</v>
      </c>
      <c r="R118" s="268">
        <f t="shared" si="18"/>
        <v>2.0398896572933469E-3</v>
      </c>
      <c r="S118" s="268">
        <f t="shared" si="18"/>
        <v>2.0349542578977833E-3</v>
      </c>
      <c r="T118" s="268">
        <f t="shared" si="18"/>
        <v>2.0252970253287258E-3</v>
      </c>
      <c r="U118" s="268">
        <f t="shared" si="18"/>
        <v>1.9936579931147812E-3</v>
      </c>
      <c r="V118" s="268">
        <f t="shared" si="18"/>
        <v>2.0236731752817814E-3</v>
      </c>
      <c r="W118" s="268">
        <f t="shared" si="18"/>
        <v>2.0274118943913668E-3</v>
      </c>
      <c r="DA118" s="76"/>
    </row>
    <row r="119" spans="1:105" ht="12" customHeight="1" x14ac:dyDescent="0.3">
      <c r="A119" s="202" t="s">
        <v>93</v>
      </c>
      <c r="B119" s="269">
        <f t="shared" ref="B119:W119" si="19">IF(B$56=0,0,B$56/B$54)</f>
        <v>3.6211332416549599E-4</v>
      </c>
      <c r="C119" s="269">
        <f t="shared" si="19"/>
        <v>3.7048540660373298E-4</v>
      </c>
      <c r="D119" s="269">
        <f t="shared" si="19"/>
        <v>3.7003341485898302E-4</v>
      </c>
      <c r="E119" s="269">
        <f t="shared" si="19"/>
        <v>3.6669373153323613E-4</v>
      </c>
      <c r="F119" s="269">
        <f t="shared" si="19"/>
        <v>3.7200943428188879E-4</v>
      </c>
      <c r="G119" s="269">
        <f t="shared" si="19"/>
        <v>3.7446643535661773E-4</v>
      </c>
      <c r="H119" s="269">
        <f t="shared" si="19"/>
        <v>3.79977249500661E-4</v>
      </c>
      <c r="I119" s="269">
        <f t="shared" si="19"/>
        <v>3.8280713227569656E-4</v>
      </c>
      <c r="J119" s="269">
        <f t="shared" si="19"/>
        <v>3.8198064641416387E-4</v>
      </c>
      <c r="K119" s="269">
        <f t="shared" si="19"/>
        <v>3.7848834631552645E-4</v>
      </c>
      <c r="L119" s="269">
        <f t="shared" si="19"/>
        <v>3.8678623064592453E-4</v>
      </c>
      <c r="M119" s="269">
        <f t="shared" si="19"/>
        <v>3.8706273928183684E-4</v>
      </c>
      <c r="N119" s="269">
        <f t="shared" si="19"/>
        <v>3.8691542563788723E-4</v>
      </c>
      <c r="O119" s="269">
        <f t="shared" si="19"/>
        <v>3.879434716354319E-4</v>
      </c>
      <c r="P119" s="269">
        <f t="shared" si="19"/>
        <v>3.8928562649338951E-4</v>
      </c>
      <c r="Q119" s="269">
        <f t="shared" si="19"/>
        <v>3.8969285493088625E-4</v>
      </c>
      <c r="R119" s="269">
        <f t="shared" si="19"/>
        <v>3.9114007958574023E-4</v>
      </c>
      <c r="S119" s="269">
        <f t="shared" si="19"/>
        <v>3.9019373795129626E-4</v>
      </c>
      <c r="T119" s="269">
        <f t="shared" si="19"/>
        <v>3.8834200508813213E-4</v>
      </c>
      <c r="U119" s="269">
        <f t="shared" si="19"/>
        <v>3.8944494352140328E-4</v>
      </c>
      <c r="V119" s="269">
        <f t="shared" si="19"/>
        <v>3.9136711334964255E-4</v>
      </c>
      <c r="W119" s="269">
        <f t="shared" si="19"/>
        <v>3.8874752214662438E-4</v>
      </c>
      <c r="DA119" s="77"/>
    </row>
    <row r="120" spans="1:105" ht="12" customHeight="1" x14ac:dyDescent="0.3">
      <c r="A120" s="202" t="s">
        <v>94</v>
      </c>
      <c r="B120" s="269">
        <f t="shared" ref="B120:W120" si="20">IF(B$57=0,0,B$57/B$54)</f>
        <v>5.0093161255234393E-2</v>
      </c>
      <c r="C120" s="269">
        <f t="shared" si="20"/>
        <v>5.1251318239894414E-2</v>
      </c>
      <c r="D120" s="269">
        <f t="shared" si="20"/>
        <v>5.1188791694073511E-2</v>
      </c>
      <c r="E120" s="269">
        <f t="shared" si="20"/>
        <v>5.0726794622401025E-2</v>
      </c>
      <c r="F120" s="269">
        <f t="shared" si="20"/>
        <v>5.1462145511758102E-2</v>
      </c>
      <c r="G120" s="269">
        <f t="shared" si="20"/>
        <v>5.1802036211235462E-2</v>
      </c>
      <c r="H120" s="269">
        <f t="shared" si="20"/>
        <v>5.1998262985101212E-2</v>
      </c>
      <c r="I120" s="269">
        <f t="shared" si="20"/>
        <v>5.2865556390066196E-2</v>
      </c>
      <c r="J120" s="269">
        <f t="shared" si="20"/>
        <v>5.2841519050147778E-2</v>
      </c>
      <c r="K120" s="269">
        <f t="shared" si="20"/>
        <v>5.2358409646770077E-2</v>
      </c>
      <c r="L120" s="269">
        <f t="shared" si="20"/>
        <v>5.3506302392218832E-2</v>
      </c>
      <c r="M120" s="269">
        <f t="shared" si="20"/>
        <v>5.3544553378202693E-2</v>
      </c>
      <c r="N120" s="269">
        <f t="shared" si="20"/>
        <v>5.3524174657981691E-2</v>
      </c>
      <c r="O120" s="269">
        <f t="shared" si="20"/>
        <v>5.3666390010182516E-2</v>
      </c>
      <c r="P120" s="269">
        <f t="shared" si="20"/>
        <v>5.3852057797702073E-2</v>
      </c>
      <c r="Q120" s="269">
        <f t="shared" si="20"/>
        <v>5.3908391984891259E-2</v>
      </c>
      <c r="R120" s="269">
        <f t="shared" si="20"/>
        <v>5.4108594665019709E-2</v>
      </c>
      <c r="S120" s="269">
        <f t="shared" si="20"/>
        <v>5.3977681934299346E-2</v>
      </c>
      <c r="T120" s="269">
        <f t="shared" si="20"/>
        <v>5.3721521371497979E-2</v>
      </c>
      <c r="U120" s="269">
        <f t="shared" si="20"/>
        <v>5.270828496892685E-2</v>
      </c>
      <c r="V120" s="269">
        <f t="shared" si="20"/>
        <v>5.3346210904503755E-2</v>
      </c>
      <c r="W120" s="269">
        <f t="shared" si="20"/>
        <v>5.3326863578230521E-2</v>
      </c>
      <c r="DA120" s="77"/>
    </row>
    <row r="121" spans="1:105" ht="12" customHeight="1" x14ac:dyDescent="0.3">
      <c r="A121" s="202" t="s">
        <v>95</v>
      </c>
      <c r="B121" s="269">
        <f t="shared" ref="B121:W121" si="21">IF(B$58=0,0,B$58/B$54)</f>
        <v>8.6369624701938894E-4</v>
      </c>
      <c r="C121" s="269">
        <f t="shared" si="21"/>
        <v>8.8366495763865743E-4</v>
      </c>
      <c r="D121" s="269">
        <f t="shared" si="21"/>
        <v>8.8258688746677442E-4</v>
      </c>
      <c r="E121" s="269">
        <f t="shared" si="21"/>
        <v>8.7462122654742526E-4</v>
      </c>
      <c r="F121" s="269">
        <f t="shared" si="21"/>
        <v>8.8729999920750995E-4</v>
      </c>
      <c r="G121" s="269">
        <f t="shared" si="21"/>
        <v>8.9316032652923046E-4</v>
      </c>
      <c r="H121" s="269">
        <f t="shared" si="21"/>
        <v>9.0630447002408836E-4</v>
      </c>
      <c r="I121" s="269">
        <f t="shared" si="21"/>
        <v>9.1305417783430409E-4</v>
      </c>
      <c r="J121" s="269">
        <f t="shared" si="21"/>
        <v>9.1108288131141232E-4</v>
      </c>
      <c r="K121" s="269">
        <f t="shared" si="21"/>
        <v>9.0275320579999722E-4</v>
      </c>
      <c r="L121" s="269">
        <f t="shared" si="21"/>
        <v>9.2254494246387731E-4</v>
      </c>
      <c r="M121" s="269">
        <f t="shared" si="21"/>
        <v>9.2320445829819893E-4</v>
      </c>
      <c r="N121" s="269">
        <f t="shared" si="21"/>
        <v>9.2285309248831752E-4</v>
      </c>
      <c r="O121" s="269">
        <f t="shared" si="21"/>
        <v>9.2530514108909458E-4</v>
      </c>
      <c r="P121" s="269">
        <f t="shared" si="21"/>
        <v>9.2850638787118499E-4</v>
      </c>
      <c r="Q121" s="269">
        <f t="shared" si="21"/>
        <v>9.2947769063657208E-4</v>
      </c>
      <c r="R121" s="269">
        <f t="shared" si="21"/>
        <v>9.3292954512403617E-4</v>
      </c>
      <c r="S121" s="269">
        <f t="shared" si="21"/>
        <v>9.3067237405762831E-4</v>
      </c>
      <c r="T121" s="269">
        <f t="shared" si="21"/>
        <v>9.2625570497182903E-4</v>
      </c>
      <c r="U121" s="269">
        <f t="shared" si="21"/>
        <v>9.2888638360732307E-4</v>
      </c>
      <c r="V121" s="269">
        <f t="shared" si="21"/>
        <v>9.33471055741689E-4</v>
      </c>
      <c r="W121" s="269">
        <f t="shared" si="21"/>
        <v>9.2722292583377771E-4</v>
      </c>
      <c r="DA121" s="77"/>
    </row>
    <row r="122" spans="1:105" ht="12" customHeight="1" x14ac:dyDescent="0.3">
      <c r="A122" s="56" t="s">
        <v>96</v>
      </c>
      <c r="B122" s="270">
        <f t="shared" ref="B122:W122" si="22">IF(B$59=0,0,B$59/B$54)</f>
        <v>2.0161973561520978E-3</v>
      </c>
      <c r="C122" s="270">
        <f t="shared" si="22"/>
        <v>2.079164856938633E-3</v>
      </c>
      <c r="D122" s="270">
        <f t="shared" si="22"/>
        <v>2.0851550096206289E-3</v>
      </c>
      <c r="E122" s="270">
        <f t="shared" si="22"/>
        <v>2.0780392424793676E-3</v>
      </c>
      <c r="F122" s="270">
        <f t="shared" si="22"/>
        <v>2.0796389430722162E-3</v>
      </c>
      <c r="G122" s="270">
        <f t="shared" si="22"/>
        <v>2.078070579177456E-3</v>
      </c>
      <c r="H122" s="270">
        <f t="shared" si="22"/>
        <v>2.0768403534728746E-3</v>
      </c>
      <c r="I122" s="270">
        <f t="shared" si="22"/>
        <v>2.097396133280127E-3</v>
      </c>
      <c r="J122" s="270">
        <f t="shared" si="22"/>
        <v>2.0898762844937351E-3</v>
      </c>
      <c r="K122" s="270">
        <f t="shared" si="22"/>
        <v>2.106171583781004E-3</v>
      </c>
      <c r="L122" s="270">
        <f t="shared" si="22"/>
        <v>2.2180270112463893E-3</v>
      </c>
      <c r="M122" s="270">
        <f t="shared" si="22"/>
        <v>2.2317201480191355E-3</v>
      </c>
      <c r="N122" s="270">
        <f t="shared" si="22"/>
        <v>2.2895158901856312E-3</v>
      </c>
      <c r="O122" s="270">
        <f t="shared" si="22"/>
        <v>2.3454450026031189E-3</v>
      </c>
      <c r="P122" s="270">
        <f t="shared" si="22"/>
        <v>2.4989274656031868E-3</v>
      </c>
      <c r="Q122" s="270">
        <f t="shared" si="22"/>
        <v>2.6388234414184337E-3</v>
      </c>
      <c r="R122" s="270">
        <f t="shared" si="22"/>
        <v>2.8002948298642577E-3</v>
      </c>
      <c r="S122" s="270">
        <f t="shared" si="22"/>
        <v>2.8496887243643081E-3</v>
      </c>
      <c r="T122" s="270">
        <f t="shared" si="22"/>
        <v>2.7948791707024701E-3</v>
      </c>
      <c r="U122" s="270">
        <f t="shared" si="22"/>
        <v>2.902275214078401E-3</v>
      </c>
      <c r="V122" s="270">
        <f t="shared" si="22"/>
        <v>2.9126121902958843E-3</v>
      </c>
      <c r="W122" s="270">
        <f t="shared" si="22"/>
        <v>2.5197622722153514E-3</v>
      </c>
      <c r="DA122" s="78"/>
    </row>
    <row r="123" spans="1:105" ht="12" customHeight="1" x14ac:dyDescent="0.3">
      <c r="A123" s="203" t="s">
        <v>222</v>
      </c>
      <c r="B123" s="271">
        <f t="shared" ref="B123:W123" si="23">IF(B$65=0,0,B$65/B$54)</f>
        <v>8.6943849773445284E-2</v>
      </c>
      <c r="C123" s="271">
        <f t="shared" si="23"/>
        <v>9.1786622529534401E-2</v>
      </c>
      <c r="D123" s="271">
        <f t="shared" si="23"/>
        <v>9.2965828681451548E-2</v>
      </c>
      <c r="E123" s="271">
        <f t="shared" si="23"/>
        <v>9.673567815605158E-2</v>
      </c>
      <c r="F123" s="271">
        <f t="shared" si="23"/>
        <v>9.1873318911199583E-2</v>
      </c>
      <c r="G123" s="271">
        <f t="shared" si="23"/>
        <v>8.8973779728763164E-2</v>
      </c>
      <c r="H123" s="271">
        <f t="shared" si="23"/>
        <v>8.256203104506328E-2</v>
      </c>
      <c r="I123" s="271">
        <f t="shared" si="23"/>
        <v>8.2536745544597695E-2</v>
      </c>
      <c r="J123" s="271">
        <f t="shared" si="23"/>
        <v>8.3675455936749646E-2</v>
      </c>
      <c r="K123" s="271">
        <f t="shared" si="23"/>
        <v>8.4085511225218137E-2</v>
      </c>
      <c r="L123" s="271">
        <f t="shared" si="23"/>
        <v>7.8058394271505474E-2</v>
      </c>
      <c r="M123" s="271">
        <f t="shared" si="23"/>
        <v>7.7976621354847606E-2</v>
      </c>
      <c r="N123" s="271">
        <f t="shared" si="23"/>
        <v>7.7581169894490473E-2</v>
      </c>
      <c r="O123" s="271">
        <f t="shared" si="23"/>
        <v>7.6566014080846442E-2</v>
      </c>
      <c r="P123" s="271">
        <f t="shared" si="23"/>
        <v>7.5894198293277343E-2</v>
      </c>
      <c r="Q123" s="271">
        <f t="shared" si="23"/>
        <v>7.5635351990963426E-2</v>
      </c>
      <c r="R123" s="271">
        <f t="shared" si="23"/>
        <v>7.5230692885530429E-2</v>
      </c>
      <c r="S123" s="271">
        <f t="shared" si="23"/>
        <v>7.5898917884636721E-2</v>
      </c>
      <c r="T123" s="271">
        <f t="shared" si="23"/>
        <v>7.6893390148473739E-2</v>
      </c>
      <c r="U123" s="271">
        <f t="shared" si="23"/>
        <v>7.7777398436607678E-2</v>
      </c>
      <c r="V123" s="271">
        <f t="shared" si="23"/>
        <v>7.546331083704183E-2</v>
      </c>
      <c r="W123" s="271">
        <f t="shared" si="23"/>
        <v>7.6751835208767272E-2</v>
      </c>
      <c r="DA123" s="79"/>
    </row>
    <row r="124" spans="1:105" ht="12" customHeight="1" x14ac:dyDescent="0.3">
      <c r="A124" s="203" t="s">
        <v>228</v>
      </c>
      <c r="B124" s="271">
        <f t="shared" ref="B124:W124" si="24">IF(B$71=0,0,B$71/B$54)</f>
        <v>0.37158463327334401</v>
      </c>
      <c r="C124" s="271">
        <f t="shared" si="24"/>
        <v>0.38017569296361026</v>
      </c>
      <c r="D124" s="271">
        <f t="shared" si="24"/>
        <v>0.37971187908130544</v>
      </c>
      <c r="E124" s="271">
        <f t="shared" si="24"/>
        <v>0.37628484416977165</v>
      </c>
      <c r="F124" s="271">
        <f t="shared" si="24"/>
        <v>0.38173958257521484</v>
      </c>
      <c r="G124" s="271">
        <f t="shared" si="24"/>
        <v>0.38426084810834393</v>
      </c>
      <c r="H124" s="271">
        <f t="shared" si="24"/>
        <v>0.38991580117440694</v>
      </c>
      <c r="I124" s="271">
        <f t="shared" si="24"/>
        <v>0.3928197013708204</v>
      </c>
      <c r="J124" s="271">
        <f t="shared" si="24"/>
        <v>0.39197159823495553</v>
      </c>
      <c r="K124" s="271">
        <f t="shared" si="24"/>
        <v>0.38838795475974469</v>
      </c>
      <c r="L124" s="271">
        <f t="shared" si="24"/>
        <v>0.39690287564248566</v>
      </c>
      <c r="M124" s="271">
        <f t="shared" si="24"/>
        <v>0.39718661654130294</v>
      </c>
      <c r="N124" s="271">
        <f t="shared" si="24"/>
        <v>0.39703544981334749</v>
      </c>
      <c r="O124" s="271">
        <f t="shared" si="24"/>
        <v>0.39809038502145139</v>
      </c>
      <c r="P124" s="271">
        <f t="shared" si="24"/>
        <v>0.39946764481115821</v>
      </c>
      <c r="Q124" s="271">
        <f t="shared" si="24"/>
        <v>0.39988552457284438</v>
      </c>
      <c r="R124" s="271">
        <f t="shared" si="24"/>
        <v>0.40137060232820571</v>
      </c>
      <c r="S124" s="271">
        <f t="shared" si="24"/>
        <v>0.40039950851386863</v>
      </c>
      <c r="T124" s="271">
        <f t="shared" si="24"/>
        <v>0.39849934237536827</v>
      </c>
      <c r="U124" s="271">
        <f t="shared" si="24"/>
        <v>0.39699293386619317</v>
      </c>
      <c r="V124" s="271">
        <f t="shared" si="24"/>
        <v>0.40160357430761207</v>
      </c>
      <c r="W124" s="271">
        <f t="shared" si="24"/>
        <v>0.39891546599582112</v>
      </c>
      <c r="DA124" s="79"/>
    </row>
    <row r="125" spans="1:105" ht="12" customHeight="1" x14ac:dyDescent="0.3">
      <c r="A125" s="203" t="s">
        <v>181</v>
      </c>
      <c r="B125" s="271">
        <f t="shared" ref="B125:W125" si="25">IF(B$72=0,0,B$72/B$54)</f>
        <v>0.3640528043134908</v>
      </c>
      <c r="C125" s="271">
        <f t="shared" si="25"/>
        <v>0.37498833049690966</v>
      </c>
      <c r="D125" s="271">
        <f t="shared" si="25"/>
        <v>0.37607354662635434</v>
      </c>
      <c r="E125" s="271">
        <f t="shared" si="25"/>
        <v>0.37513576826290407</v>
      </c>
      <c r="F125" s="271">
        <f t="shared" si="25"/>
        <v>0.37530045365786235</v>
      </c>
      <c r="G125" s="271">
        <f t="shared" si="25"/>
        <v>0.37509222500945832</v>
      </c>
      <c r="H125" s="271">
        <f t="shared" si="25"/>
        <v>0.37489604548400751</v>
      </c>
      <c r="I125" s="271">
        <f t="shared" si="25"/>
        <v>0.37802661166180213</v>
      </c>
      <c r="J125" s="271">
        <f t="shared" si="25"/>
        <v>0.37759683675997019</v>
      </c>
      <c r="K125" s="271">
        <f t="shared" si="25"/>
        <v>0.38066470542246478</v>
      </c>
      <c r="L125" s="271">
        <f t="shared" si="25"/>
        <v>0.37908296620786991</v>
      </c>
      <c r="M125" s="271">
        <f t="shared" si="25"/>
        <v>0.37889396513670209</v>
      </c>
      <c r="N125" s="271">
        <f t="shared" si="25"/>
        <v>0.3793464003756542</v>
      </c>
      <c r="O125" s="271">
        <f t="shared" si="25"/>
        <v>0.37938000672586325</v>
      </c>
      <c r="P125" s="271">
        <f t="shared" si="25"/>
        <v>0.37843692028475562</v>
      </c>
      <c r="Q125" s="271">
        <f t="shared" si="25"/>
        <v>0.37828506116958932</v>
      </c>
      <c r="R125" s="271">
        <f t="shared" si="25"/>
        <v>0.3771688954394084</v>
      </c>
      <c r="S125" s="271">
        <f t="shared" si="25"/>
        <v>0.37733393261398085</v>
      </c>
      <c r="T125" s="271">
        <f t="shared" si="25"/>
        <v>0.37776685843567004</v>
      </c>
      <c r="U125" s="271">
        <f t="shared" si="25"/>
        <v>0.3787196775358922</v>
      </c>
      <c r="V125" s="271">
        <f t="shared" si="25"/>
        <v>0.37680030620543226</v>
      </c>
      <c r="W125" s="271">
        <f t="shared" si="25"/>
        <v>0.37784895997617257</v>
      </c>
      <c r="DA125" s="79"/>
    </row>
    <row r="126" spans="1:105" ht="12" customHeight="1" x14ac:dyDescent="0.3">
      <c r="A126" s="62" t="s">
        <v>183</v>
      </c>
      <c r="B126" s="272">
        <f t="shared" ref="B126:W126" si="26">IF(B$73=0,0,B$73/B$54)</f>
        <v>0.20452856346748108</v>
      </c>
      <c r="C126" s="272">
        <f t="shared" si="26"/>
        <v>0.20199136116248312</v>
      </c>
      <c r="D126" s="272">
        <f t="shared" si="26"/>
        <v>0.20779697668403546</v>
      </c>
      <c r="E126" s="272">
        <f t="shared" si="26"/>
        <v>0.20339378418772988</v>
      </c>
      <c r="F126" s="272">
        <f t="shared" si="26"/>
        <v>0.21828474317263202</v>
      </c>
      <c r="G126" s="272">
        <f t="shared" si="26"/>
        <v>0.21470667796157109</v>
      </c>
      <c r="H126" s="272">
        <f t="shared" si="26"/>
        <v>0.19456574395679058</v>
      </c>
      <c r="I126" s="272">
        <f t="shared" si="26"/>
        <v>0.19502941409290916</v>
      </c>
      <c r="J126" s="272">
        <f t="shared" si="26"/>
        <v>0.20283450872351114</v>
      </c>
      <c r="K126" s="272">
        <f t="shared" si="26"/>
        <v>0.193188139199158</v>
      </c>
      <c r="L126" s="272">
        <f t="shared" si="26"/>
        <v>0.17970578622047437</v>
      </c>
      <c r="M126" s="272">
        <f t="shared" si="26"/>
        <v>0.18241822630773616</v>
      </c>
      <c r="N126" s="272">
        <f t="shared" si="26"/>
        <v>0.17863377121348961</v>
      </c>
      <c r="O126" s="272">
        <f t="shared" si="26"/>
        <v>0.16871535094605769</v>
      </c>
      <c r="P126" s="272">
        <f t="shared" si="26"/>
        <v>0.17533393511114131</v>
      </c>
      <c r="Q126" s="272">
        <f t="shared" si="26"/>
        <v>0.18264556049430467</v>
      </c>
      <c r="R126" s="272">
        <f t="shared" si="26"/>
        <v>0.18516330077447343</v>
      </c>
      <c r="S126" s="272">
        <f t="shared" si="26"/>
        <v>0.18786788448766689</v>
      </c>
      <c r="T126" s="272">
        <f t="shared" si="26"/>
        <v>0.19371714871451154</v>
      </c>
      <c r="U126" s="272">
        <f t="shared" si="26"/>
        <v>0.20734975782981913</v>
      </c>
      <c r="V126" s="272">
        <f t="shared" si="26"/>
        <v>0.19594966615704787</v>
      </c>
      <c r="W126" s="272">
        <f t="shared" si="26"/>
        <v>0.18342377911561647</v>
      </c>
      <c r="DA126" s="80"/>
    </row>
    <row r="127" spans="1:105" ht="12" customHeight="1" x14ac:dyDescent="0.3">
      <c r="A127" s="62" t="s">
        <v>189</v>
      </c>
      <c r="B127" s="272">
        <f t="shared" ref="B127:W127" si="27">IF(B$78=0,0,B$78/B$54)</f>
        <v>0.15952424084600975</v>
      </c>
      <c r="C127" s="272">
        <f t="shared" si="27"/>
        <v>0.17299696933442663</v>
      </c>
      <c r="D127" s="272">
        <f t="shared" si="27"/>
        <v>0.16827656994231882</v>
      </c>
      <c r="E127" s="272">
        <f t="shared" si="27"/>
        <v>0.17174198407517419</v>
      </c>
      <c r="F127" s="272">
        <f t="shared" si="27"/>
        <v>0.1570157104852303</v>
      </c>
      <c r="G127" s="272">
        <f t="shared" si="27"/>
        <v>0.16038554704788718</v>
      </c>
      <c r="H127" s="272">
        <f t="shared" si="27"/>
        <v>0.18033030152721694</v>
      </c>
      <c r="I127" s="272">
        <f t="shared" si="27"/>
        <v>0.18299719756889296</v>
      </c>
      <c r="J127" s="272">
        <f t="shared" si="27"/>
        <v>0.17476232803645911</v>
      </c>
      <c r="K127" s="272">
        <f t="shared" si="27"/>
        <v>0.1874765662233068</v>
      </c>
      <c r="L127" s="272">
        <f t="shared" si="27"/>
        <v>0.19937717998739557</v>
      </c>
      <c r="M127" s="272">
        <f t="shared" si="27"/>
        <v>0.19647573882896596</v>
      </c>
      <c r="N127" s="272">
        <f t="shared" si="27"/>
        <v>0.20071262916216459</v>
      </c>
      <c r="O127" s="272">
        <f t="shared" si="27"/>
        <v>0.21066465577980548</v>
      </c>
      <c r="P127" s="272">
        <f t="shared" si="27"/>
        <v>0.20310298517361422</v>
      </c>
      <c r="Q127" s="272">
        <f t="shared" si="27"/>
        <v>0.19563950067528468</v>
      </c>
      <c r="R127" s="272">
        <f t="shared" si="27"/>
        <v>0.19200559466493494</v>
      </c>
      <c r="S127" s="272">
        <f t="shared" si="27"/>
        <v>0.18946604812631396</v>
      </c>
      <c r="T127" s="272">
        <f t="shared" si="27"/>
        <v>0.18404970972115844</v>
      </c>
      <c r="U127" s="272">
        <f t="shared" si="27"/>
        <v>0.17136991970607313</v>
      </c>
      <c r="V127" s="272">
        <f t="shared" si="27"/>
        <v>0.18085064004838436</v>
      </c>
      <c r="W127" s="272">
        <f t="shared" si="27"/>
        <v>0.1944251808605561</v>
      </c>
      <c r="DA127" s="80"/>
    </row>
    <row r="128" spans="1:105" ht="12" customHeight="1" x14ac:dyDescent="0.3">
      <c r="A128" s="203" t="s">
        <v>191</v>
      </c>
      <c r="B128" s="271">
        <f t="shared" ref="B128:W128" si="28">IF(B$79=0,0,B$79/B$54)</f>
        <v>0.12219503631572864</v>
      </c>
      <c r="C128" s="271">
        <f t="shared" si="28"/>
        <v>9.6532549982485283E-2</v>
      </c>
      <c r="D128" s="271">
        <f t="shared" si="28"/>
        <v>9.4792365284220984E-2</v>
      </c>
      <c r="E128" s="271">
        <f t="shared" si="28"/>
        <v>9.5885164520025296E-2</v>
      </c>
      <c r="F128" s="271">
        <f t="shared" si="28"/>
        <v>9.434543222986369E-2</v>
      </c>
      <c r="G128" s="271">
        <f t="shared" si="28"/>
        <v>9.4572481011623521E-2</v>
      </c>
      <c r="H128" s="271">
        <f t="shared" si="28"/>
        <v>9.5297812670693094E-2</v>
      </c>
      <c r="I128" s="271">
        <f t="shared" si="28"/>
        <v>8.8361696257882205E-2</v>
      </c>
      <c r="J128" s="271">
        <f t="shared" si="28"/>
        <v>8.8539529197208963E-2</v>
      </c>
      <c r="K128" s="271">
        <f t="shared" si="28"/>
        <v>8.9142097986721985E-2</v>
      </c>
      <c r="L128" s="271">
        <f t="shared" si="28"/>
        <v>8.6904920014406167E-2</v>
      </c>
      <c r="M128" s="271">
        <f t="shared" si="28"/>
        <v>8.6837630897099158E-2</v>
      </c>
      <c r="N128" s="271">
        <f t="shared" si="28"/>
        <v>8.689566378007757E-2</v>
      </c>
      <c r="O128" s="271">
        <f t="shared" si="28"/>
        <v>8.661529196887735E-2</v>
      </c>
      <c r="P128" s="271">
        <f t="shared" si="28"/>
        <v>8.6502241095064589E-2</v>
      </c>
      <c r="Q128" s="271">
        <f t="shared" si="28"/>
        <v>8.6295334262335086E-2</v>
      </c>
      <c r="R128" s="271">
        <f t="shared" si="28"/>
        <v>8.5956960569968863E-2</v>
      </c>
      <c r="S128" s="271">
        <f t="shared" si="28"/>
        <v>8.618444995894349E-2</v>
      </c>
      <c r="T128" s="271">
        <f t="shared" si="28"/>
        <v>8.698411376289876E-2</v>
      </c>
      <c r="U128" s="271">
        <f t="shared" si="28"/>
        <v>8.7587440658058319E-2</v>
      </c>
      <c r="V128" s="271">
        <f t="shared" si="28"/>
        <v>8.6525474210740694E-2</v>
      </c>
      <c r="W128" s="271">
        <f t="shared" si="28"/>
        <v>8.7293730626421304E-2</v>
      </c>
      <c r="DA128" s="79"/>
    </row>
    <row r="129" spans="1:105" ht="12" customHeight="1" x14ac:dyDescent="0.3">
      <c r="A129" s="62" t="s">
        <v>192</v>
      </c>
      <c r="B129" s="272">
        <f t="shared" ref="B129:W129" si="29">IF(B$80=0,0,B$80/B$54)</f>
        <v>3.3544509157432914E-2</v>
      </c>
      <c r="C129" s="272">
        <f t="shared" si="29"/>
        <v>3.2960989752718522E-2</v>
      </c>
      <c r="D129" s="272">
        <f t="shared" si="29"/>
        <v>3.3874272402251687E-2</v>
      </c>
      <c r="E129" s="272">
        <f t="shared" si="29"/>
        <v>3.3308432923922528E-2</v>
      </c>
      <c r="F129" s="272">
        <f t="shared" si="29"/>
        <v>3.5735080389029499E-2</v>
      </c>
      <c r="G129" s="272">
        <f t="shared" si="29"/>
        <v>3.5187297263942804E-2</v>
      </c>
      <c r="H129" s="272">
        <f t="shared" si="29"/>
        <v>3.1928576639363299E-2</v>
      </c>
      <c r="I129" s="272">
        <f t="shared" si="29"/>
        <v>3.1828570169628347E-2</v>
      </c>
      <c r="J129" s="272">
        <f t="shared" si="29"/>
        <v>3.3379757812429363E-2</v>
      </c>
      <c r="K129" s="272">
        <f t="shared" si="29"/>
        <v>3.1821852000779284E-2</v>
      </c>
      <c r="L129" s="272">
        <f t="shared" si="29"/>
        <v>2.9601045677531634E-2</v>
      </c>
      <c r="M129" s="272">
        <f t="shared" si="29"/>
        <v>3.0047837428700406E-2</v>
      </c>
      <c r="N129" s="272">
        <f t="shared" si="29"/>
        <v>2.9330235644873592E-2</v>
      </c>
      <c r="O129" s="272">
        <f t="shared" si="29"/>
        <v>2.7713575186147227E-2</v>
      </c>
      <c r="P129" s="272">
        <f t="shared" si="29"/>
        <v>2.8805678248624369E-2</v>
      </c>
      <c r="Q129" s="272">
        <f t="shared" si="29"/>
        <v>3.0039638583986401E-2</v>
      </c>
      <c r="R129" s="272">
        <f t="shared" si="29"/>
        <v>3.0455987857559833E-2</v>
      </c>
      <c r="S129" s="272">
        <f t="shared" si="29"/>
        <v>3.0900691961414602E-2</v>
      </c>
      <c r="T129" s="272">
        <f t="shared" si="29"/>
        <v>3.1876285354084273E-2</v>
      </c>
      <c r="U129" s="272">
        <f t="shared" si="29"/>
        <v>3.4128330575424651E-2</v>
      </c>
      <c r="V129" s="272">
        <f t="shared" si="29"/>
        <v>3.2249386611450381E-2</v>
      </c>
      <c r="W129" s="272">
        <f t="shared" si="29"/>
        <v>3.0184777042693872E-2</v>
      </c>
      <c r="DA129" s="80"/>
    </row>
    <row r="130" spans="1:105" ht="12" customHeight="1" x14ac:dyDescent="0.3">
      <c r="A130" s="62" t="s">
        <v>197</v>
      </c>
      <c r="B130" s="272">
        <f t="shared" ref="B130:W130" si="30">IF(B$84=0,0,B$84/B$54)</f>
        <v>6.2161271766234073E-2</v>
      </c>
      <c r="C130" s="272">
        <f t="shared" si="30"/>
        <v>3.4632871284603198E-2</v>
      </c>
      <c r="D130" s="272">
        <f t="shared" si="30"/>
        <v>3.2697872198124395E-2</v>
      </c>
      <c r="E130" s="272">
        <f t="shared" si="30"/>
        <v>3.4018005683087486E-2</v>
      </c>
      <c r="F130" s="272">
        <f t="shared" si="30"/>
        <v>3.2426618752378872E-2</v>
      </c>
      <c r="G130" s="272">
        <f t="shared" si="30"/>
        <v>3.2701663553508127E-2</v>
      </c>
      <c r="H130" s="272">
        <f t="shared" si="30"/>
        <v>3.3480605612512641E-2</v>
      </c>
      <c r="I130" s="272">
        <f t="shared" si="30"/>
        <v>2.5935549305588588E-2</v>
      </c>
      <c r="J130" s="272">
        <f t="shared" si="30"/>
        <v>2.6325098951947241E-2</v>
      </c>
      <c r="K130" s="272">
        <f t="shared" si="30"/>
        <v>2.6439201379875269E-2</v>
      </c>
      <c r="L130" s="272">
        <f t="shared" si="30"/>
        <v>2.4462566686247876E-2</v>
      </c>
      <c r="M130" s="272">
        <f t="shared" si="30"/>
        <v>2.4426409729225752E-2</v>
      </c>
      <c r="N130" s="272">
        <f t="shared" si="30"/>
        <v>2.4354065482310023E-2</v>
      </c>
      <c r="O130" s="272">
        <f t="shared" si="30"/>
        <v>2.407715375180634E-2</v>
      </c>
      <c r="P130" s="272">
        <f t="shared" si="30"/>
        <v>2.4119323118249575E-2</v>
      </c>
      <c r="Q130" s="272">
        <f t="shared" si="30"/>
        <v>2.3955410886998124E-2</v>
      </c>
      <c r="R130" s="272">
        <f t="shared" si="30"/>
        <v>2.380121624214469E-2</v>
      </c>
      <c r="S130" s="272">
        <f t="shared" si="30"/>
        <v>2.4001484973044798E-2</v>
      </c>
      <c r="T130" s="272">
        <f t="shared" si="30"/>
        <v>2.4738169541797403E-2</v>
      </c>
      <c r="U130" s="272">
        <f t="shared" si="30"/>
        <v>2.518824813366757E-2</v>
      </c>
      <c r="V130" s="272">
        <f t="shared" si="30"/>
        <v>2.4441003504486782E-2</v>
      </c>
      <c r="W130" s="272">
        <f t="shared" si="30"/>
        <v>2.5036973427498874E-2</v>
      </c>
      <c r="DA130" s="80"/>
    </row>
    <row r="131" spans="1:105" ht="12" customHeight="1" x14ac:dyDescent="0.3">
      <c r="A131" s="63" t="s">
        <v>209</v>
      </c>
      <c r="B131" s="273">
        <f t="shared" ref="B131:W131" si="31">IF(B$95=0,0,B$95/B$54)</f>
        <v>2.648925539206165E-2</v>
      </c>
      <c r="C131" s="273">
        <f t="shared" si="31"/>
        <v>2.8938688945163566E-2</v>
      </c>
      <c r="D131" s="273">
        <f t="shared" si="31"/>
        <v>2.8220220683844912E-2</v>
      </c>
      <c r="E131" s="273">
        <f t="shared" si="31"/>
        <v>2.8558725913015275E-2</v>
      </c>
      <c r="F131" s="273">
        <f t="shared" si="31"/>
        <v>2.618373308845531E-2</v>
      </c>
      <c r="G131" s="273">
        <f t="shared" si="31"/>
        <v>2.6683520194172604E-2</v>
      </c>
      <c r="H131" s="273">
        <f t="shared" si="31"/>
        <v>2.9888630418817161E-2</v>
      </c>
      <c r="I131" s="273">
        <f t="shared" si="31"/>
        <v>3.0597576782665264E-2</v>
      </c>
      <c r="J131" s="273">
        <f t="shared" si="31"/>
        <v>2.8834672432832366E-2</v>
      </c>
      <c r="K131" s="273">
        <f t="shared" si="31"/>
        <v>3.0881044606067439E-2</v>
      </c>
      <c r="L131" s="273">
        <f t="shared" si="31"/>
        <v>3.2841307650626657E-2</v>
      </c>
      <c r="M131" s="273">
        <f t="shared" si="31"/>
        <v>3.2363383739173003E-2</v>
      </c>
      <c r="N131" s="273">
        <f t="shared" si="31"/>
        <v>3.3211362652893962E-2</v>
      </c>
      <c r="O131" s="273">
        <f t="shared" si="31"/>
        <v>3.482456303092378E-2</v>
      </c>
      <c r="P131" s="273">
        <f t="shared" si="31"/>
        <v>3.3577239728190655E-2</v>
      </c>
      <c r="Q131" s="273">
        <f t="shared" si="31"/>
        <v>3.230028479135056E-2</v>
      </c>
      <c r="R131" s="273">
        <f t="shared" si="31"/>
        <v>3.1699756470264344E-2</v>
      </c>
      <c r="S131" s="273">
        <f t="shared" si="31"/>
        <v>3.1282273024484095E-2</v>
      </c>
      <c r="T131" s="273">
        <f t="shared" si="31"/>
        <v>3.0369658867017087E-2</v>
      </c>
      <c r="U131" s="273">
        <f t="shared" si="31"/>
        <v>2.8270861948966112E-2</v>
      </c>
      <c r="V131" s="273">
        <f t="shared" si="31"/>
        <v>2.9835084094803534E-2</v>
      </c>
      <c r="W131" s="273">
        <f t="shared" si="31"/>
        <v>3.2071980156228551E-2</v>
      </c>
      <c r="DA131" s="81"/>
    </row>
    <row r="132" spans="1:105" ht="12" hidden="1" customHeight="1" x14ac:dyDescent="0.3">
      <c r="A132" s="6"/>
    </row>
    <row r="133" spans="1:105" ht="12" customHeight="1" x14ac:dyDescent="0.3">
      <c r="A133" s="6"/>
    </row>
    <row r="134" spans="1:105" ht="15" customHeight="1" x14ac:dyDescent="0.3">
      <c r="A134" s="32" t="s">
        <v>343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3">
      <c r="A136" s="35" t="s">
        <v>41</v>
      </c>
      <c r="B136" s="274">
        <f>IF(B$5=0,0,B$5/ISI_fec!B$5)</f>
        <v>0.54072770358907063</v>
      </c>
      <c r="C136" s="274">
        <f>IF(C$5=0,0,C$5/ISI_fec!C$5)</f>
        <v>0.5459857069407672</v>
      </c>
      <c r="D136" s="274">
        <f>IF(D$5=0,0,D$5/ISI_fec!D$5)</f>
        <v>0.54536348218193398</v>
      </c>
      <c r="E136" s="274">
        <f>IF(E$5=0,0,E$5/ISI_fec!E$5)</f>
        <v>0.54492350198281703</v>
      </c>
      <c r="F136" s="274">
        <f>IF(F$5=0,0,F$5/ISI_fec!F$5)</f>
        <v>0.54423647838238465</v>
      </c>
      <c r="G136" s="274">
        <f>IF(G$5=0,0,G$5/ISI_fec!G$5)</f>
        <v>0.54406936272065376</v>
      </c>
      <c r="H136" s="274">
        <f>IF(H$5=0,0,H$5/ISI_fec!H$5)</f>
        <v>0.55731257291712399</v>
      </c>
      <c r="I136" s="274">
        <f>IF(I$5=0,0,I$5/ISI_fec!I$5)</f>
        <v>0.55710165502748155</v>
      </c>
      <c r="J136" s="274">
        <f>IF(J$5=0,0,J$5/ISI_fec!J$5)</f>
        <v>0.555627905584404</v>
      </c>
      <c r="K136" s="274">
        <f>IF(K$5=0,0,K$5/ISI_fec!K$5)</f>
        <v>0.55808419378524621</v>
      </c>
      <c r="L136" s="274">
        <f>IF(L$5=0,0,L$5/ISI_fec!L$5)</f>
        <v>0.56266160032091905</v>
      </c>
      <c r="M136" s="274">
        <f>IF(M$5=0,0,M$5/ISI_fec!M$5)</f>
        <v>0.56234633354475239</v>
      </c>
      <c r="N136" s="274">
        <f>IF(N$5=0,0,N$5/ISI_fec!N$5)</f>
        <v>0.56307390809191948</v>
      </c>
      <c r="O136" s="274">
        <f>IF(O$5=0,0,O$5/ISI_fec!O$5)</f>
        <v>0.56453331932052742</v>
      </c>
      <c r="P136" s="274">
        <f>IF(P$5=0,0,P$5/ISI_fec!P$5)</f>
        <v>0.56413065655477501</v>
      </c>
      <c r="Q136" s="274">
        <f>IF(Q$5=0,0,Q$5/ISI_fec!Q$5)</f>
        <v>0.56333723490104937</v>
      </c>
      <c r="R136" s="274">
        <f>IF(R$5=0,0,R$5/ISI_fec!R$5)</f>
        <v>0.56308651527222675</v>
      </c>
      <c r="S136" s="274">
        <f>IF(S$5=0,0,S$5/ISI_fec!S$5)</f>
        <v>0.56224609120276459</v>
      </c>
      <c r="T136" s="274">
        <f>IF(T$5=0,0,T$5/ISI_fec!T$5)</f>
        <v>0.56108779570044343</v>
      </c>
      <c r="U136" s="274">
        <f>IF(U$5=0,0,U$5/ISI_fec!U$5)</f>
        <v>0.5590073733044425</v>
      </c>
      <c r="V136" s="274">
        <f>IF(V$5=0,0,V$5/ISI_fec!V$5)</f>
        <v>0.56148615973607163</v>
      </c>
      <c r="W136" s="274">
        <f>IF(W$5=0,0,W$5/ISI_fec!W$5)</f>
        <v>0.56183817483135579</v>
      </c>
      <c r="DA136" s="111"/>
    </row>
    <row r="137" spans="1:105" ht="12" customHeight="1" x14ac:dyDescent="0.3">
      <c r="A137" s="55" t="s">
        <v>92</v>
      </c>
      <c r="B137" s="275">
        <f>IF(B$6=0,0,B$6/ISI_fec!B$6)</f>
        <v>0.48414364509829866</v>
      </c>
      <c r="C137" s="275">
        <f>IF(C$6=0,0,C$6/ISI_fec!C$6)</f>
        <v>0.48414364509829894</v>
      </c>
      <c r="D137" s="275">
        <f>IF(D$6=0,0,D$6/ISI_fec!D$6)</f>
        <v>0.48414364509829871</v>
      </c>
      <c r="E137" s="275">
        <f>IF(E$6=0,0,E$6/ISI_fec!E$6)</f>
        <v>0.48414364509829894</v>
      </c>
      <c r="F137" s="275">
        <f>IF(F$6=0,0,F$6/ISI_fec!F$6)</f>
        <v>0.48414364509829877</v>
      </c>
      <c r="G137" s="275">
        <f>IF(G$6=0,0,G$6/ISI_fec!G$6)</f>
        <v>0.48414364509829888</v>
      </c>
      <c r="H137" s="275">
        <f>IF(H$6=0,0,H$6/ISI_fec!H$6)</f>
        <v>0.48884026809484393</v>
      </c>
      <c r="I137" s="275">
        <f>IF(I$6=0,0,I$6/ISI_fec!I$6)</f>
        <v>0.48884026809484399</v>
      </c>
      <c r="J137" s="275">
        <f>IF(J$6=0,0,J$6/ISI_fec!J$6)</f>
        <v>0.48884026809484399</v>
      </c>
      <c r="K137" s="275">
        <f>IF(K$6=0,0,K$6/ISI_fec!K$6)</f>
        <v>0.48884026809484382</v>
      </c>
      <c r="L137" s="275">
        <f>IF(L$6=0,0,L$6/ISI_fec!L$6)</f>
        <v>0.48884026809484399</v>
      </c>
      <c r="M137" s="275">
        <f>IF(M$6=0,0,M$6/ISI_fec!M$6)</f>
        <v>0.48884026809484393</v>
      </c>
      <c r="N137" s="275">
        <f>IF(N$6=0,0,N$6/ISI_fec!N$6)</f>
        <v>0.48884026809484393</v>
      </c>
      <c r="O137" s="275">
        <f>IF(O$6=0,0,O$6/ISI_fec!O$6)</f>
        <v>0.48884026809484415</v>
      </c>
      <c r="P137" s="275">
        <f>IF(P$6=0,0,P$6/ISI_fec!P$6)</f>
        <v>0.4888402680948436</v>
      </c>
      <c r="Q137" s="275">
        <f>IF(Q$6=0,0,Q$6/ISI_fec!Q$6)</f>
        <v>0.48884026809484415</v>
      </c>
      <c r="R137" s="275">
        <f>IF(R$6=0,0,R$6/ISI_fec!R$6)</f>
        <v>0.48884026809484404</v>
      </c>
      <c r="S137" s="275">
        <f>IF(S$6=0,0,S$6/ISI_fec!S$6)</f>
        <v>0.48884026809484371</v>
      </c>
      <c r="T137" s="275">
        <f>IF(T$6=0,0,T$6/ISI_fec!T$6)</f>
        <v>0.48884026809484415</v>
      </c>
      <c r="U137" s="275">
        <f>IF(U$6=0,0,U$6/ISI_fec!U$6)</f>
        <v>0.48884026809484382</v>
      </c>
      <c r="V137" s="275">
        <f>IF(V$6=0,0,V$6/ISI_fec!V$6)</f>
        <v>0.48884026809484382</v>
      </c>
      <c r="W137" s="275">
        <f>IF(W$6=0,0,W$6/ISI_fec!W$6)</f>
        <v>0.48884026809484388</v>
      </c>
      <c r="DA137" s="76"/>
    </row>
    <row r="138" spans="1:105" ht="12" customHeight="1" x14ac:dyDescent="0.3">
      <c r="A138" s="202" t="s">
        <v>93</v>
      </c>
      <c r="B138" s="276">
        <f>IF(B$7=0,0,B$7/ISI_fec!B$7)</f>
        <v>0.12556481192148813</v>
      </c>
      <c r="C138" s="276">
        <f>IF(C$7=0,0,C$7/ISI_fec!C$7)</f>
        <v>0.12556481192148816</v>
      </c>
      <c r="D138" s="276">
        <f>IF(D$7=0,0,D$7/ISI_fec!D$7)</f>
        <v>0.12556481192148811</v>
      </c>
      <c r="E138" s="276">
        <f>IF(E$7=0,0,E$7/ISI_fec!E$7)</f>
        <v>0.12556481192148813</v>
      </c>
      <c r="F138" s="276">
        <f>IF(F$7=0,0,F$7/ISI_fec!F$7)</f>
        <v>0.12556481192148819</v>
      </c>
      <c r="G138" s="276">
        <f>IF(G$7=0,0,G$7/ISI_fec!G$7)</f>
        <v>0.12556481192148816</v>
      </c>
      <c r="H138" s="276">
        <f>IF(H$7=0,0,H$7/ISI_fec!H$7)</f>
        <v>0.12678290202593961</v>
      </c>
      <c r="I138" s="276">
        <f>IF(I$7=0,0,I$7/ISI_fec!I$7)</f>
        <v>0.12678290202593961</v>
      </c>
      <c r="J138" s="276">
        <f>IF(J$7=0,0,J$7/ISI_fec!J$7)</f>
        <v>0.12678290202593964</v>
      </c>
      <c r="K138" s="276">
        <f>IF(K$7=0,0,K$7/ISI_fec!K$7)</f>
        <v>0.12678290202593959</v>
      </c>
      <c r="L138" s="276">
        <f>IF(L$7=0,0,L$7/ISI_fec!L$7)</f>
        <v>0.12678290202593964</v>
      </c>
      <c r="M138" s="276">
        <f>IF(M$7=0,0,M$7/ISI_fec!M$7)</f>
        <v>0.12678290202593959</v>
      </c>
      <c r="N138" s="276">
        <f>IF(N$7=0,0,N$7/ISI_fec!N$7)</f>
        <v>0.12678290202593964</v>
      </c>
      <c r="O138" s="276">
        <f>IF(O$7=0,0,O$7/ISI_fec!O$7)</f>
        <v>0.12678290202593961</v>
      </c>
      <c r="P138" s="276">
        <f>IF(P$7=0,0,P$7/ISI_fec!P$7)</f>
        <v>0.12678290202593961</v>
      </c>
      <c r="Q138" s="276">
        <f>IF(Q$7=0,0,Q$7/ISI_fec!Q$7)</f>
        <v>0.12678290202593973</v>
      </c>
      <c r="R138" s="276">
        <f>IF(R$7=0,0,R$7/ISI_fec!R$7)</f>
        <v>0.12678290202593961</v>
      </c>
      <c r="S138" s="276">
        <f>IF(S$7=0,0,S$7/ISI_fec!S$7)</f>
        <v>0.12678290202593961</v>
      </c>
      <c r="T138" s="276">
        <f>IF(T$7=0,0,T$7/ISI_fec!T$7)</f>
        <v>0.12678290202593967</v>
      </c>
      <c r="U138" s="276">
        <f>IF(U$7=0,0,U$7/ISI_fec!U$7)</f>
        <v>0.12678290202593961</v>
      </c>
      <c r="V138" s="276">
        <f>IF(V$7=0,0,V$7/ISI_fec!V$7)</f>
        <v>0.12678290202593967</v>
      </c>
      <c r="W138" s="276">
        <f>IF(W$7=0,0,W$7/ISI_fec!W$7)</f>
        <v>0.12678290202593964</v>
      </c>
      <c r="DA138" s="77"/>
    </row>
    <row r="139" spans="1:105" ht="12" customHeight="1" x14ac:dyDescent="0.3">
      <c r="A139" s="202" t="s">
        <v>94</v>
      </c>
      <c r="B139" s="276">
        <f>IF(B$8=0,0,B$8/ISI_fec!B$8)</f>
        <v>0.69356719239810738</v>
      </c>
      <c r="C139" s="276">
        <f>IF(C$8=0,0,C$8/ISI_fec!C$8)</f>
        <v>0.69356719239810738</v>
      </c>
      <c r="D139" s="276">
        <f>IF(D$8=0,0,D$8/ISI_fec!D$8)</f>
        <v>0.69356719239810749</v>
      </c>
      <c r="E139" s="276">
        <f>IF(E$8=0,0,E$8/ISI_fec!E$8)</f>
        <v>0.69356719239810738</v>
      </c>
      <c r="F139" s="276">
        <f>IF(F$8=0,0,F$8/ISI_fec!F$8)</f>
        <v>0.69356719239810749</v>
      </c>
      <c r="G139" s="276">
        <f>IF(G$8=0,0,G$8/ISI_fec!G$8)</f>
        <v>0.69356719239810749</v>
      </c>
      <c r="H139" s="276">
        <f>IF(H$8=0,0,H$8/ISI_fec!H$8)</f>
        <v>0.70029540965025128</v>
      </c>
      <c r="I139" s="276">
        <f>IF(I$8=0,0,I$8/ISI_fec!I$8)</f>
        <v>0.70029540965025106</v>
      </c>
      <c r="J139" s="276">
        <f>IF(J$8=0,0,J$8/ISI_fec!J$8)</f>
        <v>0.70029540965025128</v>
      </c>
      <c r="K139" s="276">
        <f>IF(K$8=0,0,K$8/ISI_fec!K$8)</f>
        <v>0.70029540965025117</v>
      </c>
      <c r="L139" s="276">
        <f>IF(L$8=0,0,L$8/ISI_fec!L$8)</f>
        <v>0.70029540965025117</v>
      </c>
      <c r="M139" s="276">
        <f>IF(M$8=0,0,M$8/ISI_fec!M$8)</f>
        <v>0.70029540965025139</v>
      </c>
      <c r="N139" s="276">
        <f>IF(N$8=0,0,N$8/ISI_fec!N$8)</f>
        <v>0.70029540965025139</v>
      </c>
      <c r="O139" s="276">
        <f>IF(O$8=0,0,O$8/ISI_fec!O$8)</f>
        <v>0.70029540965025139</v>
      </c>
      <c r="P139" s="276">
        <f>IF(P$8=0,0,P$8/ISI_fec!P$8)</f>
        <v>0.70029540965025106</v>
      </c>
      <c r="Q139" s="276">
        <f>IF(Q$8=0,0,Q$8/ISI_fec!Q$8)</f>
        <v>0.70029540965025128</v>
      </c>
      <c r="R139" s="276">
        <f>IF(R$8=0,0,R$8/ISI_fec!R$8)</f>
        <v>0.70029540965025106</v>
      </c>
      <c r="S139" s="276">
        <f>IF(S$8=0,0,S$8/ISI_fec!S$8)</f>
        <v>0.70029540965025128</v>
      </c>
      <c r="T139" s="276">
        <f>IF(T$8=0,0,T$8/ISI_fec!T$8)</f>
        <v>0.70029540965025139</v>
      </c>
      <c r="U139" s="276">
        <f>IF(U$8=0,0,U$8/ISI_fec!U$8)</f>
        <v>0.70029540965025128</v>
      </c>
      <c r="V139" s="276">
        <f>IF(V$8=0,0,V$8/ISI_fec!V$8)</f>
        <v>0.70029540965025128</v>
      </c>
      <c r="W139" s="276">
        <f>IF(W$8=0,0,W$8/ISI_fec!W$8)</f>
        <v>0.70029540965025106</v>
      </c>
      <c r="DA139" s="77"/>
    </row>
    <row r="140" spans="1:105" ht="12" customHeight="1" x14ac:dyDescent="0.3">
      <c r="A140" s="202" t="s">
        <v>95</v>
      </c>
      <c r="B140" s="276">
        <f>IF(B$9=0,0,B$9/ISI_fec!B$9)</f>
        <v>0.47921494764627531</v>
      </c>
      <c r="C140" s="276">
        <f>IF(C$9=0,0,C$9/ISI_fec!C$9)</f>
        <v>0.47921494764627548</v>
      </c>
      <c r="D140" s="276">
        <f>IF(D$9=0,0,D$9/ISI_fec!D$9)</f>
        <v>0.47921494764627526</v>
      </c>
      <c r="E140" s="276">
        <f>IF(E$9=0,0,E$9/ISI_fec!E$9)</f>
        <v>0.47921494764627537</v>
      </c>
      <c r="F140" s="276">
        <f>IF(F$9=0,0,F$9/ISI_fec!F$9)</f>
        <v>0.47921494764627531</v>
      </c>
      <c r="G140" s="276">
        <f>IF(G$9=0,0,G$9/ISI_fec!G$9)</f>
        <v>0.47921494764627559</v>
      </c>
      <c r="H140" s="276">
        <f>IF(H$9=0,0,H$9/ISI_fec!H$9)</f>
        <v>0.483863757903708</v>
      </c>
      <c r="I140" s="276">
        <f>IF(I$9=0,0,I$9/ISI_fec!I$9)</f>
        <v>0.48386375790370789</v>
      </c>
      <c r="J140" s="276">
        <f>IF(J$9=0,0,J$9/ISI_fec!J$9)</f>
        <v>0.48386375790370784</v>
      </c>
      <c r="K140" s="276">
        <f>IF(K$9=0,0,K$9/ISI_fec!K$9)</f>
        <v>0.48386375790370773</v>
      </c>
      <c r="L140" s="276">
        <f>IF(L$9=0,0,L$9/ISI_fec!L$9)</f>
        <v>0.48386375790370778</v>
      </c>
      <c r="M140" s="276">
        <f>IF(M$9=0,0,M$9/ISI_fec!M$9)</f>
        <v>0.48386375790370773</v>
      </c>
      <c r="N140" s="276">
        <f>IF(N$9=0,0,N$9/ISI_fec!N$9)</f>
        <v>0.48386375790370767</v>
      </c>
      <c r="O140" s="276">
        <f>IF(O$9=0,0,O$9/ISI_fec!O$9)</f>
        <v>0.48386375790370773</v>
      </c>
      <c r="P140" s="276">
        <f>IF(P$9=0,0,P$9/ISI_fec!P$9)</f>
        <v>0.48386375790370778</v>
      </c>
      <c r="Q140" s="276">
        <f>IF(Q$9=0,0,Q$9/ISI_fec!Q$9)</f>
        <v>0.48386375790370773</v>
      </c>
      <c r="R140" s="276">
        <f>IF(R$9=0,0,R$9/ISI_fec!R$9)</f>
        <v>0.48386375790370778</v>
      </c>
      <c r="S140" s="276">
        <f>IF(S$9=0,0,S$9/ISI_fec!S$9)</f>
        <v>0.48386375790370773</v>
      </c>
      <c r="T140" s="276">
        <f>IF(T$9=0,0,T$9/ISI_fec!T$9)</f>
        <v>0.48386375790370778</v>
      </c>
      <c r="U140" s="276">
        <f>IF(U$9=0,0,U$9/ISI_fec!U$9)</f>
        <v>0.48386375790370778</v>
      </c>
      <c r="V140" s="276">
        <f>IF(V$9=0,0,V$9/ISI_fec!V$9)</f>
        <v>0.48386375790370773</v>
      </c>
      <c r="W140" s="276">
        <f>IF(W$9=0,0,W$9/ISI_fec!W$9)</f>
        <v>0.48386375790370767</v>
      </c>
      <c r="DA140" s="77"/>
    </row>
    <row r="141" spans="1:105" ht="12" customHeight="1" x14ac:dyDescent="0.3">
      <c r="A141" s="56" t="s">
        <v>96</v>
      </c>
      <c r="B141" s="277">
        <f>IF(B$10=0,0,B$10/ISI_fec!B$10)</f>
        <v>0.75088933449513895</v>
      </c>
      <c r="C141" s="277">
        <f>IF(C$10=0,0,C$10/ISI_fec!C$10)</f>
        <v>0.75534659851437291</v>
      </c>
      <c r="D141" s="277">
        <f>IF(D$10=0,0,D$10/ISI_fec!D$10)</f>
        <v>0.75243060928192573</v>
      </c>
      <c r="E141" s="277">
        <f>IF(E$10=0,0,E$10/ISI_fec!E$10)</f>
        <v>0.7544017554990895</v>
      </c>
      <c r="F141" s="277">
        <f>IF(F$10=0,0,F$10/ISI_fec!F$10)</f>
        <v>0.74839435490970796</v>
      </c>
      <c r="G141" s="277">
        <f>IF(G$10=0,0,G$10/ISI_fec!G$10)</f>
        <v>0.74971440950382706</v>
      </c>
      <c r="H141" s="277">
        <f>IF(H$10=0,0,H$10/ISI_fec!H$10)</f>
        <v>0.76590502378597602</v>
      </c>
      <c r="I141" s="277">
        <f>IF(I$10=0,0,I$10/ISI_fec!I$10)</f>
        <v>0.76709656718974351</v>
      </c>
      <c r="J141" s="277">
        <f>IF(J$10=0,0,J$10/ISI_fec!J$10)</f>
        <v>0.76230451925854548</v>
      </c>
      <c r="K141" s="277">
        <f>IF(K$10=0,0,K$10/ISI_fec!K$10)</f>
        <v>0.76654046230070805</v>
      </c>
      <c r="L141" s="277">
        <f>IF(L$10=0,0,L$10/ISI_fec!L$10)</f>
        <v>0.7873595065678094</v>
      </c>
      <c r="M141" s="277">
        <f>IF(M$10=0,0,M$10/ISI_fec!M$10)</f>
        <v>0.78783969811399579</v>
      </c>
      <c r="N141" s="277">
        <f>IF(N$10=0,0,N$10/ISI_fec!N$10)</f>
        <v>0.79579413179236236</v>
      </c>
      <c r="O141" s="277">
        <f>IF(O$10=0,0,O$10/ISI_fec!O$10)</f>
        <v>0.8057393041805242</v>
      </c>
      <c r="P141" s="277">
        <f>IF(P$10=0,0,P$10/ISI_fec!P$10)</f>
        <v>0.81899349989583825</v>
      </c>
      <c r="Q141" s="277">
        <f>IF(Q$10=0,0,Q$10/ISI_fec!Q$10)</f>
        <v>0.82875378525738286</v>
      </c>
      <c r="R141" s="277">
        <f>IF(R$10=0,0,R$10/ISI_fec!R$10)</f>
        <v>0.84155947337423465</v>
      </c>
      <c r="S141" s="277">
        <f>IF(S$10=0,0,S$10/ISI_fec!S$10)</f>
        <v>0.84426666504986092</v>
      </c>
      <c r="T141" s="277">
        <f>IF(T$10=0,0,T$10/ISI_fec!T$10)</f>
        <v>0.838006705020505</v>
      </c>
      <c r="U141" s="277">
        <f>IF(U$10=0,0,U$10/ISI_fec!U$10)</f>
        <v>0.84109107233195168</v>
      </c>
      <c r="V141" s="277">
        <f>IF(V$10=0,0,V$10/ISI_fec!V$10)</f>
        <v>0.84638060417450356</v>
      </c>
      <c r="W141" s="277">
        <f>IF(W$10=0,0,W$10/ISI_fec!W$10)</f>
        <v>0.81837526308473119</v>
      </c>
      <c r="DA141" s="78"/>
    </row>
    <row r="142" spans="1:105" ht="12" customHeight="1" x14ac:dyDescent="0.3">
      <c r="A142" s="203" t="s">
        <v>167</v>
      </c>
      <c r="B142" s="278">
        <f>IF(B$16=0,0,B$16/ISI_fec!B$16)</f>
        <v>0.48285078012347815</v>
      </c>
      <c r="C142" s="278">
        <f>IF(C$16=0,0,C$16/ISI_fec!C$16)</f>
        <v>0.48068627208267478</v>
      </c>
      <c r="D142" s="278">
        <f>IF(D$16=0,0,D$16/ISI_fec!D$16)</f>
        <v>0.47949120439425186</v>
      </c>
      <c r="E142" s="278">
        <f>IF(E$16=0,0,E$16/ISI_fec!E$16)</f>
        <v>0.47548978401121755</v>
      </c>
      <c r="F142" s="278">
        <f>IF(F$16=0,0,F$16/ISI_fec!F$16)</f>
        <v>0.47798460289984496</v>
      </c>
      <c r="G142" s="278">
        <f>IF(G$16=0,0,G$16/ISI_fec!G$16)</f>
        <v>0.47950913368081427</v>
      </c>
      <c r="H142" s="278">
        <f>IF(H$16=0,0,H$16/ISI_fec!H$16)</f>
        <v>0.4978385265682671</v>
      </c>
      <c r="I142" s="278">
        <f>IF(I$16=0,0,I$16/ISI_fec!I$16)</f>
        <v>0.49977839250560835</v>
      </c>
      <c r="J142" s="278">
        <f>IF(J$16=0,0,J$16/ISI_fec!J$16)</f>
        <v>0.49655391029245866</v>
      </c>
      <c r="K142" s="278">
        <f>IF(K$16=0,0,K$16/ISI_fec!K$16)</f>
        <v>0.50152955643432029</v>
      </c>
      <c r="L142" s="278">
        <f>IF(L$16=0,0,L$16/ISI_fec!L$16)</f>
        <v>0.51215591967732177</v>
      </c>
      <c r="M142" s="278">
        <f>IF(M$16=0,0,M$16/ISI_fec!M$16)</f>
        <v>0.51213273268939485</v>
      </c>
      <c r="N142" s="278">
        <f>IF(N$16=0,0,N$16/ISI_fec!N$16)</f>
        <v>0.5139066880561669</v>
      </c>
      <c r="O142" s="278">
        <f>IF(O$16=0,0,O$16/ISI_fec!O$16)</f>
        <v>0.51568607867769822</v>
      </c>
      <c r="P142" s="278">
        <f>IF(P$16=0,0,P$16/ISI_fec!P$16)</f>
        <v>0.51688926746154584</v>
      </c>
      <c r="Q142" s="278">
        <f>IF(Q$16=0,0,Q$16/ISI_fec!Q$16)</f>
        <v>0.517545498528731</v>
      </c>
      <c r="R142" s="278">
        <f>IF(R$16=0,0,R$16/ISI_fec!R$16)</f>
        <v>0.51704114718120531</v>
      </c>
      <c r="S142" s="278">
        <f>IF(S$16=0,0,S$16/ISI_fec!S$16)</f>
        <v>0.51527576326197877</v>
      </c>
      <c r="T142" s="278">
        <f>IF(T$16=0,0,T$16/ISI_fec!T$16)</f>
        <v>0.513804806551453</v>
      </c>
      <c r="U142" s="278">
        <f>IF(U$16=0,0,U$16/ISI_fec!U$16)</f>
        <v>0.51162299585325721</v>
      </c>
      <c r="V142" s="278">
        <f>IF(V$16=0,0,V$16/ISI_fec!V$16)</f>
        <v>0.51629114777535923</v>
      </c>
      <c r="W142" s="278">
        <f>IF(W$16=0,0,W$16/ISI_fec!W$16)</f>
        <v>0.51339585316950487</v>
      </c>
      <c r="DA142" s="79"/>
    </row>
    <row r="143" spans="1:105" ht="12" customHeight="1" x14ac:dyDescent="0.3">
      <c r="A143" s="203" t="s">
        <v>174</v>
      </c>
      <c r="B143" s="278">
        <f>IF(B$22=0,0,B$22/ISI_fec!B$22)</f>
        <v>0.56758911249791955</v>
      </c>
      <c r="C143" s="278">
        <f>IF(C$22=0,0,C$22/ISI_fec!C$22)</f>
        <v>0.56611168114379085</v>
      </c>
      <c r="D143" s="278">
        <f>IF(D$22=0,0,D$22/ISI_fec!D$22)</f>
        <v>0.5656698800042681</v>
      </c>
      <c r="E143" s="278">
        <f>IF(E$22=0,0,E$22/ISI_fec!E$22)</f>
        <v>0.56492055226748616</v>
      </c>
      <c r="F143" s="278">
        <f>IF(F$22=0,0,F$22/ISI_fec!F$22)</f>
        <v>0.56742502631966441</v>
      </c>
      <c r="G143" s="278">
        <f>IF(G$22=0,0,G$22/ISI_fec!G$22)</f>
        <v>0.56645524066994457</v>
      </c>
      <c r="H143" s="278">
        <f>IF(H$22=0,0,H$22/ISI_fec!H$22)</f>
        <v>0.5777104172703903</v>
      </c>
      <c r="I143" s="278">
        <f>IF(I$22=0,0,I$22/ISI_fec!I$22)</f>
        <v>0.57792268745916853</v>
      </c>
      <c r="J143" s="278">
        <f>IF(J$22=0,0,J$22/ISI_fec!J$22)</f>
        <v>0.5780206729838866</v>
      </c>
      <c r="K143" s="278">
        <f>IF(K$22=0,0,K$22/ISI_fec!K$22)</f>
        <v>0.57836454776254553</v>
      </c>
      <c r="L143" s="278">
        <f>IF(L$22=0,0,L$22/ISI_fec!L$22)</f>
        <v>0.57992707009044642</v>
      </c>
      <c r="M143" s="278">
        <f>IF(M$22=0,0,M$22/ISI_fec!M$22)</f>
        <v>0.58013141289355286</v>
      </c>
      <c r="N143" s="278">
        <f>IF(N$22=0,0,N$22/ISI_fec!N$22)</f>
        <v>0.58005829308015699</v>
      </c>
      <c r="O143" s="278">
        <f>IF(O$22=0,0,O$22/ISI_fec!O$22)</f>
        <v>0.57927090496425671</v>
      </c>
      <c r="P143" s="278">
        <f>IF(P$22=0,0,P$22/ISI_fec!P$22)</f>
        <v>0.58014999241115295</v>
      </c>
      <c r="Q143" s="278">
        <f>IF(Q$22=0,0,Q$22/ISI_fec!Q$22)</f>
        <v>0.58021106801667843</v>
      </c>
      <c r="R143" s="278">
        <f>IF(R$22=0,0,R$22/ISI_fec!R$22)</f>
        <v>0.58050067905625269</v>
      </c>
      <c r="S143" s="278">
        <f>IF(S$22=0,0,S$22/ISI_fec!S$22)</f>
        <v>0.58008401170433821</v>
      </c>
      <c r="T143" s="278">
        <f>IF(T$22=0,0,T$22/ISI_fec!T$22)</f>
        <v>0.58021939886923135</v>
      </c>
      <c r="U143" s="278">
        <f>IF(U$22=0,0,U$22/ISI_fec!U$22)</f>
        <v>0.58051257566699399</v>
      </c>
      <c r="V143" s="278">
        <f>IF(V$22=0,0,V$22/ISI_fec!V$22)</f>
        <v>0.58100672517707597</v>
      </c>
      <c r="W143" s="278">
        <f>IF(W$22=0,0,W$22/ISI_fec!W$22)</f>
        <v>0.57903229162535874</v>
      </c>
      <c r="DA143" s="79"/>
    </row>
    <row r="144" spans="1:105" ht="12" customHeight="1" x14ac:dyDescent="0.3">
      <c r="A144" s="203" t="s">
        <v>181</v>
      </c>
      <c r="B144" s="278">
        <f>IF(B$28=0,0,B$28/ISI_fec!B$28)</f>
        <v>0.554723852153721</v>
      </c>
      <c r="C144" s="278">
        <f>IF(C$28=0,0,C$28/ISI_fec!C$28)</f>
        <v>0.55694381296977624</v>
      </c>
      <c r="D144" s="278">
        <f>IF(D$28=0,0,D$28/ISI_fec!D$28)</f>
        <v>0.55463889482055406</v>
      </c>
      <c r="E144" s="278">
        <f>IF(E$28=0,0,E$28/ISI_fec!E$28)</f>
        <v>0.55702289546261174</v>
      </c>
      <c r="F144" s="278">
        <f>IF(F$28=0,0,F$28/ISI_fec!F$28)</f>
        <v>0.5523188957609676</v>
      </c>
      <c r="G144" s="278">
        <f>IF(G$28=0,0,G$28/ISI_fec!G$28)</f>
        <v>0.55357523494172278</v>
      </c>
      <c r="H144" s="278">
        <f>IF(H$28=0,0,H$28/ISI_fec!H$28)</f>
        <v>0.56584521661090437</v>
      </c>
      <c r="I144" s="278">
        <f>IF(I$28=0,0,I$28/ISI_fec!I$28)</f>
        <v>0.5655417848030303</v>
      </c>
      <c r="J144" s="278">
        <f>IF(J$28=0,0,J$28/ISI_fec!J$28)</f>
        <v>0.56386632915389767</v>
      </c>
      <c r="K144" s="278">
        <f>IF(K$28=0,0,K$28/ISI_fec!K$28)</f>
        <v>0.56724692269561205</v>
      </c>
      <c r="L144" s="278">
        <f>IF(L$28=0,0,L$28/ISI_fec!L$28)</f>
        <v>0.57150282613685222</v>
      </c>
      <c r="M144" s="278">
        <f>IF(M$28=0,0,M$28/ISI_fec!M$28)</f>
        <v>0.57054450222408015</v>
      </c>
      <c r="N144" s="278">
        <f>IF(N$28=0,0,N$28/ISI_fec!N$28)</f>
        <v>0.57140554055521808</v>
      </c>
      <c r="O144" s="278">
        <f>IF(O$28=0,0,O$28/ISI_fec!O$28)</f>
        <v>0.57460630592157547</v>
      </c>
      <c r="P144" s="278">
        <f>IF(P$28=0,0,P$28/ISI_fec!P$28)</f>
        <v>0.57242652068718614</v>
      </c>
      <c r="Q144" s="278">
        <f>IF(Q$28=0,0,Q$28/ISI_fec!Q$28)</f>
        <v>0.57006549661562866</v>
      </c>
      <c r="R144" s="278">
        <f>IF(R$28=0,0,R$28/ISI_fec!R$28)</f>
        <v>0.56925820122956583</v>
      </c>
      <c r="S144" s="278">
        <f>IF(S$28=0,0,S$28/ISI_fec!S$28)</f>
        <v>0.56840023280477414</v>
      </c>
      <c r="T144" s="278">
        <f>IF(T$28=0,0,T$28/ISI_fec!T$28)</f>
        <v>0.56666004148872773</v>
      </c>
      <c r="U144" s="278">
        <f>IF(U$28=0,0,U$28/ISI_fec!U$28)</f>
        <v>0.562432184135915</v>
      </c>
      <c r="V144" s="278">
        <f>IF(V$28=0,0,V$28/ISI_fec!V$28)</f>
        <v>0.56581167328638293</v>
      </c>
      <c r="W144" s="278">
        <f>IF(W$28=0,0,W$28/ISI_fec!W$28)</f>
        <v>0.57009788180485843</v>
      </c>
      <c r="DA144" s="79"/>
    </row>
    <row r="145" spans="1:105" ht="12" customHeight="1" x14ac:dyDescent="0.3">
      <c r="A145" s="41" t="s">
        <v>191</v>
      </c>
      <c r="B145" s="279">
        <f>IF(B$35=0,0,B$35/ISI_fec!B$35)</f>
        <v>0.50138664960191126</v>
      </c>
      <c r="C145" s="279">
        <f>IF(C$35=0,0,C$35/ISI_fec!C$35)</f>
        <v>0.52661730643904614</v>
      </c>
      <c r="D145" s="279">
        <f>IF(D$35=0,0,D$35/ISI_fec!D$35)</f>
        <v>0.52817573206381063</v>
      </c>
      <c r="E145" s="279">
        <f>IF(E$35=0,0,E$35/ISI_fec!E$35)</f>
        <v>0.52829472968759561</v>
      </c>
      <c r="F145" s="279">
        <f>IF(F$35=0,0,F$35/ISI_fec!F$35)</f>
        <v>0.526232883655956</v>
      </c>
      <c r="G145" s="279">
        <f>IF(G$35=0,0,G$35/ISI_fec!G$35)</f>
        <v>0.5242207799092532</v>
      </c>
      <c r="H145" s="279">
        <f>IF(H$35=0,0,H$35/ISI_fec!H$35)</f>
        <v>0.5402476457829235</v>
      </c>
      <c r="I145" s="279">
        <f>IF(I$35=0,0,I$35/ISI_fec!I$35)</f>
        <v>0.53452618284234088</v>
      </c>
      <c r="J145" s="279">
        <f>IF(J$35=0,0,J$35/ISI_fec!J$35)</f>
        <v>0.53233571252306444</v>
      </c>
      <c r="K145" s="279">
        <f>IF(K$35=0,0,K$35/ISI_fec!K$35)</f>
        <v>0.53450377487998046</v>
      </c>
      <c r="L145" s="279">
        <f>IF(L$35=0,0,L$35/ISI_fec!L$35)</f>
        <v>0.53795675823911826</v>
      </c>
      <c r="M145" s="279">
        <f>IF(M$35=0,0,M$35/ISI_fec!M$35)</f>
        <v>0.537355025364598</v>
      </c>
      <c r="N145" s="279">
        <f>IF(N$35=0,0,N$35/ISI_fec!N$35)</f>
        <v>0.53813243550380818</v>
      </c>
      <c r="O145" s="279">
        <f>IF(O$35=0,0,O$35/ISI_fec!O$35)</f>
        <v>0.54014453692562625</v>
      </c>
      <c r="P145" s="279">
        <f>IF(P$35=0,0,P$35/ISI_fec!P$35)</f>
        <v>0.53805224559624609</v>
      </c>
      <c r="Q145" s="279">
        <f>IF(Q$35=0,0,Q$35/ISI_fec!Q$35)</f>
        <v>0.53625567683555608</v>
      </c>
      <c r="R145" s="279">
        <f>IF(R$35=0,0,R$35/ISI_fec!R$35)</f>
        <v>0.53583299967477049</v>
      </c>
      <c r="S145" s="279">
        <f>IF(S$35=0,0,S$35/ISI_fec!S$35)</f>
        <v>0.53511631909681534</v>
      </c>
      <c r="T145" s="279">
        <f>IF(T$35=0,0,T$35/ISI_fec!T$35)</f>
        <v>0.53300109962443576</v>
      </c>
      <c r="U145" s="279">
        <f>IF(U$35=0,0,U$35/ISI_fec!U$35)</f>
        <v>0.52980160402426402</v>
      </c>
      <c r="V145" s="279">
        <f>IF(V$35=0,0,V$35/ISI_fec!V$35)</f>
        <v>0.53218971609222843</v>
      </c>
      <c r="W145" s="279">
        <f>IF(W$35=0,0,W$35/ISI_fec!W$35)</f>
        <v>0.53448027529324804</v>
      </c>
      <c r="DA145" s="82"/>
    </row>
    <row r="146" spans="1:105" ht="12" customHeight="1" x14ac:dyDescent="0.3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3">
      <c r="A147" s="35" t="s">
        <v>42</v>
      </c>
      <c r="B147" s="274">
        <f>IF(B$54=0,0,B$54/ISI_fec!B$54)</f>
        <v>0.58221654272480117</v>
      </c>
      <c r="C147" s="274">
        <f>IF(C$54=0,0,C$54/ISI_fec!C$54)</f>
        <v>0.58788624048497273</v>
      </c>
      <c r="D147" s="274">
        <f>IF(D$54=0,0,D$54/ISI_fec!D$54)</f>
        <v>0.58851595540311497</v>
      </c>
      <c r="E147" s="274">
        <f>IF(E$54=0,0,E$54/ISI_fec!E$54)</f>
        <v>0.58828117332527441</v>
      </c>
      <c r="F147" s="274">
        <f>IF(F$54=0,0,F$54/ISI_fec!F$54)</f>
        <v>0.58785847915865341</v>
      </c>
      <c r="G147" s="274">
        <f>IF(G$54=0,0,G$54/ISI_fec!G$54)</f>
        <v>0.5887715955165187</v>
      </c>
      <c r="H147" s="274">
        <f>IF(H$54=0,0,H$54/ISI_fec!H$54)</f>
        <v>0.60754073193239577</v>
      </c>
      <c r="I147" s="274">
        <f>IF(I$54=0,0,I$54/ISI_fec!I$54)</f>
        <v>0.6077551674242152</v>
      </c>
      <c r="J147" s="274">
        <f>IF(J$54=0,0,J$54/ISI_fec!J$54)</f>
        <v>0.606543864725818</v>
      </c>
      <c r="K147" s="274">
        <f>IF(K$54=0,0,K$54/ISI_fec!K$54)</f>
        <v>0.60777854447952229</v>
      </c>
      <c r="L147" s="274">
        <f>IF(L$54=0,0,L$54/ISI_fec!L$54)</f>
        <v>0.6125623125367724</v>
      </c>
      <c r="M147" s="274">
        <f>IF(M$54=0,0,M$54/ISI_fec!M$54)</f>
        <v>0.61219124029204441</v>
      </c>
      <c r="N147" s="274">
        <f>IF(N$54=0,0,N$54/ISI_fec!N$54)</f>
        <v>0.61269828606655341</v>
      </c>
      <c r="O147" s="274">
        <f>IF(O$54=0,0,O$54/ISI_fec!O$54)</f>
        <v>0.61450478841916212</v>
      </c>
      <c r="P147" s="274">
        <f>IF(P$54=0,0,P$54/ISI_fec!P$54)</f>
        <v>0.6139147898756987</v>
      </c>
      <c r="Q147" s="274">
        <f>IF(Q$54=0,0,Q$54/ISI_fec!Q$54)</f>
        <v>0.61299994709120909</v>
      </c>
      <c r="R147" s="274">
        <f>IF(R$54=0,0,R$54/ISI_fec!R$54)</f>
        <v>0.612985061440252</v>
      </c>
      <c r="S147" s="274">
        <f>IF(S$54=0,0,S$54/ISI_fec!S$54)</f>
        <v>0.61224181880383344</v>
      </c>
      <c r="T147" s="274">
        <f>IF(T$54=0,0,T$54/ISI_fec!T$54)</f>
        <v>0.61083776046587401</v>
      </c>
      <c r="U147" s="274">
        <f>IF(U$54=0,0,U$54/ISI_fec!U$54)</f>
        <v>0.6246788812514571</v>
      </c>
      <c r="V147" s="274">
        <f>IF(V$54=0,0,V$54/ISI_fec!V$54)</f>
        <v>0.62925060174106229</v>
      </c>
      <c r="W147" s="274">
        <f>IF(W$54=0,0,W$54/ISI_fec!W$54)</f>
        <v>0.63045861815448401</v>
      </c>
      <c r="DA147" s="111"/>
    </row>
    <row r="148" spans="1:105" ht="12" customHeight="1" x14ac:dyDescent="0.3">
      <c r="A148" s="55" t="s">
        <v>92</v>
      </c>
      <c r="B148" s="275">
        <f>IF(B$55=0,0,B$55/ISI_fec!B$55)</f>
        <v>0.48244096746222509</v>
      </c>
      <c r="C148" s="275">
        <f>IF(C$55=0,0,C$55/ISI_fec!C$55)</f>
        <v>0.4824409674622252</v>
      </c>
      <c r="D148" s="275">
        <f>IF(D$55=0,0,D$55/ISI_fec!D$55)</f>
        <v>0.48379347467633027</v>
      </c>
      <c r="E148" s="275">
        <f>IF(E$55=0,0,E$55/ISI_fec!E$55)</f>
        <v>0.48379347467633022</v>
      </c>
      <c r="F148" s="275">
        <f>IF(F$55=0,0,F$55/ISI_fec!F$55)</f>
        <v>0.48379347467633022</v>
      </c>
      <c r="G148" s="275">
        <f>IF(G$55=0,0,G$55/ISI_fec!G$55)</f>
        <v>0.4837934746763301</v>
      </c>
      <c r="H148" s="275">
        <f>IF(H$55=0,0,H$55/ISI_fec!H$55)</f>
        <v>0.49041412720869731</v>
      </c>
      <c r="I148" s="275">
        <f>IF(I$55=0,0,I$55/ISI_fec!I$55)</f>
        <v>0.49409131305007997</v>
      </c>
      <c r="J148" s="275">
        <f>IF(J$55=0,0,J$55/ISI_fec!J$55)</f>
        <v>0.49409131305008008</v>
      </c>
      <c r="K148" s="275">
        <f>IF(K$55=0,0,K$55/ISI_fec!K$55)</f>
        <v>0.49409131305007992</v>
      </c>
      <c r="L148" s="275">
        <f>IF(L$55=0,0,L$55/ISI_fec!L$55)</f>
        <v>0.49409131305007997</v>
      </c>
      <c r="M148" s="275">
        <f>IF(M$55=0,0,M$55/ISI_fec!M$55)</f>
        <v>0.49409131305007986</v>
      </c>
      <c r="N148" s="275">
        <f>IF(N$55=0,0,N$55/ISI_fec!N$55)</f>
        <v>0.49409131305008003</v>
      </c>
      <c r="O148" s="275">
        <f>IF(O$55=0,0,O$55/ISI_fec!O$55)</f>
        <v>0.49409131305007986</v>
      </c>
      <c r="P148" s="275">
        <f>IF(P$55=0,0,P$55/ISI_fec!P$55)</f>
        <v>0.49409131305007981</v>
      </c>
      <c r="Q148" s="275">
        <f>IF(Q$55=0,0,Q$55/ISI_fec!Q$55)</f>
        <v>0.49409131305008008</v>
      </c>
      <c r="R148" s="275">
        <f>IF(R$55=0,0,R$55/ISI_fec!R$55)</f>
        <v>0.49409131305007997</v>
      </c>
      <c r="S148" s="275">
        <f>IF(S$55=0,0,S$55/ISI_fec!S$55)</f>
        <v>0.49409131305008003</v>
      </c>
      <c r="T148" s="275">
        <f>IF(T$55=0,0,T$55/ISI_fec!T$55)</f>
        <v>0.49409131305007992</v>
      </c>
      <c r="U148" s="275">
        <f>IF(U$55=0,0,U$55/ISI_fec!U$55)</f>
        <v>0.49968218174507217</v>
      </c>
      <c r="V148" s="275">
        <f>IF(V$55=0,0,V$55/ISI_fec!V$55)</f>
        <v>0.50471396357056486</v>
      </c>
      <c r="W148" s="275">
        <f>IF(W$55=0,0,W$55/ISI_fec!W$55)</f>
        <v>0.50905373759195982</v>
      </c>
      <c r="DA148" s="76"/>
    </row>
    <row r="149" spans="1:105" ht="12" customHeight="1" x14ac:dyDescent="0.3">
      <c r="A149" s="202" t="s">
        <v>93</v>
      </c>
      <c r="B149" s="276">
        <f>IF(B$56=0,0,B$56/ISI_fec!B$56)</f>
        <v>0.12519519525419351</v>
      </c>
      <c r="C149" s="276">
        <f>IF(C$56=0,0,C$56/ISI_fec!C$56)</f>
        <v>0.12519519525419351</v>
      </c>
      <c r="D149" s="276">
        <f>IF(D$56=0,0,D$56/ISI_fec!D$56)</f>
        <v>0.12554617582212349</v>
      </c>
      <c r="E149" s="276">
        <f>IF(E$56=0,0,E$56/ISI_fec!E$56)</f>
        <v>0.12554617582212352</v>
      </c>
      <c r="F149" s="276">
        <f>IF(F$56=0,0,F$56/ISI_fec!F$56)</f>
        <v>0.12554617582212349</v>
      </c>
      <c r="G149" s="276">
        <f>IF(G$56=0,0,G$56/ISI_fec!G$56)</f>
        <v>0.12554617582212349</v>
      </c>
      <c r="H149" s="276">
        <f>IF(H$56=0,0,H$56/ISI_fec!H$56)</f>
        <v>0.12821850253740952</v>
      </c>
      <c r="I149" s="276">
        <f>IF(I$56=0,0,I$56/ISI_fec!I$56)</f>
        <v>0.12821850253740949</v>
      </c>
      <c r="J149" s="276">
        <f>IF(J$56=0,0,J$56/ISI_fec!J$56)</f>
        <v>0.12821850253740949</v>
      </c>
      <c r="K149" s="276">
        <f>IF(K$56=0,0,K$56/ISI_fec!K$56)</f>
        <v>0.12821850253740949</v>
      </c>
      <c r="L149" s="276">
        <f>IF(L$56=0,0,L$56/ISI_fec!L$56)</f>
        <v>0.12821850253740946</v>
      </c>
      <c r="M149" s="276">
        <f>IF(M$56=0,0,M$56/ISI_fec!M$56)</f>
        <v>0.12821850253740949</v>
      </c>
      <c r="N149" s="276">
        <f>IF(N$56=0,0,N$56/ISI_fec!N$56)</f>
        <v>0.12821850253740952</v>
      </c>
      <c r="O149" s="276">
        <f>IF(O$56=0,0,O$56/ISI_fec!O$56)</f>
        <v>0.12821850253740949</v>
      </c>
      <c r="P149" s="276">
        <f>IF(P$56=0,0,P$56/ISI_fec!P$56)</f>
        <v>0.12821850253740952</v>
      </c>
      <c r="Q149" s="276">
        <f>IF(Q$56=0,0,Q$56/ISI_fec!Q$56)</f>
        <v>0.12821850253740955</v>
      </c>
      <c r="R149" s="276">
        <f>IF(R$56=0,0,R$56/ISI_fec!R$56)</f>
        <v>0.12821850253740952</v>
      </c>
      <c r="S149" s="276">
        <f>IF(S$56=0,0,S$56/ISI_fec!S$56)</f>
        <v>0.12821850253740949</v>
      </c>
      <c r="T149" s="276">
        <f>IF(T$56=0,0,T$56/ISI_fec!T$56)</f>
        <v>0.12821850253740952</v>
      </c>
      <c r="U149" s="276">
        <f>IF(U$56=0,0,U$56/ISI_fec!U$56)</f>
        <v>0.1321013064208576</v>
      </c>
      <c r="V149" s="276">
        <f>IF(V$56=0,0,V$56/ISI_fec!V$56)</f>
        <v>0.1321013064208576</v>
      </c>
      <c r="W149" s="276">
        <f>IF(W$56=0,0,W$56/ISI_fec!W$56)</f>
        <v>0.1321013064208576</v>
      </c>
      <c r="DA149" s="77"/>
    </row>
    <row r="150" spans="1:105" ht="12" customHeight="1" x14ac:dyDescent="0.3">
      <c r="A150" s="202" t="s">
        <v>94</v>
      </c>
      <c r="B150" s="276">
        <f>IF(B$57=0,0,B$57/ISI_fec!B$57)</f>
        <v>0.69275806061007117</v>
      </c>
      <c r="C150" s="276">
        <f>IF(C$57=0,0,C$57/ISI_fec!C$57)</f>
        <v>0.69275806061007073</v>
      </c>
      <c r="D150" s="276">
        <f>IF(D$57=0,0,D$57/ISI_fec!D$57)</f>
        <v>0.69470018480307505</v>
      </c>
      <c r="E150" s="276">
        <f>IF(E$57=0,0,E$57/ISI_fec!E$57)</f>
        <v>0.69470018480307494</v>
      </c>
      <c r="F150" s="276">
        <f>IF(F$57=0,0,F$57/ISI_fec!F$57)</f>
        <v>0.69470018480307483</v>
      </c>
      <c r="G150" s="276">
        <f>IF(G$57=0,0,G$57/ISI_fec!G$57)</f>
        <v>0.69470018480307472</v>
      </c>
      <c r="H150" s="276">
        <f>IF(H$57=0,0,H$57/ISI_fec!H$57)</f>
        <v>0.70184616823850032</v>
      </c>
      <c r="I150" s="276">
        <f>IF(I$57=0,0,I$57/ISI_fec!I$57)</f>
        <v>0.70827755333038311</v>
      </c>
      <c r="J150" s="276">
        <f>IF(J$57=0,0,J$57/ISI_fec!J$57)</f>
        <v>0.70948730078495603</v>
      </c>
      <c r="K150" s="276">
        <f>IF(K$57=0,0,K$57/ISI_fec!K$57)</f>
        <v>0.7094873007849557</v>
      </c>
      <c r="L150" s="276">
        <f>IF(L$57=0,0,L$57/ISI_fec!L$57)</f>
        <v>0.70948730078495581</v>
      </c>
      <c r="M150" s="276">
        <f>IF(M$57=0,0,M$57/ISI_fec!M$57)</f>
        <v>0.70948730078495581</v>
      </c>
      <c r="N150" s="276">
        <f>IF(N$57=0,0,N$57/ISI_fec!N$57)</f>
        <v>0.70948730078495614</v>
      </c>
      <c r="O150" s="276">
        <f>IF(O$57=0,0,O$57/ISI_fec!O$57)</f>
        <v>0.70948730078495603</v>
      </c>
      <c r="P150" s="276">
        <f>IF(P$57=0,0,P$57/ISI_fec!P$57)</f>
        <v>0.70948730078495581</v>
      </c>
      <c r="Q150" s="276">
        <f>IF(Q$57=0,0,Q$57/ISI_fec!Q$57)</f>
        <v>0.70948730078495614</v>
      </c>
      <c r="R150" s="276">
        <f>IF(R$57=0,0,R$57/ISI_fec!R$57)</f>
        <v>0.70948730078495614</v>
      </c>
      <c r="S150" s="276">
        <f>IF(S$57=0,0,S$57/ISI_fec!S$57)</f>
        <v>0.70948730078495603</v>
      </c>
      <c r="T150" s="276">
        <f>IF(T$57=0,0,T$57/ISI_fec!T$57)</f>
        <v>0.70948730078495637</v>
      </c>
      <c r="U150" s="276">
        <f>IF(U$57=0,0,U$57/ISI_fec!U$57)</f>
        <v>0.71515457262219362</v>
      </c>
      <c r="V150" s="276">
        <f>IF(V$57=0,0,V$57/ISI_fec!V$57)</f>
        <v>0.72025511727570735</v>
      </c>
      <c r="W150" s="276">
        <f>IF(W$57=0,0,W$57/ISI_fec!W$57)</f>
        <v>0.72484560746386961</v>
      </c>
      <c r="DA150" s="77"/>
    </row>
    <row r="151" spans="1:105" ht="12" customHeight="1" x14ac:dyDescent="0.3">
      <c r="A151" s="202" t="s">
        <v>95</v>
      </c>
      <c r="B151" s="276">
        <f>IF(B$58=0,0,B$58/ISI_fec!B$58)</f>
        <v>0.47777582572018373</v>
      </c>
      <c r="C151" s="276">
        <f>IF(C$58=0,0,C$58/ISI_fec!C$58)</f>
        <v>0.47777582572018384</v>
      </c>
      <c r="D151" s="276">
        <f>IF(D$58=0,0,D$58/ISI_fec!D$58)</f>
        <v>0.47911525436450197</v>
      </c>
      <c r="E151" s="276">
        <f>IF(E$58=0,0,E$58/ISI_fec!E$58)</f>
        <v>0.47911525436450209</v>
      </c>
      <c r="F151" s="276">
        <f>IF(F$58=0,0,F$58/ISI_fec!F$58)</f>
        <v>0.4791152543645022</v>
      </c>
      <c r="G151" s="276">
        <f>IF(G$58=0,0,G$58/ISI_fec!G$58)</f>
        <v>0.4791152543645022</v>
      </c>
      <c r="H151" s="276">
        <f>IF(H$58=0,0,H$58/ISI_fec!H$58)</f>
        <v>0.48931351397340739</v>
      </c>
      <c r="I151" s="276">
        <f>IF(I$58=0,0,I$58/ISI_fec!I$58)</f>
        <v>0.48931351397340722</v>
      </c>
      <c r="J151" s="276">
        <f>IF(J$58=0,0,J$58/ISI_fec!J$58)</f>
        <v>0.4893135139734075</v>
      </c>
      <c r="K151" s="276">
        <f>IF(K$58=0,0,K$58/ISI_fec!K$58)</f>
        <v>0.48931351397340744</v>
      </c>
      <c r="L151" s="276">
        <f>IF(L$58=0,0,L$58/ISI_fec!L$58)</f>
        <v>0.48931351397340744</v>
      </c>
      <c r="M151" s="276">
        <f>IF(M$58=0,0,M$58/ISI_fec!M$58)</f>
        <v>0.48931351397340761</v>
      </c>
      <c r="N151" s="276">
        <f>IF(N$58=0,0,N$58/ISI_fec!N$58)</f>
        <v>0.48931351397340728</v>
      </c>
      <c r="O151" s="276">
        <f>IF(O$58=0,0,O$58/ISI_fec!O$58)</f>
        <v>0.4893135139734075</v>
      </c>
      <c r="P151" s="276">
        <f>IF(P$58=0,0,P$58/ISI_fec!P$58)</f>
        <v>0.48931351397340744</v>
      </c>
      <c r="Q151" s="276">
        <f>IF(Q$58=0,0,Q$58/ISI_fec!Q$58)</f>
        <v>0.48931351397340767</v>
      </c>
      <c r="R151" s="276">
        <f>IF(R$58=0,0,R$58/ISI_fec!R$58)</f>
        <v>0.48931351397340744</v>
      </c>
      <c r="S151" s="276">
        <f>IF(S$58=0,0,S$58/ISI_fec!S$58)</f>
        <v>0.48931351397340755</v>
      </c>
      <c r="T151" s="276">
        <f>IF(T$58=0,0,T$58/ISI_fec!T$58)</f>
        <v>0.48931351397340744</v>
      </c>
      <c r="U151" s="276">
        <f>IF(U$58=0,0,U$58/ISI_fec!U$58)</f>
        <v>0.50413125380565416</v>
      </c>
      <c r="V151" s="276">
        <f>IF(V$58=0,0,V$58/ISI_fec!V$58)</f>
        <v>0.50413125380565427</v>
      </c>
      <c r="W151" s="276">
        <f>IF(W$58=0,0,W$58/ISI_fec!W$58)</f>
        <v>0.50413125380565438</v>
      </c>
      <c r="DA151" s="77"/>
    </row>
    <row r="152" spans="1:105" ht="12" customHeight="1" x14ac:dyDescent="0.3">
      <c r="A152" s="56" t="s">
        <v>96</v>
      </c>
      <c r="B152" s="277">
        <f>IF(B$59=0,0,B$59/ISI_fec!B$59)</f>
        <v>0.74861488210881366</v>
      </c>
      <c r="C152" s="277">
        <f>IF(C$59=0,0,C$59/ISI_fec!C$59)</f>
        <v>0.75305864502433095</v>
      </c>
      <c r="D152" s="277">
        <f>IF(D$59=0,0,D$59/ISI_fec!D$59)</f>
        <v>0.75225451311635039</v>
      </c>
      <c r="E152" s="277">
        <f>IF(E$59=0,0,E$59/ISI_fec!E$59)</f>
        <v>0.75422519801351162</v>
      </c>
      <c r="F152" s="277">
        <f>IF(F$59=0,0,F$59/ISI_fec!F$59)</f>
        <v>0.74821920337465286</v>
      </c>
      <c r="G152" s="277">
        <f>IF(G$59=0,0,G$59/ISI_fec!G$59)</f>
        <v>0.74953894902792162</v>
      </c>
      <c r="H152" s="277">
        <f>IF(H$59=0,0,H$59/ISI_fec!H$59)</f>
        <v>0.77451126636701395</v>
      </c>
      <c r="I152" s="277">
        <f>IF(I$59=0,0,I$59/ISI_fec!I$59)</f>
        <v>0.77571619878281317</v>
      </c>
      <c r="J152" s="277">
        <f>IF(J$59=0,0,J$59/ISI_fec!J$59)</f>
        <v>0.77087030406164092</v>
      </c>
      <c r="K152" s="277">
        <f>IF(K$59=0,0,K$59/ISI_fec!K$59)</f>
        <v>0.77515384511171304</v>
      </c>
      <c r="L152" s="277">
        <f>IF(L$59=0,0,L$59/ISI_fec!L$59)</f>
        <v>0.79620682666830034</v>
      </c>
      <c r="M152" s="277">
        <f>IF(M$59=0,0,M$59/ISI_fec!M$59)</f>
        <v>0.79669241398132984</v>
      </c>
      <c r="N152" s="277">
        <f>IF(N$59=0,0,N$59/ISI_fec!N$59)</f>
        <v>0.80473622921968702</v>
      </c>
      <c r="O152" s="277">
        <f>IF(O$59=0,0,O$59/ISI_fec!O$59)</f>
        <v>0.81479315249526219</v>
      </c>
      <c r="P152" s="277">
        <f>IF(P$59=0,0,P$59/ISI_fec!P$59)</f>
        <v>0.82819628159004277</v>
      </c>
      <c r="Q152" s="277">
        <f>IF(Q$59=0,0,Q$59/ISI_fec!Q$59)</f>
        <v>0.83806624031952892</v>
      </c>
      <c r="R152" s="277">
        <f>IF(R$59=0,0,R$59/ISI_fec!R$59)</f>
        <v>0.85101582207192039</v>
      </c>
      <c r="S152" s="277">
        <f>IF(S$59=0,0,S$59/ISI_fec!S$59)</f>
        <v>0.85375343363976586</v>
      </c>
      <c r="T152" s="277">
        <f>IF(T$59=0,0,T$59/ISI_fec!T$59)</f>
        <v>0.84742313233716149</v>
      </c>
      <c r="U152" s="277">
        <f>IF(U$59=0,0,U$59/ISI_fec!U$59)</f>
        <v>0.87629888027970904</v>
      </c>
      <c r="V152" s="277">
        <f>IF(V$59=0,0,V$59/ISI_fec!V$59)</f>
        <v>0.88180983026278348</v>
      </c>
      <c r="W152" s="277">
        <f>IF(W$59=0,0,W$59/ISI_fec!W$59)</f>
        <v>0.85263219439657734</v>
      </c>
      <c r="DA152" s="78"/>
    </row>
    <row r="153" spans="1:105" ht="12" customHeight="1" x14ac:dyDescent="0.3">
      <c r="A153" s="203" t="s">
        <v>222</v>
      </c>
      <c r="B153" s="278">
        <f>IF(B$65=0,0,B$65/ISI_fec!B$65)</f>
        <v>0.45910632612674529</v>
      </c>
      <c r="C153" s="278">
        <f>IF(C$65=0,0,C$65/ISI_fec!C$65)</f>
        <v>0.45703260767687903</v>
      </c>
      <c r="D153" s="278">
        <f>IF(D$65=0,0,D$65/ISI_fec!D$65)</f>
        <v>0.45812573452793248</v>
      </c>
      <c r="E153" s="278">
        <f>IF(E$65=0,0,E$65/ISI_fec!E$65)</f>
        <v>0.45640671582458514</v>
      </c>
      <c r="F153" s="278">
        <f>IF(F$65=0,0,F$65/ISI_fec!F$65)</f>
        <v>0.45896379849367297</v>
      </c>
      <c r="G153" s="278">
        <f>IF(G$65=0,0,G$65/ISI_fec!G$65)</f>
        <v>0.45818476074150244</v>
      </c>
      <c r="H153" s="278">
        <f>IF(H$65=0,0,H$65/ISI_fec!H$65)</f>
        <v>0.47321915623619187</v>
      </c>
      <c r="I153" s="278">
        <f>IF(I$65=0,0,I$65/ISI_fec!I$65)</f>
        <v>0.47377050257991249</v>
      </c>
      <c r="J153" s="278">
        <f>IF(J$65=0,0,J$65/ISI_fec!J$65)</f>
        <v>0.47365403463363426</v>
      </c>
      <c r="K153" s="278">
        <f>IF(K$65=0,0,K$65/ISI_fec!K$65)</f>
        <v>0.47436815704662139</v>
      </c>
      <c r="L153" s="278">
        <f>IF(L$65=0,0,L$65/ISI_fec!L$65)</f>
        <v>0.47778898059522767</v>
      </c>
      <c r="M153" s="278">
        <f>IF(M$65=0,0,M$65/ISI_fec!M$65)</f>
        <v>0.47823634743304744</v>
      </c>
      <c r="N153" s="278">
        <f>IF(N$65=0,0,N$65/ISI_fec!N$65)</f>
        <v>0.47822067168694682</v>
      </c>
      <c r="O153" s="278">
        <f>IF(O$65=0,0,O$65/ISI_fec!O$65)</f>
        <v>0.47729702249674183</v>
      </c>
      <c r="P153" s="278">
        <f>IF(P$65=0,0,P$65/ISI_fec!P$65)</f>
        <v>0.47933008473972216</v>
      </c>
      <c r="Q153" s="278">
        <f>IF(Q$65=0,0,Q$65/ISI_fec!Q$65)</f>
        <v>0.48073639996786516</v>
      </c>
      <c r="R153" s="278">
        <f>IF(R$65=0,0,R$65/ISI_fec!R$65)</f>
        <v>0.48122164347317736</v>
      </c>
      <c r="S153" s="278">
        <f>IF(S$65=0,0,S$65/ISI_fec!S$65)</f>
        <v>0.48059197019294775</v>
      </c>
      <c r="T153" s="278">
        <f>IF(T$65=0,0,T$65/ISI_fec!T$65)</f>
        <v>0.48083228896112146</v>
      </c>
      <c r="U153" s="278">
        <f>IF(U$65=0,0,U$65/ISI_fec!U$65)</f>
        <v>0.49654696998230435</v>
      </c>
      <c r="V153" s="278">
        <f>IF(V$65=0,0,V$65/ISI_fec!V$65)</f>
        <v>0.49743590287458711</v>
      </c>
      <c r="W153" s="278">
        <f>IF(W$65=0,0,W$65/ISI_fec!W$65)</f>
        <v>0.4932085854185233</v>
      </c>
      <c r="DA153" s="79"/>
    </row>
    <row r="154" spans="1:105" ht="12" customHeight="1" x14ac:dyDescent="0.3">
      <c r="A154" s="203" t="s">
        <v>228</v>
      </c>
      <c r="B154" s="278">
        <f>IF(B$71=0,0,B$71/ISI_fec!B$71)</f>
        <v>0.69190121750915001</v>
      </c>
      <c r="C154" s="278">
        <f>IF(C$71=0,0,C$71/ISI_fec!C$71)</f>
        <v>0.69190121750915001</v>
      </c>
      <c r="D154" s="278">
        <f>IF(D$71=0,0,D$71/ISI_fec!D$71)</f>
        <v>0.69384093957100523</v>
      </c>
      <c r="E154" s="278">
        <f>IF(E$71=0,0,E$71/ISI_fec!E$71)</f>
        <v>0.69384093957100501</v>
      </c>
      <c r="F154" s="278">
        <f>IF(F$71=0,0,F$71/ISI_fec!F$71)</f>
        <v>0.69384093957100534</v>
      </c>
      <c r="G154" s="278">
        <f>IF(G$71=0,0,G$71/ISI_fec!G$71)</f>
        <v>0.69384093957100512</v>
      </c>
      <c r="H154" s="278">
        <f>IF(H$71=0,0,H$71/ISI_fec!H$71)</f>
        <v>0.70860976599548975</v>
      </c>
      <c r="I154" s="278">
        <f>IF(I$71=0,0,I$71/ISI_fec!I$71)</f>
        <v>0.70860976599548975</v>
      </c>
      <c r="J154" s="278">
        <f>IF(J$71=0,0,J$71/ISI_fec!J$71)</f>
        <v>0.70860976599548942</v>
      </c>
      <c r="K154" s="278">
        <f>IF(K$71=0,0,K$71/ISI_fec!K$71)</f>
        <v>0.70860976599548942</v>
      </c>
      <c r="L154" s="278">
        <f>IF(L$71=0,0,L$71/ISI_fec!L$71)</f>
        <v>0.70860976599548953</v>
      </c>
      <c r="M154" s="278">
        <f>IF(M$71=0,0,M$71/ISI_fec!M$71)</f>
        <v>0.70860976599548953</v>
      </c>
      <c r="N154" s="278">
        <f>IF(N$71=0,0,N$71/ISI_fec!N$71)</f>
        <v>0.70860976599548953</v>
      </c>
      <c r="O154" s="278">
        <f>IF(O$71=0,0,O$71/ISI_fec!O$71)</f>
        <v>0.70860976599548942</v>
      </c>
      <c r="P154" s="278">
        <f>IF(P$71=0,0,P$71/ISI_fec!P$71)</f>
        <v>0.70860976599548953</v>
      </c>
      <c r="Q154" s="278">
        <f>IF(Q$71=0,0,Q$71/ISI_fec!Q$71)</f>
        <v>0.70860976599548953</v>
      </c>
      <c r="R154" s="278">
        <f>IF(R$71=0,0,R$71/ISI_fec!R$71)</f>
        <v>0.70860976599548975</v>
      </c>
      <c r="S154" s="278">
        <f>IF(S$71=0,0,S$71/ISI_fec!S$71)</f>
        <v>0.70860976599548964</v>
      </c>
      <c r="T154" s="278">
        <f>IF(T$71=0,0,T$71/ISI_fec!T$71)</f>
        <v>0.70860976599548964</v>
      </c>
      <c r="U154" s="278">
        <f>IF(U$71=0,0,U$71/ISI_fec!U$71)</f>
        <v>0.72524878939594073</v>
      </c>
      <c r="V154" s="278">
        <f>IF(V$71=0,0,V$71/ISI_fec!V$71)</f>
        <v>0.73006839089600872</v>
      </c>
      <c r="W154" s="278">
        <f>IF(W$71=0,0,W$71/ISI_fec!W$71)</f>
        <v>0.73006839089600895</v>
      </c>
      <c r="DA154" s="79"/>
    </row>
    <row r="155" spans="1:105" ht="12" customHeight="1" x14ac:dyDescent="0.3">
      <c r="A155" s="203" t="s">
        <v>181</v>
      </c>
      <c r="B155" s="278">
        <f>IF(B$72=0,0,B$72/ISI_fec!B$72)</f>
        <v>0.54813494169861554</v>
      </c>
      <c r="C155" s="278">
        <f>IF(C$72=0,0,C$72/ISI_fec!C$72)</f>
        <v>0.55032853421813199</v>
      </c>
      <c r="D155" s="278">
        <f>IF(D$72=0,0,D$72/ISI_fec!D$72)</f>
        <v>0.54958743621431949</v>
      </c>
      <c r="E155" s="278">
        <f>IF(E$72=0,0,E$72/ISI_fec!E$72)</f>
        <v>0.55194972420572663</v>
      </c>
      <c r="F155" s="278">
        <f>IF(F$72=0,0,F$72/ISI_fec!F$72)</f>
        <v>0.54728856690117766</v>
      </c>
      <c r="G155" s="278">
        <f>IF(G$72=0,0,G$72/ISI_fec!G$72)</f>
        <v>0.54853346378059753</v>
      </c>
      <c r="H155" s="278">
        <f>IF(H$72=0,0,H$72/ISI_fec!H$72)</f>
        <v>0.56712474516804956</v>
      </c>
      <c r="I155" s="278">
        <f>IF(I$72=0,0,I$72/ISI_fec!I$72)</f>
        <v>0.56682062721906856</v>
      </c>
      <c r="J155" s="278">
        <f>IF(J$72=0,0,J$72/ISI_fec!J$72)</f>
        <v>0.56514138291309801</v>
      </c>
      <c r="K155" s="278">
        <f>IF(K$72=0,0,K$72/ISI_fec!K$72)</f>
        <v>0.56852962088804226</v>
      </c>
      <c r="L155" s="278">
        <f>IF(L$72=0,0,L$72/ISI_fec!L$72)</f>
        <v>0.57279514807413268</v>
      </c>
      <c r="M155" s="278">
        <f>IF(M$72=0,0,M$72/ISI_fec!M$72)</f>
        <v>0.57183465713267934</v>
      </c>
      <c r="N155" s="278">
        <f>IF(N$72=0,0,N$72/ISI_fec!N$72)</f>
        <v>0.57269764250357535</v>
      </c>
      <c r="O155" s="278">
        <f>IF(O$72=0,0,O$72/ISI_fec!O$72)</f>
        <v>0.57590564566318525</v>
      </c>
      <c r="P155" s="278">
        <f>IF(P$72=0,0,P$72/ISI_fec!P$72)</f>
        <v>0.57372093134682478</v>
      </c>
      <c r="Q155" s="278">
        <f>IF(Q$72=0,0,Q$72/ISI_fec!Q$72)</f>
        <v>0.57135456836343257</v>
      </c>
      <c r="R155" s="278">
        <f>IF(R$72=0,0,R$72/ISI_fec!R$72)</f>
        <v>0.57054544746489699</v>
      </c>
      <c r="S155" s="278">
        <f>IF(S$72=0,0,S$72/ISI_fec!S$72)</f>
        <v>0.56968553894223306</v>
      </c>
      <c r="T155" s="278">
        <f>IF(T$72=0,0,T$72/ISI_fec!T$72)</f>
        <v>0.56794141258455633</v>
      </c>
      <c r="U155" s="278">
        <f>IF(U$72=0,0,U$72/ISI_fec!U$72)</f>
        <v>0.58077448018939093</v>
      </c>
      <c r="V155" s="278">
        <f>IF(V$72=0,0,V$72/ISI_fec!V$72)</f>
        <v>0.58426418278826342</v>
      </c>
      <c r="W155" s="278">
        <f>IF(W$72=0,0,W$72/ISI_fec!W$72)</f>
        <v>0.58869017510256394</v>
      </c>
      <c r="DA155" s="79"/>
    </row>
    <row r="156" spans="1:105" ht="12" customHeight="1" x14ac:dyDescent="0.3">
      <c r="A156" s="41" t="s">
        <v>191</v>
      </c>
      <c r="B156" s="279">
        <f>IF(B$79=0,0,B$79/ISI_fec!B$79)</f>
        <v>0.50210592887897743</v>
      </c>
      <c r="C156" s="279">
        <f>IF(C$79=0,0,C$79/ISI_fec!C$79)</f>
        <v>0.52530099464152424</v>
      </c>
      <c r="D156" s="279">
        <f>IF(D$79=0,0,D$79/ISI_fec!D$79)</f>
        <v>0.52813906334879301</v>
      </c>
      <c r="E156" s="279">
        <f>IF(E$79=0,0,E$79/ISI_fec!E$79)</f>
        <v>0.52839316929188385</v>
      </c>
      <c r="F156" s="279">
        <f>IF(F$79=0,0,F$79/ISI_fec!F$79)</f>
        <v>0.52617886206651321</v>
      </c>
      <c r="G156" s="279">
        <f>IF(G$79=0,0,G$79/ISI_fec!G$79)</f>
        <v>0.52419612817997074</v>
      </c>
      <c r="H156" s="279">
        <f>IF(H$79=0,0,H$79/ISI_fec!H$79)</f>
        <v>0.54576277903538739</v>
      </c>
      <c r="I156" s="279">
        <f>IF(I$79=0,0,I$79/ISI_fec!I$79)</f>
        <v>0.53986373902585316</v>
      </c>
      <c r="J156" s="279">
        <f>IF(J$79=0,0,J$79/ISI_fec!J$79)</f>
        <v>0.53770519022510899</v>
      </c>
      <c r="K156" s="279">
        <f>IF(K$79=0,0,K$79/ISI_fec!K$79)</f>
        <v>0.5398847743228935</v>
      </c>
      <c r="L156" s="279">
        <f>IF(L$79=0,0,L$79/ISI_fec!L$79)</f>
        <v>0.5431570133441852</v>
      </c>
      <c r="M156" s="279">
        <f>IF(M$79=0,0,M$79/ISI_fec!M$79)</f>
        <v>0.54254664031929767</v>
      </c>
      <c r="N156" s="279">
        <f>IF(N$79=0,0,N$79/ISI_fec!N$79)</f>
        <v>0.54331700905698499</v>
      </c>
      <c r="O156" s="279">
        <f>IF(O$79=0,0,O$79/ISI_fec!O$79)</f>
        <v>0.54531572074156454</v>
      </c>
      <c r="P156" s="279">
        <f>IF(P$79=0,0,P$79/ISI_fec!P$79)</f>
        <v>0.54321552851776955</v>
      </c>
      <c r="Q156" s="279">
        <f>IF(Q$79=0,0,Q$79/ISI_fec!Q$79)</f>
        <v>0.54138422873234726</v>
      </c>
      <c r="R156" s="279">
        <f>IF(R$79=0,0,R$79/ISI_fec!R$79)</f>
        <v>0.54094755543003048</v>
      </c>
      <c r="S156" s="279">
        <f>IF(S$79=0,0,S$79/ISI_fec!S$79)</f>
        <v>0.54024661914457595</v>
      </c>
      <c r="T156" s="279">
        <f>IF(T$79=0,0,T$79/ISI_fec!T$79)</f>
        <v>0.53819458991238511</v>
      </c>
      <c r="U156" s="279">
        <f>IF(U$79=0,0,U$79/ISI_fec!U$79)</f>
        <v>0.55118083437774157</v>
      </c>
      <c r="V156" s="279">
        <f>IF(V$79=0,0,V$79/ISI_fec!V$79)</f>
        <v>0.55362047712224727</v>
      </c>
      <c r="W156" s="279">
        <f>IF(W$79=0,0,W$79/ISI_fec!W$79)</f>
        <v>0.55606664114306725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A134" sqref="A134:XFD134"/>
      <selection pane="topRight" activeCell="A134" sqref="A134:XFD134"/>
      <selection pane="bottomLeft" activeCell="A134" sqref="A134:XFD134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Iron and steel / CO2 emissions"</f>
        <v>BE: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"/>
    </row>
    <row r="3" spans="1:105" ht="15" customHeight="1" x14ac:dyDescent="0.3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3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3">
      <c r="A5" s="34" t="s">
        <v>41</v>
      </c>
      <c r="B5" s="225">
        <f t="shared" ref="B5:W5" si="0">SUM(B6:B10)+B16+B22+B28+B35+B52</f>
        <v>17008.791986483586</v>
      </c>
      <c r="C5" s="225">
        <f t="shared" si="0"/>
        <v>15843.014392888665</v>
      </c>
      <c r="D5" s="225">
        <f t="shared" si="0"/>
        <v>16810.963791606391</v>
      </c>
      <c r="E5" s="225">
        <f t="shared" si="0"/>
        <v>17459.281672769575</v>
      </c>
      <c r="F5" s="225">
        <f t="shared" si="0"/>
        <v>16768.25542207824</v>
      </c>
      <c r="G5" s="225">
        <f t="shared" si="0"/>
        <v>13848.515428010931</v>
      </c>
      <c r="H5" s="225">
        <f t="shared" si="0"/>
        <v>12913.043398388352</v>
      </c>
      <c r="I5" s="225">
        <f t="shared" si="0"/>
        <v>11389.131997223803</v>
      </c>
      <c r="J5" s="225">
        <f t="shared" si="0"/>
        <v>11743.4780390163</v>
      </c>
      <c r="K5" s="225">
        <f t="shared" si="0"/>
        <v>5591.9058202368324</v>
      </c>
      <c r="L5" s="225">
        <f t="shared" si="0"/>
        <v>7080.1042281334649</v>
      </c>
      <c r="M5" s="225">
        <f t="shared" si="0"/>
        <v>6554.0480480906235</v>
      </c>
      <c r="N5" s="225">
        <f t="shared" si="0"/>
        <v>5126.0901997394731</v>
      </c>
      <c r="O5" s="225">
        <f t="shared" si="0"/>
        <v>5233.9245746562065</v>
      </c>
      <c r="P5" s="225">
        <f t="shared" si="0"/>
        <v>5235.0566202538048</v>
      </c>
      <c r="Q5" s="225">
        <f t="shared" si="0"/>
        <v>5199.2594685494096</v>
      </c>
      <c r="R5" s="225">
        <f t="shared" si="0"/>
        <v>5864.6213026439736</v>
      </c>
      <c r="S5" s="225">
        <f t="shared" si="0"/>
        <v>5736.2456463928338</v>
      </c>
      <c r="T5" s="225">
        <f t="shared" si="0"/>
        <v>5868.5425801040983</v>
      </c>
      <c r="U5" s="225">
        <f t="shared" si="0"/>
        <v>5596.1374517509666</v>
      </c>
      <c r="V5" s="225">
        <f t="shared" si="0"/>
        <v>4570.6644778925038</v>
      </c>
      <c r="W5" s="225">
        <f t="shared" si="0"/>
        <v>5183.9351878898424</v>
      </c>
      <c r="DA5" s="89"/>
    </row>
    <row r="6" spans="1:105" ht="12" customHeight="1" x14ac:dyDescent="0.3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345</v>
      </c>
    </row>
    <row r="7" spans="1:105" ht="12" customHeight="1" x14ac:dyDescent="0.3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346</v>
      </c>
    </row>
    <row r="8" spans="1:105" ht="12" customHeight="1" x14ac:dyDescent="0.3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347</v>
      </c>
    </row>
    <row r="9" spans="1:105" ht="12" customHeight="1" x14ac:dyDescent="0.3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348</v>
      </c>
    </row>
    <row r="10" spans="1:105" ht="12" customHeight="1" x14ac:dyDescent="0.3">
      <c r="A10" s="56" t="s">
        <v>96</v>
      </c>
      <c r="B10" s="262">
        <v>4.9055601901676296</v>
      </c>
      <c r="C10" s="262">
        <v>4.2403503434192524</v>
      </c>
      <c r="D10" s="262">
        <v>4.5436361155554614</v>
      </c>
      <c r="E10" s="262">
        <v>4.5708196790310316</v>
      </c>
      <c r="F10" s="262">
        <v>4.7533599193810092</v>
      </c>
      <c r="G10" s="262">
        <v>4.2052224588954941</v>
      </c>
      <c r="H10" s="262">
        <v>3.6614239467840579</v>
      </c>
      <c r="I10" s="262">
        <v>3.4064123872225252</v>
      </c>
      <c r="J10" s="262">
        <v>3.4912193962721041</v>
      </c>
      <c r="K10" s="262">
        <v>1.833954863246293</v>
      </c>
      <c r="L10" s="262">
        <v>2.2269461110924298</v>
      </c>
      <c r="M10" s="262">
        <v>2.1542479451307508</v>
      </c>
      <c r="N10" s="262">
        <v>1.898988961552311</v>
      </c>
      <c r="O10" s="262">
        <v>1.745632079330472</v>
      </c>
      <c r="P10" s="262">
        <v>1.676078356310772</v>
      </c>
      <c r="Q10" s="262">
        <v>1.718288579302081</v>
      </c>
      <c r="R10" s="262">
        <v>1.715526273105354</v>
      </c>
      <c r="S10" s="262">
        <v>1.7585674907307209</v>
      </c>
      <c r="T10" s="262">
        <v>1.8463970121322399</v>
      </c>
      <c r="U10" s="262">
        <v>1.8056962460667749</v>
      </c>
      <c r="V10" s="262">
        <v>1.715353953540607</v>
      </c>
      <c r="W10" s="262">
        <v>1.797671250093773</v>
      </c>
      <c r="DA10" s="68" t="s">
        <v>349</v>
      </c>
    </row>
    <row r="11" spans="1:105" ht="12" customHeight="1" x14ac:dyDescent="0.3">
      <c r="A11" s="37" t="s">
        <v>160</v>
      </c>
      <c r="B11" s="228">
        <v>0.2410917551740154</v>
      </c>
      <c r="C11" s="228">
        <v>0.19665111673680619</v>
      </c>
      <c r="D11" s="228">
        <v>0.31009048708823489</v>
      </c>
      <c r="E11" s="228">
        <v>0.20674801289712791</v>
      </c>
      <c r="F11" s="228">
        <v>0.16256946380966869</v>
      </c>
      <c r="G11" s="228">
        <v>0.1503948897111092</v>
      </c>
      <c r="H11" s="228">
        <v>0.1107851047299843</v>
      </c>
      <c r="I11" s="228">
        <v>9.5852215145163538E-2</v>
      </c>
      <c r="J11" s="228">
        <v>0.12972600242965429</v>
      </c>
      <c r="K11" s="228">
        <v>0.1059631478757196</v>
      </c>
      <c r="L11" s="228">
        <v>0.1185652009852475</v>
      </c>
      <c r="M11" s="228">
        <v>0.1183746849972457</v>
      </c>
      <c r="N11" s="228">
        <v>0.11474880964651001</v>
      </c>
      <c r="O11" s="228">
        <v>0.12540362913822031</v>
      </c>
      <c r="P11" s="228">
        <v>0.10220906589870681</v>
      </c>
      <c r="Q11" s="228">
        <v>0.10587048408530431</v>
      </c>
      <c r="R11" s="228">
        <v>8.6701258320232011E-2</v>
      </c>
      <c r="S11" s="228">
        <v>8.7751140322347959E-2</v>
      </c>
      <c r="T11" s="228">
        <v>8.6523654511102568E-2</v>
      </c>
      <c r="U11" s="228">
        <v>8.4636515512819949E-2</v>
      </c>
      <c r="V11" s="228">
        <v>7.8274248035980709E-2</v>
      </c>
      <c r="W11" s="228">
        <v>8.2140470694209961E-2</v>
      </c>
      <c r="DA11" s="69" t="s">
        <v>350</v>
      </c>
    </row>
    <row r="12" spans="1:105" ht="12" customHeight="1" x14ac:dyDescent="0.3">
      <c r="A12" s="37" t="s">
        <v>162</v>
      </c>
      <c r="B12" s="228">
        <v>4.6644684349936139</v>
      </c>
      <c r="C12" s="228">
        <v>4.0436992266824463</v>
      </c>
      <c r="D12" s="228">
        <v>4.2335456284672253</v>
      </c>
      <c r="E12" s="228">
        <v>4.3640716661339054</v>
      </c>
      <c r="F12" s="228">
        <v>4.5907904555713408</v>
      </c>
      <c r="G12" s="228">
        <v>4.0548275691843836</v>
      </c>
      <c r="H12" s="228">
        <v>3.5506388420540742</v>
      </c>
      <c r="I12" s="228">
        <v>3.310560172077361</v>
      </c>
      <c r="J12" s="228">
        <v>3.3614933938424501</v>
      </c>
      <c r="K12" s="228">
        <v>1.7279917153705739</v>
      </c>
      <c r="L12" s="228">
        <v>2.108380910107182</v>
      </c>
      <c r="M12" s="228">
        <v>2.035873260133505</v>
      </c>
      <c r="N12" s="228">
        <v>1.7842401519058</v>
      </c>
      <c r="O12" s="228">
        <v>1.620228450192251</v>
      </c>
      <c r="P12" s="228">
        <v>1.573869290412065</v>
      </c>
      <c r="Q12" s="228">
        <v>1.612418095216777</v>
      </c>
      <c r="R12" s="228">
        <v>1.628825014785122</v>
      </c>
      <c r="S12" s="228">
        <v>1.6708163504083731</v>
      </c>
      <c r="T12" s="228">
        <v>1.7598733576211369</v>
      </c>
      <c r="U12" s="228">
        <v>1.721059730553955</v>
      </c>
      <c r="V12" s="228">
        <v>1.6370797055046269</v>
      </c>
      <c r="W12" s="228">
        <v>1.7155307793995631</v>
      </c>
      <c r="DA12" s="69" t="s">
        <v>351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352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353</v>
      </c>
    </row>
    <row r="15" spans="1:105" ht="12" customHeight="1" x14ac:dyDescent="0.3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354</v>
      </c>
    </row>
    <row r="16" spans="1:105" ht="12" customHeight="1" x14ac:dyDescent="0.3">
      <c r="A16" s="57" t="s">
        <v>167</v>
      </c>
      <c r="B16" s="263">
        <v>1816.620465767322</v>
      </c>
      <c r="C16" s="263">
        <v>1724.885190216796</v>
      </c>
      <c r="D16" s="263">
        <v>1828.079050510737</v>
      </c>
      <c r="E16" s="263">
        <v>2149.5369451996849</v>
      </c>
      <c r="F16" s="263">
        <v>1884.432472242165</v>
      </c>
      <c r="G16" s="263">
        <v>1429.9420565464079</v>
      </c>
      <c r="H16" s="263">
        <v>1130.3040509583959</v>
      </c>
      <c r="I16" s="263">
        <v>993.44403520544802</v>
      </c>
      <c r="J16" s="263">
        <v>1012.358617206988</v>
      </c>
      <c r="K16" s="263">
        <v>487.89687755724748</v>
      </c>
      <c r="L16" s="263">
        <v>414.98311308422001</v>
      </c>
      <c r="M16" s="263">
        <v>387.31230180978952</v>
      </c>
      <c r="N16" s="263">
        <v>306.10555935458251</v>
      </c>
      <c r="O16" s="263">
        <v>288.02512598187059</v>
      </c>
      <c r="P16" s="263">
        <v>287.35809708282818</v>
      </c>
      <c r="Q16" s="263">
        <v>296.72764735626743</v>
      </c>
      <c r="R16" s="263">
        <v>333.74394396177559</v>
      </c>
      <c r="S16" s="263">
        <v>347.05675842080649</v>
      </c>
      <c r="T16" s="263">
        <v>362.24873924353568</v>
      </c>
      <c r="U16" s="263">
        <v>344.19841481551617</v>
      </c>
      <c r="V16" s="263">
        <v>319.1283283296882</v>
      </c>
      <c r="W16" s="263">
        <v>352.94809916878728</v>
      </c>
      <c r="DA16" s="70" t="s">
        <v>355</v>
      </c>
    </row>
    <row r="17" spans="1:105" ht="12" customHeight="1" x14ac:dyDescent="0.3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58.528053375019162</v>
      </c>
      <c r="H17" s="232">
        <v>1.523924028221872</v>
      </c>
      <c r="I17" s="232">
        <v>0</v>
      </c>
      <c r="J17" s="232">
        <v>0</v>
      </c>
      <c r="K17" s="232">
        <v>0</v>
      </c>
      <c r="L17" s="232">
        <v>0</v>
      </c>
      <c r="M17" s="232">
        <v>0</v>
      </c>
      <c r="N17" s="232">
        <v>0</v>
      </c>
      <c r="O17" s="232">
        <v>0</v>
      </c>
      <c r="P17" s="232">
        <v>0</v>
      </c>
      <c r="Q17" s="232">
        <v>7.1597575732445957</v>
      </c>
      <c r="R17" s="232">
        <v>6.670337417466996</v>
      </c>
      <c r="S17" s="232">
        <v>9.318735094454663</v>
      </c>
      <c r="T17" s="232">
        <v>10.11095907010942</v>
      </c>
      <c r="U17" s="232">
        <v>10.476875648705169</v>
      </c>
      <c r="V17" s="232">
        <v>10.209701612224009</v>
      </c>
      <c r="W17" s="232">
        <v>10.20377089052125</v>
      </c>
      <c r="DA17" s="71" t="s">
        <v>356</v>
      </c>
    </row>
    <row r="18" spans="1:105" ht="12" customHeight="1" x14ac:dyDescent="0.3">
      <c r="A18" s="18" t="s">
        <v>70</v>
      </c>
      <c r="B18" s="232">
        <v>5.2462561107411716</v>
      </c>
      <c r="C18" s="232">
        <v>8.645131042921701</v>
      </c>
      <c r="D18" s="232">
        <v>10.51504752629023</v>
      </c>
      <c r="E18" s="232">
        <v>5.290045257839826</v>
      </c>
      <c r="F18" s="232">
        <v>7.1142525015724054</v>
      </c>
      <c r="G18" s="232">
        <v>5.3305271534327519</v>
      </c>
      <c r="H18" s="232">
        <v>3.4639880520751531</v>
      </c>
      <c r="I18" s="232">
        <v>8.0510020185502267</v>
      </c>
      <c r="J18" s="232">
        <v>0.85680931409741634</v>
      </c>
      <c r="K18" s="232">
        <v>0</v>
      </c>
      <c r="L18" s="232">
        <v>0</v>
      </c>
      <c r="M18" s="232">
        <v>0</v>
      </c>
      <c r="N18" s="232">
        <v>1.695358492309019</v>
      </c>
      <c r="O18" s="232">
        <v>1.2879108976722169</v>
      </c>
      <c r="P18" s="232">
        <v>1.316604974116844</v>
      </c>
      <c r="Q18" s="232">
        <v>0.88500023299849084</v>
      </c>
      <c r="R18" s="232">
        <v>0.90512711826258074</v>
      </c>
      <c r="S18" s="232">
        <v>0.94594484641668142</v>
      </c>
      <c r="T18" s="232">
        <v>0.71386849083726289</v>
      </c>
      <c r="U18" s="232">
        <v>0.59570611963893849</v>
      </c>
      <c r="V18" s="232">
        <v>0.60454896541574288</v>
      </c>
      <c r="W18" s="232">
        <v>0.54040339205919685</v>
      </c>
      <c r="DA18" s="71" t="s">
        <v>357</v>
      </c>
    </row>
    <row r="19" spans="1:105" ht="12" customHeight="1" x14ac:dyDescent="0.3">
      <c r="A19" s="18" t="s">
        <v>162</v>
      </c>
      <c r="B19" s="232">
        <v>253.6624984292196</v>
      </c>
      <c r="C19" s="232">
        <v>207.71165404102231</v>
      </c>
      <c r="D19" s="232">
        <v>217.1589797977295</v>
      </c>
      <c r="E19" s="232">
        <v>207.19156668692241</v>
      </c>
      <c r="F19" s="232">
        <v>232.49726898308501</v>
      </c>
      <c r="G19" s="232">
        <v>213.7496879783626</v>
      </c>
      <c r="H19" s="232">
        <v>211.38919475028229</v>
      </c>
      <c r="I19" s="232">
        <v>200.70935833434919</v>
      </c>
      <c r="J19" s="232">
        <v>200.54568922076919</v>
      </c>
      <c r="K19" s="232">
        <v>108.1134262232988</v>
      </c>
      <c r="L19" s="232">
        <v>148.62278178547331</v>
      </c>
      <c r="M19" s="232">
        <v>145.12783260089901</v>
      </c>
      <c r="N19" s="232">
        <v>130.3404436394039</v>
      </c>
      <c r="O19" s="232">
        <v>119.7497299135931</v>
      </c>
      <c r="P19" s="232">
        <v>125.2373593236083</v>
      </c>
      <c r="Q19" s="232">
        <v>137.514195937973</v>
      </c>
      <c r="R19" s="232">
        <v>145.31546438397029</v>
      </c>
      <c r="S19" s="232">
        <v>149.4540600233386</v>
      </c>
      <c r="T19" s="232">
        <v>154.96786227839931</v>
      </c>
      <c r="U19" s="232">
        <v>156.98938547613949</v>
      </c>
      <c r="V19" s="232">
        <v>153.68053005032371</v>
      </c>
      <c r="W19" s="232">
        <v>135.96194858556589</v>
      </c>
      <c r="DA19" s="71" t="s">
        <v>358</v>
      </c>
    </row>
    <row r="20" spans="1:105" ht="12" customHeight="1" x14ac:dyDescent="0.3">
      <c r="A20" s="18" t="s">
        <v>36</v>
      </c>
      <c r="B20" s="232">
        <v>1557.711711227362</v>
      </c>
      <c r="C20" s="232">
        <v>1508.528405132852</v>
      </c>
      <c r="D20" s="232">
        <v>1600.4050231867179</v>
      </c>
      <c r="E20" s="232">
        <v>1937.055333254923</v>
      </c>
      <c r="F20" s="232">
        <v>1644.820950757507</v>
      </c>
      <c r="G20" s="232">
        <v>1152.3337880395941</v>
      </c>
      <c r="H20" s="232">
        <v>913.92694412781634</v>
      </c>
      <c r="I20" s="232">
        <v>784.68367485254862</v>
      </c>
      <c r="J20" s="232">
        <v>810.95611867212176</v>
      </c>
      <c r="K20" s="232">
        <v>379.78345133394868</v>
      </c>
      <c r="L20" s="232">
        <v>266.3603312987467</v>
      </c>
      <c r="M20" s="232">
        <v>242.1844692088905</v>
      </c>
      <c r="N20" s="232">
        <v>174.06975722286961</v>
      </c>
      <c r="O20" s="232">
        <v>166.98748517060531</v>
      </c>
      <c r="P20" s="232">
        <v>160.80413278510309</v>
      </c>
      <c r="Q20" s="232">
        <v>151.1686936120513</v>
      </c>
      <c r="R20" s="232">
        <v>180.8530150420757</v>
      </c>
      <c r="S20" s="232">
        <v>187.33801845659659</v>
      </c>
      <c r="T20" s="232">
        <v>196.45604940418971</v>
      </c>
      <c r="U20" s="232">
        <v>176.13644757103259</v>
      </c>
      <c r="V20" s="232">
        <v>154.63354770172469</v>
      </c>
      <c r="W20" s="232">
        <v>206.241976300641</v>
      </c>
      <c r="DA20" s="71" t="s">
        <v>359</v>
      </c>
    </row>
    <row r="21" spans="1:105" ht="12" customHeight="1" x14ac:dyDescent="0.3">
      <c r="A21" s="18" t="s">
        <v>38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360</v>
      </c>
    </row>
    <row r="22" spans="1:105" ht="12" customHeight="1" x14ac:dyDescent="0.3">
      <c r="A22" s="57" t="s">
        <v>174</v>
      </c>
      <c r="B22" s="263">
        <v>3982.6597541964152</v>
      </c>
      <c r="C22" s="263">
        <v>3840.313962677631</v>
      </c>
      <c r="D22" s="263">
        <v>4077.1300631578511</v>
      </c>
      <c r="E22" s="263">
        <v>4639.7838045165063</v>
      </c>
      <c r="F22" s="263">
        <v>3965.7415803541662</v>
      </c>
      <c r="G22" s="263">
        <v>3076.932963399689</v>
      </c>
      <c r="H22" s="263">
        <v>2531.1050517071099</v>
      </c>
      <c r="I22" s="263">
        <v>2254.2876254596358</v>
      </c>
      <c r="J22" s="263">
        <v>2234.275571361009</v>
      </c>
      <c r="K22" s="263">
        <v>1133.9452688855711</v>
      </c>
      <c r="L22" s="263">
        <v>1017.668303546806</v>
      </c>
      <c r="M22" s="263">
        <v>945.47721164438121</v>
      </c>
      <c r="N22" s="263">
        <v>761.02586026413428</v>
      </c>
      <c r="O22" s="263">
        <v>749.28382082792655</v>
      </c>
      <c r="P22" s="263">
        <v>741.95713883207111</v>
      </c>
      <c r="Q22" s="263">
        <v>761.35871399780081</v>
      </c>
      <c r="R22" s="263">
        <v>842.19385129892089</v>
      </c>
      <c r="S22" s="263">
        <v>864.93569586800925</v>
      </c>
      <c r="T22" s="263">
        <v>889.14111274404945</v>
      </c>
      <c r="U22" s="263">
        <v>826.62580587913851</v>
      </c>
      <c r="V22" s="263">
        <v>787.50314382014494</v>
      </c>
      <c r="W22" s="263">
        <v>883.65997981749661</v>
      </c>
      <c r="DA22" s="70" t="s">
        <v>361</v>
      </c>
    </row>
    <row r="23" spans="1:105" ht="12" customHeight="1" x14ac:dyDescent="0.3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105.9317504462081</v>
      </c>
      <c r="H23" s="232">
        <v>3.4125435567356051</v>
      </c>
      <c r="I23" s="232">
        <v>0</v>
      </c>
      <c r="J23" s="232">
        <v>0</v>
      </c>
      <c r="K23" s="232">
        <v>0</v>
      </c>
      <c r="L23" s="232">
        <v>0</v>
      </c>
      <c r="M23" s="232">
        <v>0</v>
      </c>
      <c r="N23" s="232">
        <v>0</v>
      </c>
      <c r="O23" s="232">
        <v>0</v>
      </c>
      <c r="P23" s="232">
        <v>0</v>
      </c>
      <c r="Q23" s="232">
        <v>17.606120604603181</v>
      </c>
      <c r="R23" s="232">
        <v>16.198968842620928</v>
      </c>
      <c r="S23" s="232">
        <v>22.43431152689293</v>
      </c>
      <c r="T23" s="232">
        <v>24.118826756591179</v>
      </c>
      <c r="U23" s="232">
        <v>24.066170148820031</v>
      </c>
      <c r="V23" s="232">
        <v>24.37347707152373</v>
      </c>
      <c r="W23" s="232">
        <v>24.38060877044947</v>
      </c>
      <c r="DA23" s="71" t="s">
        <v>362</v>
      </c>
    </row>
    <row r="24" spans="1:105" ht="12" customHeight="1" x14ac:dyDescent="0.3">
      <c r="A24" s="18" t="s">
        <v>40</v>
      </c>
      <c r="B24" s="232">
        <v>975.89013984019869</v>
      </c>
      <c r="C24" s="232">
        <v>1191.7043555991229</v>
      </c>
      <c r="D24" s="232">
        <v>1407.5185713582621</v>
      </c>
      <c r="E24" s="232">
        <v>1680.274801917383</v>
      </c>
      <c r="F24" s="232">
        <v>838.86506351878916</v>
      </c>
      <c r="G24" s="232">
        <v>488.83620719927649</v>
      </c>
      <c r="H24" s="232">
        <v>0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31.379055839955999</v>
      </c>
      <c r="P24" s="232">
        <v>31.693960319928671</v>
      </c>
      <c r="Q24" s="232">
        <v>31.693960319955249</v>
      </c>
      <c r="R24" s="232">
        <v>31.693960319908239</v>
      </c>
      <c r="S24" s="232">
        <v>29.416780799887611</v>
      </c>
      <c r="T24" s="232">
        <v>25.027775519961651</v>
      </c>
      <c r="U24" s="232">
        <v>35.976198719956052</v>
      </c>
      <c r="V24" s="232">
        <v>25.652573759950201</v>
      </c>
      <c r="W24" s="232">
        <v>40.335525119903863</v>
      </c>
      <c r="DA24" s="71" t="s">
        <v>363</v>
      </c>
    </row>
    <row r="25" spans="1:105" ht="12" customHeight="1" x14ac:dyDescent="0.3">
      <c r="A25" s="18" t="s">
        <v>70</v>
      </c>
      <c r="B25" s="232">
        <v>8.6833126457398286</v>
      </c>
      <c r="C25" s="232">
        <v>13.274841284860891</v>
      </c>
      <c r="D25" s="232">
        <v>15.355513048060249</v>
      </c>
      <c r="E25" s="232">
        <v>7.2833996176229387</v>
      </c>
      <c r="F25" s="232">
        <v>11.80482156282083</v>
      </c>
      <c r="G25" s="232">
        <v>9.6478874591306099</v>
      </c>
      <c r="H25" s="232">
        <v>7.7569549982823274</v>
      </c>
      <c r="I25" s="232">
        <v>18.26904544171428</v>
      </c>
      <c r="J25" s="232">
        <v>1.890978243543737</v>
      </c>
      <c r="K25" s="232">
        <v>0</v>
      </c>
      <c r="L25" s="232">
        <v>0</v>
      </c>
      <c r="M25" s="232">
        <v>0</v>
      </c>
      <c r="N25" s="232">
        <v>4.2149239555987226</v>
      </c>
      <c r="O25" s="232">
        <v>3.210127474701693</v>
      </c>
      <c r="P25" s="232">
        <v>3.2542532932057329</v>
      </c>
      <c r="Q25" s="232">
        <v>2.1762497791126041</v>
      </c>
      <c r="R25" s="232">
        <v>2.1981085917711551</v>
      </c>
      <c r="S25" s="232">
        <v>2.2773070761931131</v>
      </c>
      <c r="T25" s="232">
        <v>1.702872134889061</v>
      </c>
      <c r="U25" s="232">
        <v>1.3683816926562311</v>
      </c>
      <c r="V25" s="232">
        <v>1.443231242873144</v>
      </c>
      <c r="W25" s="232">
        <v>1.2912249619656091</v>
      </c>
      <c r="DA25" s="71" t="s">
        <v>364</v>
      </c>
    </row>
    <row r="26" spans="1:105" ht="12" customHeight="1" x14ac:dyDescent="0.3">
      <c r="A26" s="18" t="s">
        <v>162</v>
      </c>
      <c r="B26" s="232">
        <v>419.84812290249067</v>
      </c>
      <c r="C26" s="232">
        <v>318.94707283449537</v>
      </c>
      <c r="D26" s="232">
        <v>317.12529491190531</v>
      </c>
      <c r="E26" s="232">
        <v>285.26390683440923</v>
      </c>
      <c r="F26" s="232">
        <v>385.78737169953757</v>
      </c>
      <c r="G26" s="232">
        <v>386.8722313348481</v>
      </c>
      <c r="H26" s="232">
        <v>473.36666470854908</v>
      </c>
      <c r="I26" s="232">
        <v>455.44248772251922</v>
      </c>
      <c r="J26" s="232">
        <v>442.60435655096262</v>
      </c>
      <c r="K26" s="232">
        <v>251.27176214513531</v>
      </c>
      <c r="L26" s="232">
        <v>364.46951560010609</v>
      </c>
      <c r="M26" s="232">
        <v>354.27498134793888</v>
      </c>
      <c r="N26" s="232">
        <v>324.04654282343512</v>
      </c>
      <c r="O26" s="232">
        <v>298.47709090630599</v>
      </c>
      <c r="P26" s="232">
        <v>309.54925510943212</v>
      </c>
      <c r="Q26" s="232">
        <v>338.15272287659548</v>
      </c>
      <c r="R26" s="232">
        <v>352.89979090755247</v>
      </c>
      <c r="S26" s="232">
        <v>359.8019374451103</v>
      </c>
      <c r="T26" s="232">
        <v>369.66256091189427</v>
      </c>
      <c r="U26" s="232">
        <v>360.61640789775021</v>
      </c>
      <c r="V26" s="232">
        <v>366.87936805483542</v>
      </c>
      <c r="W26" s="232">
        <v>324.86373044811768</v>
      </c>
      <c r="DA26" s="71" t="s">
        <v>365</v>
      </c>
    </row>
    <row r="27" spans="1:105" ht="12" customHeight="1" x14ac:dyDescent="0.3">
      <c r="A27" s="18" t="s">
        <v>36</v>
      </c>
      <c r="B27" s="232">
        <v>2578.2381788079861</v>
      </c>
      <c r="C27" s="232">
        <v>2316.3876929591511</v>
      </c>
      <c r="D27" s="232">
        <v>2337.1306838396231</v>
      </c>
      <c r="E27" s="232">
        <v>2666.9616961470911</v>
      </c>
      <c r="F27" s="232">
        <v>2729.2843235730179</v>
      </c>
      <c r="G27" s="232">
        <v>2085.644886960225</v>
      </c>
      <c r="H27" s="232">
        <v>2046.5688884435431</v>
      </c>
      <c r="I27" s="232">
        <v>1780.5760922954021</v>
      </c>
      <c r="J27" s="232">
        <v>1789.780236566502</v>
      </c>
      <c r="K27" s="232">
        <v>882.67350674043587</v>
      </c>
      <c r="L27" s="232">
        <v>653.19878794669944</v>
      </c>
      <c r="M27" s="232">
        <v>591.20223029644228</v>
      </c>
      <c r="N27" s="232">
        <v>432.76439348510053</v>
      </c>
      <c r="O27" s="232">
        <v>416.21754660696291</v>
      </c>
      <c r="P27" s="232">
        <v>397.4596701095046</v>
      </c>
      <c r="Q27" s="232">
        <v>371.72966041753432</v>
      </c>
      <c r="R27" s="232">
        <v>439.20302263706799</v>
      </c>
      <c r="S27" s="232">
        <v>451.00535901992532</v>
      </c>
      <c r="T27" s="232">
        <v>468.62907742071309</v>
      </c>
      <c r="U27" s="232">
        <v>404.59864741995602</v>
      </c>
      <c r="V27" s="232">
        <v>369.15449369096262</v>
      </c>
      <c r="W27" s="232">
        <v>492.78889051705988</v>
      </c>
      <c r="DA27" s="71" t="s">
        <v>366</v>
      </c>
    </row>
    <row r="28" spans="1:105" ht="12" customHeight="1" x14ac:dyDescent="0.3">
      <c r="A28" s="57" t="s">
        <v>181</v>
      </c>
      <c r="B28" s="263">
        <v>811.69263089203798</v>
      </c>
      <c r="C28" s="263">
        <v>710.15607325120948</v>
      </c>
      <c r="D28" s="263">
        <v>762.99156581917953</v>
      </c>
      <c r="E28" s="263">
        <v>758.71726831941817</v>
      </c>
      <c r="F28" s="263">
        <v>790.76812179676688</v>
      </c>
      <c r="G28" s="263">
        <v>697.45946039525143</v>
      </c>
      <c r="H28" s="263">
        <v>604.71132928668874</v>
      </c>
      <c r="I28" s="263">
        <v>570.36359014929883</v>
      </c>
      <c r="J28" s="263">
        <v>572.50740061849717</v>
      </c>
      <c r="K28" s="263">
        <v>300.0073875874628</v>
      </c>
      <c r="L28" s="263">
        <v>377.93424221052987</v>
      </c>
      <c r="M28" s="263">
        <v>367.20333118762107</v>
      </c>
      <c r="N28" s="263">
        <v>331.45513736743641</v>
      </c>
      <c r="O28" s="263">
        <v>309.59286379350448</v>
      </c>
      <c r="P28" s="263">
        <v>311.18251630845691</v>
      </c>
      <c r="Q28" s="263">
        <v>330.89869234829428</v>
      </c>
      <c r="R28" s="263">
        <v>345.81435058304641</v>
      </c>
      <c r="S28" s="263">
        <v>358.92810439193539</v>
      </c>
      <c r="T28" s="263">
        <v>370.39437467699139</v>
      </c>
      <c r="U28" s="263">
        <v>370.87630332232851</v>
      </c>
      <c r="V28" s="263">
        <v>355.32926926624958</v>
      </c>
      <c r="W28" s="263">
        <v>334.65444542953321</v>
      </c>
      <c r="DA28" s="70" t="s">
        <v>367</v>
      </c>
    </row>
    <row r="29" spans="1:105" ht="12" customHeight="1" x14ac:dyDescent="0.3">
      <c r="A29" s="60" t="s">
        <v>183</v>
      </c>
      <c r="B29" s="264">
        <v>811.69263089203798</v>
      </c>
      <c r="C29" s="264">
        <v>710.15607325120948</v>
      </c>
      <c r="D29" s="264">
        <v>762.99156581917953</v>
      </c>
      <c r="E29" s="264">
        <v>758.71726831941817</v>
      </c>
      <c r="F29" s="264">
        <v>790.76812179676688</v>
      </c>
      <c r="G29" s="264">
        <v>697.45946039525143</v>
      </c>
      <c r="H29" s="264">
        <v>604.71132928668874</v>
      </c>
      <c r="I29" s="264">
        <v>570.36359014929883</v>
      </c>
      <c r="J29" s="264">
        <v>572.50740061849717</v>
      </c>
      <c r="K29" s="264">
        <v>300.0073875874628</v>
      </c>
      <c r="L29" s="264">
        <v>377.93424221052987</v>
      </c>
      <c r="M29" s="264">
        <v>367.20333118762107</v>
      </c>
      <c r="N29" s="264">
        <v>331.45513736743641</v>
      </c>
      <c r="O29" s="264">
        <v>309.59286379350448</v>
      </c>
      <c r="P29" s="264">
        <v>311.18251630845691</v>
      </c>
      <c r="Q29" s="264">
        <v>330.89869234829428</v>
      </c>
      <c r="R29" s="264">
        <v>345.81435058304641</v>
      </c>
      <c r="S29" s="264">
        <v>358.92810439193539</v>
      </c>
      <c r="T29" s="264">
        <v>370.39437467699139</v>
      </c>
      <c r="U29" s="264">
        <v>370.87630332232851</v>
      </c>
      <c r="V29" s="264">
        <v>355.32926926624958</v>
      </c>
      <c r="W29" s="264">
        <v>334.65444542953321</v>
      </c>
      <c r="DA29" s="72" t="s">
        <v>368</v>
      </c>
    </row>
    <row r="30" spans="1:105" ht="12" customHeight="1" x14ac:dyDescent="0.3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369</v>
      </c>
    </row>
    <row r="31" spans="1:105" ht="12" customHeight="1" x14ac:dyDescent="0.3">
      <c r="A31" s="59" t="s">
        <v>160</v>
      </c>
      <c r="B31" s="232">
        <v>39.122589557258152</v>
      </c>
      <c r="C31" s="232">
        <v>31.677022928826592</v>
      </c>
      <c r="D31" s="232">
        <v>49.824160199400069</v>
      </c>
      <c r="E31" s="232">
        <v>33.501734324323003</v>
      </c>
      <c r="F31" s="232">
        <v>26.268714200936749</v>
      </c>
      <c r="G31" s="232">
        <v>24.358104266907102</v>
      </c>
      <c r="H31" s="232">
        <v>18.010773524298411</v>
      </c>
      <c r="I31" s="232">
        <v>15.447132018094541</v>
      </c>
      <c r="J31" s="232">
        <v>21.18595928153681</v>
      </c>
      <c r="K31" s="232">
        <v>17.333974685978621</v>
      </c>
      <c r="L31" s="232">
        <v>20.12165860848657</v>
      </c>
      <c r="M31" s="232">
        <v>20.177611754266159</v>
      </c>
      <c r="N31" s="232">
        <v>19.786778045699741</v>
      </c>
      <c r="O31" s="232">
        <v>22.02087278083339</v>
      </c>
      <c r="P31" s="232">
        <v>18.790747149245039</v>
      </c>
      <c r="Q31" s="232">
        <v>20.265576141171842</v>
      </c>
      <c r="R31" s="232">
        <v>17.374416345203819</v>
      </c>
      <c r="S31" s="232">
        <v>17.803171778414359</v>
      </c>
      <c r="T31" s="232">
        <v>17.281103412394579</v>
      </c>
      <c r="U31" s="232">
        <v>17.321052748634841</v>
      </c>
      <c r="V31" s="232">
        <v>16.153577561731261</v>
      </c>
      <c r="W31" s="232">
        <v>15.23348702272393</v>
      </c>
      <c r="DA31" s="71" t="s">
        <v>370</v>
      </c>
    </row>
    <row r="32" spans="1:105" ht="12" customHeight="1" x14ac:dyDescent="0.3">
      <c r="A32" s="59" t="s">
        <v>70</v>
      </c>
      <c r="B32" s="232">
        <v>15.654550992413739</v>
      </c>
      <c r="C32" s="232">
        <v>27.110498511235981</v>
      </c>
      <c r="D32" s="232">
        <v>32.937394099945863</v>
      </c>
      <c r="E32" s="232">
        <v>18.055317640944221</v>
      </c>
      <c r="F32" s="232">
        <v>22.698582226929801</v>
      </c>
      <c r="G32" s="232">
        <v>16.37749467105494</v>
      </c>
      <c r="H32" s="232">
        <v>9.4591278043867675</v>
      </c>
      <c r="I32" s="232">
        <v>21.400775113573989</v>
      </c>
      <c r="J32" s="232">
        <v>2.3454393537096179</v>
      </c>
      <c r="K32" s="232">
        <v>0</v>
      </c>
      <c r="L32" s="232">
        <v>0</v>
      </c>
      <c r="M32" s="232">
        <v>0</v>
      </c>
      <c r="N32" s="232">
        <v>4.0018660941145896</v>
      </c>
      <c r="O32" s="232">
        <v>3.059933245625889</v>
      </c>
      <c r="P32" s="232">
        <v>3.041899633899988</v>
      </c>
      <c r="Q32" s="232">
        <v>1.9863582146874621</v>
      </c>
      <c r="R32" s="232">
        <v>2.033091838467294</v>
      </c>
      <c r="S32" s="232">
        <v>2.1455143719539111</v>
      </c>
      <c r="T32" s="232">
        <v>1.6191780294754929</v>
      </c>
      <c r="U32" s="232">
        <v>1.336516191122165</v>
      </c>
      <c r="V32" s="232">
        <v>1.329022319087753</v>
      </c>
      <c r="W32" s="232">
        <v>1.2645655325128311</v>
      </c>
      <c r="DA32" s="71" t="s">
        <v>371</v>
      </c>
    </row>
    <row r="33" spans="1:105" ht="12" customHeight="1" x14ac:dyDescent="0.3">
      <c r="A33" s="59" t="s">
        <v>162</v>
      </c>
      <c r="B33" s="232">
        <v>756.91549034236607</v>
      </c>
      <c r="C33" s="232">
        <v>651.36855181114686</v>
      </c>
      <c r="D33" s="232">
        <v>680.23001151983362</v>
      </c>
      <c r="E33" s="232">
        <v>707.16021635415098</v>
      </c>
      <c r="F33" s="232">
        <v>741.80082536890029</v>
      </c>
      <c r="G33" s="232">
        <v>656.72386145728933</v>
      </c>
      <c r="H33" s="232">
        <v>577.24142795800356</v>
      </c>
      <c r="I33" s="232">
        <v>533.51568301763029</v>
      </c>
      <c r="J33" s="232">
        <v>548.97600198325074</v>
      </c>
      <c r="K33" s="232">
        <v>282.6734129014842</v>
      </c>
      <c r="L33" s="232">
        <v>357.81258360204328</v>
      </c>
      <c r="M33" s="232">
        <v>347.02571943335488</v>
      </c>
      <c r="N33" s="232">
        <v>307.66649322762203</v>
      </c>
      <c r="O33" s="232">
        <v>284.51205776704518</v>
      </c>
      <c r="P33" s="232">
        <v>289.34986952531182</v>
      </c>
      <c r="Q33" s="232">
        <v>308.64675799243503</v>
      </c>
      <c r="R33" s="232">
        <v>326.40684239937531</v>
      </c>
      <c r="S33" s="232">
        <v>338.97941824156709</v>
      </c>
      <c r="T33" s="232">
        <v>351.49409323512128</v>
      </c>
      <c r="U33" s="232">
        <v>352.21873438257143</v>
      </c>
      <c r="V33" s="232">
        <v>337.84666938543057</v>
      </c>
      <c r="W33" s="232">
        <v>318.15639287429639</v>
      </c>
      <c r="DA33" s="71" t="s">
        <v>372</v>
      </c>
    </row>
    <row r="34" spans="1:105" ht="12" customHeight="1" x14ac:dyDescent="0.3">
      <c r="A34" s="60" t="s">
        <v>189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373</v>
      </c>
    </row>
    <row r="35" spans="1:105" ht="12" customHeight="1" x14ac:dyDescent="0.3">
      <c r="A35" s="57" t="s">
        <v>191</v>
      </c>
      <c r="B35" s="263">
        <f t="shared" ref="B35:W35" si="1">B36+B40+B51</f>
        <v>1040.7430805376271</v>
      </c>
      <c r="C35" s="263">
        <f t="shared" si="1"/>
        <v>637.66655594280542</v>
      </c>
      <c r="D35" s="263">
        <f t="shared" si="1"/>
        <v>660.74569044563179</v>
      </c>
      <c r="E35" s="263">
        <f t="shared" si="1"/>
        <v>737.40000482093956</v>
      </c>
      <c r="F35" s="263">
        <f t="shared" si="1"/>
        <v>675.40301592510559</v>
      </c>
      <c r="G35" s="263">
        <f t="shared" si="1"/>
        <v>557.36503326332388</v>
      </c>
      <c r="H35" s="263">
        <f t="shared" si="1"/>
        <v>433.72307375137382</v>
      </c>
      <c r="I35" s="263">
        <f t="shared" si="1"/>
        <v>451.24096160720535</v>
      </c>
      <c r="J35" s="263">
        <f t="shared" si="1"/>
        <v>452.93516560891101</v>
      </c>
      <c r="K35" s="263">
        <f t="shared" si="1"/>
        <v>232.9205507856451</v>
      </c>
      <c r="L35" s="263">
        <f t="shared" si="1"/>
        <v>244.39992787690809</v>
      </c>
      <c r="M35" s="263">
        <f t="shared" si="1"/>
        <v>232.25760164215811</v>
      </c>
      <c r="N35" s="263">
        <f t="shared" si="1"/>
        <v>197.54162577893132</v>
      </c>
      <c r="O35" s="263">
        <f t="shared" si="1"/>
        <v>187.29612143624627</v>
      </c>
      <c r="P35" s="263">
        <f t="shared" si="1"/>
        <v>193.53580707843264</v>
      </c>
      <c r="Q35" s="263">
        <f t="shared" si="1"/>
        <v>202.3891997276645</v>
      </c>
      <c r="R35" s="263">
        <f t="shared" si="1"/>
        <v>216.85258304047369</v>
      </c>
      <c r="S35" s="263">
        <f t="shared" si="1"/>
        <v>223.8824565926862</v>
      </c>
      <c r="T35" s="263">
        <f t="shared" si="1"/>
        <v>234.79239484751838</v>
      </c>
      <c r="U35" s="263">
        <f t="shared" si="1"/>
        <v>228.20219552021931</v>
      </c>
      <c r="V35" s="263">
        <f t="shared" si="1"/>
        <v>219.39641957536361</v>
      </c>
      <c r="W35" s="263">
        <f t="shared" si="1"/>
        <v>223.86281983759801</v>
      </c>
      <c r="DA35" s="70"/>
    </row>
    <row r="36" spans="1:105" ht="12" customHeight="1" x14ac:dyDescent="0.3">
      <c r="A36" s="60" t="s">
        <v>192</v>
      </c>
      <c r="B36" s="264">
        <v>255.08912988871691</v>
      </c>
      <c r="C36" s="264">
        <v>220.49821785780131</v>
      </c>
      <c r="D36" s="264">
        <v>236.26907800888401</v>
      </c>
      <c r="E36" s="264">
        <v>237.68262330961369</v>
      </c>
      <c r="F36" s="264">
        <v>247.1747158078125</v>
      </c>
      <c r="G36" s="264">
        <v>218.67156786256569</v>
      </c>
      <c r="H36" s="264">
        <v>190.39404523277099</v>
      </c>
      <c r="I36" s="264">
        <v>177.1334441355713</v>
      </c>
      <c r="J36" s="264">
        <v>181.54340860614951</v>
      </c>
      <c r="K36" s="264">
        <v>95.365652888807304</v>
      </c>
      <c r="L36" s="264">
        <v>120.1368607862575</v>
      </c>
      <c r="M36" s="264">
        <v>116.72574366670641</v>
      </c>
      <c r="N36" s="264">
        <v>104.56259995090269</v>
      </c>
      <c r="O36" s="264">
        <v>97.788138697986895</v>
      </c>
      <c r="P36" s="264">
        <v>98.308863862356219</v>
      </c>
      <c r="Q36" s="264">
        <v>104.79607342216261</v>
      </c>
      <c r="R36" s="264">
        <v>109.53156293981471</v>
      </c>
      <c r="S36" s="264">
        <v>113.6804029299428</v>
      </c>
      <c r="T36" s="264">
        <v>117.4306662927808</v>
      </c>
      <c r="U36" s="264">
        <v>117.646959026139</v>
      </c>
      <c r="V36" s="264">
        <v>112.70049567083539</v>
      </c>
      <c r="W36" s="264">
        <v>106.13062467999249</v>
      </c>
      <c r="DA36" s="72" t="s">
        <v>374</v>
      </c>
    </row>
    <row r="37" spans="1:105" ht="12" customHeight="1" x14ac:dyDescent="0.3">
      <c r="A37" s="59" t="s">
        <v>33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375</v>
      </c>
    </row>
    <row r="38" spans="1:105" ht="12" customHeight="1" x14ac:dyDescent="0.3">
      <c r="A38" s="59" t="s">
        <v>160</v>
      </c>
      <c r="B38" s="232">
        <v>12.536771269048799</v>
      </c>
      <c r="C38" s="232">
        <v>10.225858070313921</v>
      </c>
      <c r="D38" s="232">
        <v>16.12470532858822</v>
      </c>
      <c r="E38" s="232">
        <v>10.750896670650651</v>
      </c>
      <c r="F38" s="232">
        <v>8.4536121181027717</v>
      </c>
      <c r="G38" s="232">
        <v>7.8205342649776766</v>
      </c>
      <c r="H38" s="232">
        <v>5.7608254459591821</v>
      </c>
      <c r="I38" s="232">
        <v>4.9843151875485043</v>
      </c>
      <c r="J38" s="232">
        <v>6.7457521263420279</v>
      </c>
      <c r="K38" s="232">
        <v>5.5100836895374181</v>
      </c>
      <c r="L38" s="232">
        <v>6.3962261924119437</v>
      </c>
      <c r="M38" s="232">
        <v>6.4140124486817083</v>
      </c>
      <c r="N38" s="232">
        <v>6.3183273419884962</v>
      </c>
      <c r="O38" s="232">
        <v>7.0249553869923158</v>
      </c>
      <c r="P38" s="232">
        <v>5.9949805491501138</v>
      </c>
      <c r="Q38" s="232">
        <v>6.456896214691616</v>
      </c>
      <c r="R38" s="232">
        <v>5.5356332814848219</v>
      </c>
      <c r="S38" s="232">
        <v>5.6725630616891527</v>
      </c>
      <c r="T38" s="232">
        <v>5.5028958195678968</v>
      </c>
      <c r="U38" s="232">
        <v>5.514343120744182</v>
      </c>
      <c r="V38" s="232">
        <v>5.1426975369769448</v>
      </c>
      <c r="W38" s="232">
        <v>4.8493958313180867</v>
      </c>
      <c r="DA38" s="71" t="s">
        <v>376</v>
      </c>
    </row>
    <row r="39" spans="1:105" ht="12" customHeight="1" x14ac:dyDescent="0.3">
      <c r="A39" s="59" t="s">
        <v>162</v>
      </c>
      <c r="B39" s="232">
        <v>242.55235861966801</v>
      </c>
      <c r="C39" s="232">
        <v>210.27235978748729</v>
      </c>
      <c r="D39" s="232">
        <v>220.14437268029579</v>
      </c>
      <c r="E39" s="232">
        <v>226.931726638963</v>
      </c>
      <c r="F39" s="232">
        <v>238.72110368970979</v>
      </c>
      <c r="G39" s="232">
        <v>210.85103359758801</v>
      </c>
      <c r="H39" s="232">
        <v>184.63321978681179</v>
      </c>
      <c r="I39" s="232">
        <v>172.14912894802279</v>
      </c>
      <c r="J39" s="232">
        <v>174.79765647980739</v>
      </c>
      <c r="K39" s="232">
        <v>89.85556919926988</v>
      </c>
      <c r="L39" s="232">
        <v>113.7406345938455</v>
      </c>
      <c r="M39" s="232">
        <v>110.3117312180247</v>
      </c>
      <c r="N39" s="232">
        <v>98.244272608914159</v>
      </c>
      <c r="O39" s="232">
        <v>90.763183310994577</v>
      </c>
      <c r="P39" s="232">
        <v>92.313883313206105</v>
      </c>
      <c r="Q39" s="232">
        <v>98.339177207470939</v>
      </c>
      <c r="R39" s="232">
        <v>103.9959296583299</v>
      </c>
      <c r="S39" s="232">
        <v>108.0078398682537</v>
      </c>
      <c r="T39" s="232">
        <v>111.9277704732129</v>
      </c>
      <c r="U39" s="232">
        <v>112.1326159053949</v>
      </c>
      <c r="V39" s="232">
        <v>107.5577981338585</v>
      </c>
      <c r="W39" s="232">
        <v>101.2812288486744</v>
      </c>
      <c r="DA39" s="71" t="s">
        <v>377</v>
      </c>
    </row>
    <row r="40" spans="1:105" ht="12" customHeight="1" x14ac:dyDescent="0.3">
      <c r="A40" s="60" t="s">
        <v>197</v>
      </c>
      <c r="B40" s="264">
        <v>785.65395064891004</v>
      </c>
      <c r="C40" s="264">
        <v>417.16833808500411</v>
      </c>
      <c r="D40" s="264">
        <v>424.47661243674781</v>
      </c>
      <c r="E40" s="264">
        <v>499.71738151132593</v>
      </c>
      <c r="F40" s="264">
        <v>428.22830011729309</v>
      </c>
      <c r="G40" s="264">
        <v>338.69346540075821</v>
      </c>
      <c r="H40" s="264">
        <v>243.3290285186028</v>
      </c>
      <c r="I40" s="264">
        <v>274.10751747163403</v>
      </c>
      <c r="J40" s="264">
        <v>271.39175700276149</v>
      </c>
      <c r="K40" s="264">
        <v>137.55489789683779</v>
      </c>
      <c r="L40" s="264">
        <v>124.26306709065059</v>
      </c>
      <c r="M40" s="264">
        <v>115.5318579754517</v>
      </c>
      <c r="N40" s="264">
        <v>92.979025828028625</v>
      </c>
      <c r="O40" s="264">
        <v>89.507982738259386</v>
      </c>
      <c r="P40" s="264">
        <v>95.226943216076435</v>
      </c>
      <c r="Q40" s="264">
        <v>97.593126305501912</v>
      </c>
      <c r="R40" s="264">
        <v>107.321020100659</v>
      </c>
      <c r="S40" s="264">
        <v>110.2020536627434</v>
      </c>
      <c r="T40" s="264">
        <v>117.3617285547376</v>
      </c>
      <c r="U40" s="264">
        <v>110.5552364940803</v>
      </c>
      <c r="V40" s="264">
        <v>106.6959239045282</v>
      </c>
      <c r="W40" s="264">
        <v>117.7321951576055</v>
      </c>
      <c r="DA40" s="72" t="s">
        <v>378</v>
      </c>
    </row>
    <row r="41" spans="1:105" ht="12" customHeight="1" x14ac:dyDescent="0.3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12.549040831901021</v>
      </c>
      <c r="H41" s="231">
        <v>0.32254579481994972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2.0869362678398682</v>
      </c>
      <c r="R41" s="231">
        <v>1.927747967072849</v>
      </c>
      <c r="S41" s="231">
        <v>2.667950524650998</v>
      </c>
      <c r="T41" s="231">
        <v>2.7897157259325658</v>
      </c>
      <c r="U41" s="231">
        <v>2.769249706741034</v>
      </c>
      <c r="V41" s="231">
        <v>2.7854100448966852</v>
      </c>
      <c r="W41" s="231">
        <v>2.8053692206603968</v>
      </c>
      <c r="DA41" s="73" t="s">
        <v>379</v>
      </c>
    </row>
    <row r="42" spans="1:105" ht="12" customHeight="1" x14ac:dyDescent="0.3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380</v>
      </c>
    </row>
    <row r="43" spans="1:105" ht="12" customHeight="1" x14ac:dyDescent="0.3">
      <c r="A43" s="64" t="s">
        <v>33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381</v>
      </c>
    </row>
    <row r="44" spans="1:105" ht="12" customHeight="1" x14ac:dyDescent="0.3">
      <c r="A44" s="64" t="s">
        <v>160</v>
      </c>
      <c r="B44" s="231">
        <v>1.206339437310759</v>
      </c>
      <c r="C44" s="231">
        <v>2.140327392711459</v>
      </c>
      <c r="D44" s="231">
        <v>3.6614942224220419</v>
      </c>
      <c r="E44" s="231">
        <v>2.24657106779053</v>
      </c>
      <c r="F44" s="231">
        <v>1.850779055454262</v>
      </c>
      <c r="G44" s="231">
        <v>1.6998579506697591</v>
      </c>
      <c r="H44" s="231">
        <v>1.3960009848168931</v>
      </c>
      <c r="I44" s="231">
        <v>1.5940898267332131</v>
      </c>
      <c r="J44" s="231">
        <v>2.0590308208388488</v>
      </c>
      <c r="K44" s="231">
        <v>1.8440778961163229</v>
      </c>
      <c r="L44" s="231">
        <v>2.45326999799792</v>
      </c>
      <c r="M44" s="231">
        <v>2.463422473940116</v>
      </c>
      <c r="N44" s="231">
        <v>2.478305798091339</v>
      </c>
      <c r="O44" s="231">
        <v>2.7905165224010009</v>
      </c>
      <c r="P44" s="231">
        <v>2.3862491743925598</v>
      </c>
      <c r="Q44" s="231">
        <v>2.631816699698394</v>
      </c>
      <c r="R44" s="231">
        <v>2.2354515153920849</v>
      </c>
      <c r="S44" s="231">
        <v>2.2472561373583368</v>
      </c>
      <c r="T44" s="231">
        <v>2.1021450443509981</v>
      </c>
      <c r="U44" s="231">
        <v>2.0406214651954362</v>
      </c>
      <c r="V44" s="231">
        <v>2.0046751967603629</v>
      </c>
      <c r="W44" s="231">
        <v>1.7898036198642659</v>
      </c>
      <c r="DA44" s="73" t="s">
        <v>382</v>
      </c>
    </row>
    <row r="45" spans="1:105" ht="12" customHeight="1" x14ac:dyDescent="0.3">
      <c r="A45" s="64" t="s">
        <v>70</v>
      </c>
      <c r="B45" s="231">
        <v>0.48270583438507148</v>
      </c>
      <c r="C45" s="231">
        <v>1.83178017467221</v>
      </c>
      <c r="D45" s="231">
        <v>2.420514018017343</v>
      </c>
      <c r="E45" s="231">
        <v>1.2107598322891591</v>
      </c>
      <c r="F45" s="231">
        <v>1.599243124454488</v>
      </c>
      <c r="G45" s="231">
        <v>1.142922052701242</v>
      </c>
      <c r="H45" s="231">
        <v>0.73316960610369775</v>
      </c>
      <c r="I45" s="231">
        <v>2.2084849053398439</v>
      </c>
      <c r="J45" s="231">
        <v>0.22794964596694631</v>
      </c>
      <c r="K45" s="231">
        <v>0</v>
      </c>
      <c r="L45" s="231">
        <v>0</v>
      </c>
      <c r="M45" s="231">
        <v>0</v>
      </c>
      <c r="N45" s="231">
        <v>0.5012361245131961</v>
      </c>
      <c r="O45" s="231">
        <v>0.38775912128220419</v>
      </c>
      <c r="P45" s="231">
        <v>0.38629280849380748</v>
      </c>
      <c r="Q45" s="231">
        <v>0.25796112010735373</v>
      </c>
      <c r="R45" s="231">
        <v>0.26158451259213678</v>
      </c>
      <c r="S45" s="231">
        <v>0.27082367120727591</v>
      </c>
      <c r="T45" s="231">
        <v>0.1969635265386262</v>
      </c>
      <c r="U45" s="231">
        <v>0.1574571515810487</v>
      </c>
      <c r="V45" s="231">
        <v>0.16493300439699091</v>
      </c>
      <c r="W45" s="231">
        <v>0.14857556672814501</v>
      </c>
      <c r="DA45" s="73" t="s">
        <v>383</v>
      </c>
    </row>
    <row r="46" spans="1:105" ht="12" customHeight="1" x14ac:dyDescent="0.3">
      <c r="A46" s="64" t="s">
        <v>34</v>
      </c>
      <c r="B46" s="231">
        <v>617.30112061350144</v>
      </c>
      <c r="C46" s="231">
        <v>49.549398588223077</v>
      </c>
      <c r="D46" s="231">
        <v>0</v>
      </c>
      <c r="E46" s="231">
        <v>5.495247963740364</v>
      </c>
      <c r="F46" s="231">
        <v>2.7679184976949669</v>
      </c>
      <c r="G46" s="231">
        <v>30.39873165822771</v>
      </c>
      <c r="H46" s="231">
        <v>2.6987797937762088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6.8539955773419763</v>
      </c>
      <c r="U46" s="231">
        <v>9.0223866905713646</v>
      </c>
      <c r="V46" s="231">
        <v>9.0059217717788744</v>
      </c>
      <c r="W46" s="231">
        <v>10.32325481739111</v>
      </c>
      <c r="DA46" s="73" t="s">
        <v>384</v>
      </c>
    </row>
    <row r="47" spans="1:105" ht="12" customHeight="1" x14ac:dyDescent="0.3">
      <c r="A47" s="64" t="s">
        <v>162</v>
      </c>
      <c r="B47" s="231">
        <v>23.339380573850761</v>
      </c>
      <c r="C47" s="231">
        <v>44.011141997927453</v>
      </c>
      <c r="D47" s="231">
        <v>49.988966138719597</v>
      </c>
      <c r="E47" s="231">
        <v>47.42099817800495</v>
      </c>
      <c r="F47" s="231">
        <v>52.264051464783407</v>
      </c>
      <c r="G47" s="231">
        <v>45.830219998252197</v>
      </c>
      <c r="H47" s="231">
        <v>44.74153210684338</v>
      </c>
      <c r="I47" s="231">
        <v>55.056946603731731</v>
      </c>
      <c r="J47" s="231">
        <v>53.354133884770107</v>
      </c>
      <c r="K47" s="231">
        <v>30.07225994007273</v>
      </c>
      <c r="L47" s="231">
        <v>43.625174909129349</v>
      </c>
      <c r="M47" s="231">
        <v>42.36730127918225</v>
      </c>
      <c r="N47" s="231">
        <v>38.535412500377127</v>
      </c>
      <c r="O47" s="231">
        <v>36.053775248739271</v>
      </c>
      <c r="P47" s="231">
        <v>36.744727699298068</v>
      </c>
      <c r="Q47" s="231">
        <v>40.082832401787762</v>
      </c>
      <c r="R47" s="231">
        <v>41.99661479146333</v>
      </c>
      <c r="S47" s="231">
        <v>42.78864393170327</v>
      </c>
      <c r="T47" s="231">
        <v>42.757198344343038</v>
      </c>
      <c r="U47" s="231">
        <v>41.495463367934889</v>
      </c>
      <c r="V47" s="231">
        <v>41.927110934829003</v>
      </c>
      <c r="W47" s="231">
        <v>37.380637985245187</v>
      </c>
      <c r="DA47" s="73" t="s">
        <v>385</v>
      </c>
    </row>
    <row r="48" spans="1:105" ht="12" customHeight="1" x14ac:dyDescent="0.3">
      <c r="A48" s="64" t="s">
        <v>36</v>
      </c>
      <c r="B48" s="231">
        <v>143.32440418986201</v>
      </c>
      <c r="C48" s="231">
        <v>319.63568993146993</v>
      </c>
      <c r="D48" s="231">
        <v>368.40563805758882</v>
      </c>
      <c r="E48" s="231">
        <v>443.34380446950098</v>
      </c>
      <c r="F48" s="231">
        <v>369.74630797490602</v>
      </c>
      <c r="G48" s="231">
        <v>247.07269290900629</v>
      </c>
      <c r="H48" s="231">
        <v>193.4370002322427</v>
      </c>
      <c r="I48" s="231">
        <v>215.2479961358292</v>
      </c>
      <c r="J48" s="231">
        <v>215.75064265118559</v>
      </c>
      <c r="K48" s="231">
        <v>105.6385600606487</v>
      </c>
      <c r="L48" s="231">
        <v>78.184622183523317</v>
      </c>
      <c r="M48" s="231">
        <v>70.701134222329344</v>
      </c>
      <c r="N48" s="231">
        <v>51.464071405046973</v>
      </c>
      <c r="O48" s="231">
        <v>50.275931845836908</v>
      </c>
      <c r="P48" s="231">
        <v>47.180043591006452</v>
      </c>
      <c r="Q48" s="231">
        <v>44.062864703671359</v>
      </c>
      <c r="R48" s="231">
        <v>52.267075901349173</v>
      </c>
      <c r="S48" s="231">
        <v>53.634807681761238</v>
      </c>
      <c r="T48" s="231">
        <v>54.204208194022698</v>
      </c>
      <c r="U48" s="231">
        <v>46.556418357678211</v>
      </c>
      <c r="V48" s="231">
        <v>42.187113140573963</v>
      </c>
      <c r="W48" s="231">
        <v>56.70304621004999</v>
      </c>
      <c r="DA48" s="73" t="s">
        <v>386</v>
      </c>
    </row>
    <row r="49" spans="1:105" ht="12" customHeight="1" x14ac:dyDescent="0.3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8.5296299428855633</v>
      </c>
      <c r="Q49" s="231">
        <v>8.4707151123971709</v>
      </c>
      <c r="R49" s="231">
        <v>8.6325454127894279</v>
      </c>
      <c r="S49" s="231">
        <v>8.5925717160622277</v>
      </c>
      <c r="T49" s="231">
        <v>8.457502142207673</v>
      </c>
      <c r="U49" s="231">
        <v>8.5136397543783318</v>
      </c>
      <c r="V49" s="231">
        <v>8.6207598112923041</v>
      </c>
      <c r="W49" s="231">
        <v>8.5815077376664153</v>
      </c>
      <c r="DA49" s="73" t="s">
        <v>387</v>
      </c>
    </row>
    <row r="50" spans="1:105" ht="12" customHeight="1" x14ac:dyDescent="0.3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388</v>
      </c>
    </row>
    <row r="51" spans="1:105" ht="12" customHeight="1" x14ac:dyDescent="0.3">
      <c r="A51" s="101" t="s">
        <v>209</v>
      </c>
      <c r="B51" s="280">
        <v>0</v>
      </c>
      <c r="C51" s="280">
        <v>0</v>
      </c>
      <c r="D51" s="280">
        <v>0</v>
      </c>
      <c r="E51" s="280">
        <v>0</v>
      </c>
      <c r="F51" s="280">
        <v>0</v>
      </c>
      <c r="G51" s="280">
        <v>0</v>
      </c>
      <c r="H51" s="280">
        <v>0</v>
      </c>
      <c r="I51" s="280">
        <v>0</v>
      </c>
      <c r="J51" s="280">
        <v>0</v>
      </c>
      <c r="K51" s="280">
        <v>0</v>
      </c>
      <c r="L51" s="280">
        <v>0</v>
      </c>
      <c r="M51" s="280">
        <v>0</v>
      </c>
      <c r="N51" s="280">
        <v>0</v>
      </c>
      <c r="O51" s="280">
        <v>0</v>
      </c>
      <c r="P51" s="280">
        <v>0</v>
      </c>
      <c r="Q51" s="280">
        <v>0</v>
      </c>
      <c r="R51" s="280">
        <v>0</v>
      </c>
      <c r="S51" s="280">
        <v>0</v>
      </c>
      <c r="T51" s="280">
        <v>0</v>
      </c>
      <c r="U51" s="280">
        <v>0</v>
      </c>
      <c r="V51" s="280">
        <v>0</v>
      </c>
      <c r="W51" s="280">
        <v>0</v>
      </c>
      <c r="DA51" s="102" t="s">
        <v>389</v>
      </c>
    </row>
    <row r="52" spans="1:105" ht="12" customHeight="1" x14ac:dyDescent="0.3">
      <c r="A52" s="100" t="s">
        <v>106</v>
      </c>
      <c r="B52" s="281">
        <v>9352.1704949000177</v>
      </c>
      <c r="C52" s="281">
        <v>8925.7522604568039</v>
      </c>
      <c r="D52" s="281">
        <v>9477.4737855574367</v>
      </c>
      <c r="E52" s="281">
        <v>9169.2728302339947</v>
      </c>
      <c r="F52" s="281">
        <v>9447.1568718406561</v>
      </c>
      <c r="G52" s="281">
        <v>8082.6106919473632</v>
      </c>
      <c r="H52" s="281">
        <v>8209.5384687379992</v>
      </c>
      <c r="I52" s="281">
        <v>7116.389372414993</v>
      </c>
      <c r="J52" s="281">
        <v>7467.9100648246213</v>
      </c>
      <c r="K52" s="281">
        <v>3435.3017805576592</v>
      </c>
      <c r="L52" s="281">
        <v>5022.8916953039079</v>
      </c>
      <c r="M52" s="281">
        <v>4619.6433538615429</v>
      </c>
      <c r="N52" s="281">
        <v>3528.0630280128362</v>
      </c>
      <c r="O52" s="281">
        <v>3697.9810105373281</v>
      </c>
      <c r="P52" s="281">
        <v>3699.346982595705</v>
      </c>
      <c r="Q52" s="281">
        <v>3606.166926540081</v>
      </c>
      <c r="R52" s="281">
        <v>4124.3010474866514</v>
      </c>
      <c r="S52" s="281">
        <v>3939.6840636286661</v>
      </c>
      <c r="T52" s="281">
        <v>4010.1195615798711</v>
      </c>
      <c r="U52" s="281">
        <v>3824.429035967697</v>
      </c>
      <c r="V52" s="281">
        <v>2887.591962947517</v>
      </c>
      <c r="W52" s="281">
        <v>3387.012172386334</v>
      </c>
      <c r="DA52" s="105" t="s">
        <v>390</v>
      </c>
    </row>
    <row r="54" spans="1:105" ht="15" customHeight="1" x14ac:dyDescent="0.3">
      <c r="A54" s="34" t="s">
        <v>42</v>
      </c>
      <c r="B54" s="225">
        <f t="shared" ref="B54:W54" si="2">SUM(B55:B59)+B65+B71+B72+B79+B96</f>
        <v>653.23502481520745</v>
      </c>
      <c r="C54" s="225">
        <f t="shared" si="2"/>
        <v>644.26117296392533</v>
      </c>
      <c r="D54" s="225">
        <f t="shared" si="2"/>
        <v>700.11320176171557</v>
      </c>
      <c r="E54" s="225">
        <f t="shared" si="2"/>
        <v>729.01313678404586</v>
      </c>
      <c r="F54" s="225">
        <f t="shared" si="2"/>
        <v>659.23971280924343</v>
      </c>
      <c r="G54" s="225">
        <f t="shared" si="2"/>
        <v>558.48218284506311</v>
      </c>
      <c r="H54" s="225">
        <f t="shared" si="2"/>
        <v>606.44166577267492</v>
      </c>
      <c r="I54" s="225">
        <f t="shared" si="2"/>
        <v>642.20956287864101</v>
      </c>
      <c r="J54" s="225">
        <f t="shared" si="2"/>
        <v>585.52782675731396</v>
      </c>
      <c r="K54" s="225">
        <f t="shared" si="2"/>
        <v>459.85444310311766</v>
      </c>
      <c r="L54" s="225">
        <f t="shared" si="2"/>
        <v>415.03951820760449</v>
      </c>
      <c r="M54" s="225">
        <f t="shared" si="2"/>
        <v>384.64965273242223</v>
      </c>
      <c r="N54" s="225">
        <f t="shared" si="2"/>
        <v>342.82685537959583</v>
      </c>
      <c r="O54" s="225">
        <f t="shared" si="2"/>
        <v>297.05505470277285</v>
      </c>
      <c r="P54" s="225">
        <f t="shared" si="2"/>
        <v>285.85302406454616</v>
      </c>
      <c r="Q54" s="225">
        <f t="shared" si="2"/>
        <v>307.70192543951532</v>
      </c>
      <c r="R54" s="225">
        <f t="shared" si="2"/>
        <v>294.25028765358047</v>
      </c>
      <c r="S54" s="225">
        <f t="shared" si="2"/>
        <v>306.39812444382915</v>
      </c>
      <c r="T54" s="225">
        <f t="shared" si="2"/>
        <v>350.92707344447899</v>
      </c>
      <c r="U54" s="225">
        <f t="shared" si="2"/>
        <v>323.47335960798353</v>
      </c>
      <c r="V54" s="225">
        <f t="shared" si="2"/>
        <v>269.5032136393823</v>
      </c>
      <c r="W54" s="225">
        <f t="shared" si="2"/>
        <v>289.80384990798666</v>
      </c>
      <c r="DA54" s="89"/>
    </row>
    <row r="55" spans="1:105" ht="12" customHeight="1" x14ac:dyDescent="0.3">
      <c r="A55" s="55" t="s">
        <v>92</v>
      </c>
      <c r="B55" s="261">
        <v>0</v>
      </c>
      <c r="C55" s="261">
        <v>0</v>
      </c>
      <c r="D55" s="261">
        <v>0</v>
      </c>
      <c r="E55" s="261">
        <v>0</v>
      </c>
      <c r="F55" s="261">
        <v>0</v>
      </c>
      <c r="G55" s="261">
        <v>0</v>
      </c>
      <c r="H55" s="261">
        <v>0</v>
      </c>
      <c r="I55" s="261">
        <v>0</v>
      </c>
      <c r="J55" s="261">
        <v>0</v>
      </c>
      <c r="K55" s="261">
        <v>0</v>
      </c>
      <c r="L55" s="261">
        <v>0</v>
      </c>
      <c r="M55" s="261">
        <v>0</v>
      </c>
      <c r="N55" s="261">
        <v>0</v>
      </c>
      <c r="O55" s="261">
        <v>0</v>
      </c>
      <c r="P55" s="261">
        <v>0</v>
      </c>
      <c r="Q55" s="261">
        <v>0</v>
      </c>
      <c r="R55" s="261">
        <v>0</v>
      </c>
      <c r="S55" s="261">
        <v>0</v>
      </c>
      <c r="T55" s="261">
        <v>0</v>
      </c>
      <c r="U55" s="261">
        <v>0</v>
      </c>
      <c r="V55" s="261">
        <v>0</v>
      </c>
      <c r="W55" s="261">
        <v>0</v>
      </c>
      <c r="DA55" s="67" t="s">
        <v>391</v>
      </c>
    </row>
    <row r="56" spans="1:105" ht="12" customHeight="1" x14ac:dyDescent="0.3">
      <c r="A56" s="202" t="s">
        <v>93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DA56" s="174" t="s">
        <v>392</v>
      </c>
    </row>
    <row r="57" spans="1:105" ht="12" customHeight="1" x14ac:dyDescent="0.3">
      <c r="A57" s="202" t="s">
        <v>94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DA57" s="174" t="s">
        <v>393</v>
      </c>
    </row>
    <row r="58" spans="1:105" ht="12" customHeight="1" x14ac:dyDescent="0.3">
      <c r="A58" s="202" t="s">
        <v>95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DA58" s="174" t="s">
        <v>394</v>
      </c>
    </row>
    <row r="59" spans="1:105" ht="12" customHeight="1" x14ac:dyDescent="0.3">
      <c r="A59" s="56" t="s">
        <v>96</v>
      </c>
      <c r="B59" s="262">
        <v>0.69789712743383858</v>
      </c>
      <c r="C59" s="262">
        <v>0.68794605537570985</v>
      </c>
      <c r="D59" s="262">
        <v>0.75909136621659901</v>
      </c>
      <c r="E59" s="262">
        <v>0.75337991288245754</v>
      </c>
      <c r="F59" s="262">
        <v>0.73534098886426214</v>
      </c>
      <c r="G59" s="262">
        <v>0.65965790862576101</v>
      </c>
      <c r="H59" s="262">
        <v>0.69499556477857727</v>
      </c>
      <c r="I59" s="262">
        <v>0.74444260613780455</v>
      </c>
      <c r="J59" s="262">
        <v>0.68957907759666037</v>
      </c>
      <c r="K59" s="262">
        <v>0.56437415042918981</v>
      </c>
      <c r="L59" s="262">
        <v>0.51914092362811037</v>
      </c>
      <c r="M59" s="262">
        <v>0.49600329114098679</v>
      </c>
      <c r="N59" s="262">
        <v>0.46927452006573439</v>
      </c>
      <c r="O59" s="262">
        <v>0.38292091680346729</v>
      </c>
      <c r="P59" s="262">
        <v>0.35368557914436732</v>
      </c>
      <c r="Q59" s="262">
        <v>0.3796474918675774</v>
      </c>
      <c r="R59" s="262">
        <v>0.33282328897756341</v>
      </c>
      <c r="S59" s="262">
        <v>0.35270930780482568</v>
      </c>
      <c r="T59" s="262">
        <v>0.41209755042896612</v>
      </c>
      <c r="U59" s="262">
        <v>0.3858773051741895</v>
      </c>
      <c r="V59" s="262">
        <v>0.33609656165784701</v>
      </c>
      <c r="W59" s="262">
        <v>0.3638354910963455</v>
      </c>
      <c r="DA59" s="68" t="s">
        <v>395</v>
      </c>
    </row>
    <row r="60" spans="1:105" ht="12" customHeight="1" x14ac:dyDescent="0.3">
      <c r="A60" s="37" t="s">
        <v>160</v>
      </c>
      <c r="B60" s="228">
        <v>3.4299292407250652E-2</v>
      </c>
      <c r="C60" s="228">
        <v>3.1904288345954261E-2</v>
      </c>
      <c r="D60" s="228">
        <v>5.1805867703338893E-2</v>
      </c>
      <c r="E60" s="228">
        <v>3.4076995130571171E-2</v>
      </c>
      <c r="F60" s="228">
        <v>2.5149366407015501E-2</v>
      </c>
      <c r="G60" s="228">
        <v>2.3591897785328979E-2</v>
      </c>
      <c r="H60" s="228">
        <v>2.102874661605262E-2</v>
      </c>
      <c r="I60" s="228">
        <v>2.0947690630296459E-2</v>
      </c>
      <c r="J60" s="228">
        <v>2.562323559248781E-2</v>
      </c>
      <c r="K60" s="228">
        <v>3.2608687791423868E-2</v>
      </c>
      <c r="L60" s="228">
        <v>2.76396665563854E-2</v>
      </c>
      <c r="M60" s="228">
        <v>2.7255095440208411E-2</v>
      </c>
      <c r="N60" s="228">
        <v>2.8356506364819629E-2</v>
      </c>
      <c r="O60" s="228">
        <v>2.750847283839274E-2</v>
      </c>
      <c r="P60" s="228">
        <v>2.156812808308E-2</v>
      </c>
      <c r="Q60" s="228">
        <v>2.339156776687502E-2</v>
      </c>
      <c r="R60" s="228">
        <v>1.6820609748167251E-2</v>
      </c>
      <c r="S60" s="228">
        <v>1.7599918186431869E-2</v>
      </c>
      <c r="T60" s="228">
        <v>1.931122388299978E-2</v>
      </c>
      <c r="U60" s="228">
        <v>1.80868241801798E-2</v>
      </c>
      <c r="V60" s="228">
        <v>1.533660477299493E-2</v>
      </c>
      <c r="W60" s="228">
        <v>1.6624629499055469E-2</v>
      </c>
      <c r="DA60" s="69" t="s">
        <v>396</v>
      </c>
    </row>
    <row r="61" spans="1:105" ht="12" customHeight="1" x14ac:dyDescent="0.3">
      <c r="A61" s="37" t="s">
        <v>162</v>
      </c>
      <c r="B61" s="228">
        <v>0.66359783502658798</v>
      </c>
      <c r="C61" s="228">
        <v>0.65604176702975558</v>
      </c>
      <c r="D61" s="228">
        <v>0.70728549851326006</v>
      </c>
      <c r="E61" s="228">
        <v>0.71930291775188637</v>
      </c>
      <c r="F61" s="228">
        <v>0.71019162245724665</v>
      </c>
      <c r="G61" s="228">
        <v>0.63606601084043202</v>
      </c>
      <c r="H61" s="228">
        <v>0.67396681816252468</v>
      </c>
      <c r="I61" s="228">
        <v>0.72349491550750811</v>
      </c>
      <c r="J61" s="228">
        <v>0.66395584200417257</v>
      </c>
      <c r="K61" s="228">
        <v>0.53176546263776592</v>
      </c>
      <c r="L61" s="228">
        <v>0.49150125707172498</v>
      </c>
      <c r="M61" s="228">
        <v>0.46874819570077841</v>
      </c>
      <c r="N61" s="228">
        <v>0.44091801370091482</v>
      </c>
      <c r="O61" s="228">
        <v>0.3554124439650746</v>
      </c>
      <c r="P61" s="228">
        <v>0.33211745106128732</v>
      </c>
      <c r="Q61" s="228">
        <v>0.35625592410070239</v>
      </c>
      <c r="R61" s="228">
        <v>0.31600267922939618</v>
      </c>
      <c r="S61" s="228">
        <v>0.33510938961839382</v>
      </c>
      <c r="T61" s="228">
        <v>0.39278632654596629</v>
      </c>
      <c r="U61" s="228">
        <v>0.36779048099400968</v>
      </c>
      <c r="V61" s="228">
        <v>0.32075995688485209</v>
      </c>
      <c r="W61" s="228">
        <v>0.34721086159728998</v>
      </c>
      <c r="DA61" s="69" t="s">
        <v>397</v>
      </c>
    </row>
    <row r="62" spans="1:105" ht="12" customHeight="1" x14ac:dyDescent="0.3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398</v>
      </c>
    </row>
    <row r="63" spans="1:105" ht="12" customHeight="1" x14ac:dyDescent="0.3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399</v>
      </c>
    </row>
    <row r="64" spans="1:105" ht="12" customHeight="1" x14ac:dyDescent="0.3">
      <c r="A64" s="37" t="s">
        <v>38</v>
      </c>
      <c r="B64" s="228">
        <v>0</v>
      </c>
      <c r="C64" s="228">
        <v>0</v>
      </c>
      <c r="D64" s="228">
        <v>0</v>
      </c>
      <c r="E64" s="228">
        <v>0</v>
      </c>
      <c r="F64" s="228">
        <v>0</v>
      </c>
      <c r="G64" s="228">
        <v>0</v>
      </c>
      <c r="H64" s="228">
        <v>0</v>
      </c>
      <c r="I64" s="228">
        <v>0</v>
      </c>
      <c r="J64" s="228">
        <v>0</v>
      </c>
      <c r="K64" s="228">
        <v>0</v>
      </c>
      <c r="L64" s="228">
        <v>0</v>
      </c>
      <c r="M64" s="228">
        <v>0</v>
      </c>
      <c r="N64" s="228">
        <v>0</v>
      </c>
      <c r="O64" s="228">
        <v>0</v>
      </c>
      <c r="P64" s="228">
        <v>0</v>
      </c>
      <c r="Q64" s="228">
        <v>0</v>
      </c>
      <c r="R64" s="228">
        <v>0</v>
      </c>
      <c r="S64" s="228">
        <v>0</v>
      </c>
      <c r="T64" s="228">
        <v>0</v>
      </c>
      <c r="U64" s="228">
        <v>0</v>
      </c>
      <c r="V64" s="228">
        <v>0</v>
      </c>
      <c r="W64" s="228">
        <v>0</v>
      </c>
      <c r="DA64" s="69" t="s">
        <v>400</v>
      </c>
    </row>
    <row r="65" spans="1:105" ht="12" customHeight="1" x14ac:dyDescent="0.3">
      <c r="A65" s="57" t="s">
        <v>222</v>
      </c>
      <c r="B65" s="263">
        <v>200.04279326726871</v>
      </c>
      <c r="C65" s="263">
        <v>217.80737546809149</v>
      </c>
      <c r="D65" s="263">
        <v>236.0530466824552</v>
      </c>
      <c r="E65" s="263">
        <v>270.34013806138438</v>
      </c>
      <c r="F65" s="263">
        <v>218.8083992598207</v>
      </c>
      <c r="G65" s="263">
        <v>170.49845032692519</v>
      </c>
      <c r="H65" s="263">
        <v>174.7738700635214</v>
      </c>
      <c r="I65" s="263">
        <v>179.2163555376483</v>
      </c>
      <c r="J65" s="263">
        <v>160.5380518820532</v>
      </c>
      <c r="K65" s="263">
        <v>126.9418670209063</v>
      </c>
      <c r="L65" s="263">
        <v>86.301058545743203</v>
      </c>
      <c r="M65" s="263">
        <v>79.190713060456034</v>
      </c>
      <c r="N65" s="263">
        <v>68.412941772985647</v>
      </c>
      <c r="O65" s="263">
        <v>58.390746735690669</v>
      </c>
      <c r="P65" s="263">
        <v>55.625772815528293</v>
      </c>
      <c r="Q65" s="263">
        <v>59.806954408753541</v>
      </c>
      <c r="R65" s="263">
        <v>58.302620437250617</v>
      </c>
      <c r="S65" s="263">
        <v>62.011046818347339</v>
      </c>
      <c r="T65" s="263">
        <v>71.163946925079898</v>
      </c>
      <c r="U65" s="263">
        <v>62.80458440097744</v>
      </c>
      <c r="V65" s="263">
        <v>55.163654352927438</v>
      </c>
      <c r="W65" s="263">
        <v>63.614504594326021</v>
      </c>
      <c r="DA65" s="70" t="s">
        <v>401</v>
      </c>
    </row>
    <row r="66" spans="1:105" ht="12" customHeight="1" x14ac:dyDescent="0.3">
      <c r="A66" s="18" t="s">
        <v>30</v>
      </c>
      <c r="B66" s="232">
        <v>0</v>
      </c>
      <c r="C66" s="232">
        <v>0</v>
      </c>
      <c r="D66" s="232">
        <v>0</v>
      </c>
      <c r="E66" s="232">
        <v>0</v>
      </c>
      <c r="F66" s="232">
        <v>0</v>
      </c>
      <c r="G66" s="232">
        <v>6.9785641700709524</v>
      </c>
      <c r="H66" s="232">
        <v>0.23563757014698261</v>
      </c>
      <c r="I66" s="232">
        <v>0</v>
      </c>
      <c r="J66" s="232">
        <v>0</v>
      </c>
      <c r="K66" s="232">
        <v>0</v>
      </c>
      <c r="L66" s="232">
        <v>0</v>
      </c>
      <c r="M66" s="232">
        <v>0</v>
      </c>
      <c r="N66" s="232">
        <v>0</v>
      </c>
      <c r="O66" s="232">
        <v>0</v>
      </c>
      <c r="P66" s="232">
        <v>0</v>
      </c>
      <c r="Q66" s="232">
        <v>1.4430852621112289</v>
      </c>
      <c r="R66" s="232">
        <v>1.1652590486660941</v>
      </c>
      <c r="S66" s="232">
        <v>1.6650432651403471</v>
      </c>
      <c r="T66" s="232">
        <v>1.986302992053165</v>
      </c>
      <c r="U66" s="232">
        <v>1.9116759189327539</v>
      </c>
      <c r="V66" s="232">
        <v>1.7648212358052111</v>
      </c>
      <c r="W66" s="232">
        <v>1.8391027794828749</v>
      </c>
      <c r="DA66" s="71" t="s">
        <v>402</v>
      </c>
    </row>
    <row r="67" spans="1:105" ht="12" customHeight="1" x14ac:dyDescent="0.3">
      <c r="A67" s="18" t="s">
        <v>70</v>
      </c>
      <c r="B67" s="232">
        <v>0.57770775259038643</v>
      </c>
      <c r="C67" s="232">
        <v>1.0916513827797629</v>
      </c>
      <c r="D67" s="232">
        <v>1.3577689673201809</v>
      </c>
      <c r="E67" s="232">
        <v>0.66531146094003846</v>
      </c>
      <c r="F67" s="232">
        <v>0.82606207690056666</v>
      </c>
      <c r="G67" s="232">
        <v>0.63558283003503246</v>
      </c>
      <c r="H67" s="232">
        <v>0.53562101029509435</v>
      </c>
      <c r="I67" s="232">
        <v>1.4523930780785561</v>
      </c>
      <c r="J67" s="232">
        <v>0.1358713165292034</v>
      </c>
      <c r="K67" s="232">
        <v>0</v>
      </c>
      <c r="L67" s="232">
        <v>0</v>
      </c>
      <c r="M67" s="232">
        <v>0</v>
      </c>
      <c r="N67" s="232">
        <v>0.37890348043081801</v>
      </c>
      <c r="O67" s="232">
        <v>0.26109555125703843</v>
      </c>
      <c r="P67" s="232">
        <v>0.25486377422978318</v>
      </c>
      <c r="Q67" s="232">
        <v>0.17837626206474569</v>
      </c>
      <c r="R67" s="232">
        <v>0.15811907235557121</v>
      </c>
      <c r="S67" s="232">
        <v>0.1690185502383881</v>
      </c>
      <c r="T67" s="232">
        <v>0.14023982388321421</v>
      </c>
      <c r="U67" s="232">
        <v>0.1086962451267975</v>
      </c>
      <c r="V67" s="232">
        <v>0.1045006889302578</v>
      </c>
      <c r="W67" s="232">
        <v>9.7400989402974814E-2</v>
      </c>
      <c r="DA67" s="71" t="s">
        <v>403</v>
      </c>
    </row>
    <row r="68" spans="1:105" ht="12" customHeight="1" x14ac:dyDescent="0.3">
      <c r="A68" s="18" t="s">
        <v>162</v>
      </c>
      <c r="B68" s="232">
        <v>27.93283225040722</v>
      </c>
      <c r="C68" s="232">
        <v>26.22848783061616</v>
      </c>
      <c r="D68" s="232">
        <v>28.040931151957711</v>
      </c>
      <c r="E68" s="232">
        <v>26.057796712162951</v>
      </c>
      <c r="F68" s="232">
        <v>26.996114749571809</v>
      </c>
      <c r="G68" s="232">
        <v>25.486340786558891</v>
      </c>
      <c r="H68" s="232">
        <v>32.686167606664768</v>
      </c>
      <c r="I68" s="232">
        <v>36.207776631869542</v>
      </c>
      <c r="J68" s="232">
        <v>31.802183251691801</v>
      </c>
      <c r="K68" s="232">
        <v>28.12914123067377</v>
      </c>
      <c r="L68" s="232">
        <v>30.90801285086577</v>
      </c>
      <c r="M68" s="232">
        <v>29.673151342938318</v>
      </c>
      <c r="N68" s="232">
        <v>29.130386263382199</v>
      </c>
      <c r="O68" s="232">
        <v>24.276618670733949</v>
      </c>
      <c r="P68" s="232">
        <v>24.243008874546231</v>
      </c>
      <c r="Q68" s="232">
        <v>27.716679993570679</v>
      </c>
      <c r="R68" s="232">
        <v>25.385546365484849</v>
      </c>
      <c r="S68" s="232">
        <v>26.703997223595699</v>
      </c>
      <c r="T68" s="232">
        <v>30.443514446185599</v>
      </c>
      <c r="U68" s="232">
        <v>28.64526007616384</v>
      </c>
      <c r="V68" s="232">
        <v>26.56479819526594</v>
      </c>
      <c r="W68" s="232">
        <v>24.505450017493331</v>
      </c>
      <c r="DA68" s="71" t="s">
        <v>404</v>
      </c>
    </row>
    <row r="69" spans="1:105" ht="12" customHeight="1" x14ac:dyDescent="0.3">
      <c r="A69" s="18" t="s">
        <v>36</v>
      </c>
      <c r="B69" s="232">
        <v>171.53225326427111</v>
      </c>
      <c r="C69" s="232">
        <v>190.48723625469549</v>
      </c>
      <c r="D69" s="232">
        <v>206.65434656317731</v>
      </c>
      <c r="E69" s="232">
        <v>243.61702988828151</v>
      </c>
      <c r="F69" s="232">
        <v>190.9862224333483</v>
      </c>
      <c r="G69" s="232">
        <v>137.39796254026041</v>
      </c>
      <c r="H69" s="232">
        <v>141.31644387641461</v>
      </c>
      <c r="I69" s="232">
        <v>141.5561858277002</v>
      </c>
      <c r="J69" s="232">
        <v>128.5999973138322</v>
      </c>
      <c r="K69" s="232">
        <v>98.812725790232534</v>
      </c>
      <c r="L69" s="232">
        <v>55.393045694877443</v>
      </c>
      <c r="M69" s="232">
        <v>49.517561717517722</v>
      </c>
      <c r="N69" s="232">
        <v>38.903652029172633</v>
      </c>
      <c r="O69" s="232">
        <v>33.853032513699688</v>
      </c>
      <c r="P69" s="232">
        <v>31.12790016675228</v>
      </c>
      <c r="Q69" s="232">
        <v>30.468812891006891</v>
      </c>
      <c r="R69" s="232">
        <v>31.593695950744099</v>
      </c>
      <c r="S69" s="232">
        <v>33.4729877793729</v>
      </c>
      <c r="T69" s="232">
        <v>38.593889662957913</v>
      </c>
      <c r="U69" s="232">
        <v>32.138952160754037</v>
      </c>
      <c r="V69" s="232">
        <v>26.729534232926039</v>
      </c>
      <c r="W69" s="232">
        <v>37.172550807946841</v>
      </c>
      <c r="DA69" s="71" t="s">
        <v>405</v>
      </c>
    </row>
    <row r="70" spans="1:105" ht="12" hidden="1" customHeight="1" x14ac:dyDescent="0.3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3">
      <c r="A71" s="57" t="s">
        <v>228</v>
      </c>
      <c r="B71" s="263">
        <v>0</v>
      </c>
      <c r="C71" s="263">
        <v>0</v>
      </c>
      <c r="D71" s="263">
        <v>0</v>
      </c>
      <c r="E71" s="263">
        <v>0</v>
      </c>
      <c r="F71" s="263">
        <v>0</v>
      </c>
      <c r="G71" s="263">
        <v>0</v>
      </c>
      <c r="H71" s="263">
        <v>0</v>
      </c>
      <c r="I71" s="263">
        <v>0</v>
      </c>
      <c r="J71" s="263">
        <v>0</v>
      </c>
      <c r="K71" s="263">
        <v>0</v>
      </c>
      <c r="L71" s="263">
        <v>0</v>
      </c>
      <c r="M71" s="263">
        <v>0</v>
      </c>
      <c r="N71" s="263">
        <v>0</v>
      </c>
      <c r="O71" s="263">
        <v>0</v>
      </c>
      <c r="P71" s="263">
        <v>0</v>
      </c>
      <c r="Q71" s="263">
        <v>0</v>
      </c>
      <c r="R71" s="263">
        <v>0</v>
      </c>
      <c r="S71" s="263">
        <v>0</v>
      </c>
      <c r="T71" s="263">
        <v>0</v>
      </c>
      <c r="U71" s="263">
        <v>0</v>
      </c>
      <c r="V71" s="263">
        <v>0</v>
      </c>
      <c r="W71" s="263">
        <v>0</v>
      </c>
      <c r="DA71" s="70" t="s">
        <v>406</v>
      </c>
    </row>
    <row r="72" spans="1:105" ht="12" customHeight="1" x14ac:dyDescent="0.3">
      <c r="A72" s="57" t="s">
        <v>181</v>
      </c>
      <c r="B72" s="263">
        <v>173.95414043001799</v>
      </c>
      <c r="C72" s="263">
        <v>173.55887056245689</v>
      </c>
      <c r="D72" s="263">
        <v>192.0218330921592</v>
      </c>
      <c r="E72" s="263">
        <v>188.38238103940731</v>
      </c>
      <c r="F72" s="263">
        <v>184.2797410488289</v>
      </c>
      <c r="G72" s="263">
        <v>164.8121151011579</v>
      </c>
      <c r="H72" s="263">
        <v>172.91014928145091</v>
      </c>
      <c r="I72" s="263">
        <v>187.76997849701169</v>
      </c>
      <c r="J72" s="263">
        <v>170.34461323521111</v>
      </c>
      <c r="K72" s="263">
        <v>139.07554979013099</v>
      </c>
      <c r="L72" s="263">
        <v>132.71871404895381</v>
      </c>
      <c r="M72" s="263">
        <v>127.3608205020265</v>
      </c>
      <c r="N72" s="263">
        <v>123.38707065989421</v>
      </c>
      <c r="O72" s="263">
        <v>102.3028381444576</v>
      </c>
      <c r="P72" s="263">
        <v>98.91874279853559</v>
      </c>
      <c r="Q72" s="263">
        <v>110.13360304992671</v>
      </c>
      <c r="R72" s="263">
        <v>101.0647511796729</v>
      </c>
      <c r="S72" s="263">
        <v>108.4440455063986</v>
      </c>
      <c r="T72" s="263">
        <v>124.5316354572728</v>
      </c>
      <c r="U72" s="263">
        <v>119.39166047746581</v>
      </c>
      <c r="V72" s="263">
        <v>104.87734139168499</v>
      </c>
      <c r="W72" s="263">
        <v>102.030907998188</v>
      </c>
      <c r="DA72" s="70" t="s">
        <v>407</v>
      </c>
    </row>
    <row r="73" spans="1:105" ht="12" customHeight="1" x14ac:dyDescent="0.3">
      <c r="A73" s="60" t="s">
        <v>183</v>
      </c>
      <c r="B73" s="264">
        <v>173.95414043001799</v>
      </c>
      <c r="C73" s="264">
        <v>173.55887056245689</v>
      </c>
      <c r="D73" s="264">
        <v>192.0218330921592</v>
      </c>
      <c r="E73" s="264">
        <v>188.38238103940731</v>
      </c>
      <c r="F73" s="264">
        <v>184.2797410488289</v>
      </c>
      <c r="G73" s="264">
        <v>164.8121151011579</v>
      </c>
      <c r="H73" s="264">
        <v>172.91014928145091</v>
      </c>
      <c r="I73" s="264">
        <v>187.76997849701169</v>
      </c>
      <c r="J73" s="264">
        <v>170.34461323521111</v>
      </c>
      <c r="K73" s="264">
        <v>139.07554979013099</v>
      </c>
      <c r="L73" s="264">
        <v>132.71871404895381</v>
      </c>
      <c r="M73" s="264">
        <v>127.3608205020265</v>
      </c>
      <c r="N73" s="264">
        <v>123.38707065989421</v>
      </c>
      <c r="O73" s="264">
        <v>102.3028381444576</v>
      </c>
      <c r="P73" s="264">
        <v>98.91874279853559</v>
      </c>
      <c r="Q73" s="264">
        <v>110.13360304992671</v>
      </c>
      <c r="R73" s="264">
        <v>101.0647511796729</v>
      </c>
      <c r="S73" s="264">
        <v>108.4440455063986</v>
      </c>
      <c r="T73" s="264">
        <v>124.5316354572728</v>
      </c>
      <c r="U73" s="264">
        <v>119.39166047746581</v>
      </c>
      <c r="V73" s="264">
        <v>104.87734139168499</v>
      </c>
      <c r="W73" s="264">
        <v>102.030907998188</v>
      </c>
      <c r="DA73" s="72" t="s">
        <v>408</v>
      </c>
    </row>
    <row r="74" spans="1:105" ht="12" customHeight="1" x14ac:dyDescent="0.3">
      <c r="A74" s="59" t="s">
        <v>33</v>
      </c>
      <c r="B74" s="232">
        <v>0</v>
      </c>
      <c r="C74" s="232">
        <v>0</v>
      </c>
      <c r="D74" s="232">
        <v>0</v>
      </c>
      <c r="E74" s="232">
        <v>0</v>
      </c>
      <c r="F74" s="232">
        <v>0</v>
      </c>
      <c r="G74" s="232">
        <v>0</v>
      </c>
      <c r="H74" s="232">
        <v>0</v>
      </c>
      <c r="I74" s="232">
        <v>0</v>
      </c>
      <c r="J74" s="232">
        <v>0</v>
      </c>
      <c r="K74" s="232">
        <v>0</v>
      </c>
      <c r="L74" s="232">
        <v>0</v>
      </c>
      <c r="M74" s="232">
        <v>0</v>
      </c>
      <c r="N74" s="232">
        <v>0</v>
      </c>
      <c r="O74" s="232">
        <v>0</v>
      </c>
      <c r="P74" s="232">
        <v>0</v>
      </c>
      <c r="Q74" s="232">
        <v>0</v>
      </c>
      <c r="R74" s="232">
        <v>0</v>
      </c>
      <c r="S74" s="232">
        <v>0</v>
      </c>
      <c r="T74" s="232">
        <v>0</v>
      </c>
      <c r="U74" s="232">
        <v>0</v>
      </c>
      <c r="V74" s="232">
        <v>0</v>
      </c>
      <c r="W74" s="232">
        <v>0</v>
      </c>
      <c r="DA74" s="71" t="s">
        <v>409</v>
      </c>
    </row>
    <row r="75" spans="1:105" ht="12" customHeight="1" x14ac:dyDescent="0.3">
      <c r="A75" s="59" t="s">
        <v>160</v>
      </c>
      <c r="B75" s="232">
        <v>8.3843762759679805</v>
      </c>
      <c r="C75" s="232">
        <v>7.7417183762693833</v>
      </c>
      <c r="D75" s="232">
        <v>12.5392297927885</v>
      </c>
      <c r="E75" s="232">
        <v>8.3181663901560672</v>
      </c>
      <c r="F75" s="232">
        <v>6.1216325205866573</v>
      </c>
      <c r="G75" s="232">
        <v>5.7559054139268113</v>
      </c>
      <c r="H75" s="232">
        <v>5.149970552783218</v>
      </c>
      <c r="I75" s="232">
        <v>5.0853660664399607</v>
      </c>
      <c r="J75" s="232">
        <v>6.303698495305909</v>
      </c>
      <c r="K75" s="232">
        <v>8.0355756532757905</v>
      </c>
      <c r="L75" s="232">
        <v>7.0660986933350527</v>
      </c>
      <c r="M75" s="232">
        <v>6.9984038011943426</v>
      </c>
      <c r="N75" s="232">
        <v>7.3658009957164596</v>
      </c>
      <c r="O75" s="232">
        <v>7.2766463551300902</v>
      </c>
      <c r="P75" s="232">
        <v>5.9732053918029582</v>
      </c>
      <c r="Q75" s="232">
        <v>6.7450279191814682</v>
      </c>
      <c r="R75" s="232">
        <v>5.0776986607395909</v>
      </c>
      <c r="S75" s="232">
        <v>5.3789267178376354</v>
      </c>
      <c r="T75" s="232">
        <v>5.8101424254309508</v>
      </c>
      <c r="U75" s="232">
        <v>5.575954112873041</v>
      </c>
      <c r="V75" s="232">
        <v>4.7678151370337103</v>
      </c>
      <c r="W75" s="232">
        <v>4.6444520135155836</v>
      </c>
      <c r="DA75" s="71" t="s">
        <v>410</v>
      </c>
    </row>
    <row r="76" spans="1:105" ht="12" customHeight="1" x14ac:dyDescent="0.3">
      <c r="A76" s="59" t="s">
        <v>70</v>
      </c>
      <c r="B76" s="232">
        <v>3.3549324683538022</v>
      </c>
      <c r="C76" s="232">
        <v>6.625680859777499</v>
      </c>
      <c r="D76" s="232">
        <v>8.2893429962885818</v>
      </c>
      <c r="E76" s="232">
        <v>4.4829660133581504</v>
      </c>
      <c r="F76" s="232">
        <v>5.2896528573381296</v>
      </c>
      <c r="G76" s="232">
        <v>3.8700593942260979</v>
      </c>
      <c r="H76" s="232">
        <v>2.7047272335018948</v>
      </c>
      <c r="I76" s="232">
        <v>7.0453709744047748</v>
      </c>
      <c r="J76" s="232">
        <v>0.69786514400107436</v>
      </c>
      <c r="K76" s="232">
        <v>0</v>
      </c>
      <c r="L76" s="232">
        <v>0</v>
      </c>
      <c r="M76" s="232">
        <v>0</v>
      </c>
      <c r="N76" s="232">
        <v>1.4897296160432449</v>
      </c>
      <c r="O76" s="232">
        <v>1.0111339509715089</v>
      </c>
      <c r="P76" s="232">
        <v>0.96695949076537213</v>
      </c>
      <c r="Q76" s="232">
        <v>0.66112315397452381</v>
      </c>
      <c r="R76" s="232">
        <v>0.59417407182116577</v>
      </c>
      <c r="S76" s="232">
        <v>0.6482308165334898</v>
      </c>
      <c r="T76" s="232">
        <v>0.54438971510544687</v>
      </c>
      <c r="U76" s="232">
        <v>0.43024826844871811</v>
      </c>
      <c r="V76" s="232">
        <v>0.39226807226987542</v>
      </c>
      <c r="W76" s="232">
        <v>0.38554625903711343</v>
      </c>
      <c r="DA76" s="71" t="s">
        <v>411</v>
      </c>
    </row>
    <row r="77" spans="1:105" ht="12" customHeight="1" x14ac:dyDescent="0.3">
      <c r="A77" s="59" t="s">
        <v>162</v>
      </c>
      <c r="B77" s="232">
        <v>162.2148316856962</v>
      </c>
      <c r="C77" s="232">
        <v>159.19147132641001</v>
      </c>
      <c r="D77" s="232">
        <v>171.19326030308221</v>
      </c>
      <c r="E77" s="232">
        <v>175.5812486358931</v>
      </c>
      <c r="F77" s="232">
        <v>172.8684556709041</v>
      </c>
      <c r="G77" s="232">
        <v>155.186150293005</v>
      </c>
      <c r="H77" s="232">
        <v>165.05545149516581</v>
      </c>
      <c r="I77" s="232">
        <v>175.63924145616701</v>
      </c>
      <c r="J77" s="232">
        <v>163.34304959590409</v>
      </c>
      <c r="K77" s="232">
        <v>131.03997413685519</v>
      </c>
      <c r="L77" s="232">
        <v>125.65261535561871</v>
      </c>
      <c r="M77" s="232">
        <v>120.3624167008322</v>
      </c>
      <c r="N77" s="232">
        <v>114.5315400481345</v>
      </c>
      <c r="O77" s="232">
        <v>94.015057838356</v>
      </c>
      <c r="P77" s="232">
        <v>91.978577915967264</v>
      </c>
      <c r="Q77" s="232">
        <v>102.72745197677069</v>
      </c>
      <c r="R77" s="232">
        <v>95.392878447112139</v>
      </c>
      <c r="S77" s="232">
        <v>102.4168879720274</v>
      </c>
      <c r="T77" s="232">
        <v>118.17710331673641</v>
      </c>
      <c r="U77" s="232">
        <v>113.38545809614401</v>
      </c>
      <c r="V77" s="232">
        <v>99.7172581823814</v>
      </c>
      <c r="W77" s="232">
        <v>97.000909725635324</v>
      </c>
      <c r="DA77" s="71" t="s">
        <v>412</v>
      </c>
    </row>
    <row r="78" spans="1:105" ht="12" customHeight="1" x14ac:dyDescent="0.3">
      <c r="A78" s="60" t="s">
        <v>189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413</v>
      </c>
    </row>
    <row r="79" spans="1:105" ht="12" customHeight="1" x14ac:dyDescent="0.3">
      <c r="A79" s="57" t="s">
        <v>191</v>
      </c>
      <c r="B79" s="263">
        <f t="shared" ref="B79:W79" si="3">B80+B84+B95</f>
        <v>121.75765462977203</v>
      </c>
      <c r="C79" s="263">
        <f t="shared" si="3"/>
        <v>85.073876879339508</v>
      </c>
      <c r="D79" s="263">
        <f t="shared" si="3"/>
        <v>90.776783005233384</v>
      </c>
      <c r="E79" s="263">
        <f t="shared" si="3"/>
        <v>99.947750483442775</v>
      </c>
      <c r="F79" s="263">
        <f t="shared" si="3"/>
        <v>85.921333818768758</v>
      </c>
      <c r="G79" s="263">
        <f t="shared" si="3"/>
        <v>71.898438354786961</v>
      </c>
      <c r="H79" s="263">
        <f t="shared" si="3"/>
        <v>67.70090623437045</v>
      </c>
      <c r="I79" s="263">
        <f t="shared" si="3"/>
        <v>81.094696587286762</v>
      </c>
      <c r="J79" s="263">
        <f t="shared" si="3"/>
        <v>73.568671650173968</v>
      </c>
      <c r="K79" s="263">
        <f t="shared" si="3"/>
        <v>58.943540597531083</v>
      </c>
      <c r="L79" s="263">
        <f t="shared" si="3"/>
        <v>46.851831290729649</v>
      </c>
      <c r="M79" s="263">
        <f t="shared" si="3"/>
        <v>43.975293596241514</v>
      </c>
      <c r="N79" s="263">
        <f t="shared" si="3"/>
        <v>40.143302439486135</v>
      </c>
      <c r="O79" s="263">
        <f t="shared" si="3"/>
        <v>33.785869443148556</v>
      </c>
      <c r="P79" s="263">
        <f t="shared" si="3"/>
        <v>33.58414546704239</v>
      </c>
      <c r="Q79" s="263">
        <f t="shared" si="3"/>
        <v>36.772377039048898</v>
      </c>
      <c r="R79" s="263">
        <f t="shared" si="3"/>
        <v>34.59639713433036</v>
      </c>
      <c r="S79" s="263">
        <f t="shared" si="3"/>
        <v>36.925627439943995</v>
      </c>
      <c r="T79" s="263">
        <f t="shared" si="3"/>
        <v>43.09321634156835</v>
      </c>
      <c r="U79" s="263">
        <f t="shared" si="3"/>
        <v>40.102763392062997</v>
      </c>
      <c r="V79" s="263">
        <f t="shared" si="3"/>
        <v>35.35003086718342</v>
      </c>
      <c r="W79" s="263">
        <f t="shared" si="3"/>
        <v>37.258614210710057</v>
      </c>
      <c r="DA79" s="70"/>
    </row>
    <row r="80" spans="1:105" ht="12" customHeight="1" x14ac:dyDescent="0.3">
      <c r="A80" s="60" t="s">
        <v>192</v>
      </c>
      <c r="B80" s="264">
        <v>29.8431522223092</v>
      </c>
      <c r="C80" s="264">
        <v>29.417629109328551</v>
      </c>
      <c r="D80" s="264">
        <v>32.459911786626762</v>
      </c>
      <c r="E80" s="264">
        <v>32.215681276769068</v>
      </c>
      <c r="F80" s="264">
        <v>31.444309201659451</v>
      </c>
      <c r="G80" s="264">
        <v>28.20798454086632</v>
      </c>
      <c r="H80" s="264">
        <v>29.71907695018146</v>
      </c>
      <c r="I80" s="264">
        <v>31.833508324404491</v>
      </c>
      <c r="J80" s="264">
        <v>29.487459645673422</v>
      </c>
      <c r="K80" s="264">
        <v>24.13350480969196</v>
      </c>
      <c r="L80" s="264">
        <v>23.03041568895415</v>
      </c>
      <c r="M80" s="264">
        <v>22.10067102945283</v>
      </c>
      <c r="N80" s="264">
        <v>21.248625737167359</v>
      </c>
      <c r="O80" s="264">
        <v>17.639752824584178</v>
      </c>
      <c r="P80" s="264">
        <v>17.05947459797461</v>
      </c>
      <c r="Q80" s="264">
        <v>19.040545292323049</v>
      </c>
      <c r="R80" s="264">
        <v>17.474532224052279</v>
      </c>
      <c r="S80" s="264">
        <v>18.749661182478359</v>
      </c>
      <c r="T80" s="264">
        <v>21.552934501885151</v>
      </c>
      <c r="U80" s="264">
        <v>20.674508195969381</v>
      </c>
      <c r="V80" s="264">
        <v>18.158755773780491</v>
      </c>
      <c r="W80" s="264">
        <v>17.663853264075499</v>
      </c>
      <c r="DA80" s="72" t="s">
        <v>414</v>
      </c>
    </row>
    <row r="81" spans="1:105" ht="12" customHeight="1" x14ac:dyDescent="0.3">
      <c r="A81" s="59" t="s">
        <v>33</v>
      </c>
      <c r="B81" s="232">
        <v>0</v>
      </c>
      <c r="C81" s="232">
        <v>0</v>
      </c>
      <c r="D81" s="232">
        <v>0</v>
      </c>
      <c r="E81" s="232">
        <v>0</v>
      </c>
      <c r="F81" s="232">
        <v>0</v>
      </c>
      <c r="G81" s="232">
        <v>0</v>
      </c>
      <c r="H81" s="232">
        <v>0</v>
      </c>
      <c r="I81" s="232">
        <v>0</v>
      </c>
      <c r="J81" s="232">
        <v>0</v>
      </c>
      <c r="K81" s="232">
        <v>0</v>
      </c>
      <c r="L81" s="232">
        <v>0</v>
      </c>
      <c r="M81" s="232">
        <v>0</v>
      </c>
      <c r="N81" s="232">
        <v>0</v>
      </c>
      <c r="O81" s="232">
        <v>0</v>
      </c>
      <c r="P81" s="232">
        <v>0</v>
      </c>
      <c r="Q81" s="232">
        <v>0</v>
      </c>
      <c r="R81" s="232">
        <v>0</v>
      </c>
      <c r="S81" s="232">
        <v>0</v>
      </c>
      <c r="T81" s="232">
        <v>0</v>
      </c>
      <c r="U81" s="232">
        <v>0</v>
      </c>
      <c r="V81" s="232">
        <v>0</v>
      </c>
      <c r="W81" s="232">
        <v>0</v>
      </c>
      <c r="DA81" s="71" t="s">
        <v>415</v>
      </c>
    </row>
    <row r="82" spans="1:105" ht="12" customHeight="1" x14ac:dyDescent="0.3">
      <c r="A82" s="59" t="s">
        <v>160</v>
      </c>
      <c r="B82" s="232">
        <v>1.4666903819920281</v>
      </c>
      <c r="C82" s="232">
        <v>1.364276332750805</v>
      </c>
      <c r="D82" s="232">
        <v>2.2152984087559831</v>
      </c>
      <c r="E82" s="232">
        <v>1.457184609284603</v>
      </c>
      <c r="F82" s="232">
        <v>1.075425503954871</v>
      </c>
      <c r="G82" s="232">
        <v>1.0088257554656259</v>
      </c>
      <c r="H82" s="232">
        <v>0.89922147783409745</v>
      </c>
      <c r="I82" s="232">
        <v>0.8957553994876446</v>
      </c>
      <c r="J82" s="232">
        <v>1.0956888775662681</v>
      </c>
      <c r="K82" s="232">
        <v>1.394397534071343</v>
      </c>
      <c r="L82" s="232">
        <v>1.2261661166085189</v>
      </c>
      <c r="M82" s="232">
        <v>1.2144191559994491</v>
      </c>
      <c r="N82" s="232">
        <v>1.283975083231143</v>
      </c>
      <c r="O82" s="232">
        <v>1.2672137774601759</v>
      </c>
      <c r="P82" s="232">
        <v>1.040305160445856</v>
      </c>
      <c r="Q82" s="232">
        <v>1.173162512763237</v>
      </c>
      <c r="R82" s="232">
        <v>0.88314819547489987</v>
      </c>
      <c r="S82" s="232">
        <v>0.93559340661783796</v>
      </c>
      <c r="T82" s="232">
        <v>1.009987909581807</v>
      </c>
      <c r="U82" s="232">
        <v>0.96905464441186973</v>
      </c>
      <c r="V82" s="232">
        <v>0.82861204856752857</v>
      </c>
      <c r="W82" s="232">
        <v>0.80710932063297647</v>
      </c>
      <c r="DA82" s="71" t="s">
        <v>416</v>
      </c>
    </row>
    <row r="83" spans="1:105" ht="12" customHeight="1" x14ac:dyDescent="0.3">
      <c r="A83" s="59" t="s">
        <v>162</v>
      </c>
      <c r="B83" s="232">
        <v>28.37646184031718</v>
      </c>
      <c r="C83" s="232">
        <v>28.05335277657775</v>
      </c>
      <c r="D83" s="232">
        <v>30.244613377870781</v>
      </c>
      <c r="E83" s="232">
        <v>30.758496667484469</v>
      </c>
      <c r="F83" s="232">
        <v>30.368883697704579</v>
      </c>
      <c r="G83" s="232">
        <v>27.199158785400691</v>
      </c>
      <c r="H83" s="232">
        <v>28.81985547234736</v>
      </c>
      <c r="I83" s="232">
        <v>30.93775292491684</v>
      </c>
      <c r="J83" s="232">
        <v>28.391770768107151</v>
      </c>
      <c r="K83" s="232">
        <v>22.739107275620619</v>
      </c>
      <c r="L83" s="232">
        <v>21.80424957234564</v>
      </c>
      <c r="M83" s="232">
        <v>20.886251873453379</v>
      </c>
      <c r="N83" s="232">
        <v>19.964650653936211</v>
      </c>
      <c r="O83" s="232">
        <v>16.372539047124</v>
      </c>
      <c r="P83" s="232">
        <v>16.01916943752876</v>
      </c>
      <c r="Q83" s="232">
        <v>17.867382779559811</v>
      </c>
      <c r="R83" s="232">
        <v>16.59138402857738</v>
      </c>
      <c r="S83" s="232">
        <v>17.814067775860519</v>
      </c>
      <c r="T83" s="232">
        <v>20.542946592303341</v>
      </c>
      <c r="U83" s="232">
        <v>19.705453551557511</v>
      </c>
      <c r="V83" s="232">
        <v>17.33014372521297</v>
      </c>
      <c r="W83" s="232">
        <v>16.856743943442531</v>
      </c>
      <c r="DA83" s="71" t="s">
        <v>417</v>
      </c>
    </row>
    <row r="84" spans="1:105" ht="12" customHeight="1" x14ac:dyDescent="0.3">
      <c r="A84" s="60" t="s">
        <v>197</v>
      </c>
      <c r="B84" s="264">
        <v>91.914502407462834</v>
      </c>
      <c r="C84" s="264">
        <v>55.65624777001095</v>
      </c>
      <c r="D84" s="264">
        <v>58.316871218606622</v>
      </c>
      <c r="E84" s="264">
        <v>67.7320692066737</v>
      </c>
      <c r="F84" s="264">
        <v>54.477024617109308</v>
      </c>
      <c r="G84" s="264">
        <v>43.690453813920641</v>
      </c>
      <c r="H84" s="264">
        <v>37.981829284188983</v>
      </c>
      <c r="I84" s="264">
        <v>49.261188262882278</v>
      </c>
      <c r="J84" s="264">
        <v>44.08121200450055</v>
      </c>
      <c r="K84" s="264">
        <v>34.810035787839119</v>
      </c>
      <c r="L84" s="264">
        <v>23.821415601775499</v>
      </c>
      <c r="M84" s="264">
        <v>21.87462256678868</v>
      </c>
      <c r="N84" s="264">
        <v>18.89467670231878</v>
      </c>
      <c r="O84" s="264">
        <v>16.146116618564381</v>
      </c>
      <c r="P84" s="264">
        <v>16.52467086906778</v>
      </c>
      <c r="Q84" s="264">
        <v>17.731831746725849</v>
      </c>
      <c r="R84" s="264">
        <v>17.121864910278081</v>
      </c>
      <c r="S84" s="264">
        <v>18.175966257465632</v>
      </c>
      <c r="T84" s="264">
        <v>21.5402818396832</v>
      </c>
      <c r="U84" s="264">
        <v>19.42825519609362</v>
      </c>
      <c r="V84" s="264">
        <v>17.191275093402929</v>
      </c>
      <c r="W84" s="264">
        <v>19.594760946634558</v>
      </c>
      <c r="DA84" s="72" t="s">
        <v>418</v>
      </c>
    </row>
    <row r="85" spans="1:105" ht="12" customHeight="1" x14ac:dyDescent="0.3">
      <c r="A85" s="64" t="s">
        <v>30</v>
      </c>
      <c r="B85" s="231">
        <v>0</v>
      </c>
      <c r="C85" s="231">
        <v>0</v>
      </c>
      <c r="D85" s="231">
        <v>0</v>
      </c>
      <c r="E85" s="231">
        <v>0</v>
      </c>
      <c r="F85" s="231">
        <v>0</v>
      </c>
      <c r="G85" s="231">
        <v>1.618789096584526</v>
      </c>
      <c r="H85" s="231">
        <v>5.0346970066696257E-2</v>
      </c>
      <c r="I85" s="231">
        <v>0</v>
      </c>
      <c r="J85" s="231">
        <v>0</v>
      </c>
      <c r="K85" s="231">
        <v>0</v>
      </c>
      <c r="L85" s="231">
        <v>0</v>
      </c>
      <c r="M85" s="231">
        <v>0</v>
      </c>
      <c r="N85" s="231">
        <v>0</v>
      </c>
      <c r="O85" s="231">
        <v>0</v>
      </c>
      <c r="P85" s="231">
        <v>0</v>
      </c>
      <c r="Q85" s="231">
        <v>0.37917837216974498</v>
      </c>
      <c r="R85" s="231">
        <v>0.30755056411434389</v>
      </c>
      <c r="S85" s="231">
        <v>0.44003334875272321</v>
      </c>
      <c r="T85" s="231">
        <v>0.51201753526625404</v>
      </c>
      <c r="U85" s="231">
        <v>0.48664985676325739</v>
      </c>
      <c r="V85" s="231">
        <v>0.4487964354907702</v>
      </c>
      <c r="W85" s="231">
        <v>0.46691169881185951</v>
      </c>
      <c r="DA85" s="73" t="s">
        <v>419</v>
      </c>
    </row>
    <row r="86" spans="1:105" ht="12" customHeight="1" x14ac:dyDescent="0.3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420</v>
      </c>
    </row>
    <row r="87" spans="1:105" ht="12" customHeight="1" x14ac:dyDescent="0.3">
      <c r="A87" s="64" t="s">
        <v>33</v>
      </c>
      <c r="B87" s="231">
        <v>0</v>
      </c>
      <c r="C87" s="231">
        <v>0</v>
      </c>
      <c r="D87" s="231">
        <v>0</v>
      </c>
      <c r="E87" s="231">
        <v>0</v>
      </c>
      <c r="F87" s="231">
        <v>0</v>
      </c>
      <c r="G87" s="231">
        <v>0</v>
      </c>
      <c r="H87" s="231">
        <v>0</v>
      </c>
      <c r="I87" s="231">
        <v>0</v>
      </c>
      <c r="J87" s="231">
        <v>0</v>
      </c>
      <c r="K87" s="231">
        <v>0</v>
      </c>
      <c r="L87" s="231">
        <v>0</v>
      </c>
      <c r="M87" s="231">
        <v>0</v>
      </c>
      <c r="N87" s="231">
        <v>0</v>
      </c>
      <c r="O87" s="231">
        <v>0</v>
      </c>
      <c r="P87" s="231">
        <v>0</v>
      </c>
      <c r="Q87" s="231">
        <v>0</v>
      </c>
      <c r="R87" s="231">
        <v>0</v>
      </c>
      <c r="S87" s="231">
        <v>0</v>
      </c>
      <c r="T87" s="231">
        <v>0</v>
      </c>
      <c r="U87" s="231">
        <v>0</v>
      </c>
      <c r="V87" s="231">
        <v>0</v>
      </c>
      <c r="W87" s="231">
        <v>0</v>
      </c>
      <c r="DA87" s="73" t="s">
        <v>421</v>
      </c>
    </row>
    <row r="88" spans="1:105" ht="12" customHeight="1" x14ac:dyDescent="0.3">
      <c r="A88" s="64" t="s">
        <v>160</v>
      </c>
      <c r="B88" s="231">
        <v>0.14113095087644609</v>
      </c>
      <c r="C88" s="231">
        <v>0.28555041407149528</v>
      </c>
      <c r="D88" s="231">
        <v>0.50303569332333131</v>
      </c>
      <c r="E88" s="231">
        <v>0.30450192983301361</v>
      </c>
      <c r="F88" s="231">
        <v>0.23544669078899241</v>
      </c>
      <c r="G88" s="231">
        <v>0.2192766405932455</v>
      </c>
      <c r="H88" s="231">
        <v>0.21790524299003339</v>
      </c>
      <c r="I88" s="231">
        <v>0.28648159593352462</v>
      </c>
      <c r="J88" s="231">
        <v>0.3344411604081054</v>
      </c>
      <c r="K88" s="231">
        <v>0.46666762536885248</v>
      </c>
      <c r="L88" s="231">
        <v>0.47029552363328397</v>
      </c>
      <c r="M88" s="231">
        <v>0.46642058549283161</v>
      </c>
      <c r="N88" s="231">
        <v>0.50362741927440147</v>
      </c>
      <c r="O88" s="231">
        <v>0.50337415522446438</v>
      </c>
      <c r="P88" s="231">
        <v>0.4140843010044743</v>
      </c>
      <c r="Q88" s="231">
        <v>0.47817846065501379</v>
      </c>
      <c r="R88" s="231">
        <v>0.35664121366085189</v>
      </c>
      <c r="S88" s="231">
        <v>0.37064691960742241</v>
      </c>
      <c r="T88" s="231">
        <v>0.38582251029214198</v>
      </c>
      <c r="U88" s="231">
        <v>0.35860548845704149</v>
      </c>
      <c r="V88" s="231">
        <v>0.32300130613486761</v>
      </c>
      <c r="W88" s="231">
        <v>0.29788601177199681</v>
      </c>
      <c r="DA88" s="73" t="s">
        <v>422</v>
      </c>
    </row>
    <row r="89" spans="1:105" ht="12" customHeight="1" x14ac:dyDescent="0.3">
      <c r="A89" s="64" t="s">
        <v>70</v>
      </c>
      <c r="B89" s="231">
        <v>5.6472275790171472E-2</v>
      </c>
      <c r="C89" s="231">
        <v>0.24438578375757919</v>
      </c>
      <c r="D89" s="231">
        <v>0.3325431840902271</v>
      </c>
      <c r="E89" s="231">
        <v>0.1641072970190677</v>
      </c>
      <c r="F89" s="231">
        <v>0.2034475699896223</v>
      </c>
      <c r="G89" s="231">
        <v>0.1474335594203737</v>
      </c>
      <c r="H89" s="231">
        <v>0.1144422553483288</v>
      </c>
      <c r="I89" s="231">
        <v>0.39689750832513448</v>
      </c>
      <c r="J89" s="231">
        <v>3.7025062150718012E-2</v>
      </c>
      <c r="K89" s="231">
        <v>0</v>
      </c>
      <c r="L89" s="231">
        <v>0</v>
      </c>
      <c r="M89" s="231">
        <v>0</v>
      </c>
      <c r="N89" s="231">
        <v>0.1018583969863996</v>
      </c>
      <c r="O89" s="231">
        <v>6.9946878486162017E-2</v>
      </c>
      <c r="P89" s="231">
        <v>6.7033145282881942E-2</v>
      </c>
      <c r="Q89" s="231">
        <v>4.6869317052328753E-2</v>
      </c>
      <c r="R89" s="231">
        <v>4.1732874725032537E-2</v>
      </c>
      <c r="S89" s="231">
        <v>4.4667787450231367E-2</v>
      </c>
      <c r="T89" s="231">
        <v>3.6150199268760383E-2</v>
      </c>
      <c r="U89" s="231">
        <v>2.7670491424713391E-2</v>
      </c>
      <c r="V89" s="231">
        <v>2.6574667023899039E-2</v>
      </c>
      <c r="W89" s="231">
        <v>2.4728178291855151E-2</v>
      </c>
      <c r="DA89" s="73" t="s">
        <v>423</v>
      </c>
    </row>
    <row r="90" spans="1:105" ht="12" customHeight="1" x14ac:dyDescent="0.3">
      <c r="A90" s="64" t="s">
        <v>34</v>
      </c>
      <c r="B90" s="231">
        <v>72.218723383107445</v>
      </c>
      <c r="C90" s="231">
        <v>6.6106014117477114</v>
      </c>
      <c r="D90" s="231">
        <v>0</v>
      </c>
      <c r="E90" s="231">
        <v>0.74483003625412059</v>
      </c>
      <c r="F90" s="231">
        <v>0.35212050230164521</v>
      </c>
      <c r="G90" s="231">
        <v>3.9213463417254109</v>
      </c>
      <c r="H90" s="231">
        <v>0.42125920621505358</v>
      </c>
      <c r="I90" s="231">
        <v>0</v>
      </c>
      <c r="J90" s="231">
        <v>0</v>
      </c>
      <c r="K90" s="231">
        <v>0</v>
      </c>
      <c r="L90" s="231">
        <v>0</v>
      </c>
      <c r="M90" s="231">
        <v>0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1.2579654226465351</v>
      </c>
      <c r="U90" s="231">
        <v>1.585535309416527</v>
      </c>
      <c r="V90" s="231">
        <v>1.4510702282015351</v>
      </c>
      <c r="W90" s="231">
        <v>1.718151182581642</v>
      </c>
      <c r="DA90" s="73" t="s">
        <v>424</v>
      </c>
    </row>
    <row r="91" spans="1:105" ht="12" customHeight="1" x14ac:dyDescent="0.3">
      <c r="A91" s="64" t="s">
        <v>162</v>
      </c>
      <c r="B91" s="231">
        <v>2.7304992868323881</v>
      </c>
      <c r="C91" s="231">
        <v>5.8717184408627512</v>
      </c>
      <c r="D91" s="231">
        <v>6.8677519921015628</v>
      </c>
      <c r="E91" s="231">
        <v>6.4274777089565411</v>
      </c>
      <c r="F91" s="231">
        <v>6.6487665982304733</v>
      </c>
      <c r="G91" s="231">
        <v>5.9119626289399836</v>
      </c>
      <c r="H91" s="231">
        <v>6.9838162949196452</v>
      </c>
      <c r="I91" s="231">
        <v>9.8945502729838672</v>
      </c>
      <c r="J91" s="231">
        <v>8.6661249887082121</v>
      </c>
      <c r="K91" s="231">
        <v>7.6101720894025506</v>
      </c>
      <c r="L91" s="231">
        <v>8.363011203098722</v>
      </c>
      <c r="M91" s="231">
        <v>8.0217590273018491</v>
      </c>
      <c r="N91" s="231">
        <v>7.830950628928063</v>
      </c>
      <c r="O91" s="231">
        <v>6.5036485227013001</v>
      </c>
      <c r="P91" s="231">
        <v>6.376289219182989</v>
      </c>
      <c r="Q91" s="231">
        <v>7.2827059341846594</v>
      </c>
      <c r="R91" s="231">
        <v>6.700088803423573</v>
      </c>
      <c r="S91" s="231">
        <v>7.0572636575853576</v>
      </c>
      <c r="T91" s="231">
        <v>7.8475505972360393</v>
      </c>
      <c r="U91" s="231">
        <v>7.292141714477367</v>
      </c>
      <c r="V91" s="231">
        <v>6.7554642349526297</v>
      </c>
      <c r="W91" s="231">
        <v>6.2214474500626826</v>
      </c>
      <c r="DA91" s="73" t="s">
        <v>425</v>
      </c>
    </row>
    <row r="92" spans="1:105" ht="12" customHeight="1" x14ac:dyDescent="0.3">
      <c r="A92" s="64" t="s">
        <v>36</v>
      </c>
      <c r="B92" s="231">
        <v>16.76767651085639</v>
      </c>
      <c r="C92" s="231">
        <v>42.643991719571417</v>
      </c>
      <c r="D92" s="231">
        <v>50.613540349091501</v>
      </c>
      <c r="E92" s="231">
        <v>60.091152234610973</v>
      </c>
      <c r="F92" s="231">
        <v>47.037243255798593</v>
      </c>
      <c r="G92" s="231">
        <v>31.87164554665711</v>
      </c>
      <c r="H92" s="231">
        <v>30.19405931464923</v>
      </c>
      <c r="I92" s="231">
        <v>38.683258885639759</v>
      </c>
      <c r="J92" s="231">
        <v>35.043620793233522</v>
      </c>
      <c r="K92" s="231">
        <v>26.73319607306772</v>
      </c>
      <c r="L92" s="231">
        <v>14.988108875043499</v>
      </c>
      <c r="M92" s="231">
        <v>13.386442953994001</v>
      </c>
      <c r="N92" s="231">
        <v>10.45824025712991</v>
      </c>
      <c r="O92" s="231">
        <v>9.0691470621524495</v>
      </c>
      <c r="P92" s="231">
        <v>8.1871229465027362</v>
      </c>
      <c r="Q92" s="231">
        <v>8.0058435750735679</v>
      </c>
      <c r="R92" s="231">
        <v>8.3386256671693353</v>
      </c>
      <c r="S92" s="231">
        <v>8.8461550601658949</v>
      </c>
      <c r="T92" s="231">
        <v>9.948506517195316</v>
      </c>
      <c r="U92" s="231">
        <v>8.1815208899444798</v>
      </c>
      <c r="V92" s="231">
        <v>6.7973568329102863</v>
      </c>
      <c r="W92" s="231">
        <v>9.4373729628035932</v>
      </c>
      <c r="DA92" s="73" t="s">
        <v>426</v>
      </c>
    </row>
    <row r="93" spans="1:105" ht="12" customHeight="1" x14ac:dyDescent="0.3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0</v>
      </c>
      <c r="O93" s="231">
        <v>0</v>
      </c>
      <c r="P93" s="231">
        <v>1.480141257094703</v>
      </c>
      <c r="Q93" s="231">
        <v>1.5390560875905339</v>
      </c>
      <c r="R93" s="231">
        <v>1.3772257871849449</v>
      </c>
      <c r="S93" s="231">
        <v>1.4171994839039981</v>
      </c>
      <c r="T93" s="231">
        <v>1.5522690577781511</v>
      </c>
      <c r="U93" s="231">
        <v>1.496131445610237</v>
      </c>
      <c r="V93" s="231">
        <v>1.3890113886889419</v>
      </c>
      <c r="W93" s="231">
        <v>1.428263462310934</v>
      </c>
      <c r="DA93" s="73" t="s">
        <v>427</v>
      </c>
    </row>
    <row r="94" spans="1:105" ht="12" customHeight="1" x14ac:dyDescent="0.3">
      <c r="A94" s="64" t="s">
        <v>79</v>
      </c>
      <c r="B94" s="231">
        <v>0</v>
      </c>
      <c r="C94" s="231">
        <v>0</v>
      </c>
      <c r="D94" s="231">
        <v>0</v>
      </c>
      <c r="E94" s="231">
        <v>0</v>
      </c>
      <c r="F94" s="231">
        <v>0</v>
      </c>
      <c r="G94" s="231">
        <v>0</v>
      </c>
      <c r="H94" s="231">
        <v>0</v>
      </c>
      <c r="I94" s="231">
        <v>0</v>
      </c>
      <c r="J94" s="231">
        <v>0</v>
      </c>
      <c r="K94" s="231">
        <v>0</v>
      </c>
      <c r="L94" s="231">
        <v>0</v>
      </c>
      <c r="M94" s="231">
        <v>0</v>
      </c>
      <c r="N94" s="231">
        <v>0</v>
      </c>
      <c r="O94" s="231">
        <v>0</v>
      </c>
      <c r="P94" s="231">
        <v>0</v>
      </c>
      <c r="Q94" s="231">
        <v>0</v>
      </c>
      <c r="R94" s="231">
        <v>0</v>
      </c>
      <c r="S94" s="231">
        <v>0</v>
      </c>
      <c r="T94" s="231">
        <v>0</v>
      </c>
      <c r="U94" s="231">
        <v>0</v>
      </c>
      <c r="V94" s="231">
        <v>0</v>
      </c>
      <c r="W94" s="231">
        <v>0</v>
      </c>
      <c r="DA94" s="73" t="s">
        <v>428</v>
      </c>
    </row>
    <row r="95" spans="1:105" ht="12" customHeight="1" x14ac:dyDescent="0.3">
      <c r="A95" s="101" t="s">
        <v>209</v>
      </c>
      <c r="B95" s="280">
        <v>0</v>
      </c>
      <c r="C95" s="280">
        <v>0</v>
      </c>
      <c r="D95" s="280">
        <v>0</v>
      </c>
      <c r="E95" s="280">
        <v>0</v>
      </c>
      <c r="F95" s="280">
        <v>0</v>
      </c>
      <c r="G95" s="280">
        <v>0</v>
      </c>
      <c r="H95" s="280">
        <v>0</v>
      </c>
      <c r="I95" s="280">
        <v>0</v>
      </c>
      <c r="J95" s="280">
        <v>0</v>
      </c>
      <c r="K95" s="280">
        <v>0</v>
      </c>
      <c r="L95" s="280">
        <v>0</v>
      </c>
      <c r="M95" s="280">
        <v>0</v>
      </c>
      <c r="N95" s="280">
        <v>0</v>
      </c>
      <c r="O95" s="280">
        <v>0</v>
      </c>
      <c r="P95" s="280">
        <v>0</v>
      </c>
      <c r="Q95" s="280">
        <v>0</v>
      </c>
      <c r="R95" s="280">
        <v>0</v>
      </c>
      <c r="S95" s="280">
        <v>0</v>
      </c>
      <c r="T95" s="280">
        <v>0</v>
      </c>
      <c r="U95" s="280">
        <v>0</v>
      </c>
      <c r="V95" s="280">
        <v>0</v>
      </c>
      <c r="W95" s="280">
        <v>0</v>
      </c>
      <c r="DA95" s="102" t="s">
        <v>429</v>
      </c>
    </row>
    <row r="96" spans="1:105" ht="12" customHeight="1" x14ac:dyDescent="0.3">
      <c r="A96" s="100" t="s">
        <v>106</v>
      </c>
      <c r="B96" s="281">
        <v>156.78253936071491</v>
      </c>
      <c r="C96" s="281">
        <v>167.13310399866171</v>
      </c>
      <c r="D96" s="281">
        <v>180.50244761565111</v>
      </c>
      <c r="E96" s="281">
        <v>169.589487286929</v>
      </c>
      <c r="F96" s="281">
        <v>169.49489769296079</v>
      </c>
      <c r="G96" s="281">
        <v>150.61352115356729</v>
      </c>
      <c r="H96" s="281">
        <v>190.36174462855359</v>
      </c>
      <c r="I96" s="281">
        <v>193.3840896505564</v>
      </c>
      <c r="J96" s="281">
        <v>180.38691091227909</v>
      </c>
      <c r="K96" s="281">
        <v>134.32911154412011</v>
      </c>
      <c r="L96" s="281">
        <v>148.64877339854971</v>
      </c>
      <c r="M96" s="281">
        <v>133.62682228255721</v>
      </c>
      <c r="N96" s="281">
        <v>110.4142659871641</v>
      </c>
      <c r="O96" s="281">
        <v>102.1926794626726</v>
      </c>
      <c r="P96" s="281">
        <v>97.370677404295549</v>
      </c>
      <c r="Q96" s="281">
        <v>100.6093434499186</v>
      </c>
      <c r="R96" s="281">
        <v>99.953695613349083</v>
      </c>
      <c r="S96" s="281">
        <v>98.664695371334417</v>
      </c>
      <c r="T96" s="281">
        <v>111.72617717012901</v>
      </c>
      <c r="U96" s="281">
        <v>100.7884740323031</v>
      </c>
      <c r="V96" s="281">
        <v>73.77609046592859</v>
      </c>
      <c r="W96" s="281">
        <v>86.535987613666236</v>
      </c>
      <c r="DA96" s="105" t="s">
        <v>430</v>
      </c>
    </row>
    <row r="98" spans="1:105" ht="15" customHeight="1" x14ac:dyDescent="0.3">
      <c r="A98" s="32" t="s">
        <v>431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3">
      <c r="A100" s="35" t="s">
        <v>41</v>
      </c>
      <c r="B100" s="234">
        <f t="shared" ref="B100:W100" si="4">SUM(B$101:B$105,B$109:B$110,B$112:B$114,B$107,B$106,B115)</f>
        <v>1</v>
      </c>
      <c r="C100" s="234">
        <f t="shared" si="4"/>
        <v>1</v>
      </c>
      <c r="D100" s="234">
        <f t="shared" si="4"/>
        <v>1</v>
      </c>
      <c r="E100" s="234">
        <f t="shared" si="4"/>
        <v>1</v>
      </c>
      <c r="F100" s="234">
        <f t="shared" si="4"/>
        <v>1</v>
      </c>
      <c r="G100" s="234">
        <f t="shared" si="4"/>
        <v>1</v>
      </c>
      <c r="H100" s="234">
        <f t="shared" si="4"/>
        <v>1</v>
      </c>
      <c r="I100" s="234">
        <f t="shared" si="4"/>
        <v>1</v>
      </c>
      <c r="J100" s="234">
        <f t="shared" si="4"/>
        <v>1</v>
      </c>
      <c r="K100" s="234">
        <f t="shared" si="4"/>
        <v>0.99999999999999989</v>
      </c>
      <c r="L100" s="234">
        <f t="shared" si="4"/>
        <v>0.99999999999999989</v>
      </c>
      <c r="M100" s="234">
        <f t="shared" si="4"/>
        <v>1</v>
      </c>
      <c r="N100" s="234">
        <f t="shared" si="4"/>
        <v>1</v>
      </c>
      <c r="O100" s="234">
        <f t="shared" si="4"/>
        <v>1</v>
      </c>
      <c r="P100" s="234">
        <f t="shared" si="4"/>
        <v>1</v>
      </c>
      <c r="Q100" s="234">
        <f t="shared" si="4"/>
        <v>1</v>
      </c>
      <c r="R100" s="234">
        <f t="shared" si="4"/>
        <v>1</v>
      </c>
      <c r="S100" s="234">
        <f t="shared" si="4"/>
        <v>1</v>
      </c>
      <c r="T100" s="234">
        <f t="shared" si="4"/>
        <v>1</v>
      </c>
      <c r="U100" s="234">
        <f t="shared" si="4"/>
        <v>1</v>
      </c>
      <c r="V100" s="234">
        <f t="shared" si="4"/>
        <v>1</v>
      </c>
      <c r="W100" s="234">
        <f t="shared" si="4"/>
        <v>1</v>
      </c>
      <c r="DA100" s="95"/>
    </row>
    <row r="101" spans="1:105" ht="12" customHeight="1" x14ac:dyDescent="0.3">
      <c r="A101" s="55" t="s">
        <v>92</v>
      </c>
      <c r="B101" s="268">
        <f t="shared" ref="B101:W101" si="5">IF(B$6=0,0,B$6/B$5)</f>
        <v>0</v>
      </c>
      <c r="C101" s="268">
        <f t="shared" si="5"/>
        <v>0</v>
      </c>
      <c r="D101" s="268">
        <f t="shared" si="5"/>
        <v>0</v>
      </c>
      <c r="E101" s="268">
        <f t="shared" si="5"/>
        <v>0</v>
      </c>
      <c r="F101" s="268">
        <f t="shared" si="5"/>
        <v>0</v>
      </c>
      <c r="G101" s="268">
        <f t="shared" si="5"/>
        <v>0</v>
      </c>
      <c r="H101" s="268">
        <f t="shared" si="5"/>
        <v>0</v>
      </c>
      <c r="I101" s="268">
        <f t="shared" si="5"/>
        <v>0</v>
      </c>
      <c r="J101" s="268">
        <f t="shared" si="5"/>
        <v>0</v>
      </c>
      <c r="K101" s="268">
        <f t="shared" si="5"/>
        <v>0</v>
      </c>
      <c r="L101" s="268">
        <f t="shared" si="5"/>
        <v>0</v>
      </c>
      <c r="M101" s="268">
        <f t="shared" si="5"/>
        <v>0</v>
      </c>
      <c r="N101" s="268">
        <f t="shared" si="5"/>
        <v>0</v>
      </c>
      <c r="O101" s="268">
        <f t="shared" si="5"/>
        <v>0</v>
      </c>
      <c r="P101" s="268">
        <f t="shared" si="5"/>
        <v>0</v>
      </c>
      <c r="Q101" s="268">
        <f t="shared" si="5"/>
        <v>0</v>
      </c>
      <c r="R101" s="268">
        <f t="shared" si="5"/>
        <v>0</v>
      </c>
      <c r="S101" s="268">
        <f t="shared" si="5"/>
        <v>0</v>
      </c>
      <c r="T101" s="268">
        <f t="shared" si="5"/>
        <v>0</v>
      </c>
      <c r="U101" s="268">
        <f t="shared" si="5"/>
        <v>0</v>
      </c>
      <c r="V101" s="268">
        <f t="shared" si="5"/>
        <v>0</v>
      </c>
      <c r="W101" s="268">
        <f t="shared" si="5"/>
        <v>0</v>
      </c>
      <c r="DA101" s="76"/>
    </row>
    <row r="102" spans="1:105" ht="12" customHeight="1" x14ac:dyDescent="0.3">
      <c r="A102" s="202" t="s">
        <v>93</v>
      </c>
      <c r="B102" s="269">
        <f t="shared" ref="B102:W102" si="6">IF(B$7=0,0,B$7/B$5)</f>
        <v>0</v>
      </c>
      <c r="C102" s="269">
        <f t="shared" si="6"/>
        <v>0</v>
      </c>
      <c r="D102" s="269">
        <f t="shared" si="6"/>
        <v>0</v>
      </c>
      <c r="E102" s="269">
        <f t="shared" si="6"/>
        <v>0</v>
      </c>
      <c r="F102" s="269">
        <f t="shared" si="6"/>
        <v>0</v>
      </c>
      <c r="G102" s="269">
        <f t="shared" si="6"/>
        <v>0</v>
      </c>
      <c r="H102" s="269">
        <f t="shared" si="6"/>
        <v>0</v>
      </c>
      <c r="I102" s="269">
        <f t="shared" si="6"/>
        <v>0</v>
      </c>
      <c r="J102" s="269">
        <f t="shared" si="6"/>
        <v>0</v>
      </c>
      <c r="K102" s="269">
        <f t="shared" si="6"/>
        <v>0</v>
      </c>
      <c r="L102" s="269">
        <f t="shared" si="6"/>
        <v>0</v>
      </c>
      <c r="M102" s="269">
        <f t="shared" si="6"/>
        <v>0</v>
      </c>
      <c r="N102" s="269">
        <f t="shared" si="6"/>
        <v>0</v>
      </c>
      <c r="O102" s="269">
        <f t="shared" si="6"/>
        <v>0</v>
      </c>
      <c r="P102" s="269">
        <f t="shared" si="6"/>
        <v>0</v>
      </c>
      <c r="Q102" s="269">
        <f t="shared" si="6"/>
        <v>0</v>
      </c>
      <c r="R102" s="269">
        <f t="shared" si="6"/>
        <v>0</v>
      </c>
      <c r="S102" s="269">
        <f t="shared" si="6"/>
        <v>0</v>
      </c>
      <c r="T102" s="269">
        <f t="shared" si="6"/>
        <v>0</v>
      </c>
      <c r="U102" s="269">
        <f t="shared" si="6"/>
        <v>0</v>
      </c>
      <c r="V102" s="269">
        <f t="shared" si="6"/>
        <v>0</v>
      </c>
      <c r="W102" s="269">
        <f t="shared" si="6"/>
        <v>0</v>
      </c>
      <c r="DA102" s="77"/>
    </row>
    <row r="103" spans="1:105" ht="12" customHeight="1" x14ac:dyDescent="0.3">
      <c r="A103" s="202" t="s">
        <v>94</v>
      </c>
      <c r="B103" s="269">
        <f t="shared" ref="B103:W103" si="7">IF(B$8=0,0,B$8/B$5)</f>
        <v>0</v>
      </c>
      <c r="C103" s="269">
        <f t="shared" si="7"/>
        <v>0</v>
      </c>
      <c r="D103" s="269">
        <f t="shared" si="7"/>
        <v>0</v>
      </c>
      <c r="E103" s="269">
        <f t="shared" si="7"/>
        <v>0</v>
      </c>
      <c r="F103" s="269">
        <f t="shared" si="7"/>
        <v>0</v>
      </c>
      <c r="G103" s="269">
        <f t="shared" si="7"/>
        <v>0</v>
      </c>
      <c r="H103" s="269">
        <f t="shared" si="7"/>
        <v>0</v>
      </c>
      <c r="I103" s="269">
        <f t="shared" si="7"/>
        <v>0</v>
      </c>
      <c r="J103" s="269">
        <f t="shared" si="7"/>
        <v>0</v>
      </c>
      <c r="K103" s="269">
        <f t="shared" si="7"/>
        <v>0</v>
      </c>
      <c r="L103" s="269">
        <f t="shared" si="7"/>
        <v>0</v>
      </c>
      <c r="M103" s="269">
        <f t="shared" si="7"/>
        <v>0</v>
      </c>
      <c r="N103" s="269">
        <f t="shared" si="7"/>
        <v>0</v>
      </c>
      <c r="O103" s="269">
        <f t="shared" si="7"/>
        <v>0</v>
      </c>
      <c r="P103" s="269">
        <f t="shared" si="7"/>
        <v>0</v>
      </c>
      <c r="Q103" s="269">
        <f t="shared" si="7"/>
        <v>0</v>
      </c>
      <c r="R103" s="269">
        <f t="shared" si="7"/>
        <v>0</v>
      </c>
      <c r="S103" s="269">
        <f t="shared" si="7"/>
        <v>0</v>
      </c>
      <c r="T103" s="269">
        <f t="shared" si="7"/>
        <v>0</v>
      </c>
      <c r="U103" s="269">
        <f t="shared" si="7"/>
        <v>0</v>
      </c>
      <c r="V103" s="269">
        <f t="shared" si="7"/>
        <v>0</v>
      </c>
      <c r="W103" s="269">
        <f t="shared" si="7"/>
        <v>0</v>
      </c>
      <c r="DA103" s="77"/>
    </row>
    <row r="104" spans="1:105" ht="12" customHeight="1" x14ac:dyDescent="0.3">
      <c r="A104" s="202" t="s">
        <v>95</v>
      </c>
      <c r="B104" s="269">
        <f t="shared" ref="B104:W104" si="8">IF(B$9=0,0,B$9/B$5)</f>
        <v>0</v>
      </c>
      <c r="C104" s="269">
        <f t="shared" si="8"/>
        <v>0</v>
      </c>
      <c r="D104" s="269">
        <f t="shared" si="8"/>
        <v>0</v>
      </c>
      <c r="E104" s="269">
        <f t="shared" si="8"/>
        <v>0</v>
      </c>
      <c r="F104" s="269">
        <f t="shared" si="8"/>
        <v>0</v>
      </c>
      <c r="G104" s="269">
        <f t="shared" si="8"/>
        <v>0</v>
      </c>
      <c r="H104" s="269">
        <f t="shared" si="8"/>
        <v>0</v>
      </c>
      <c r="I104" s="269">
        <f t="shared" si="8"/>
        <v>0</v>
      </c>
      <c r="J104" s="269">
        <f t="shared" si="8"/>
        <v>0</v>
      </c>
      <c r="K104" s="269">
        <f t="shared" si="8"/>
        <v>0</v>
      </c>
      <c r="L104" s="269">
        <f t="shared" si="8"/>
        <v>0</v>
      </c>
      <c r="M104" s="269">
        <f t="shared" si="8"/>
        <v>0</v>
      </c>
      <c r="N104" s="269">
        <f t="shared" si="8"/>
        <v>0</v>
      </c>
      <c r="O104" s="269">
        <f t="shared" si="8"/>
        <v>0</v>
      </c>
      <c r="P104" s="269">
        <f t="shared" si="8"/>
        <v>0</v>
      </c>
      <c r="Q104" s="269">
        <f t="shared" si="8"/>
        <v>0</v>
      </c>
      <c r="R104" s="269">
        <f t="shared" si="8"/>
        <v>0</v>
      </c>
      <c r="S104" s="269">
        <f t="shared" si="8"/>
        <v>0</v>
      </c>
      <c r="T104" s="269">
        <f t="shared" si="8"/>
        <v>0</v>
      </c>
      <c r="U104" s="269">
        <f t="shared" si="8"/>
        <v>0</v>
      </c>
      <c r="V104" s="269">
        <f t="shared" si="8"/>
        <v>0</v>
      </c>
      <c r="W104" s="269">
        <f t="shared" si="8"/>
        <v>0</v>
      </c>
      <c r="DA104" s="77"/>
    </row>
    <row r="105" spans="1:105" ht="12" customHeight="1" x14ac:dyDescent="0.3">
      <c r="A105" s="56" t="s">
        <v>96</v>
      </c>
      <c r="B105" s="270">
        <f t="shared" ref="B105:W105" si="9">IF(B$10=0,0,B$10/B$5)</f>
        <v>2.8841320383399022E-4</v>
      </c>
      <c r="C105" s="270">
        <f t="shared" si="9"/>
        <v>2.6764795122086025E-4</v>
      </c>
      <c r="D105" s="270">
        <f t="shared" si="9"/>
        <v>2.7027814537463165E-4</v>
      </c>
      <c r="E105" s="270">
        <f t="shared" si="9"/>
        <v>2.6179883941960369E-4</v>
      </c>
      <c r="F105" s="270">
        <f t="shared" si="9"/>
        <v>2.8347373055412838E-4</v>
      </c>
      <c r="G105" s="270">
        <f t="shared" si="9"/>
        <v>3.0365871928695915E-4</v>
      </c>
      <c r="H105" s="270">
        <f t="shared" si="9"/>
        <v>2.8354461716136042E-4</v>
      </c>
      <c r="I105" s="270">
        <f t="shared" si="9"/>
        <v>2.9909323977041154E-4</v>
      </c>
      <c r="J105" s="270">
        <f t="shared" si="9"/>
        <v>2.9729006897896395E-4</v>
      </c>
      <c r="K105" s="270">
        <f t="shared" si="9"/>
        <v>3.2796597836274363E-4</v>
      </c>
      <c r="L105" s="270">
        <f t="shared" si="9"/>
        <v>3.1453578073659545E-4</v>
      </c>
      <c r="M105" s="270">
        <f t="shared" si="9"/>
        <v>3.2868967839781753E-4</v>
      </c>
      <c r="N105" s="270">
        <f t="shared" si="9"/>
        <v>3.7045562749731263E-4</v>
      </c>
      <c r="O105" s="270">
        <f t="shared" si="9"/>
        <v>3.3352258987131753E-4</v>
      </c>
      <c r="P105" s="270">
        <f t="shared" si="9"/>
        <v>3.2016432254547666E-4</v>
      </c>
      <c r="Q105" s="270">
        <f t="shared" si="9"/>
        <v>3.3048717604806948E-4</v>
      </c>
      <c r="R105" s="270">
        <f t="shared" si="9"/>
        <v>2.9252123616778727E-4</v>
      </c>
      <c r="S105" s="270">
        <f t="shared" si="9"/>
        <v>3.0657116154650279E-4</v>
      </c>
      <c r="T105" s="270">
        <f t="shared" si="9"/>
        <v>3.1462615920893394E-4</v>
      </c>
      <c r="U105" s="270">
        <f t="shared" si="9"/>
        <v>3.2266831571511765E-4</v>
      </c>
      <c r="V105" s="270">
        <f t="shared" si="9"/>
        <v>3.7529640642787736E-4</v>
      </c>
      <c r="W105" s="270">
        <f t="shared" si="9"/>
        <v>3.4677733901714307E-4</v>
      </c>
      <c r="DA105" s="78"/>
    </row>
    <row r="106" spans="1:105" ht="12" customHeight="1" x14ac:dyDescent="0.3">
      <c r="A106" s="203" t="s">
        <v>167</v>
      </c>
      <c r="B106" s="271">
        <f t="shared" ref="B106:W106" si="10">IF(B$16=0,0,B$16/B$5)</f>
        <v>0.10680479055837357</v>
      </c>
      <c r="C106" s="271">
        <f t="shared" si="10"/>
        <v>0.10887354814188847</v>
      </c>
      <c r="D106" s="271">
        <f t="shared" si="10"/>
        <v>0.10874326262147357</v>
      </c>
      <c r="E106" s="271">
        <f t="shared" si="10"/>
        <v>0.12311714682696351</v>
      </c>
      <c r="F106" s="271">
        <f t="shared" si="10"/>
        <v>0.11238094988468457</v>
      </c>
      <c r="G106" s="271">
        <f t="shared" si="10"/>
        <v>0.10325598176784435</v>
      </c>
      <c r="H106" s="271">
        <f t="shared" si="10"/>
        <v>8.7531964083654101E-2</v>
      </c>
      <c r="I106" s="271">
        <f t="shared" si="10"/>
        <v>8.7227370395532189E-2</v>
      </c>
      <c r="J106" s="271">
        <f t="shared" si="10"/>
        <v>8.6206029750602653E-2</v>
      </c>
      <c r="K106" s="271">
        <f t="shared" si="10"/>
        <v>8.7250553432350858E-2</v>
      </c>
      <c r="L106" s="271">
        <f t="shared" si="10"/>
        <v>5.8612571187193166E-2</v>
      </c>
      <c r="M106" s="271">
        <f t="shared" si="10"/>
        <v>5.909512700667862E-2</v>
      </c>
      <c r="N106" s="271">
        <f t="shared" si="10"/>
        <v>5.9715211287179444E-2</v>
      </c>
      <c r="O106" s="271">
        <f t="shared" si="10"/>
        <v>5.503043115610616E-2</v>
      </c>
      <c r="P106" s="271">
        <f t="shared" si="10"/>
        <v>5.4891115402854337E-2</v>
      </c>
      <c r="Q106" s="271">
        <f t="shared" si="10"/>
        <v>5.7071136601508032E-2</v>
      </c>
      <c r="R106" s="271">
        <f t="shared" si="10"/>
        <v>5.6908012766538278E-2</v>
      </c>
      <c r="S106" s="271">
        <f t="shared" si="10"/>
        <v>6.0502422632309823E-2</v>
      </c>
      <c r="T106" s="271">
        <f t="shared" si="10"/>
        <v>6.1727206422878163E-2</v>
      </c>
      <c r="U106" s="271">
        <f t="shared" si="10"/>
        <v>6.1506426134658378E-2</v>
      </c>
      <c r="V106" s="271">
        <f t="shared" si="10"/>
        <v>6.9820992084029684E-2</v>
      </c>
      <c r="W106" s="271">
        <f t="shared" si="10"/>
        <v>6.8084975289295108E-2</v>
      </c>
      <c r="DA106" s="79"/>
    </row>
    <row r="107" spans="1:105" ht="12" customHeight="1" x14ac:dyDescent="0.3">
      <c r="A107" s="203" t="s">
        <v>174</v>
      </c>
      <c r="B107" s="271">
        <f t="shared" ref="B107:W107" si="11">IF(B$22=0,0,B$22/B$5)</f>
        <v>0.23415300494951813</v>
      </c>
      <c r="C107" s="271">
        <f t="shared" si="11"/>
        <v>0.24239793434773399</v>
      </c>
      <c r="D107" s="271">
        <f t="shared" si="11"/>
        <v>0.24252803787451713</v>
      </c>
      <c r="E107" s="271">
        <f t="shared" si="11"/>
        <v>0.26574883729340137</v>
      </c>
      <c r="F107" s="271">
        <f t="shared" si="11"/>
        <v>0.23650293250737328</v>
      </c>
      <c r="G107" s="271">
        <f t="shared" si="11"/>
        <v>0.22218504065613265</v>
      </c>
      <c r="H107" s="271">
        <f t="shared" si="11"/>
        <v>0.19601150353316488</v>
      </c>
      <c r="I107" s="271">
        <f t="shared" si="11"/>
        <v>0.19793322493840068</v>
      </c>
      <c r="J107" s="271">
        <f t="shared" si="11"/>
        <v>0.19025671644617514</v>
      </c>
      <c r="K107" s="271">
        <f t="shared" si="11"/>
        <v>0.20278332742691746</v>
      </c>
      <c r="L107" s="271">
        <f t="shared" si="11"/>
        <v>0.14373634494009349</v>
      </c>
      <c r="M107" s="271">
        <f t="shared" si="11"/>
        <v>0.14425851087860503</v>
      </c>
      <c r="N107" s="271">
        <f t="shared" si="11"/>
        <v>0.14846126981979607</v>
      </c>
      <c r="O107" s="271">
        <f t="shared" si="11"/>
        <v>0.14315907884040222</v>
      </c>
      <c r="P107" s="271">
        <f t="shared" si="11"/>
        <v>0.14172857958432161</v>
      </c>
      <c r="Q107" s="271">
        <f t="shared" si="11"/>
        <v>0.14643599124131026</v>
      </c>
      <c r="R107" s="271">
        <f t="shared" si="11"/>
        <v>0.14360583707582805</v>
      </c>
      <c r="S107" s="271">
        <f t="shared" si="11"/>
        <v>0.15078428456283305</v>
      </c>
      <c r="T107" s="271">
        <f t="shared" si="11"/>
        <v>0.15150969778399009</v>
      </c>
      <c r="U107" s="271">
        <f t="shared" si="11"/>
        <v>0.14771363516464323</v>
      </c>
      <c r="V107" s="271">
        <f t="shared" si="11"/>
        <v>0.17229511105642484</v>
      </c>
      <c r="W107" s="271">
        <f t="shared" si="11"/>
        <v>0.17046123220865281</v>
      </c>
      <c r="DA107" s="79"/>
    </row>
    <row r="108" spans="1:105" ht="12" customHeight="1" x14ac:dyDescent="0.3">
      <c r="A108" s="203" t="s">
        <v>181</v>
      </c>
      <c r="B108" s="271">
        <f t="shared" ref="B108:W108" si="12">IF(B$28=0,0,B$28/B$5)</f>
        <v>4.7721944717594736E-2</v>
      </c>
      <c r="C108" s="271">
        <f t="shared" si="12"/>
        <v>4.4824555203962446E-2</v>
      </c>
      <c r="D108" s="271">
        <f t="shared" si="12"/>
        <v>4.5386545071266909E-2</v>
      </c>
      <c r="E108" s="271">
        <f t="shared" si="12"/>
        <v>4.3456385121660189E-2</v>
      </c>
      <c r="F108" s="271">
        <f t="shared" si="12"/>
        <v>4.7158640054801831E-2</v>
      </c>
      <c r="G108" s="271">
        <f t="shared" si="12"/>
        <v>5.0363482210123649E-2</v>
      </c>
      <c r="H108" s="271">
        <f t="shared" si="12"/>
        <v>4.6829497170447161E-2</v>
      </c>
      <c r="I108" s="271">
        <f t="shared" si="12"/>
        <v>5.0079636471710903E-2</v>
      </c>
      <c r="J108" s="271">
        <f t="shared" si="12"/>
        <v>4.8751093902199151E-2</v>
      </c>
      <c r="K108" s="271">
        <f t="shared" si="12"/>
        <v>5.3650293340376159E-2</v>
      </c>
      <c r="L108" s="271">
        <f t="shared" si="12"/>
        <v>5.337975685566497E-2</v>
      </c>
      <c r="M108" s="271">
        <f t="shared" si="12"/>
        <v>5.6026951357886004E-2</v>
      </c>
      <c r="N108" s="271">
        <f t="shared" si="12"/>
        <v>6.466041845777161E-2</v>
      </c>
      <c r="O108" s="271">
        <f t="shared" si="12"/>
        <v>5.9151189394784177E-2</v>
      </c>
      <c r="P108" s="271">
        <f t="shared" si="12"/>
        <v>5.9442053616866178E-2</v>
      </c>
      <c r="Q108" s="271">
        <f t="shared" si="12"/>
        <v>6.364342736690054E-2</v>
      </c>
      <c r="R108" s="271">
        <f t="shared" si="12"/>
        <v>5.8966186005418864E-2</v>
      </c>
      <c r="S108" s="271">
        <f t="shared" si="12"/>
        <v>6.257195498899927E-2</v>
      </c>
      <c r="T108" s="271">
        <f t="shared" si="12"/>
        <v>6.3115223178702953E-2</v>
      </c>
      <c r="U108" s="271">
        <f t="shared" si="12"/>
        <v>6.6273622926521503E-2</v>
      </c>
      <c r="V108" s="271">
        <f t="shared" si="12"/>
        <v>7.7741271752699084E-2</v>
      </c>
      <c r="W108" s="271">
        <f t="shared" si="12"/>
        <v>6.4556062778585138E-2</v>
      </c>
      <c r="DA108" s="79"/>
    </row>
    <row r="109" spans="1:105" ht="12" customHeight="1" x14ac:dyDescent="0.3">
      <c r="A109" s="62" t="s">
        <v>183</v>
      </c>
      <c r="B109" s="272">
        <f t="shared" ref="B109:W109" si="13">IF(B$29=0,0,B$29/B$5)</f>
        <v>4.7721944717594736E-2</v>
      </c>
      <c r="C109" s="272">
        <f t="shared" si="13"/>
        <v>4.4824555203962446E-2</v>
      </c>
      <c r="D109" s="272">
        <f t="shared" si="13"/>
        <v>4.5386545071266909E-2</v>
      </c>
      <c r="E109" s="272">
        <f t="shared" si="13"/>
        <v>4.3456385121660189E-2</v>
      </c>
      <c r="F109" s="272">
        <f t="shared" si="13"/>
        <v>4.7158640054801831E-2</v>
      </c>
      <c r="G109" s="272">
        <f t="shared" si="13"/>
        <v>5.0363482210123649E-2</v>
      </c>
      <c r="H109" s="272">
        <f t="shared" si="13"/>
        <v>4.6829497170447161E-2</v>
      </c>
      <c r="I109" s="272">
        <f t="shared" si="13"/>
        <v>5.0079636471710903E-2</v>
      </c>
      <c r="J109" s="272">
        <f t="shared" si="13"/>
        <v>4.8751093902199151E-2</v>
      </c>
      <c r="K109" s="272">
        <f t="shared" si="13"/>
        <v>5.3650293340376159E-2</v>
      </c>
      <c r="L109" s="272">
        <f t="shared" si="13"/>
        <v>5.337975685566497E-2</v>
      </c>
      <c r="M109" s="272">
        <f t="shared" si="13"/>
        <v>5.6026951357886004E-2</v>
      </c>
      <c r="N109" s="272">
        <f t="shared" si="13"/>
        <v>6.466041845777161E-2</v>
      </c>
      <c r="O109" s="272">
        <f t="shared" si="13"/>
        <v>5.9151189394784177E-2</v>
      </c>
      <c r="P109" s="272">
        <f t="shared" si="13"/>
        <v>5.9442053616866178E-2</v>
      </c>
      <c r="Q109" s="272">
        <f t="shared" si="13"/>
        <v>6.364342736690054E-2</v>
      </c>
      <c r="R109" s="272">
        <f t="shared" si="13"/>
        <v>5.8966186005418864E-2</v>
      </c>
      <c r="S109" s="272">
        <f t="shared" si="13"/>
        <v>6.257195498899927E-2</v>
      </c>
      <c r="T109" s="272">
        <f t="shared" si="13"/>
        <v>6.3115223178702953E-2</v>
      </c>
      <c r="U109" s="272">
        <f t="shared" si="13"/>
        <v>6.6273622926521503E-2</v>
      </c>
      <c r="V109" s="272">
        <f t="shared" si="13"/>
        <v>7.7741271752699084E-2</v>
      </c>
      <c r="W109" s="272">
        <f t="shared" si="13"/>
        <v>6.4556062778585138E-2</v>
      </c>
      <c r="DA109" s="80"/>
    </row>
    <row r="110" spans="1:105" ht="12" customHeight="1" x14ac:dyDescent="0.3">
      <c r="A110" s="62" t="s">
        <v>189</v>
      </c>
      <c r="B110" s="272">
        <f t="shared" ref="B110:W110" si="14">IF(B$34=0,0,B$34/B$5)</f>
        <v>0</v>
      </c>
      <c r="C110" s="272">
        <f t="shared" si="14"/>
        <v>0</v>
      </c>
      <c r="D110" s="272">
        <f t="shared" si="14"/>
        <v>0</v>
      </c>
      <c r="E110" s="272">
        <f t="shared" si="14"/>
        <v>0</v>
      </c>
      <c r="F110" s="272">
        <f t="shared" si="14"/>
        <v>0</v>
      </c>
      <c r="G110" s="272">
        <f t="shared" si="14"/>
        <v>0</v>
      </c>
      <c r="H110" s="272">
        <f t="shared" si="14"/>
        <v>0</v>
      </c>
      <c r="I110" s="272">
        <f t="shared" si="14"/>
        <v>0</v>
      </c>
      <c r="J110" s="272">
        <f t="shared" si="14"/>
        <v>0</v>
      </c>
      <c r="K110" s="272">
        <f t="shared" si="14"/>
        <v>0</v>
      </c>
      <c r="L110" s="272">
        <f t="shared" si="14"/>
        <v>0</v>
      </c>
      <c r="M110" s="272">
        <f t="shared" si="14"/>
        <v>0</v>
      </c>
      <c r="N110" s="272">
        <f t="shared" si="14"/>
        <v>0</v>
      </c>
      <c r="O110" s="272">
        <f t="shared" si="14"/>
        <v>0</v>
      </c>
      <c r="P110" s="272">
        <f t="shared" si="14"/>
        <v>0</v>
      </c>
      <c r="Q110" s="272">
        <f t="shared" si="14"/>
        <v>0</v>
      </c>
      <c r="R110" s="272">
        <f t="shared" si="14"/>
        <v>0</v>
      </c>
      <c r="S110" s="272">
        <f t="shared" si="14"/>
        <v>0</v>
      </c>
      <c r="T110" s="272">
        <f t="shared" si="14"/>
        <v>0</v>
      </c>
      <c r="U110" s="272">
        <f t="shared" si="14"/>
        <v>0</v>
      </c>
      <c r="V110" s="272">
        <f t="shared" si="14"/>
        <v>0</v>
      </c>
      <c r="W110" s="272">
        <f t="shared" si="14"/>
        <v>0</v>
      </c>
      <c r="DA110" s="80"/>
    </row>
    <row r="111" spans="1:105" ht="12" customHeight="1" x14ac:dyDescent="0.3">
      <c r="A111" s="203" t="s">
        <v>191</v>
      </c>
      <c r="B111" s="271">
        <f t="shared" ref="B111:W111" si="15">IF(B$35=0,0,B$35/B$5)</f>
        <v>6.1188535985664157E-2</v>
      </c>
      <c r="C111" s="271">
        <f t="shared" si="15"/>
        <v>4.0249067515145981E-2</v>
      </c>
      <c r="D111" s="271">
        <f t="shared" si="15"/>
        <v>3.9304450276404612E-2</v>
      </c>
      <c r="E111" s="271">
        <f t="shared" si="15"/>
        <v>4.2235414872252609E-2</v>
      </c>
      <c r="F111" s="271">
        <f t="shared" si="15"/>
        <v>4.0278669362098542E-2</v>
      </c>
      <c r="G111" s="271">
        <f t="shared" si="15"/>
        <v>4.0247276768451308E-2</v>
      </c>
      <c r="H111" s="271">
        <f t="shared" si="15"/>
        <v>3.3587982350117854E-2</v>
      </c>
      <c r="I111" s="271">
        <f t="shared" si="15"/>
        <v>3.9620311865487125E-2</v>
      </c>
      <c r="J111" s="271">
        <f t="shared" si="15"/>
        <v>3.856908184305264E-2</v>
      </c>
      <c r="K111" s="271">
        <f t="shared" si="15"/>
        <v>4.1653160527617805E-2</v>
      </c>
      <c r="L111" s="271">
        <f t="shared" si="15"/>
        <v>3.4519255649621911E-2</v>
      </c>
      <c r="M111" s="271">
        <f t="shared" si="15"/>
        <v>3.5437274786201969E-2</v>
      </c>
      <c r="N111" s="271">
        <f t="shared" si="15"/>
        <v>3.8536509909437626E-2</v>
      </c>
      <c r="O111" s="271">
        <f t="shared" si="15"/>
        <v>3.5785024939636034E-2</v>
      </c>
      <c r="P111" s="271">
        <f t="shared" si="15"/>
        <v>3.6969190806774826E-2</v>
      </c>
      <c r="Q111" s="271">
        <f t="shared" si="15"/>
        <v>3.8926543472570907E-2</v>
      </c>
      <c r="R111" s="271">
        <f t="shared" si="15"/>
        <v>3.6976399983867508E-2</v>
      </c>
      <c r="S111" s="271">
        <f t="shared" si="15"/>
        <v>3.9029440228640119E-2</v>
      </c>
      <c r="T111" s="271">
        <f t="shared" si="15"/>
        <v>4.000863785900205E-2</v>
      </c>
      <c r="U111" s="271">
        <f t="shared" si="15"/>
        <v>4.0778518663585984E-2</v>
      </c>
      <c r="V111" s="271">
        <f t="shared" si="15"/>
        <v>4.8000989929701754E-2</v>
      </c>
      <c r="W111" s="271">
        <f t="shared" si="15"/>
        <v>4.3183954220832564E-2</v>
      </c>
      <c r="DA111" s="79"/>
    </row>
    <row r="112" spans="1:105" ht="12" customHeight="1" x14ac:dyDescent="0.3">
      <c r="A112" s="62" t="s">
        <v>192</v>
      </c>
      <c r="B112" s="272">
        <f t="shared" ref="B112:W112" si="16">IF(B$36=0,0,B$36/B$5)</f>
        <v>1.4997486599367501E-2</v>
      </c>
      <c r="C112" s="272">
        <f t="shared" si="16"/>
        <v>1.3917693463484745E-2</v>
      </c>
      <c r="D112" s="272">
        <f t="shared" si="16"/>
        <v>1.4054463559480848E-2</v>
      </c>
      <c r="E112" s="272">
        <f t="shared" si="16"/>
        <v>1.3613539649819394E-2</v>
      </c>
      <c r="F112" s="272">
        <f t="shared" si="16"/>
        <v>1.4740633988814677E-2</v>
      </c>
      <c r="G112" s="272">
        <f t="shared" si="16"/>
        <v>1.5790253402921877E-2</v>
      </c>
      <c r="H112" s="272">
        <f t="shared" si="16"/>
        <v>1.4744320092390741E-2</v>
      </c>
      <c r="I112" s="272">
        <f t="shared" si="16"/>
        <v>1.55528484680614E-2</v>
      </c>
      <c r="J112" s="272">
        <f t="shared" si="16"/>
        <v>1.5459083586906135E-2</v>
      </c>
      <c r="K112" s="272">
        <f t="shared" si="16"/>
        <v>1.7054230874862679E-2</v>
      </c>
      <c r="L112" s="272">
        <f t="shared" si="16"/>
        <v>1.6968233364260697E-2</v>
      </c>
      <c r="M112" s="272">
        <f t="shared" si="16"/>
        <v>1.7809717415897167E-2</v>
      </c>
      <c r="N112" s="272">
        <f t="shared" si="16"/>
        <v>2.0398119400282296E-2</v>
      </c>
      <c r="O112" s="272">
        <f t="shared" si="16"/>
        <v>1.8683520807979959E-2</v>
      </c>
      <c r="P112" s="272">
        <f t="shared" si="16"/>
        <v>1.8778949492544366E-2</v>
      </c>
      <c r="Q112" s="272">
        <f t="shared" si="16"/>
        <v>2.0155961451064231E-2</v>
      </c>
      <c r="R112" s="272">
        <f t="shared" si="16"/>
        <v>1.8676664235836353E-2</v>
      </c>
      <c r="S112" s="272">
        <f t="shared" si="16"/>
        <v>1.9817910518080635E-2</v>
      </c>
      <c r="T112" s="272">
        <f t="shared" si="16"/>
        <v>2.0010192426804845E-2</v>
      </c>
      <c r="U112" s="272">
        <f t="shared" si="16"/>
        <v>2.1022885881641206E-2</v>
      </c>
      <c r="V112" s="272">
        <f t="shared" si="16"/>
        <v>2.4657354792929513E-2</v>
      </c>
      <c r="W112" s="272">
        <f t="shared" si="16"/>
        <v>2.0472984486365409E-2</v>
      </c>
      <c r="DA112" s="80"/>
    </row>
    <row r="113" spans="1:105" ht="12" customHeight="1" x14ac:dyDescent="0.3">
      <c r="A113" s="62" t="s">
        <v>197</v>
      </c>
      <c r="B113" s="272">
        <f t="shared" ref="B113:W113" si="17">IF(B$40=0,0,B$40/B$5)</f>
        <v>4.6191049386296652E-2</v>
      </c>
      <c r="C113" s="272">
        <f t="shared" si="17"/>
        <v>2.6331374051661239E-2</v>
      </c>
      <c r="D113" s="272">
        <f t="shared" si="17"/>
        <v>2.5249986716923769E-2</v>
      </c>
      <c r="E113" s="272">
        <f t="shared" si="17"/>
        <v>2.8621875222433219E-2</v>
      </c>
      <c r="F113" s="272">
        <f t="shared" si="17"/>
        <v>2.5538035373283866E-2</v>
      </c>
      <c r="G113" s="272">
        <f t="shared" si="17"/>
        <v>2.4457023365529434E-2</v>
      </c>
      <c r="H113" s="272">
        <f t="shared" si="17"/>
        <v>1.8843662257727108E-2</v>
      </c>
      <c r="I113" s="272">
        <f t="shared" si="17"/>
        <v>2.4067463397425725E-2</v>
      </c>
      <c r="J113" s="272">
        <f t="shared" si="17"/>
        <v>2.3109998256146506E-2</v>
      </c>
      <c r="K113" s="272">
        <f t="shared" si="17"/>
        <v>2.4598929652755126E-2</v>
      </c>
      <c r="L113" s="272">
        <f t="shared" si="17"/>
        <v>1.7551022285361213E-2</v>
      </c>
      <c r="M113" s="272">
        <f t="shared" si="17"/>
        <v>1.7627557370304806E-2</v>
      </c>
      <c r="N113" s="272">
        <f t="shared" si="17"/>
        <v>1.8138390509155333E-2</v>
      </c>
      <c r="O113" s="272">
        <f t="shared" si="17"/>
        <v>1.7101504131656075E-2</v>
      </c>
      <c r="P113" s="272">
        <f t="shared" si="17"/>
        <v>1.819024131423046E-2</v>
      </c>
      <c r="Q113" s="272">
        <f t="shared" si="17"/>
        <v>1.8770582021506679E-2</v>
      </c>
      <c r="R113" s="272">
        <f t="shared" si="17"/>
        <v>1.8299735748031162E-2</v>
      </c>
      <c r="S113" s="272">
        <f t="shared" si="17"/>
        <v>1.9211529710559481E-2</v>
      </c>
      <c r="T113" s="272">
        <f t="shared" si="17"/>
        <v>1.9998445432197202E-2</v>
      </c>
      <c r="U113" s="272">
        <f t="shared" si="17"/>
        <v>1.9755632781944778E-2</v>
      </c>
      <c r="V113" s="272">
        <f t="shared" si="17"/>
        <v>2.3343635136772241E-2</v>
      </c>
      <c r="W113" s="272">
        <f t="shared" si="17"/>
        <v>2.2710969734467151E-2</v>
      </c>
      <c r="DA113" s="80"/>
    </row>
    <row r="114" spans="1:105" ht="12" customHeight="1" x14ac:dyDescent="0.3">
      <c r="A114" s="103" t="s">
        <v>209</v>
      </c>
      <c r="B114" s="282">
        <f t="shared" ref="B114:W114" si="18">IF(B$51=0,0,B$51/B$5)</f>
        <v>0</v>
      </c>
      <c r="C114" s="282">
        <f t="shared" si="18"/>
        <v>0</v>
      </c>
      <c r="D114" s="282">
        <f t="shared" si="18"/>
        <v>0</v>
      </c>
      <c r="E114" s="282">
        <f t="shared" si="18"/>
        <v>0</v>
      </c>
      <c r="F114" s="282">
        <f t="shared" si="18"/>
        <v>0</v>
      </c>
      <c r="G114" s="282">
        <f t="shared" si="18"/>
        <v>0</v>
      </c>
      <c r="H114" s="282">
        <f t="shared" si="18"/>
        <v>0</v>
      </c>
      <c r="I114" s="282">
        <f t="shared" si="18"/>
        <v>0</v>
      </c>
      <c r="J114" s="282">
        <f t="shared" si="18"/>
        <v>0</v>
      </c>
      <c r="K114" s="282">
        <f t="shared" si="18"/>
        <v>0</v>
      </c>
      <c r="L114" s="282">
        <f t="shared" si="18"/>
        <v>0</v>
      </c>
      <c r="M114" s="282">
        <f t="shared" si="18"/>
        <v>0</v>
      </c>
      <c r="N114" s="282">
        <f t="shared" si="18"/>
        <v>0</v>
      </c>
      <c r="O114" s="282">
        <f t="shared" si="18"/>
        <v>0</v>
      </c>
      <c r="P114" s="282">
        <f t="shared" si="18"/>
        <v>0</v>
      </c>
      <c r="Q114" s="282">
        <f t="shared" si="18"/>
        <v>0</v>
      </c>
      <c r="R114" s="282">
        <f t="shared" si="18"/>
        <v>0</v>
      </c>
      <c r="S114" s="282">
        <f t="shared" si="18"/>
        <v>0</v>
      </c>
      <c r="T114" s="282">
        <f t="shared" si="18"/>
        <v>0</v>
      </c>
      <c r="U114" s="282">
        <f t="shared" si="18"/>
        <v>0</v>
      </c>
      <c r="V114" s="282">
        <f t="shared" si="18"/>
        <v>0</v>
      </c>
      <c r="W114" s="282">
        <f t="shared" si="18"/>
        <v>0</v>
      </c>
      <c r="DA114" s="104"/>
    </row>
    <row r="115" spans="1:105" ht="12" customHeight="1" x14ac:dyDescent="0.3">
      <c r="A115" s="100" t="s">
        <v>106</v>
      </c>
      <c r="B115" s="283">
        <f t="shared" ref="B115:W115" si="19">IF(B$52=0,0,B$52/B$5)</f>
        <v>0.54984331058501557</v>
      </c>
      <c r="C115" s="283">
        <f t="shared" si="19"/>
        <v>0.56338724684004826</v>
      </c>
      <c r="D115" s="283">
        <f t="shared" si="19"/>
        <v>0.56376742601096319</v>
      </c>
      <c r="E115" s="283">
        <f t="shared" si="19"/>
        <v>0.52518041704630269</v>
      </c>
      <c r="F115" s="283">
        <f t="shared" si="19"/>
        <v>0.56339533446048762</v>
      </c>
      <c r="G115" s="283">
        <f t="shared" si="19"/>
        <v>0.58364455987816111</v>
      </c>
      <c r="H115" s="283">
        <f t="shared" si="19"/>
        <v>0.63575550824545457</v>
      </c>
      <c r="I115" s="283">
        <f t="shared" si="19"/>
        <v>0.62484036308909874</v>
      </c>
      <c r="J115" s="283">
        <f t="shared" si="19"/>
        <v>0.6359197879889914</v>
      </c>
      <c r="K115" s="283">
        <f t="shared" si="19"/>
        <v>0.6143346992943749</v>
      </c>
      <c r="L115" s="283">
        <f t="shared" si="19"/>
        <v>0.70943753558668976</v>
      </c>
      <c r="M115" s="283">
        <f t="shared" si="19"/>
        <v>0.70485344629223057</v>
      </c>
      <c r="N115" s="283">
        <f t="shared" si="19"/>
        <v>0.68825613489831794</v>
      </c>
      <c r="O115" s="283">
        <f t="shared" si="19"/>
        <v>0.70654075307920006</v>
      </c>
      <c r="P115" s="283">
        <f t="shared" si="19"/>
        <v>0.70664889626663752</v>
      </c>
      <c r="Q115" s="283">
        <f t="shared" si="19"/>
        <v>0.69359241414166228</v>
      </c>
      <c r="R115" s="283">
        <f t="shared" si="19"/>
        <v>0.70325104293217944</v>
      </c>
      <c r="S115" s="283">
        <f t="shared" si="19"/>
        <v>0.68680532642567127</v>
      </c>
      <c r="T115" s="283">
        <f t="shared" si="19"/>
        <v>0.6833246085962178</v>
      </c>
      <c r="U115" s="283">
        <f t="shared" si="19"/>
        <v>0.68340512879487569</v>
      </c>
      <c r="V115" s="283">
        <f t="shared" si="19"/>
        <v>0.63176633877071686</v>
      </c>
      <c r="W115" s="283">
        <f t="shared" si="19"/>
        <v>0.65336699816361732</v>
      </c>
      <c r="DA115" s="106"/>
    </row>
    <row r="116" spans="1:105" ht="12" customHeight="1" x14ac:dyDescent="0.3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3">
      <c r="A117" s="35" t="s">
        <v>42</v>
      </c>
      <c r="B117" s="234">
        <f t="shared" ref="B117:W117" si="20">SUM(B$118:B$122,B$126:B$127,B$129:B$131,B$124,B$123,B132)</f>
        <v>1</v>
      </c>
      <c r="C117" s="234">
        <f t="shared" si="20"/>
        <v>1</v>
      </c>
      <c r="D117" s="234">
        <f t="shared" si="20"/>
        <v>0.99999999999999989</v>
      </c>
      <c r="E117" s="234">
        <f t="shared" si="20"/>
        <v>1</v>
      </c>
      <c r="F117" s="234">
        <f t="shared" si="20"/>
        <v>0.99999999999999989</v>
      </c>
      <c r="G117" s="234">
        <f t="shared" si="20"/>
        <v>1</v>
      </c>
      <c r="H117" s="234">
        <f t="shared" si="20"/>
        <v>1</v>
      </c>
      <c r="I117" s="234">
        <f t="shared" si="20"/>
        <v>0.99999999999999989</v>
      </c>
      <c r="J117" s="234">
        <f t="shared" si="20"/>
        <v>1</v>
      </c>
      <c r="K117" s="234">
        <f t="shared" si="20"/>
        <v>1</v>
      </c>
      <c r="L117" s="234">
        <f t="shared" si="20"/>
        <v>1</v>
      </c>
      <c r="M117" s="234">
        <f t="shared" si="20"/>
        <v>1</v>
      </c>
      <c r="N117" s="234">
        <f t="shared" si="20"/>
        <v>1</v>
      </c>
      <c r="O117" s="234">
        <f t="shared" si="20"/>
        <v>1.0000000000000002</v>
      </c>
      <c r="P117" s="234">
        <f t="shared" si="20"/>
        <v>1</v>
      </c>
      <c r="Q117" s="234">
        <f t="shared" si="20"/>
        <v>1</v>
      </c>
      <c r="R117" s="234">
        <f t="shared" si="20"/>
        <v>1.0000000000000002</v>
      </c>
      <c r="S117" s="234">
        <f t="shared" si="20"/>
        <v>1</v>
      </c>
      <c r="T117" s="234">
        <f t="shared" si="20"/>
        <v>1</v>
      </c>
      <c r="U117" s="234">
        <f t="shared" si="20"/>
        <v>1</v>
      </c>
      <c r="V117" s="234">
        <f t="shared" si="20"/>
        <v>1</v>
      </c>
      <c r="W117" s="234">
        <f t="shared" si="20"/>
        <v>0.99999999999999989</v>
      </c>
      <c r="DA117" s="95"/>
    </row>
    <row r="118" spans="1:105" ht="12" customHeight="1" x14ac:dyDescent="0.3">
      <c r="A118" s="55" t="s">
        <v>92</v>
      </c>
      <c r="B118" s="268">
        <f t="shared" ref="B118:W118" si="21">IF(B$55=0,0,B$55/B$54)</f>
        <v>0</v>
      </c>
      <c r="C118" s="268">
        <f t="shared" si="21"/>
        <v>0</v>
      </c>
      <c r="D118" s="268">
        <f t="shared" si="21"/>
        <v>0</v>
      </c>
      <c r="E118" s="268">
        <f t="shared" si="21"/>
        <v>0</v>
      </c>
      <c r="F118" s="268">
        <f t="shared" si="21"/>
        <v>0</v>
      </c>
      <c r="G118" s="268">
        <f t="shared" si="21"/>
        <v>0</v>
      </c>
      <c r="H118" s="268">
        <f t="shared" si="21"/>
        <v>0</v>
      </c>
      <c r="I118" s="268">
        <f t="shared" si="21"/>
        <v>0</v>
      </c>
      <c r="J118" s="268">
        <f t="shared" si="21"/>
        <v>0</v>
      </c>
      <c r="K118" s="268">
        <f t="shared" si="21"/>
        <v>0</v>
      </c>
      <c r="L118" s="268">
        <f t="shared" si="21"/>
        <v>0</v>
      </c>
      <c r="M118" s="268">
        <f t="shared" si="21"/>
        <v>0</v>
      </c>
      <c r="N118" s="268">
        <f t="shared" si="21"/>
        <v>0</v>
      </c>
      <c r="O118" s="268">
        <f t="shared" si="21"/>
        <v>0</v>
      </c>
      <c r="P118" s="268">
        <f t="shared" si="21"/>
        <v>0</v>
      </c>
      <c r="Q118" s="268">
        <f t="shared" si="21"/>
        <v>0</v>
      </c>
      <c r="R118" s="268">
        <f t="shared" si="21"/>
        <v>0</v>
      </c>
      <c r="S118" s="268">
        <f t="shared" si="21"/>
        <v>0</v>
      </c>
      <c r="T118" s="268">
        <f t="shared" si="21"/>
        <v>0</v>
      </c>
      <c r="U118" s="268">
        <f t="shared" si="21"/>
        <v>0</v>
      </c>
      <c r="V118" s="268">
        <f t="shared" si="21"/>
        <v>0</v>
      </c>
      <c r="W118" s="268">
        <f t="shared" si="21"/>
        <v>0</v>
      </c>
      <c r="DA118" s="76"/>
    </row>
    <row r="119" spans="1:105" ht="12" customHeight="1" x14ac:dyDescent="0.3">
      <c r="A119" s="202" t="s">
        <v>93</v>
      </c>
      <c r="B119" s="269">
        <f t="shared" ref="B119:W119" si="22">IF(B$56=0,0,B$56/B$54)</f>
        <v>0</v>
      </c>
      <c r="C119" s="269">
        <f t="shared" si="22"/>
        <v>0</v>
      </c>
      <c r="D119" s="269">
        <f t="shared" si="22"/>
        <v>0</v>
      </c>
      <c r="E119" s="269">
        <f t="shared" si="22"/>
        <v>0</v>
      </c>
      <c r="F119" s="269">
        <f t="shared" si="22"/>
        <v>0</v>
      </c>
      <c r="G119" s="269">
        <f t="shared" si="22"/>
        <v>0</v>
      </c>
      <c r="H119" s="269">
        <f t="shared" si="22"/>
        <v>0</v>
      </c>
      <c r="I119" s="269">
        <f t="shared" si="22"/>
        <v>0</v>
      </c>
      <c r="J119" s="269">
        <f t="shared" si="22"/>
        <v>0</v>
      </c>
      <c r="K119" s="269">
        <f t="shared" si="22"/>
        <v>0</v>
      </c>
      <c r="L119" s="269">
        <f t="shared" si="22"/>
        <v>0</v>
      </c>
      <c r="M119" s="269">
        <f t="shared" si="22"/>
        <v>0</v>
      </c>
      <c r="N119" s="269">
        <f t="shared" si="22"/>
        <v>0</v>
      </c>
      <c r="O119" s="269">
        <f t="shared" si="22"/>
        <v>0</v>
      </c>
      <c r="P119" s="269">
        <f t="shared" si="22"/>
        <v>0</v>
      </c>
      <c r="Q119" s="269">
        <f t="shared" si="22"/>
        <v>0</v>
      </c>
      <c r="R119" s="269">
        <f t="shared" si="22"/>
        <v>0</v>
      </c>
      <c r="S119" s="269">
        <f t="shared" si="22"/>
        <v>0</v>
      </c>
      <c r="T119" s="269">
        <f t="shared" si="22"/>
        <v>0</v>
      </c>
      <c r="U119" s="269">
        <f t="shared" si="22"/>
        <v>0</v>
      </c>
      <c r="V119" s="269">
        <f t="shared" si="22"/>
        <v>0</v>
      </c>
      <c r="W119" s="269">
        <f t="shared" si="22"/>
        <v>0</v>
      </c>
      <c r="DA119" s="77"/>
    </row>
    <row r="120" spans="1:105" ht="12" customHeight="1" x14ac:dyDescent="0.3">
      <c r="A120" s="202" t="s">
        <v>94</v>
      </c>
      <c r="B120" s="269">
        <f t="shared" ref="B120:W120" si="23">IF(B$57=0,0,B$57/B$54)</f>
        <v>0</v>
      </c>
      <c r="C120" s="269">
        <f t="shared" si="23"/>
        <v>0</v>
      </c>
      <c r="D120" s="269">
        <f t="shared" si="23"/>
        <v>0</v>
      </c>
      <c r="E120" s="269">
        <f t="shared" si="23"/>
        <v>0</v>
      </c>
      <c r="F120" s="269">
        <f t="shared" si="23"/>
        <v>0</v>
      </c>
      <c r="G120" s="269">
        <f t="shared" si="23"/>
        <v>0</v>
      </c>
      <c r="H120" s="269">
        <f t="shared" si="23"/>
        <v>0</v>
      </c>
      <c r="I120" s="269">
        <f t="shared" si="23"/>
        <v>0</v>
      </c>
      <c r="J120" s="269">
        <f t="shared" si="23"/>
        <v>0</v>
      </c>
      <c r="K120" s="269">
        <f t="shared" si="23"/>
        <v>0</v>
      </c>
      <c r="L120" s="269">
        <f t="shared" si="23"/>
        <v>0</v>
      </c>
      <c r="M120" s="269">
        <f t="shared" si="23"/>
        <v>0</v>
      </c>
      <c r="N120" s="269">
        <f t="shared" si="23"/>
        <v>0</v>
      </c>
      <c r="O120" s="269">
        <f t="shared" si="23"/>
        <v>0</v>
      </c>
      <c r="P120" s="269">
        <f t="shared" si="23"/>
        <v>0</v>
      </c>
      <c r="Q120" s="269">
        <f t="shared" si="23"/>
        <v>0</v>
      </c>
      <c r="R120" s="269">
        <f t="shared" si="23"/>
        <v>0</v>
      </c>
      <c r="S120" s="269">
        <f t="shared" si="23"/>
        <v>0</v>
      </c>
      <c r="T120" s="269">
        <f t="shared" si="23"/>
        <v>0</v>
      </c>
      <c r="U120" s="269">
        <f t="shared" si="23"/>
        <v>0</v>
      </c>
      <c r="V120" s="269">
        <f t="shared" si="23"/>
        <v>0</v>
      </c>
      <c r="W120" s="269">
        <f t="shared" si="23"/>
        <v>0</v>
      </c>
      <c r="DA120" s="77"/>
    </row>
    <row r="121" spans="1:105" ht="12" customHeight="1" x14ac:dyDescent="0.3">
      <c r="A121" s="202" t="s">
        <v>95</v>
      </c>
      <c r="B121" s="269">
        <f t="shared" ref="B121:W121" si="24">IF(B$58=0,0,B$58/B$54)</f>
        <v>0</v>
      </c>
      <c r="C121" s="269">
        <f t="shared" si="24"/>
        <v>0</v>
      </c>
      <c r="D121" s="269">
        <f t="shared" si="24"/>
        <v>0</v>
      </c>
      <c r="E121" s="269">
        <f t="shared" si="24"/>
        <v>0</v>
      </c>
      <c r="F121" s="269">
        <f t="shared" si="24"/>
        <v>0</v>
      </c>
      <c r="G121" s="269">
        <f t="shared" si="24"/>
        <v>0</v>
      </c>
      <c r="H121" s="269">
        <f t="shared" si="24"/>
        <v>0</v>
      </c>
      <c r="I121" s="269">
        <f t="shared" si="24"/>
        <v>0</v>
      </c>
      <c r="J121" s="269">
        <f t="shared" si="24"/>
        <v>0</v>
      </c>
      <c r="K121" s="269">
        <f t="shared" si="24"/>
        <v>0</v>
      </c>
      <c r="L121" s="269">
        <f t="shared" si="24"/>
        <v>0</v>
      </c>
      <c r="M121" s="269">
        <f t="shared" si="24"/>
        <v>0</v>
      </c>
      <c r="N121" s="269">
        <f t="shared" si="24"/>
        <v>0</v>
      </c>
      <c r="O121" s="269">
        <f t="shared" si="24"/>
        <v>0</v>
      </c>
      <c r="P121" s="269">
        <f t="shared" si="24"/>
        <v>0</v>
      </c>
      <c r="Q121" s="269">
        <f t="shared" si="24"/>
        <v>0</v>
      </c>
      <c r="R121" s="269">
        <f t="shared" si="24"/>
        <v>0</v>
      </c>
      <c r="S121" s="269">
        <f t="shared" si="24"/>
        <v>0</v>
      </c>
      <c r="T121" s="269">
        <f t="shared" si="24"/>
        <v>0</v>
      </c>
      <c r="U121" s="269">
        <f t="shared" si="24"/>
        <v>0</v>
      </c>
      <c r="V121" s="269">
        <f t="shared" si="24"/>
        <v>0</v>
      </c>
      <c r="W121" s="269">
        <f t="shared" si="24"/>
        <v>0</v>
      </c>
      <c r="DA121" s="77"/>
    </row>
    <row r="122" spans="1:105" ht="12" customHeight="1" x14ac:dyDescent="0.3">
      <c r="A122" s="56" t="s">
        <v>96</v>
      </c>
      <c r="B122" s="270">
        <f t="shared" ref="B122:W122" si="25">IF(B$59=0,0,B$59/B$54)</f>
        <v>1.0683706490344199E-3</v>
      </c>
      <c r="C122" s="270">
        <f t="shared" si="25"/>
        <v>1.067806169679312E-3</v>
      </c>
      <c r="D122" s="270">
        <f t="shared" si="25"/>
        <v>1.0842408974812573E-3</v>
      </c>
      <c r="E122" s="270">
        <f t="shared" si="25"/>
        <v>1.033424330603839E-3</v>
      </c>
      <c r="F122" s="270">
        <f t="shared" si="25"/>
        <v>1.1154379424909422E-3</v>
      </c>
      <c r="G122" s="270">
        <f t="shared" si="25"/>
        <v>1.1811619580508026E-3</v>
      </c>
      <c r="H122" s="270">
        <f t="shared" si="25"/>
        <v>1.1460221221658224E-3</v>
      </c>
      <c r="I122" s="270">
        <f t="shared" si="25"/>
        <v>1.159189537447736E-3</v>
      </c>
      <c r="J122" s="270">
        <f t="shared" si="25"/>
        <v>1.1777050484783756E-3</v>
      </c>
      <c r="K122" s="270">
        <f t="shared" si="25"/>
        <v>1.2272886755660523E-3</v>
      </c>
      <c r="L122" s="270">
        <f t="shared" si="25"/>
        <v>1.2508228755422608E-3</v>
      </c>
      <c r="M122" s="270">
        <f t="shared" si="25"/>
        <v>1.2894936668148421E-3</v>
      </c>
      <c r="N122" s="270">
        <f t="shared" si="25"/>
        <v>1.3688382712787454E-3</v>
      </c>
      <c r="O122" s="270">
        <f t="shared" si="25"/>
        <v>1.2890570644778626E-3</v>
      </c>
      <c r="P122" s="270">
        <f t="shared" si="25"/>
        <v>1.2372987142668969E-3</v>
      </c>
      <c r="Q122" s="270">
        <f t="shared" si="25"/>
        <v>1.2338157823526662E-3</v>
      </c>
      <c r="R122" s="270">
        <f t="shared" si="25"/>
        <v>1.1310890862047168E-3</v>
      </c>
      <c r="S122" s="270">
        <f t="shared" si="25"/>
        <v>1.15114708500602E-3</v>
      </c>
      <c r="T122" s="270">
        <f t="shared" si="25"/>
        <v>1.1743110794618275E-3</v>
      </c>
      <c r="U122" s="270">
        <f t="shared" si="25"/>
        <v>1.1929183461717933E-3</v>
      </c>
      <c r="V122" s="270">
        <f t="shared" si="25"/>
        <v>1.2470966750978048E-3</v>
      </c>
      <c r="W122" s="270">
        <f t="shared" si="25"/>
        <v>1.2554543054271502E-3</v>
      </c>
      <c r="DA122" s="78"/>
    </row>
    <row r="123" spans="1:105" ht="12" customHeight="1" x14ac:dyDescent="0.3">
      <c r="A123" s="203" t="s">
        <v>222</v>
      </c>
      <c r="B123" s="271">
        <f t="shared" ref="B123:W123" si="26">IF(B$65=0,0,B$65/B$54)</f>
        <v>0.30623402859309096</v>
      </c>
      <c r="C123" s="271">
        <f t="shared" si="26"/>
        <v>0.33807310545514957</v>
      </c>
      <c r="D123" s="271">
        <f t="shared" si="26"/>
        <v>0.33716411301553512</v>
      </c>
      <c r="E123" s="271">
        <f t="shared" si="26"/>
        <v>0.37083026960797649</v>
      </c>
      <c r="F123" s="271">
        <f t="shared" si="26"/>
        <v>0.33191022174226137</v>
      </c>
      <c r="G123" s="271">
        <f t="shared" si="26"/>
        <v>0.30528896993339844</v>
      </c>
      <c r="H123" s="271">
        <f t="shared" si="26"/>
        <v>0.2881956829942412</v>
      </c>
      <c r="I123" s="271">
        <f t="shared" si="26"/>
        <v>0.27906210977975582</v>
      </c>
      <c r="J123" s="271">
        <f t="shared" si="26"/>
        <v>0.27417663951365379</v>
      </c>
      <c r="K123" s="271">
        <f t="shared" si="26"/>
        <v>0.27604792978468817</v>
      </c>
      <c r="L123" s="271">
        <f t="shared" si="26"/>
        <v>0.20793455745718906</v>
      </c>
      <c r="M123" s="271">
        <f t="shared" si="26"/>
        <v>0.20587751086712738</v>
      </c>
      <c r="N123" s="271">
        <f t="shared" si="26"/>
        <v>0.19955537525563818</v>
      </c>
      <c r="O123" s="271">
        <f t="shared" si="26"/>
        <v>0.19656540365594938</v>
      </c>
      <c r="P123" s="271">
        <f t="shared" si="26"/>
        <v>0.19459571224605232</v>
      </c>
      <c r="Q123" s="271">
        <f t="shared" si="26"/>
        <v>0.1943665263820708</v>
      </c>
      <c r="R123" s="271">
        <f t="shared" si="26"/>
        <v>0.19813955290296956</v>
      </c>
      <c r="S123" s="271">
        <f t="shared" si="26"/>
        <v>0.20238716190221195</v>
      </c>
      <c r="T123" s="271">
        <f t="shared" si="26"/>
        <v>0.20278842047317536</v>
      </c>
      <c r="U123" s="271">
        <f t="shared" si="26"/>
        <v>0.19415689897025876</v>
      </c>
      <c r="V123" s="271">
        <f t="shared" si="26"/>
        <v>0.20468644365310237</v>
      </c>
      <c r="W123" s="271">
        <f t="shared" si="26"/>
        <v>0.21950883197212101</v>
      </c>
      <c r="DA123" s="79"/>
    </row>
    <row r="124" spans="1:105" ht="12" customHeight="1" x14ac:dyDescent="0.3">
      <c r="A124" s="203" t="s">
        <v>228</v>
      </c>
      <c r="B124" s="271">
        <f t="shared" ref="B124:W124" si="27">IF(B$71=0,0,B$71/B$54)</f>
        <v>0</v>
      </c>
      <c r="C124" s="271">
        <f t="shared" si="27"/>
        <v>0</v>
      </c>
      <c r="D124" s="271">
        <f t="shared" si="27"/>
        <v>0</v>
      </c>
      <c r="E124" s="271">
        <f t="shared" si="27"/>
        <v>0</v>
      </c>
      <c r="F124" s="271">
        <f t="shared" si="27"/>
        <v>0</v>
      </c>
      <c r="G124" s="271">
        <f t="shared" si="27"/>
        <v>0</v>
      </c>
      <c r="H124" s="271">
        <f t="shared" si="27"/>
        <v>0</v>
      </c>
      <c r="I124" s="271">
        <f t="shared" si="27"/>
        <v>0</v>
      </c>
      <c r="J124" s="271">
        <f t="shared" si="27"/>
        <v>0</v>
      </c>
      <c r="K124" s="271">
        <f t="shared" si="27"/>
        <v>0</v>
      </c>
      <c r="L124" s="271">
        <f t="shared" si="27"/>
        <v>0</v>
      </c>
      <c r="M124" s="271">
        <f t="shared" si="27"/>
        <v>0</v>
      </c>
      <c r="N124" s="271">
        <f t="shared" si="27"/>
        <v>0</v>
      </c>
      <c r="O124" s="271">
        <f t="shared" si="27"/>
        <v>0</v>
      </c>
      <c r="P124" s="271">
        <f t="shared" si="27"/>
        <v>0</v>
      </c>
      <c r="Q124" s="271">
        <f t="shared" si="27"/>
        <v>0</v>
      </c>
      <c r="R124" s="271">
        <f t="shared" si="27"/>
        <v>0</v>
      </c>
      <c r="S124" s="271">
        <f t="shared" si="27"/>
        <v>0</v>
      </c>
      <c r="T124" s="271">
        <f t="shared" si="27"/>
        <v>0</v>
      </c>
      <c r="U124" s="271">
        <f t="shared" si="27"/>
        <v>0</v>
      </c>
      <c r="V124" s="271">
        <f t="shared" si="27"/>
        <v>0</v>
      </c>
      <c r="W124" s="271">
        <f t="shared" si="27"/>
        <v>0</v>
      </c>
      <c r="DA124" s="79"/>
    </row>
    <row r="125" spans="1:105" ht="12" customHeight="1" x14ac:dyDescent="0.3">
      <c r="A125" s="203" t="s">
        <v>181</v>
      </c>
      <c r="B125" s="271">
        <f t="shared" ref="B125:W125" si="28">IF(B$72=0,0,B$72/B$54)</f>
        <v>0.26629640760494677</v>
      </c>
      <c r="C125" s="271">
        <f t="shared" si="28"/>
        <v>0.26939210035582123</v>
      </c>
      <c r="D125" s="271">
        <f t="shared" si="28"/>
        <v>0.27427254993759437</v>
      </c>
      <c r="E125" s="271">
        <f t="shared" si="28"/>
        <v>0.25840738874807334</v>
      </c>
      <c r="F125" s="271">
        <f t="shared" si="28"/>
        <v>0.27953373783194974</v>
      </c>
      <c r="G125" s="271">
        <f t="shared" si="28"/>
        <v>0.29510720335169743</v>
      </c>
      <c r="H125" s="271">
        <f t="shared" si="28"/>
        <v>0.285122475978203</v>
      </c>
      <c r="I125" s="271">
        <f t="shared" si="28"/>
        <v>0.29238116239713291</v>
      </c>
      <c r="J125" s="271">
        <f t="shared" si="28"/>
        <v>0.29092488085252782</v>
      </c>
      <c r="K125" s="271">
        <f t="shared" si="28"/>
        <v>0.30243385026714797</v>
      </c>
      <c r="L125" s="271">
        <f t="shared" si="28"/>
        <v>0.31977367991875744</v>
      </c>
      <c r="M125" s="271">
        <f t="shared" si="28"/>
        <v>0.33110863248490652</v>
      </c>
      <c r="N125" s="271">
        <f t="shared" si="28"/>
        <v>0.35991075005857864</v>
      </c>
      <c r="O125" s="271">
        <f t="shared" si="28"/>
        <v>0.34439016109932785</v>
      </c>
      <c r="P125" s="271">
        <f t="shared" si="28"/>
        <v>0.34604756455611102</v>
      </c>
      <c r="Q125" s="271">
        <f t="shared" si="28"/>
        <v>0.35792302206953713</v>
      </c>
      <c r="R125" s="271">
        <f t="shared" si="28"/>
        <v>0.34346525872782141</v>
      </c>
      <c r="S125" s="271">
        <f t="shared" si="28"/>
        <v>0.35393181894714648</v>
      </c>
      <c r="T125" s="271">
        <f t="shared" si="28"/>
        <v>0.35486471372797984</v>
      </c>
      <c r="U125" s="271">
        <f t="shared" si="28"/>
        <v>0.36909271484414119</v>
      </c>
      <c r="V125" s="271">
        <f t="shared" si="28"/>
        <v>0.38915061522056504</v>
      </c>
      <c r="W125" s="271">
        <f t="shared" si="28"/>
        <v>0.35206884943241101</v>
      </c>
      <c r="DA125" s="79"/>
    </row>
    <row r="126" spans="1:105" ht="12" customHeight="1" x14ac:dyDescent="0.3">
      <c r="A126" s="62" t="s">
        <v>183</v>
      </c>
      <c r="B126" s="272">
        <f t="shared" ref="B126:W126" si="29">IF(B$73=0,0,B$73/B$54)</f>
        <v>0.26629640760494677</v>
      </c>
      <c r="C126" s="272">
        <f t="shared" si="29"/>
        <v>0.26939210035582123</v>
      </c>
      <c r="D126" s="272">
        <f t="shared" si="29"/>
        <v>0.27427254993759437</v>
      </c>
      <c r="E126" s="272">
        <f t="shared" si="29"/>
        <v>0.25840738874807334</v>
      </c>
      <c r="F126" s="272">
        <f t="shared" si="29"/>
        <v>0.27953373783194974</v>
      </c>
      <c r="G126" s="272">
        <f t="shared" si="29"/>
        <v>0.29510720335169743</v>
      </c>
      <c r="H126" s="272">
        <f t="shared" si="29"/>
        <v>0.285122475978203</v>
      </c>
      <c r="I126" s="272">
        <f t="shared" si="29"/>
        <v>0.29238116239713291</v>
      </c>
      <c r="J126" s="272">
        <f t="shared" si="29"/>
        <v>0.29092488085252782</v>
      </c>
      <c r="K126" s="272">
        <f t="shared" si="29"/>
        <v>0.30243385026714797</v>
      </c>
      <c r="L126" s="272">
        <f t="shared" si="29"/>
        <v>0.31977367991875744</v>
      </c>
      <c r="M126" s="272">
        <f t="shared" si="29"/>
        <v>0.33110863248490652</v>
      </c>
      <c r="N126" s="272">
        <f t="shared" si="29"/>
        <v>0.35991075005857864</v>
      </c>
      <c r="O126" s="272">
        <f t="shared" si="29"/>
        <v>0.34439016109932785</v>
      </c>
      <c r="P126" s="272">
        <f t="shared" si="29"/>
        <v>0.34604756455611102</v>
      </c>
      <c r="Q126" s="272">
        <f t="shared" si="29"/>
        <v>0.35792302206953713</v>
      </c>
      <c r="R126" s="272">
        <f t="shared" si="29"/>
        <v>0.34346525872782141</v>
      </c>
      <c r="S126" s="272">
        <f t="shared" si="29"/>
        <v>0.35393181894714648</v>
      </c>
      <c r="T126" s="272">
        <f t="shared" si="29"/>
        <v>0.35486471372797984</v>
      </c>
      <c r="U126" s="272">
        <f t="shared" si="29"/>
        <v>0.36909271484414119</v>
      </c>
      <c r="V126" s="272">
        <f t="shared" si="29"/>
        <v>0.38915061522056504</v>
      </c>
      <c r="W126" s="272">
        <f t="shared" si="29"/>
        <v>0.35206884943241101</v>
      </c>
      <c r="DA126" s="80"/>
    </row>
    <row r="127" spans="1:105" ht="12" customHeight="1" x14ac:dyDescent="0.3">
      <c r="A127" s="62" t="s">
        <v>189</v>
      </c>
      <c r="B127" s="272">
        <f t="shared" ref="B127:W127" si="30">IF(B$78=0,0,B$78/B$54)</f>
        <v>0</v>
      </c>
      <c r="C127" s="272">
        <f t="shared" si="30"/>
        <v>0</v>
      </c>
      <c r="D127" s="272">
        <f t="shared" si="30"/>
        <v>0</v>
      </c>
      <c r="E127" s="272">
        <f t="shared" si="30"/>
        <v>0</v>
      </c>
      <c r="F127" s="272">
        <f t="shared" si="30"/>
        <v>0</v>
      </c>
      <c r="G127" s="272">
        <f t="shared" si="30"/>
        <v>0</v>
      </c>
      <c r="H127" s="272">
        <f t="shared" si="30"/>
        <v>0</v>
      </c>
      <c r="I127" s="272">
        <f t="shared" si="30"/>
        <v>0</v>
      </c>
      <c r="J127" s="272">
        <f t="shared" si="30"/>
        <v>0</v>
      </c>
      <c r="K127" s="272">
        <f t="shared" si="30"/>
        <v>0</v>
      </c>
      <c r="L127" s="272">
        <f t="shared" si="30"/>
        <v>0</v>
      </c>
      <c r="M127" s="272">
        <f t="shared" si="30"/>
        <v>0</v>
      </c>
      <c r="N127" s="272">
        <f t="shared" si="30"/>
        <v>0</v>
      </c>
      <c r="O127" s="272">
        <f t="shared" si="30"/>
        <v>0</v>
      </c>
      <c r="P127" s="272">
        <f t="shared" si="30"/>
        <v>0</v>
      </c>
      <c r="Q127" s="272">
        <f t="shared" si="30"/>
        <v>0</v>
      </c>
      <c r="R127" s="272">
        <f t="shared" si="30"/>
        <v>0</v>
      </c>
      <c r="S127" s="272">
        <f t="shared" si="30"/>
        <v>0</v>
      </c>
      <c r="T127" s="272">
        <f t="shared" si="30"/>
        <v>0</v>
      </c>
      <c r="U127" s="272">
        <f t="shared" si="30"/>
        <v>0</v>
      </c>
      <c r="V127" s="272">
        <f t="shared" si="30"/>
        <v>0</v>
      </c>
      <c r="W127" s="272">
        <f t="shared" si="30"/>
        <v>0</v>
      </c>
      <c r="DA127" s="80"/>
    </row>
    <row r="128" spans="1:105" ht="12" customHeight="1" x14ac:dyDescent="0.3">
      <c r="A128" s="203" t="s">
        <v>191</v>
      </c>
      <c r="B128" s="271">
        <f t="shared" ref="B128:W128" si="31">IF(B$79=0,0,B$79/B$54)</f>
        <v>0.18639180387520687</v>
      </c>
      <c r="C128" s="271">
        <f t="shared" si="31"/>
        <v>0.13204874117736584</v>
      </c>
      <c r="D128" s="271">
        <f t="shared" si="31"/>
        <v>0.12966015035398429</v>
      </c>
      <c r="E128" s="271">
        <f t="shared" si="31"/>
        <v>0.13710006780447098</v>
      </c>
      <c r="F128" s="271">
        <f t="shared" si="31"/>
        <v>0.13033397738226188</v>
      </c>
      <c r="G128" s="271">
        <f t="shared" si="31"/>
        <v>0.12873900110566891</v>
      </c>
      <c r="H128" s="271">
        <f t="shared" si="31"/>
        <v>0.11163630412516573</v>
      </c>
      <c r="I128" s="271">
        <f t="shared" si="31"/>
        <v>0.12627450800294499</v>
      </c>
      <c r="J128" s="271">
        <f t="shared" si="31"/>
        <v>0.12564504757630635</v>
      </c>
      <c r="K128" s="271">
        <f t="shared" si="31"/>
        <v>0.1281786910653239</v>
      </c>
      <c r="L128" s="271">
        <f t="shared" si="31"/>
        <v>0.11288522956335491</v>
      </c>
      <c r="M128" s="271">
        <f t="shared" si="31"/>
        <v>0.1143255772723458</v>
      </c>
      <c r="N128" s="271">
        <f t="shared" si="31"/>
        <v>0.11709497610692537</v>
      </c>
      <c r="O128" s="271">
        <f t="shared" si="31"/>
        <v>0.11373605299177285</v>
      </c>
      <c r="P128" s="271">
        <f t="shared" si="31"/>
        <v>0.11748745907777776</v>
      </c>
      <c r="Q128" s="271">
        <f t="shared" si="31"/>
        <v>0.11950648988147852</v>
      </c>
      <c r="R128" s="271">
        <f t="shared" si="31"/>
        <v>0.11757472663904595</v>
      </c>
      <c r="S128" s="271">
        <f t="shared" si="31"/>
        <v>0.12051518757489468</v>
      </c>
      <c r="T128" s="271">
        <f t="shared" si="31"/>
        <v>0.12279820966388399</v>
      </c>
      <c r="U128" s="271">
        <f t="shared" si="31"/>
        <v>0.12397547495306391</v>
      </c>
      <c r="V128" s="271">
        <f t="shared" si="31"/>
        <v>0.1311673816048988</v>
      </c>
      <c r="W128" s="271">
        <f t="shared" si="31"/>
        <v>0.12856493874232433</v>
      </c>
      <c r="DA128" s="79"/>
    </row>
    <row r="129" spans="1:105" ht="12" customHeight="1" x14ac:dyDescent="0.3">
      <c r="A129" s="62" t="s">
        <v>192</v>
      </c>
      <c r="B129" s="272">
        <f t="shared" ref="B129:W129" si="32">IF(B$80=0,0,B$80/B$54)</f>
        <v>4.5685168566629568E-2</v>
      </c>
      <c r="C129" s="272">
        <f t="shared" si="32"/>
        <v>4.5661030563106365E-2</v>
      </c>
      <c r="D129" s="272">
        <f t="shared" si="32"/>
        <v>4.6363804746070957E-2</v>
      </c>
      <c r="E129" s="272">
        <f t="shared" si="32"/>
        <v>4.4190810358897901E-2</v>
      </c>
      <c r="F129" s="272">
        <f t="shared" si="32"/>
        <v>4.7697838268366162E-2</v>
      </c>
      <c r="G129" s="272">
        <f t="shared" si="32"/>
        <v>5.0508298039459422E-2</v>
      </c>
      <c r="H129" s="272">
        <f t="shared" si="32"/>
        <v>4.900566472838902E-2</v>
      </c>
      <c r="I129" s="272">
        <f t="shared" si="32"/>
        <v>4.9568723613696956E-2</v>
      </c>
      <c r="J129" s="272">
        <f t="shared" si="32"/>
        <v>5.0360475280870308E-2</v>
      </c>
      <c r="K129" s="272">
        <f t="shared" si="32"/>
        <v>5.2480747270458074E-2</v>
      </c>
      <c r="L129" s="272">
        <f t="shared" si="32"/>
        <v>5.5489693580056253E-2</v>
      </c>
      <c r="M129" s="272">
        <f t="shared" si="32"/>
        <v>5.7456625457626358E-2</v>
      </c>
      <c r="N129" s="272">
        <f t="shared" si="32"/>
        <v>6.1980633674802894E-2</v>
      </c>
      <c r="O129" s="272">
        <f t="shared" si="32"/>
        <v>5.9382099531126144E-2</v>
      </c>
      <c r="P129" s="272">
        <f t="shared" si="32"/>
        <v>5.9679181823602288E-2</v>
      </c>
      <c r="Q129" s="272">
        <f t="shared" si="32"/>
        <v>6.1879837979973353E-2</v>
      </c>
      <c r="R129" s="272">
        <f t="shared" si="32"/>
        <v>5.9386627497965153E-2</v>
      </c>
      <c r="S129" s="272">
        <f t="shared" si="32"/>
        <v>6.1193785753462293E-2</v>
      </c>
      <c r="T129" s="272">
        <f t="shared" si="32"/>
        <v>6.141713231280542E-2</v>
      </c>
      <c r="U129" s="272">
        <f t="shared" si="32"/>
        <v>6.3914098586123944E-2</v>
      </c>
      <c r="V129" s="272">
        <f t="shared" si="32"/>
        <v>6.7378624278960977E-2</v>
      </c>
      <c r="W129" s="272">
        <f t="shared" si="32"/>
        <v>6.0951064900220647E-2</v>
      </c>
      <c r="DA129" s="80"/>
    </row>
    <row r="130" spans="1:105" ht="12" customHeight="1" x14ac:dyDescent="0.3">
      <c r="A130" s="62" t="s">
        <v>197</v>
      </c>
      <c r="B130" s="272">
        <f t="shared" ref="B130:W130" si="33">IF(B$84=0,0,B$84/B$54)</f>
        <v>0.1407066353085773</v>
      </c>
      <c r="C130" s="272">
        <f t="shared" si="33"/>
        <v>8.6387710614259469E-2</v>
      </c>
      <c r="D130" s="272">
        <f t="shared" si="33"/>
        <v>8.3296345607913339E-2</v>
      </c>
      <c r="E130" s="272">
        <f t="shared" si="33"/>
        <v>9.2909257445573087E-2</v>
      </c>
      <c r="F130" s="272">
        <f t="shared" si="33"/>
        <v>8.2636139113895724E-2</v>
      </c>
      <c r="G130" s="272">
        <f t="shared" si="33"/>
        <v>7.8230703066209481E-2</v>
      </c>
      <c r="H130" s="272">
        <f t="shared" si="33"/>
        <v>6.2630639396776697E-2</v>
      </c>
      <c r="I130" s="272">
        <f t="shared" si="33"/>
        <v>7.670578438924805E-2</v>
      </c>
      <c r="J130" s="272">
        <f t="shared" si="33"/>
        <v>7.5284572295436031E-2</v>
      </c>
      <c r="K130" s="272">
        <f t="shared" si="33"/>
        <v>7.5697943794865816E-2</v>
      </c>
      <c r="L130" s="272">
        <f t="shared" si="33"/>
        <v>5.7395535983298648E-2</v>
      </c>
      <c r="M130" s="272">
        <f t="shared" si="33"/>
        <v>5.6868951814719425E-2</v>
      </c>
      <c r="N130" s="272">
        <f t="shared" si="33"/>
        <v>5.5114342432122494E-2</v>
      </c>
      <c r="O130" s="272">
        <f t="shared" si="33"/>
        <v>5.4353953460646719E-2</v>
      </c>
      <c r="P130" s="272">
        <f t="shared" si="33"/>
        <v>5.7808277254175477E-2</v>
      </c>
      <c r="Q130" s="272">
        <f t="shared" si="33"/>
        <v>5.7626651901505177E-2</v>
      </c>
      <c r="R130" s="272">
        <f t="shared" si="33"/>
        <v>5.8188099141080786E-2</v>
      </c>
      <c r="S130" s="272">
        <f t="shared" si="33"/>
        <v>5.9321401821432383E-2</v>
      </c>
      <c r="T130" s="272">
        <f t="shared" si="33"/>
        <v>6.1381077351078582E-2</v>
      </c>
      <c r="U130" s="272">
        <f t="shared" si="33"/>
        <v>6.0061376366939978E-2</v>
      </c>
      <c r="V130" s="272">
        <f t="shared" si="33"/>
        <v>6.3788757325937806E-2</v>
      </c>
      <c r="W130" s="272">
        <f t="shared" si="33"/>
        <v>6.7613873842103669E-2</v>
      </c>
      <c r="DA130" s="80"/>
    </row>
    <row r="131" spans="1:105" ht="12" customHeight="1" x14ac:dyDescent="0.3">
      <c r="A131" s="103" t="s">
        <v>209</v>
      </c>
      <c r="B131" s="282">
        <f t="shared" ref="B131:W131" si="34">IF(B$95=0,0,B$95/B$54)</f>
        <v>0</v>
      </c>
      <c r="C131" s="282">
        <f t="shared" si="34"/>
        <v>0</v>
      </c>
      <c r="D131" s="282">
        <f t="shared" si="34"/>
        <v>0</v>
      </c>
      <c r="E131" s="282">
        <f t="shared" si="34"/>
        <v>0</v>
      </c>
      <c r="F131" s="282">
        <f t="shared" si="34"/>
        <v>0</v>
      </c>
      <c r="G131" s="282">
        <f t="shared" si="34"/>
        <v>0</v>
      </c>
      <c r="H131" s="282">
        <f t="shared" si="34"/>
        <v>0</v>
      </c>
      <c r="I131" s="282">
        <f t="shared" si="34"/>
        <v>0</v>
      </c>
      <c r="J131" s="282">
        <f t="shared" si="34"/>
        <v>0</v>
      </c>
      <c r="K131" s="282">
        <f t="shared" si="34"/>
        <v>0</v>
      </c>
      <c r="L131" s="282">
        <f t="shared" si="34"/>
        <v>0</v>
      </c>
      <c r="M131" s="282">
        <f t="shared" si="34"/>
        <v>0</v>
      </c>
      <c r="N131" s="282">
        <f t="shared" si="34"/>
        <v>0</v>
      </c>
      <c r="O131" s="282">
        <f t="shared" si="34"/>
        <v>0</v>
      </c>
      <c r="P131" s="282">
        <f t="shared" si="34"/>
        <v>0</v>
      </c>
      <c r="Q131" s="282">
        <f t="shared" si="34"/>
        <v>0</v>
      </c>
      <c r="R131" s="282">
        <f t="shared" si="34"/>
        <v>0</v>
      </c>
      <c r="S131" s="282">
        <f t="shared" si="34"/>
        <v>0</v>
      </c>
      <c r="T131" s="282">
        <f t="shared" si="34"/>
        <v>0</v>
      </c>
      <c r="U131" s="282">
        <f t="shared" si="34"/>
        <v>0</v>
      </c>
      <c r="V131" s="282">
        <f t="shared" si="34"/>
        <v>0</v>
      </c>
      <c r="W131" s="282">
        <f t="shared" si="34"/>
        <v>0</v>
      </c>
      <c r="DA131" s="104"/>
    </row>
    <row r="132" spans="1:105" ht="12" customHeight="1" x14ac:dyDescent="0.3">
      <c r="A132" s="100" t="s">
        <v>106</v>
      </c>
      <c r="B132" s="283">
        <f t="shared" ref="B132:W132" si="35">IF(B$96=0,0,B$96/B$54)</f>
        <v>0.24000938927772106</v>
      </c>
      <c r="C132" s="283">
        <f t="shared" si="35"/>
        <v>0.25941824684198395</v>
      </c>
      <c r="D132" s="283">
        <f t="shared" si="35"/>
        <v>0.25781894579540487</v>
      </c>
      <c r="E132" s="283">
        <f t="shared" si="35"/>
        <v>0.23262884950887541</v>
      </c>
      <c r="F132" s="283">
        <f t="shared" si="35"/>
        <v>0.25710662510103599</v>
      </c>
      <c r="G132" s="283">
        <f t="shared" si="35"/>
        <v>0.26968366365118446</v>
      </c>
      <c r="H132" s="283">
        <f t="shared" si="35"/>
        <v>0.31389951478022426</v>
      </c>
      <c r="I132" s="283">
        <f t="shared" si="35"/>
        <v>0.30112303028271847</v>
      </c>
      <c r="J132" s="283">
        <f t="shared" si="35"/>
        <v>0.3080757270090338</v>
      </c>
      <c r="K132" s="283">
        <f t="shared" si="35"/>
        <v>0.292112240207274</v>
      </c>
      <c r="L132" s="283">
        <f t="shared" si="35"/>
        <v>0.35815571018515635</v>
      </c>
      <c r="M132" s="283">
        <f t="shared" si="35"/>
        <v>0.34739878570880556</v>
      </c>
      <c r="N132" s="283">
        <f t="shared" si="35"/>
        <v>0.32207006030757901</v>
      </c>
      <c r="O132" s="283">
        <f t="shared" si="35"/>
        <v>0.34401932518847217</v>
      </c>
      <c r="P132" s="283">
        <f t="shared" si="35"/>
        <v>0.3406319654057921</v>
      </c>
      <c r="Q132" s="283">
        <f t="shared" si="35"/>
        <v>0.32697014588456086</v>
      </c>
      <c r="R132" s="283">
        <f t="shared" si="35"/>
        <v>0.33968937264395854</v>
      </c>
      <c r="S132" s="283">
        <f t="shared" si="35"/>
        <v>0.32201468449074094</v>
      </c>
      <c r="T132" s="283">
        <f t="shared" si="35"/>
        <v>0.31837434505549905</v>
      </c>
      <c r="U132" s="283">
        <f t="shared" si="35"/>
        <v>0.31158199288636435</v>
      </c>
      <c r="V132" s="283">
        <f t="shared" si="35"/>
        <v>0.27374846284633597</v>
      </c>
      <c r="W132" s="283">
        <f t="shared" si="35"/>
        <v>0.29860192554771647</v>
      </c>
      <c r="DA132" s="106"/>
    </row>
    <row r="133" spans="1:105" ht="12" customHeight="1" x14ac:dyDescent="0.3">
      <c r="A133" s="6"/>
    </row>
    <row r="134" spans="1:105" ht="15" customHeight="1" x14ac:dyDescent="0.3">
      <c r="A134" s="32" t="s">
        <v>432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3">
      <c r="A136" s="35" t="s">
        <v>433</v>
      </c>
      <c r="B136" s="274">
        <f>IF(B$5=0,0,(B$5-B$52)/ISI_fec!B$5)</f>
        <v>3.6409385932083866</v>
      </c>
      <c r="C136" s="274">
        <f>IF(C$5=0,0,(C$5-C$52)/ISI_fec!C$5)</f>
        <v>3.7048698329478951</v>
      </c>
      <c r="D136" s="274">
        <f>IF(D$5=0,0,(D$5-D$52)/ISI_fec!D$5)</f>
        <v>3.7386413236895417</v>
      </c>
      <c r="E136" s="274">
        <f>IF(E$5=0,0,(E$5-E$52)/ISI_fec!E$5)</f>
        <v>3.9790390331748875</v>
      </c>
      <c r="F136" s="274">
        <f>IF(F$5=0,0,(F$5-F$52)/ISI_fec!F$5)</f>
        <v>3.840258030952115</v>
      </c>
      <c r="G136" s="274">
        <f>IF(G$5=0,0,(G$5-G$52)/ISI_fec!G$5)</f>
        <v>3.4616471596487202</v>
      </c>
      <c r="H136" s="274">
        <f>IF(H$5=0,0,(H$5-H$52)/ISI_fec!H$5)</f>
        <v>3.1481061519614366</v>
      </c>
      <c r="I136" s="274">
        <f>IF(I$5=0,0,(I$5-I$52)/ISI_fec!I$5)</f>
        <v>3.0828319256432306</v>
      </c>
      <c r="J136" s="274">
        <f>IF(J$5=0,0,(J$5-J$52)/ISI_fec!J$5)</f>
        <v>3.1387354763535065</v>
      </c>
      <c r="K136" s="274">
        <f>IF(K$5=0,0,(K$5-K$52)/ISI_fec!K$5)</f>
        <v>2.8906162550734722</v>
      </c>
      <c r="L136" s="274">
        <f>IF(L$5=0,0,(L$5-L$52)/ISI_fec!L$5)</f>
        <v>2.1238252659081671</v>
      </c>
      <c r="M136" s="274">
        <f>IF(M$5=0,0,(M$5-M$52)/ISI_fec!M$5)</f>
        <v>2.0881648639422452</v>
      </c>
      <c r="N136" s="274">
        <f>IF(N$5=0,0,(N$5-N$52)/ISI_fec!N$5)</f>
        <v>1.8879226293662121</v>
      </c>
      <c r="O136" s="274">
        <f>IF(O$5=0,0,(O$5-O$52)/ISI_fec!O$5)</f>
        <v>1.8489936066523567</v>
      </c>
      <c r="P136" s="274">
        <f>IF(P$5=0,0,(P$5-P$52)/ISI_fec!P$5)</f>
        <v>1.9130272186185222</v>
      </c>
      <c r="Q136" s="274">
        <f>IF(Q$5=0,0,(Q$5-Q$52)/ISI_fec!Q$5)</f>
        <v>1.9440910771859996</v>
      </c>
      <c r="R136" s="274">
        <f>IF(R$5=0,0,(R$5-R$52)/ISI_fec!R$5)</f>
        <v>2.0595876091952405</v>
      </c>
      <c r="S136" s="274">
        <f>IF(S$5=0,0,(S$5-S$52)/ISI_fec!S$5)</f>
        <v>2.0673493819510846</v>
      </c>
      <c r="T136" s="274">
        <f>IF(T$5=0,0,(T$5-T$52)/ISI_fec!T$5)</f>
        <v>2.1169888655460571</v>
      </c>
      <c r="U136" s="274">
        <f>IF(U$5=0,0,(U$5-U$52)/ISI_fec!U$5)</f>
        <v>2.133798628442142</v>
      </c>
      <c r="V136" s="274">
        <f>IF(V$5=0,0,(V$5-V$52)/ISI_fec!V$5)</f>
        <v>2.0401180630408091</v>
      </c>
      <c r="W136" s="274">
        <f>IF(W$5=0,0,(W$5-W$52)/ISI_fec!W$5)</f>
        <v>2.1428339488125512</v>
      </c>
      <c r="DA136" s="111"/>
    </row>
    <row r="137" spans="1:105" ht="12" customHeight="1" x14ac:dyDescent="0.3">
      <c r="A137" s="55" t="s">
        <v>92</v>
      </c>
      <c r="B137" s="275">
        <f>IF(B$6=0,0,B$6/ISI_fec!B$6)</f>
        <v>0</v>
      </c>
      <c r="C137" s="275">
        <f>IF(C$6=0,0,C$6/ISI_fec!C$6)</f>
        <v>0</v>
      </c>
      <c r="D137" s="275">
        <f>IF(D$6=0,0,D$6/ISI_fec!D$6)</f>
        <v>0</v>
      </c>
      <c r="E137" s="275">
        <f>IF(E$6=0,0,E$6/ISI_fec!E$6)</f>
        <v>0</v>
      </c>
      <c r="F137" s="275">
        <f>IF(F$6=0,0,F$6/ISI_fec!F$6)</f>
        <v>0</v>
      </c>
      <c r="G137" s="275">
        <f>IF(G$6=0,0,G$6/ISI_fec!G$6)</f>
        <v>0</v>
      </c>
      <c r="H137" s="275">
        <f>IF(H$6=0,0,H$6/ISI_fec!H$6)</f>
        <v>0</v>
      </c>
      <c r="I137" s="275">
        <f>IF(I$6=0,0,I$6/ISI_fec!I$6)</f>
        <v>0</v>
      </c>
      <c r="J137" s="275">
        <f>IF(J$6=0,0,J$6/ISI_fec!J$6)</f>
        <v>0</v>
      </c>
      <c r="K137" s="275">
        <f>IF(K$6=0,0,K$6/ISI_fec!K$6)</f>
        <v>0</v>
      </c>
      <c r="L137" s="275">
        <f>IF(L$6=0,0,L$6/ISI_fec!L$6)</f>
        <v>0</v>
      </c>
      <c r="M137" s="275">
        <f>IF(M$6=0,0,M$6/ISI_fec!M$6)</f>
        <v>0</v>
      </c>
      <c r="N137" s="275">
        <f>IF(N$6=0,0,N$6/ISI_fec!N$6)</f>
        <v>0</v>
      </c>
      <c r="O137" s="275">
        <f>IF(O$6=0,0,O$6/ISI_fec!O$6)</f>
        <v>0</v>
      </c>
      <c r="P137" s="275">
        <f>IF(P$6=0,0,P$6/ISI_fec!P$6)</f>
        <v>0</v>
      </c>
      <c r="Q137" s="275">
        <f>IF(Q$6=0,0,Q$6/ISI_fec!Q$6)</f>
        <v>0</v>
      </c>
      <c r="R137" s="275">
        <f>IF(R$6=0,0,R$6/ISI_fec!R$6)</f>
        <v>0</v>
      </c>
      <c r="S137" s="275">
        <f>IF(S$6=0,0,S$6/ISI_fec!S$6)</f>
        <v>0</v>
      </c>
      <c r="T137" s="275">
        <f>IF(T$6=0,0,T$6/ISI_fec!T$6)</f>
        <v>0</v>
      </c>
      <c r="U137" s="275">
        <f>IF(U$6=0,0,U$6/ISI_fec!U$6)</f>
        <v>0</v>
      </c>
      <c r="V137" s="275">
        <f>IF(V$6=0,0,V$6/ISI_fec!V$6)</f>
        <v>0</v>
      </c>
      <c r="W137" s="275">
        <f>IF(W$6=0,0,W$6/ISI_fec!W$6)</f>
        <v>0</v>
      </c>
      <c r="DA137" s="76"/>
    </row>
    <row r="138" spans="1:105" ht="12" customHeight="1" x14ac:dyDescent="0.3">
      <c r="A138" s="202" t="s">
        <v>93</v>
      </c>
      <c r="B138" s="276">
        <f>IF(B$7=0,0,B$7/ISI_fec!B$7)</f>
        <v>0</v>
      </c>
      <c r="C138" s="276">
        <f>IF(C$7=0,0,C$7/ISI_fec!C$7)</f>
        <v>0</v>
      </c>
      <c r="D138" s="276">
        <f>IF(D$7=0,0,D$7/ISI_fec!D$7)</f>
        <v>0</v>
      </c>
      <c r="E138" s="276">
        <f>IF(E$7=0,0,E$7/ISI_fec!E$7)</f>
        <v>0</v>
      </c>
      <c r="F138" s="276">
        <f>IF(F$7=0,0,F$7/ISI_fec!F$7)</f>
        <v>0</v>
      </c>
      <c r="G138" s="276">
        <f>IF(G$7=0,0,G$7/ISI_fec!G$7)</f>
        <v>0</v>
      </c>
      <c r="H138" s="276">
        <f>IF(H$7=0,0,H$7/ISI_fec!H$7)</f>
        <v>0</v>
      </c>
      <c r="I138" s="276">
        <f>IF(I$7=0,0,I$7/ISI_fec!I$7)</f>
        <v>0</v>
      </c>
      <c r="J138" s="276">
        <f>IF(J$7=0,0,J$7/ISI_fec!J$7)</f>
        <v>0</v>
      </c>
      <c r="K138" s="276">
        <f>IF(K$7=0,0,K$7/ISI_fec!K$7)</f>
        <v>0</v>
      </c>
      <c r="L138" s="276">
        <f>IF(L$7=0,0,L$7/ISI_fec!L$7)</f>
        <v>0</v>
      </c>
      <c r="M138" s="276">
        <f>IF(M$7=0,0,M$7/ISI_fec!M$7)</f>
        <v>0</v>
      </c>
      <c r="N138" s="276">
        <f>IF(N$7=0,0,N$7/ISI_fec!N$7)</f>
        <v>0</v>
      </c>
      <c r="O138" s="276">
        <f>IF(O$7=0,0,O$7/ISI_fec!O$7)</f>
        <v>0</v>
      </c>
      <c r="P138" s="276">
        <f>IF(P$7=0,0,P$7/ISI_fec!P$7)</f>
        <v>0</v>
      </c>
      <c r="Q138" s="276">
        <f>IF(Q$7=0,0,Q$7/ISI_fec!Q$7)</f>
        <v>0</v>
      </c>
      <c r="R138" s="276">
        <f>IF(R$7=0,0,R$7/ISI_fec!R$7)</f>
        <v>0</v>
      </c>
      <c r="S138" s="276">
        <f>IF(S$7=0,0,S$7/ISI_fec!S$7)</f>
        <v>0</v>
      </c>
      <c r="T138" s="276">
        <f>IF(T$7=0,0,T$7/ISI_fec!T$7)</f>
        <v>0</v>
      </c>
      <c r="U138" s="276">
        <f>IF(U$7=0,0,U$7/ISI_fec!U$7)</f>
        <v>0</v>
      </c>
      <c r="V138" s="276">
        <f>IF(V$7=0,0,V$7/ISI_fec!V$7)</f>
        <v>0</v>
      </c>
      <c r="W138" s="276">
        <f>IF(W$7=0,0,W$7/ISI_fec!W$7)</f>
        <v>0</v>
      </c>
      <c r="DA138" s="77"/>
    </row>
    <row r="139" spans="1:105" ht="12" customHeight="1" x14ac:dyDescent="0.3">
      <c r="A139" s="202" t="s">
        <v>94</v>
      </c>
      <c r="B139" s="276">
        <f>IF(B$8=0,0,B$8/ISI_fec!B$8)</f>
        <v>0</v>
      </c>
      <c r="C139" s="276">
        <f>IF(C$8=0,0,C$8/ISI_fec!C$8)</f>
        <v>0</v>
      </c>
      <c r="D139" s="276">
        <f>IF(D$8=0,0,D$8/ISI_fec!D$8)</f>
        <v>0</v>
      </c>
      <c r="E139" s="276">
        <f>IF(E$8=0,0,E$8/ISI_fec!E$8)</f>
        <v>0</v>
      </c>
      <c r="F139" s="276">
        <f>IF(F$8=0,0,F$8/ISI_fec!F$8)</f>
        <v>0</v>
      </c>
      <c r="G139" s="276">
        <f>IF(G$8=0,0,G$8/ISI_fec!G$8)</f>
        <v>0</v>
      </c>
      <c r="H139" s="276">
        <f>IF(H$8=0,0,H$8/ISI_fec!H$8)</f>
        <v>0</v>
      </c>
      <c r="I139" s="276">
        <f>IF(I$8=0,0,I$8/ISI_fec!I$8)</f>
        <v>0</v>
      </c>
      <c r="J139" s="276">
        <f>IF(J$8=0,0,J$8/ISI_fec!J$8)</f>
        <v>0</v>
      </c>
      <c r="K139" s="276">
        <f>IF(K$8=0,0,K$8/ISI_fec!K$8)</f>
        <v>0</v>
      </c>
      <c r="L139" s="276">
        <f>IF(L$8=0,0,L$8/ISI_fec!L$8)</f>
        <v>0</v>
      </c>
      <c r="M139" s="276">
        <f>IF(M$8=0,0,M$8/ISI_fec!M$8)</f>
        <v>0</v>
      </c>
      <c r="N139" s="276">
        <f>IF(N$8=0,0,N$8/ISI_fec!N$8)</f>
        <v>0</v>
      </c>
      <c r="O139" s="276">
        <f>IF(O$8=0,0,O$8/ISI_fec!O$8)</f>
        <v>0</v>
      </c>
      <c r="P139" s="276">
        <f>IF(P$8=0,0,P$8/ISI_fec!P$8)</f>
        <v>0</v>
      </c>
      <c r="Q139" s="276">
        <f>IF(Q$8=0,0,Q$8/ISI_fec!Q$8)</f>
        <v>0</v>
      </c>
      <c r="R139" s="276">
        <f>IF(R$8=0,0,R$8/ISI_fec!R$8)</f>
        <v>0</v>
      </c>
      <c r="S139" s="276">
        <f>IF(S$8=0,0,S$8/ISI_fec!S$8)</f>
        <v>0</v>
      </c>
      <c r="T139" s="276">
        <f>IF(T$8=0,0,T$8/ISI_fec!T$8)</f>
        <v>0</v>
      </c>
      <c r="U139" s="276">
        <f>IF(U$8=0,0,U$8/ISI_fec!U$8)</f>
        <v>0</v>
      </c>
      <c r="V139" s="276">
        <f>IF(V$8=0,0,V$8/ISI_fec!V$8)</f>
        <v>0</v>
      </c>
      <c r="W139" s="276">
        <f>IF(W$8=0,0,W$8/ISI_fec!W$8)</f>
        <v>0</v>
      </c>
      <c r="DA139" s="77"/>
    </row>
    <row r="140" spans="1:105" ht="12" customHeight="1" x14ac:dyDescent="0.3">
      <c r="A140" s="202" t="s">
        <v>95</v>
      </c>
      <c r="B140" s="276">
        <f>IF(B$9=0,0,B$9/ISI_fec!B$9)</f>
        <v>0</v>
      </c>
      <c r="C140" s="276">
        <f>IF(C$9=0,0,C$9/ISI_fec!C$9)</f>
        <v>0</v>
      </c>
      <c r="D140" s="276">
        <f>IF(D$9=0,0,D$9/ISI_fec!D$9)</f>
        <v>0</v>
      </c>
      <c r="E140" s="276">
        <f>IF(E$9=0,0,E$9/ISI_fec!E$9)</f>
        <v>0</v>
      </c>
      <c r="F140" s="276">
        <f>IF(F$9=0,0,F$9/ISI_fec!F$9)</f>
        <v>0</v>
      </c>
      <c r="G140" s="276">
        <f>IF(G$9=0,0,G$9/ISI_fec!G$9)</f>
        <v>0</v>
      </c>
      <c r="H140" s="276">
        <f>IF(H$9=0,0,H$9/ISI_fec!H$9)</f>
        <v>0</v>
      </c>
      <c r="I140" s="276">
        <f>IF(I$9=0,0,I$9/ISI_fec!I$9)</f>
        <v>0</v>
      </c>
      <c r="J140" s="276">
        <f>IF(J$9=0,0,J$9/ISI_fec!J$9)</f>
        <v>0</v>
      </c>
      <c r="K140" s="276">
        <f>IF(K$9=0,0,K$9/ISI_fec!K$9)</f>
        <v>0</v>
      </c>
      <c r="L140" s="276">
        <f>IF(L$9=0,0,L$9/ISI_fec!L$9)</f>
        <v>0</v>
      </c>
      <c r="M140" s="276">
        <f>IF(M$9=0,0,M$9/ISI_fec!M$9)</f>
        <v>0</v>
      </c>
      <c r="N140" s="276">
        <f>IF(N$9=0,0,N$9/ISI_fec!N$9)</f>
        <v>0</v>
      </c>
      <c r="O140" s="276">
        <f>IF(O$9=0,0,O$9/ISI_fec!O$9)</f>
        <v>0</v>
      </c>
      <c r="P140" s="276">
        <f>IF(P$9=0,0,P$9/ISI_fec!P$9)</f>
        <v>0</v>
      </c>
      <c r="Q140" s="276">
        <f>IF(Q$9=0,0,Q$9/ISI_fec!Q$9)</f>
        <v>0</v>
      </c>
      <c r="R140" s="276">
        <f>IF(R$9=0,0,R$9/ISI_fec!R$9)</f>
        <v>0</v>
      </c>
      <c r="S140" s="276">
        <f>IF(S$9=0,0,S$9/ISI_fec!S$9)</f>
        <v>0</v>
      </c>
      <c r="T140" s="276">
        <f>IF(T$9=0,0,T$9/ISI_fec!T$9)</f>
        <v>0</v>
      </c>
      <c r="U140" s="276">
        <f>IF(U$9=0,0,U$9/ISI_fec!U$9)</f>
        <v>0</v>
      </c>
      <c r="V140" s="276">
        <f>IF(V$9=0,0,V$9/ISI_fec!V$9)</f>
        <v>0</v>
      </c>
      <c r="W140" s="276">
        <f>IF(W$9=0,0,W$9/ISI_fec!W$9)</f>
        <v>0</v>
      </c>
      <c r="DA140" s="77"/>
    </row>
    <row r="141" spans="1:105" ht="12" customHeight="1" x14ac:dyDescent="0.3">
      <c r="A141" s="56" t="s">
        <v>96</v>
      </c>
      <c r="B141" s="277">
        <f>IF(B$10=0,0,B$10/ISI_fec!B$10)</f>
        <v>1.4545574242466934</v>
      </c>
      <c r="C141" s="277">
        <f>IF(C$10=0,0,C$10/ISI_fec!C$10)</f>
        <v>1.3930184853995542</v>
      </c>
      <c r="D141" s="277">
        <f>IF(D$10=0,0,D$10/ISI_fec!D$10)</f>
        <v>1.431545167967724</v>
      </c>
      <c r="E141" s="277">
        <f>IF(E$10=0,0,E$10/ISI_fec!E$10)</f>
        <v>1.4062122395239101</v>
      </c>
      <c r="F141" s="277">
        <f>IF(F$10=0,0,F$10/ISI_fec!F$10)</f>
        <v>1.4904806812006561</v>
      </c>
      <c r="G141" s="277">
        <f>IF(G$10=0,0,G$10/ISI_fec!G$10)</f>
        <v>1.4720307045040188</v>
      </c>
      <c r="H141" s="277">
        <f>IF(H$10=0,0,H$10/ISI_fec!H$10)</f>
        <v>1.349980086448725</v>
      </c>
      <c r="I141" s="277">
        <f>IF(I$10=0,0,I$10/ISI_fec!I$10)</f>
        <v>1.3337776786575781</v>
      </c>
      <c r="J141" s="277">
        <f>IF(J$10=0,0,J$10/ISI_fec!J$10)</f>
        <v>1.3988717523004661</v>
      </c>
      <c r="K141" s="277">
        <f>IF(K$10=0,0,K$10/ISI_fec!K$10)</f>
        <v>1.3390192120025464</v>
      </c>
      <c r="L141" s="277">
        <f>IF(L$10=0,0,L$10/ISI_fec!L$10)</f>
        <v>1.169411074941419</v>
      </c>
      <c r="M141" s="277">
        <f>IF(M$10=0,0,M$10/ISI_fec!M$10)</f>
        <v>1.1759469902037782</v>
      </c>
      <c r="N141" s="277">
        <f>IF(N$10=0,0,N$10/ISI_fec!N$10)</f>
        <v>1.1140232605492106</v>
      </c>
      <c r="O141" s="277">
        <f>IF(O$10=0,0,O$10/ISI_fec!O$10)</f>
        <v>1.0261841012648119</v>
      </c>
      <c r="P141" s="277">
        <f>IF(P$10=0,0,P$10/ISI_fec!P$10)</f>
        <v>0.96862563264547719</v>
      </c>
      <c r="Q141" s="277">
        <f>IF(Q$10=0,0,Q$10/ISI_fec!Q$10)</f>
        <v>0.93109636359683201</v>
      </c>
      <c r="R141" s="277">
        <f>IF(R$10=0,0,R$10/ISI_fec!R$10)</f>
        <v>0.85995095738391991</v>
      </c>
      <c r="S141" s="277">
        <f>IF(S$10=0,0,S$10/ISI_fec!S$10)</f>
        <v>0.84937762301590014</v>
      </c>
      <c r="T141" s="277">
        <f>IF(T$10=0,0,T$10/ISI_fec!T$10)</f>
        <v>0.90047122341284969</v>
      </c>
      <c r="U141" s="277">
        <f>IF(U$10=0,0,U$10/ISI_fec!U$10)</f>
        <v>0.90961801796567665</v>
      </c>
      <c r="V141" s="277">
        <f>IF(V$10=0,0,V$10/ISI_fec!V$10)</f>
        <v>0.85436541181332448</v>
      </c>
      <c r="W141" s="277">
        <f>IF(W$10=0,0,W$10/ISI_fec!W$10)</f>
        <v>0.99464886236042915</v>
      </c>
      <c r="DA141" s="78"/>
    </row>
    <row r="142" spans="1:105" ht="12" customHeight="1" x14ac:dyDescent="0.3">
      <c r="A142" s="203" t="s">
        <v>167</v>
      </c>
      <c r="B142" s="278">
        <f>IF(B$16=0,0,B$16/ISI_fec!B$16)</f>
        <v>4.8115131169554992</v>
      </c>
      <c r="C142" s="278">
        <f>IF(C$16=0,0,C$16/ISI_fec!C$16)</f>
        <v>4.9401736769157436</v>
      </c>
      <c r="D142" s="278">
        <f>IF(D$16=0,0,D$16/ISI_fec!D$16)</f>
        <v>4.9966752082733823</v>
      </c>
      <c r="E142" s="278">
        <f>IF(E$16=0,0,E$16/ISI_fec!E$16)</f>
        <v>5.5025049963955333</v>
      </c>
      <c r="F142" s="278">
        <f>IF(F$16=0,0,F$16/ISI_fec!F$16)</f>
        <v>5.1504243131910643</v>
      </c>
      <c r="G142" s="278">
        <f>IF(G$16=0,0,G$16/ISI_fec!G$16)</f>
        <v>4.4647216921184754</v>
      </c>
      <c r="H142" s="278">
        <f>IF(H$16=0,0,H$16/ISI_fec!H$16)</f>
        <v>3.9524377958899808</v>
      </c>
      <c r="I142" s="278">
        <f>IF(I$16=0,0,I$16/ISI_fec!I$16)</f>
        <v>3.7226715047596564</v>
      </c>
      <c r="J142" s="278">
        <f>IF(J$16=0,0,J$16/ISI_fec!J$16)</f>
        <v>3.8407865759766304</v>
      </c>
      <c r="K142" s="278">
        <f>IF(K$16=0,0,K$16/ISI_fec!K$16)</f>
        <v>3.4069062094296885</v>
      </c>
      <c r="L142" s="278">
        <f>IF(L$16=0,0,L$16/ISI_fec!L$16)</f>
        <v>2.2557456424557616</v>
      </c>
      <c r="M142" s="278">
        <f>IF(M$16=0,0,M$16/ISI_fec!M$16)</f>
        <v>2.2023277866753572</v>
      </c>
      <c r="N142" s="278">
        <f>IF(N$16=0,0,N$16/ISI_fec!N$16)</f>
        <v>1.9087751523015204</v>
      </c>
      <c r="O142" s="278">
        <f>IF(O$16=0,0,O$16/ISI_fec!O$16)</f>
        <v>1.8348426090832677</v>
      </c>
      <c r="P142" s="278">
        <f>IF(P$16=0,0,P$16/ISI_fec!P$16)</f>
        <v>1.8989642965204505</v>
      </c>
      <c r="Q142" s="278">
        <f>IF(Q$16=0,0,Q$16/ISI_fec!Q$16)</f>
        <v>1.9252670651496659</v>
      </c>
      <c r="R142" s="278">
        <f>IF(R$16=0,0,R$16/ISI_fec!R$16)</f>
        <v>2.0982194701680612</v>
      </c>
      <c r="S142" s="278">
        <f>IF(S$16=0,0,S$16/ISI_fec!S$16)</f>
        <v>2.1193308479107849</v>
      </c>
      <c r="T142" s="278">
        <f>IF(T$16=0,0,T$16/ISI_fec!T$16)</f>
        <v>2.1910216920813057</v>
      </c>
      <c r="U142" s="278">
        <f>IF(U$16=0,0,U$16/ISI_fec!U$16)</f>
        <v>2.2051368286311992</v>
      </c>
      <c r="V142" s="278">
        <f>IF(V$16=0,0,V$16/ISI_fec!V$16)</f>
        <v>2.0599931407689058</v>
      </c>
      <c r="W142" s="278">
        <f>IF(W$16=0,0,W$16/ISI_fec!W$16)</f>
        <v>2.2328187156779511</v>
      </c>
      <c r="DA142" s="79"/>
    </row>
    <row r="143" spans="1:105" ht="12" customHeight="1" x14ac:dyDescent="0.3">
      <c r="A143" s="203" t="s">
        <v>174</v>
      </c>
      <c r="B143" s="278">
        <f>IF(B$22=0,0,B$22/ISI_fec!B$22)</f>
        <v>5.4948595015015362</v>
      </c>
      <c r="C143" s="278">
        <f>IF(C$22=0,0,C$22/ISI_fec!C$22)</f>
        <v>5.4652413189829705</v>
      </c>
      <c r="D143" s="278">
        <f>IF(D$22=0,0,D$22/ISI_fec!D$22)</f>
        <v>5.4143739765044199</v>
      </c>
      <c r="E143" s="278">
        <f>IF(E$22=0,0,E$22/ISI_fec!E$22)</f>
        <v>5.6170169503369127</v>
      </c>
      <c r="F143" s="278">
        <f>IF(F$22=0,0,F$22/ISI_fec!F$22)</f>
        <v>5.7069385003526731</v>
      </c>
      <c r="G143" s="278">
        <f>IF(G$22=0,0,G$22/ISI_fec!G$22)</f>
        <v>5.2552205416508171</v>
      </c>
      <c r="H143" s="278">
        <f>IF(H$22=0,0,H$22/ISI_fec!H$22)</f>
        <v>5.2177006001862445</v>
      </c>
      <c r="I143" s="278">
        <f>IF(I$22=0,0,I$22/ISI_fec!I$22)</f>
        <v>4.9834275087844748</v>
      </c>
      <c r="J143" s="278">
        <f>IF(J$22=0,0,J$22/ISI_fec!J$22)</f>
        <v>4.9977465529867802</v>
      </c>
      <c r="K143" s="278">
        <f>IF(K$22=0,0,K$22/ISI_fec!K$22)</f>
        <v>4.6166269090496304</v>
      </c>
      <c r="L143" s="278">
        <f>IF(L$22=0,0,L$22/ISI_fec!L$22)</f>
        <v>3.314786104226445</v>
      </c>
      <c r="M143" s="278">
        <f>IF(M$22=0,0,M$22/ISI_fec!M$22)</f>
        <v>3.2255565450768415</v>
      </c>
      <c r="N143" s="278">
        <f>IF(N$22=0,0,N$22/ISI_fec!N$22)</f>
        <v>2.8481816195735958</v>
      </c>
      <c r="O143" s="278">
        <f>IF(O$22=0,0,O$22/ISI_fec!O$22)</f>
        <v>2.8525900667381254</v>
      </c>
      <c r="P143" s="278">
        <f>IF(P$22=0,0,P$22/ISI_fec!P$22)</f>
        <v>2.9474601766702064</v>
      </c>
      <c r="Q143" s="278">
        <f>IF(Q$22=0,0,Q$22/ISI_fec!Q$22)</f>
        <v>2.9782769892063712</v>
      </c>
      <c r="R143" s="278">
        <f>IF(R$22=0,0,R$22/ISI_fec!R$22)</f>
        <v>3.2060769473652497</v>
      </c>
      <c r="S143" s="278">
        <f>IF(S$22=0,0,S$22/ISI_fec!S$22)</f>
        <v>3.1882463461025061</v>
      </c>
      <c r="T143" s="278">
        <f>IF(T$22=0,0,T$22/ISI_fec!T$22)</f>
        <v>3.2328836350174157</v>
      </c>
      <c r="U143" s="278">
        <f>IF(U$22=0,0,U$22/ISI_fec!U$22)</f>
        <v>3.172007547886631</v>
      </c>
      <c r="V143" s="278">
        <f>IF(V$22=0,0,V$22/ISI_fec!V$22)</f>
        <v>3.085153702424031</v>
      </c>
      <c r="W143" s="278">
        <f>IF(W$22=0,0,W$22/ISI_fec!W$22)</f>
        <v>3.342802113412505</v>
      </c>
      <c r="DA143" s="79"/>
    </row>
    <row r="144" spans="1:105" ht="12" customHeight="1" x14ac:dyDescent="0.3">
      <c r="A144" s="203" t="s">
        <v>181</v>
      </c>
      <c r="B144" s="278">
        <f>IF(B$28=0,0,B$28/ISI_fec!B$28)</f>
        <v>1.4701847793488343</v>
      </c>
      <c r="C144" s="278">
        <f>IF(C$28=0,0,C$28/ISI_fec!C$28)</f>
        <v>1.4240122190896616</v>
      </c>
      <c r="D144" s="278">
        <f>IF(D$28=0,0,D$28/ISI_fec!D$28)</f>
        <v>1.4668954748981777</v>
      </c>
      <c r="E144" s="278">
        <f>IF(E$28=0,0,E$28/ISI_fec!E$28)</f>
        <v>1.4254135127042027</v>
      </c>
      <c r="F144" s="278">
        <f>IF(F$28=0,0,F$28/ISI_fec!F$28)</f>
        <v>1.5139500515977138</v>
      </c>
      <c r="G144" s="278">
        <f>IF(G$28=0,0,G$28/ISI_fec!G$28)</f>
        <v>1.4911398672089573</v>
      </c>
      <c r="H144" s="278">
        <f>IF(H$28=0,0,H$28/ISI_fec!H$28)</f>
        <v>1.3624134635959573</v>
      </c>
      <c r="I144" s="278">
        <f>IF(I$28=0,0,I$28/ISI_fec!I$28)</f>
        <v>1.3638897194269237</v>
      </c>
      <c r="J144" s="278">
        <f>IF(J$28=0,0,J$28/ISI_fec!J$28)</f>
        <v>1.4021363657651396</v>
      </c>
      <c r="K144" s="278">
        <f>IF(K$28=0,0,K$28/ISI_fec!K$28)</f>
        <v>1.3390192120025468</v>
      </c>
      <c r="L144" s="278">
        <f>IF(L$28=0,0,L$28/ISI_fec!L$28)</f>
        <v>1.2584040179947071</v>
      </c>
      <c r="M144" s="278">
        <f>IF(M$28=0,0,M$28/ISI_fec!M$28)</f>
        <v>1.276558942787239</v>
      </c>
      <c r="N144" s="278">
        <f>IF(N$28=0,0,N$28/ISI_fec!N$28)</f>
        <v>1.2581038018644539</v>
      </c>
      <c r="O144" s="278">
        <f>IF(O$28=0,0,O$28/ISI_fec!O$28)</f>
        <v>1.198005062957745</v>
      </c>
      <c r="P144" s="278">
        <f>IF(P$28=0,0,P$28/ISI_fec!P$28)</f>
        <v>1.239209580356575</v>
      </c>
      <c r="Q144" s="278">
        <f>IF(Q$28=0,0,Q$28/ISI_fec!Q$28)</f>
        <v>1.2845542289016274</v>
      </c>
      <c r="R144" s="278">
        <f>IF(R$28=0,0,R$28/ISI_fec!R$28)</f>
        <v>1.2998109339038824</v>
      </c>
      <c r="S144" s="278">
        <f>IF(S$28=0,0,S$28/ISI_fec!S$28)</f>
        <v>1.3160242722456399</v>
      </c>
      <c r="T144" s="278">
        <f>IF(T$28=0,0,T$28/ISI_fec!T$28)</f>
        <v>1.3492483700893259</v>
      </c>
      <c r="U144" s="278">
        <f>IF(U$28=0,0,U$28/ISI_fec!U$28)</f>
        <v>1.4294198209741698</v>
      </c>
      <c r="V144" s="278">
        <f>IF(V$28=0,0,V$28/ISI_fec!V$28)</f>
        <v>1.3654223313944605</v>
      </c>
      <c r="W144" s="278">
        <f>IF(W$28=0,0,W$28/ISI_fec!W$28)</f>
        <v>1.2842893448012294</v>
      </c>
      <c r="DA144" s="79"/>
    </row>
    <row r="145" spans="1:105" ht="12" customHeight="1" x14ac:dyDescent="0.3">
      <c r="A145" s="41" t="s">
        <v>191</v>
      </c>
      <c r="B145" s="279">
        <f>IF(B$35=0,0,B$35/ISI_fec!B$35)</f>
        <v>2.8083556354852948</v>
      </c>
      <c r="C145" s="279">
        <f>IF(C$35=0,0,C$35/ISI_fec!C$35)</f>
        <v>2.5881729330551062</v>
      </c>
      <c r="D145" s="279">
        <f>IF(D$35=0,0,D$35/ISI_fec!D$35)</f>
        <v>2.6438345040599005</v>
      </c>
      <c r="E145" s="279">
        <f>IF(E$35=0,0,E$35/ISI_fec!E$35)</f>
        <v>2.8324897370227888</v>
      </c>
      <c r="F145" s="279">
        <f>IF(F$35=0,0,F$35/ISI_fec!F$35)</f>
        <v>2.6996669929916948</v>
      </c>
      <c r="G145" s="279">
        <f>IF(G$35=0,0,G$35/ISI_fec!G$35)</f>
        <v>2.4655434903366316</v>
      </c>
      <c r="H145" s="279">
        <f>IF(H$35=0,0,H$35/ISI_fec!H$35)</f>
        <v>2.019464235690696</v>
      </c>
      <c r="I145" s="279">
        <f>IF(I$35=0,0,I$35/ISI_fec!I$35)</f>
        <v>2.4001721587046889</v>
      </c>
      <c r="J145" s="279">
        <f>IF(J$35=0,0,J$35/ISI_fec!J$35)</f>
        <v>2.4571576468880307</v>
      </c>
      <c r="K145" s="279">
        <f>IF(K$35=0,0,K$35/ISI_fec!K$35)</f>
        <v>2.3013357586681549</v>
      </c>
      <c r="L145" s="279">
        <f>IF(L$35=0,0,L$35/ISI_fec!L$35)</f>
        <v>1.83751320621846</v>
      </c>
      <c r="M145" s="279">
        <f>IF(M$35=0,0,M$35/ISI_fec!M$35)</f>
        <v>1.8246942298697806</v>
      </c>
      <c r="N145" s="279">
        <f>IF(N$35=0,0,N$35/ISI_fec!N$35)</f>
        <v>1.6952185134006721</v>
      </c>
      <c r="O145" s="279">
        <f>IF(O$35=0,0,O$35/ISI_fec!O$35)</f>
        <v>1.6409019037795509</v>
      </c>
      <c r="P145" s="279">
        <f>IF(P$35=0,0,P$35/ISI_fec!P$35)</f>
        <v>1.7427620665581598</v>
      </c>
      <c r="Q145" s="279">
        <f>IF(Q$35=0,0,Q$35/ISI_fec!Q$35)</f>
        <v>1.7815010045471722</v>
      </c>
      <c r="R145" s="279">
        <f>IF(R$35=0,0,R$35/ISI_fec!R$35)</f>
        <v>1.8511051375609853</v>
      </c>
      <c r="S145" s="279">
        <f>IF(S$35=0,0,S$35/ISI_fec!S$35)</f>
        <v>1.8605437311897961</v>
      </c>
      <c r="T145" s="279">
        <f>IF(T$35=0,0,T$35/ISI_fec!T$35)</f>
        <v>1.9215019171132628</v>
      </c>
      <c r="U145" s="279">
        <f>IF(U$35=0,0,U$35/ISI_fec!U$35)</f>
        <v>1.9702563014685666</v>
      </c>
      <c r="V145" s="279">
        <f>IF(V$35=0,0,V$35/ISI_fec!V$35)</f>
        <v>1.8990887883393506</v>
      </c>
      <c r="W145" s="279">
        <f>IF(W$35=0,0,W$35/ISI_fec!W$35)</f>
        <v>1.9174897768187953</v>
      </c>
      <c r="DA145" s="82"/>
    </row>
    <row r="146" spans="1:105" ht="12" customHeight="1" x14ac:dyDescent="0.3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3">
      <c r="A147" s="35" t="s">
        <v>434</v>
      </c>
      <c r="B147" s="274">
        <f>IF(B$54=0,0,(B$54-B$96)/ISI_fec!B$54)</f>
        <v>1.6224685061404807</v>
      </c>
      <c r="C147" s="274">
        <f>IF(C$54=0,0,(C$54-C$96)/ISI_fec!C$54)</f>
        <v>1.5681618499022985</v>
      </c>
      <c r="D147" s="274">
        <f>IF(D$54=0,0,(D$54-D$96)/ISI_fec!D$54)</f>
        <v>1.598530473621937</v>
      </c>
      <c r="E147" s="274">
        <f>IF(E$54=0,0,(E$54-E$96)/ISI_fec!E$54)</f>
        <v>1.6924479304047635</v>
      </c>
      <c r="F147" s="274">
        <f>IF(F$54=0,0,(F$54-F$96)/ISI_fec!F$54)</f>
        <v>1.6219568685334362</v>
      </c>
      <c r="G147" s="274">
        <f>IF(G$54=0,0,(G$54-G$96)/ISI_fec!G$54)</f>
        <v>1.4857008485848073</v>
      </c>
      <c r="H147" s="274">
        <f>IF(H$54=0,0,(H$54-H$96)/ISI_fec!H$54)</f>
        <v>1.3166576347628935</v>
      </c>
      <c r="I147" s="274">
        <f>IF(I$54=0,0,(I$54-I$96)/ISI_fec!I$54)</f>
        <v>1.3214051167923317</v>
      </c>
      <c r="J147" s="274">
        <f>IF(J$54=0,0,(J$54-J$96)/ISI_fec!J$54)</f>
        <v>1.3514544288341033</v>
      </c>
      <c r="K147" s="274">
        <f>IF(K$54=0,0,(K$54-K$96)/ISI_fec!K$54)</f>
        <v>1.2754272521480619</v>
      </c>
      <c r="L147" s="274">
        <f>IF(L$54=0,0,(L$54-L$96)/ISI_fec!L$54)</f>
        <v>1.023981891819669</v>
      </c>
      <c r="M147" s="274">
        <f>IF(M$54=0,0,(M$54-M$96)/ISI_fec!M$54)</f>
        <v>1.0205929697162732</v>
      </c>
      <c r="N147" s="274">
        <f>IF(N$54=0,0,(N$54-N$96)/ISI_fec!N$54)</f>
        <v>0.96175335027629449</v>
      </c>
      <c r="O147" s="274">
        <f>IF(O$54=0,0,(O$54-O$96)/ISI_fec!O$54)</f>
        <v>0.9237348707523223</v>
      </c>
      <c r="P147" s="274">
        <f>IF(P$54=0,0,(P$54-P$96)/ISI_fec!P$54)</f>
        <v>0.95617581651321548</v>
      </c>
      <c r="Q147" s="274">
        <f>IF(Q$54=0,0,(Q$54-Q$96)/ISI_fec!Q$54)</f>
        <v>0.98032722175795717</v>
      </c>
      <c r="R147" s="274">
        <f>IF(R$54=0,0,(R$54-R$96)/ISI_fec!R$54)</f>
        <v>1.0126075806316714</v>
      </c>
      <c r="S147" s="274">
        <f>IF(S$54=0,0,(S$54-S$96)/ISI_fec!S$54)</f>
        <v>1.0222997059363961</v>
      </c>
      <c r="T147" s="274">
        <f>IF(T$54=0,0,(T$54-T$96)/ISI_fec!T$54)</f>
        <v>1.0529826284296613</v>
      </c>
      <c r="U147" s="274">
        <f>IF(U$54=0,0,(U$54-U$96)/ISI_fec!U$54)</f>
        <v>1.0860347417865595</v>
      </c>
      <c r="V147" s="274">
        <f>IF(V$54=0,0,(V$54-V$96)/ISI_fec!V$54)</f>
        <v>1.0340986418003093</v>
      </c>
      <c r="W147" s="274">
        <f>IF(W$54=0,0,(W$54-W$96)/ISI_fec!W$54)</f>
        <v>1.0353516426634326</v>
      </c>
      <c r="DA147" s="111"/>
    </row>
    <row r="148" spans="1:105" ht="12" customHeight="1" x14ac:dyDescent="0.3">
      <c r="A148" s="55" t="s">
        <v>92</v>
      </c>
      <c r="B148" s="275">
        <f>IF(B$55=0,0,B$55/ISI_fec!B$55)</f>
        <v>0</v>
      </c>
      <c r="C148" s="275">
        <f>IF(C$55=0,0,C$55/ISI_fec!C$55)</f>
        <v>0</v>
      </c>
      <c r="D148" s="275">
        <f>IF(D$55=0,0,D$55/ISI_fec!D$55)</f>
        <v>0</v>
      </c>
      <c r="E148" s="275">
        <f>IF(E$55=0,0,E$55/ISI_fec!E$55)</f>
        <v>0</v>
      </c>
      <c r="F148" s="275">
        <f>IF(F$55=0,0,F$55/ISI_fec!F$55)</f>
        <v>0</v>
      </c>
      <c r="G148" s="275">
        <f>IF(G$55=0,0,G$55/ISI_fec!G$55)</f>
        <v>0</v>
      </c>
      <c r="H148" s="275">
        <f>IF(H$55=0,0,H$55/ISI_fec!H$55)</f>
        <v>0</v>
      </c>
      <c r="I148" s="275">
        <f>IF(I$55=0,0,I$55/ISI_fec!I$55)</f>
        <v>0</v>
      </c>
      <c r="J148" s="275">
        <f>IF(J$55=0,0,J$55/ISI_fec!J$55)</f>
        <v>0</v>
      </c>
      <c r="K148" s="275">
        <f>IF(K$55=0,0,K$55/ISI_fec!K$55)</f>
        <v>0</v>
      </c>
      <c r="L148" s="275">
        <f>IF(L$55=0,0,L$55/ISI_fec!L$55)</f>
        <v>0</v>
      </c>
      <c r="M148" s="275">
        <f>IF(M$55=0,0,M$55/ISI_fec!M$55)</f>
        <v>0</v>
      </c>
      <c r="N148" s="275">
        <f>IF(N$55=0,0,N$55/ISI_fec!N$55)</f>
        <v>0</v>
      </c>
      <c r="O148" s="275">
        <f>IF(O$55=0,0,O$55/ISI_fec!O$55)</f>
        <v>0</v>
      </c>
      <c r="P148" s="275">
        <f>IF(P$55=0,0,P$55/ISI_fec!P$55)</f>
        <v>0</v>
      </c>
      <c r="Q148" s="275">
        <f>IF(Q$55=0,0,Q$55/ISI_fec!Q$55)</f>
        <v>0</v>
      </c>
      <c r="R148" s="275">
        <f>IF(R$55=0,0,R$55/ISI_fec!R$55)</f>
        <v>0</v>
      </c>
      <c r="S148" s="275">
        <f>IF(S$55=0,0,S$55/ISI_fec!S$55)</f>
        <v>0</v>
      </c>
      <c r="T148" s="275">
        <f>IF(T$55=0,0,T$55/ISI_fec!T$55)</f>
        <v>0</v>
      </c>
      <c r="U148" s="275">
        <f>IF(U$55=0,0,U$55/ISI_fec!U$55)</f>
        <v>0</v>
      </c>
      <c r="V148" s="275">
        <f>IF(V$55=0,0,V$55/ISI_fec!V$55)</f>
        <v>0</v>
      </c>
      <c r="W148" s="275">
        <f>IF(W$55=0,0,W$55/ISI_fec!W$55)</f>
        <v>0</v>
      </c>
      <c r="DA148" s="76"/>
    </row>
    <row r="149" spans="1:105" ht="12" customHeight="1" x14ac:dyDescent="0.3">
      <c r="A149" s="202" t="s">
        <v>93</v>
      </c>
      <c r="B149" s="276">
        <f>IF(B$56=0,0,B$56/ISI_fec!B$56)</f>
        <v>0</v>
      </c>
      <c r="C149" s="276">
        <f>IF(C$56=0,0,C$56/ISI_fec!C$56)</f>
        <v>0</v>
      </c>
      <c r="D149" s="276">
        <f>IF(D$56=0,0,D$56/ISI_fec!D$56)</f>
        <v>0</v>
      </c>
      <c r="E149" s="276">
        <f>IF(E$56=0,0,E$56/ISI_fec!E$56)</f>
        <v>0</v>
      </c>
      <c r="F149" s="276">
        <f>IF(F$56=0,0,F$56/ISI_fec!F$56)</f>
        <v>0</v>
      </c>
      <c r="G149" s="276">
        <f>IF(G$56=0,0,G$56/ISI_fec!G$56)</f>
        <v>0</v>
      </c>
      <c r="H149" s="276">
        <f>IF(H$56=0,0,H$56/ISI_fec!H$56)</f>
        <v>0</v>
      </c>
      <c r="I149" s="276">
        <f>IF(I$56=0,0,I$56/ISI_fec!I$56)</f>
        <v>0</v>
      </c>
      <c r="J149" s="276">
        <f>IF(J$56=0,0,J$56/ISI_fec!J$56)</f>
        <v>0</v>
      </c>
      <c r="K149" s="276">
        <f>IF(K$56=0,0,K$56/ISI_fec!K$56)</f>
        <v>0</v>
      </c>
      <c r="L149" s="276">
        <f>IF(L$56=0,0,L$56/ISI_fec!L$56)</f>
        <v>0</v>
      </c>
      <c r="M149" s="276">
        <f>IF(M$56=0,0,M$56/ISI_fec!M$56)</f>
        <v>0</v>
      </c>
      <c r="N149" s="276">
        <f>IF(N$56=0,0,N$56/ISI_fec!N$56)</f>
        <v>0</v>
      </c>
      <c r="O149" s="276">
        <f>IF(O$56=0,0,O$56/ISI_fec!O$56)</f>
        <v>0</v>
      </c>
      <c r="P149" s="276">
        <f>IF(P$56=0,0,P$56/ISI_fec!P$56)</f>
        <v>0</v>
      </c>
      <c r="Q149" s="276">
        <f>IF(Q$56=0,0,Q$56/ISI_fec!Q$56)</f>
        <v>0</v>
      </c>
      <c r="R149" s="276">
        <f>IF(R$56=0,0,R$56/ISI_fec!R$56)</f>
        <v>0</v>
      </c>
      <c r="S149" s="276">
        <f>IF(S$56=0,0,S$56/ISI_fec!S$56)</f>
        <v>0</v>
      </c>
      <c r="T149" s="276">
        <f>IF(T$56=0,0,T$56/ISI_fec!T$56)</f>
        <v>0</v>
      </c>
      <c r="U149" s="276">
        <f>IF(U$56=0,0,U$56/ISI_fec!U$56)</f>
        <v>0</v>
      </c>
      <c r="V149" s="276">
        <f>IF(V$56=0,0,V$56/ISI_fec!V$56)</f>
        <v>0</v>
      </c>
      <c r="W149" s="276">
        <f>IF(W$56=0,0,W$56/ISI_fec!W$56)</f>
        <v>0</v>
      </c>
      <c r="DA149" s="77"/>
    </row>
    <row r="150" spans="1:105" ht="12" customHeight="1" x14ac:dyDescent="0.3">
      <c r="A150" s="202" t="s">
        <v>94</v>
      </c>
      <c r="B150" s="276">
        <f>IF(B$57=0,0,B$57/ISI_fec!B$57)</f>
        <v>0</v>
      </c>
      <c r="C150" s="276">
        <f>IF(C$57=0,0,C$57/ISI_fec!C$57)</f>
        <v>0</v>
      </c>
      <c r="D150" s="276">
        <f>IF(D$57=0,0,D$57/ISI_fec!D$57)</f>
        <v>0</v>
      </c>
      <c r="E150" s="276">
        <f>IF(E$57=0,0,E$57/ISI_fec!E$57)</f>
        <v>0</v>
      </c>
      <c r="F150" s="276">
        <f>IF(F$57=0,0,F$57/ISI_fec!F$57)</f>
        <v>0</v>
      </c>
      <c r="G150" s="276">
        <f>IF(G$57=0,0,G$57/ISI_fec!G$57)</f>
        <v>0</v>
      </c>
      <c r="H150" s="276">
        <f>IF(H$57=0,0,H$57/ISI_fec!H$57)</f>
        <v>0</v>
      </c>
      <c r="I150" s="276">
        <f>IF(I$57=0,0,I$57/ISI_fec!I$57)</f>
        <v>0</v>
      </c>
      <c r="J150" s="276">
        <f>IF(J$57=0,0,J$57/ISI_fec!J$57)</f>
        <v>0</v>
      </c>
      <c r="K150" s="276">
        <f>IF(K$57=0,0,K$57/ISI_fec!K$57)</f>
        <v>0</v>
      </c>
      <c r="L150" s="276">
        <f>IF(L$57=0,0,L$57/ISI_fec!L$57)</f>
        <v>0</v>
      </c>
      <c r="M150" s="276">
        <f>IF(M$57=0,0,M$57/ISI_fec!M$57)</f>
        <v>0</v>
      </c>
      <c r="N150" s="276">
        <f>IF(N$57=0,0,N$57/ISI_fec!N$57)</f>
        <v>0</v>
      </c>
      <c r="O150" s="276">
        <f>IF(O$57=0,0,O$57/ISI_fec!O$57)</f>
        <v>0</v>
      </c>
      <c r="P150" s="276">
        <f>IF(P$57=0,0,P$57/ISI_fec!P$57)</f>
        <v>0</v>
      </c>
      <c r="Q150" s="276">
        <f>IF(Q$57=0,0,Q$57/ISI_fec!Q$57)</f>
        <v>0</v>
      </c>
      <c r="R150" s="276">
        <f>IF(R$57=0,0,R$57/ISI_fec!R$57)</f>
        <v>0</v>
      </c>
      <c r="S150" s="276">
        <f>IF(S$57=0,0,S$57/ISI_fec!S$57)</f>
        <v>0</v>
      </c>
      <c r="T150" s="276">
        <f>IF(T$57=0,0,T$57/ISI_fec!T$57)</f>
        <v>0</v>
      </c>
      <c r="U150" s="276">
        <f>IF(U$57=0,0,U$57/ISI_fec!U$57)</f>
        <v>0</v>
      </c>
      <c r="V150" s="276">
        <f>IF(V$57=0,0,V$57/ISI_fec!V$57)</f>
        <v>0</v>
      </c>
      <c r="W150" s="276">
        <f>IF(W$57=0,0,W$57/ISI_fec!W$57)</f>
        <v>0</v>
      </c>
      <c r="DA150" s="77"/>
    </row>
    <row r="151" spans="1:105" ht="12" customHeight="1" x14ac:dyDescent="0.3">
      <c r="A151" s="202" t="s">
        <v>95</v>
      </c>
      <c r="B151" s="276">
        <f>IF(B$58=0,0,B$58/ISI_fec!B$58)</f>
        <v>0</v>
      </c>
      <c r="C151" s="276">
        <f>IF(C$58=0,0,C$58/ISI_fec!C$58)</f>
        <v>0</v>
      </c>
      <c r="D151" s="276">
        <f>IF(D$58=0,0,D$58/ISI_fec!D$58)</f>
        <v>0</v>
      </c>
      <c r="E151" s="276">
        <f>IF(E$58=0,0,E$58/ISI_fec!E$58)</f>
        <v>0</v>
      </c>
      <c r="F151" s="276">
        <f>IF(F$58=0,0,F$58/ISI_fec!F$58)</f>
        <v>0</v>
      </c>
      <c r="G151" s="276">
        <f>IF(G$58=0,0,G$58/ISI_fec!G$58)</f>
        <v>0</v>
      </c>
      <c r="H151" s="276">
        <f>IF(H$58=0,0,H$58/ISI_fec!H$58)</f>
        <v>0</v>
      </c>
      <c r="I151" s="276">
        <f>IF(I$58=0,0,I$58/ISI_fec!I$58)</f>
        <v>0</v>
      </c>
      <c r="J151" s="276">
        <f>IF(J$58=0,0,J$58/ISI_fec!J$58)</f>
        <v>0</v>
      </c>
      <c r="K151" s="276">
        <f>IF(K$58=0,0,K$58/ISI_fec!K$58)</f>
        <v>0</v>
      </c>
      <c r="L151" s="276">
        <f>IF(L$58=0,0,L$58/ISI_fec!L$58)</f>
        <v>0</v>
      </c>
      <c r="M151" s="276">
        <f>IF(M$58=0,0,M$58/ISI_fec!M$58)</f>
        <v>0</v>
      </c>
      <c r="N151" s="276">
        <f>IF(N$58=0,0,N$58/ISI_fec!N$58)</f>
        <v>0</v>
      </c>
      <c r="O151" s="276">
        <f>IF(O$58=0,0,O$58/ISI_fec!O$58)</f>
        <v>0</v>
      </c>
      <c r="P151" s="276">
        <f>IF(P$58=0,0,P$58/ISI_fec!P$58)</f>
        <v>0</v>
      </c>
      <c r="Q151" s="276">
        <f>IF(Q$58=0,0,Q$58/ISI_fec!Q$58)</f>
        <v>0</v>
      </c>
      <c r="R151" s="276">
        <f>IF(R$58=0,0,R$58/ISI_fec!R$58)</f>
        <v>0</v>
      </c>
      <c r="S151" s="276">
        <f>IF(S$58=0,0,S$58/ISI_fec!S$58)</f>
        <v>0</v>
      </c>
      <c r="T151" s="276">
        <f>IF(T$58=0,0,T$58/ISI_fec!T$58)</f>
        <v>0</v>
      </c>
      <c r="U151" s="276">
        <f>IF(U$58=0,0,U$58/ISI_fec!U$58)</f>
        <v>0</v>
      </c>
      <c r="V151" s="276">
        <f>IF(V$58=0,0,V$58/ISI_fec!V$58)</f>
        <v>0</v>
      </c>
      <c r="W151" s="276">
        <f>IF(W$58=0,0,W$58/ISI_fec!W$58)</f>
        <v>0</v>
      </c>
      <c r="DA151" s="77"/>
    </row>
    <row r="152" spans="1:105" ht="12" customHeight="1" x14ac:dyDescent="0.3">
      <c r="A152" s="56" t="s">
        <v>96</v>
      </c>
      <c r="B152" s="277">
        <f>IF(B$59=0,0,B$59/ISI_fec!B$59)</f>
        <v>1.4545574242466937</v>
      </c>
      <c r="C152" s="277">
        <f>IF(C$59=0,0,C$59/ISI_fec!C$59)</f>
        <v>1.3930184853995546</v>
      </c>
      <c r="D152" s="277">
        <f>IF(D$59=0,0,D$59/ISI_fec!D$59)</f>
        <v>1.431545167967724</v>
      </c>
      <c r="E152" s="277">
        <f>IF(E$59=0,0,E$59/ISI_fec!E$59)</f>
        <v>1.4062122395239098</v>
      </c>
      <c r="F152" s="277">
        <f>IF(F$59=0,0,F$59/ISI_fec!F$59)</f>
        <v>1.4904806812006559</v>
      </c>
      <c r="G152" s="277">
        <f>IF(G$59=0,0,G$59/ISI_fec!G$59)</f>
        <v>1.4720307045040188</v>
      </c>
      <c r="H152" s="277">
        <f>IF(H$59=0,0,H$59/ISI_fec!H$59)</f>
        <v>1.3499800864487248</v>
      </c>
      <c r="I152" s="277">
        <f>IF(I$59=0,0,I$59/ISI_fec!I$59)</f>
        <v>1.3337776786575781</v>
      </c>
      <c r="J152" s="277">
        <f>IF(J$59=0,0,J$59/ISI_fec!J$59)</f>
        <v>1.3988717523004659</v>
      </c>
      <c r="K152" s="277">
        <f>IF(K$59=0,0,K$59/ISI_fec!K$59)</f>
        <v>1.339019212002547</v>
      </c>
      <c r="L152" s="277">
        <f>IF(L$59=0,0,L$59/ISI_fec!L$59)</f>
        <v>1.1694110749414188</v>
      </c>
      <c r="M152" s="277">
        <f>IF(M$59=0,0,M$59/ISI_fec!M$59)</f>
        <v>1.1759469902037787</v>
      </c>
      <c r="N152" s="277">
        <f>IF(N$59=0,0,N$59/ISI_fec!N$59)</f>
        <v>1.1140232605492102</v>
      </c>
      <c r="O152" s="277">
        <f>IF(O$59=0,0,O$59/ISI_fec!O$59)</f>
        <v>1.0261841012648116</v>
      </c>
      <c r="P152" s="277">
        <f>IF(P$59=0,0,P$59/ISI_fec!P$59)</f>
        <v>0.96862563264547719</v>
      </c>
      <c r="Q152" s="277">
        <f>IF(Q$59=0,0,Q$59/ISI_fec!Q$59)</f>
        <v>0.93109636359683245</v>
      </c>
      <c r="R152" s="277">
        <f>IF(R$59=0,0,R$59/ISI_fec!R$59)</f>
        <v>0.85995095738392036</v>
      </c>
      <c r="S152" s="277">
        <f>IF(S$59=0,0,S$59/ISI_fec!S$59)</f>
        <v>0.84937762301590014</v>
      </c>
      <c r="T152" s="277">
        <f>IF(T$59=0,0,T$59/ISI_fec!T$59)</f>
        <v>0.90047122341284958</v>
      </c>
      <c r="U152" s="277">
        <f>IF(U$59=0,0,U$59/ISI_fec!U$59)</f>
        <v>0.90961801796567654</v>
      </c>
      <c r="V152" s="277">
        <f>IF(V$59=0,0,V$59/ISI_fec!V$59)</f>
        <v>0.85436541181332426</v>
      </c>
      <c r="W152" s="277">
        <f>IF(W$59=0,0,W$59/ISI_fec!W$59)</f>
        <v>0.99464886236042915</v>
      </c>
      <c r="DA152" s="78"/>
    </row>
    <row r="153" spans="1:105" ht="12" customHeight="1" x14ac:dyDescent="0.3">
      <c r="A153" s="203" t="s">
        <v>222</v>
      </c>
      <c r="B153" s="278">
        <f>IF(B$65=0,0,B$65/ISI_fec!B$65)</f>
        <v>5.9294084222758574</v>
      </c>
      <c r="C153" s="278">
        <f>IF(C$65=0,0,C$65/ISI_fec!C$65)</f>
        <v>6.0632154565000294</v>
      </c>
      <c r="D153" s="278">
        <f>IF(D$65=0,0,D$65/ISI_fec!D$65)</f>
        <v>6.0807269322341408</v>
      </c>
      <c r="E153" s="278">
        <f>IF(E$65=0,0,E$65/ISI_fec!E$65)</f>
        <v>6.5594197173073594</v>
      </c>
      <c r="F153" s="278">
        <f>IF(F$65=0,0,F$65/ISI_fec!F$65)</f>
        <v>6.1581417619075474</v>
      </c>
      <c r="G153" s="278">
        <f>IF(G$65=0,0,G$65/ISI_fec!G$65)</f>
        <v>5.4320432568492798</v>
      </c>
      <c r="H153" s="278">
        <f>IF(H$65=0,0,H$65/ISI_fec!H$65)</f>
        <v>5.2177006001862427</v>
      </c>
      <c r="I153" s="278">
        <f>IF(I$65=0,0,I$65/ISI_fec!I$65)</f>
        <v>4.9834275087844739</v>
      </c>
      <c r="J153" s="278">
        <f>IF(J$65=0,0,J$65/ISI_fec!J$65)</f>
        <v>4.9977465529867802</v>
      </c>
      <c r="K153" s="278">
        <f>IF(K$65=0,0,K$65/ISI_fec!K$65)</f>
        <v>4.6166269090496295</v>
      </c>
      <c r="L153" s="278">
        <f>IF(L$65=0,0,L$65/ISI_fec!L$65)</f>
        <v>3.3147861042264433</v>
      </c>
      <c r="M153" s="278">
        <f>IF(M$65=0,0,M$65/ISI_fec!M$65)</f>
        <v>3.2255565450768411</v>
      </c>
      <c r="N153" s="278">
        <f>IF(N$65=0,0,N$65/ISI_fec!N$65)</f>
        <v>2.8481816195735949</v>
      </c>
      <c r="O153" s="278">
        <f>IF(O$65=0,0,O$65/ISI_fec!O$65)</f>
        <v>2.8079591832007078</v>
      </c>
      <c r="P153" s="278">
        <f>IF(P$65=0,0,P$65/ISI_fec!P$65)</f>
        <v>2.9030943265674432</v>
      </c>
      <c r="Q153" s="278">
        <f>IF(Q$65=0,0,Q$65/ISI_fec!Q$65)</f>
        <v>2.93548553091484</v>
      </c>
      <c r="R153" s="278">
        <f>IF(R$65=0,0,R$65/ISI_fec!R$65)</f>
        <v>3.1707665307970339</v>
      </c>
      <c r="S153" s="278">
        <f>IF(S$65=0,0,S$65/ISI_fec!S$65)</f>
        <v>3.1561587851899051</v>
      </c>
      <c r="T153" s="278">
        <f>IF(T$65=0,0,T$65/ISI_fec!T$65)</f>
        <v>3.2069867800691561</v>
      </c>
      <c r="U153" s="278">
        <f>IF(U$65=0,0,U$65/ISI_fec!U$65)</f>
        <v>3.1303609940669634</v>
      </c>
      <c r="V153" s="278">
        <f>IF(V$65=0,0,V$65/ISI_fec!V$65)</f>
        <v>3.0531041271739987</v>
      </c>
      <c r="W153" s="278">
        <f>IF(W$65=0,0,W$65/ISI_fec!W$65)</f>
        <v>3.302635006215946</v>
      </c>
      <c r="DA153" s="79"/>
    </row>
    <row r="154" spans="1:105" ht="12" customHeight="1" x14ac:dyDescent="0.3">
      <c r="A154" s="203" t="s">
        <v>228</v>
      </c>
      <c r="B154" s="278">
        <f>IF(B$71=0,0,B$71/ISI_fec!B$71)</f>
        <v>0</v>
      </c>
      <c r="C154" s="278">
        <f>IF(C$71=0,0,C$71/ISI_fec!C$71)</f>
        <v>0</v>
      </c>
      <c r="D154" s="278">
        <f>IF(D$71=0,0,D$71/ISI_fec!D$71)</f>
        <v>0</v>
      </c>
      <c r="E154" s="278">
        <f>IF(E$71=0,0,E$71/ISI_fec!E$71)</f>
        <v>0</v>
      </c>
      <c r="F154" s="278">
        <f>IF(F$71=0,0,F$71/ISI_fec!F$71)</f>
        <v>0</v>
      </c>
      <c r="G154" s="278">
        <f>IF(G$71=0,0,G$71/ISI_fec!G$71)</f>
        <v>0</v>
      </c>
      <c r="H154" s="278">
        <f>IF(H$71=0,0,H$71/ISI_fec!H$71)</f>
        <v>0</v>
      </c>
      <c r="I154" s="278">
        <f>IF(I$71=0,0,I$71/ISI_fec!I$71)</f>
        <v>0</v>
      </c>
      <c r="J154" s="278">
        <f>IF(J$71=0,0,J$71/ISI_fec!J$71)</f>
        <v>0</v>
      </c>
      <c r="K154" s="278">
        <f>IF(K$71=0,0,K$71/ISI_fec!K$71)</f>
        <v>0</v>
      </c>
      <c r="L154" s="278">
        <f>IF(L$71=0,0,L$71/ISI_fec!L$71)</f>
        <v>0</v>
      </c>
      <c r="M154" s="278">
        <f>IF(M$71=0,0,M$71/ISI_fec!M$71)</f>
        <v>0</v>
      </c>
      <c r="N154" s="278">
        <f>IF(N$71=0,0,N$71/ISI_fec!N$71)</f>
        <v>0</v>
      </c>
      <c r="O154" s="278">
        <f>IF(O$71=0,0,O$71/ISI_fec!O$71)</f>
        <v>0</v>
      </c>
      <c r="P154" s="278">
        <f>IF(P$71=0,0,P$71/ISI_fec!P$71)</f>
        <v>0</v>
      </c>
      <c r="Q154" s="278">
        <f>IF(Q$71=0,0,Q$71/ISI_fec!Q$71)</f>
        <v>0</v>
      </c>
      <c r="R154" s="278">
        <f>IF(R$71=0,0,R$71/ISI_fec!R$71)</f>
        <v>0</v>
      </c>
      <c r="S154" s="278">
        <f>IF(S$71=0,0,S$71/ISI_fec!S$71)</f>
        <v>0</v>
      </c>
      <c r="T154" s="278">
        <f>IF(T$71=0,0,T$71/ISI_fec!T$71)</f>
        <v>0</v>
      </c>
      <c r="U154" s="278">
        <f>IF(U$71=0,0,U$71/ISI_fec!U$71)</f>
        <v>0</v>
      </c>
      <c r="V154" s="278">
        <f>IF(V$71=0,0,V$71/ISI_fec!V$71)</f>
        <v>0</v>
      </c>
      <c r="W154" s="278">
        <f>IF(W$71=0,0,W$71/ISI_fec!W$71)</f>
        <v>0</v>
      </c>
      <c r="DA154" s="79"/>
    </row>
    <row r="155" spans="1:105" ht="12" customHeight="1" x14ac:dyDescent="0.3">
      <c r="A155" s="203" t="s">
        <v>181</v>
      </c>
      <c r="B155" s="278">
        <f>IF(B$72=0,0,B$72/ISI_fec!B$72)</f>
        <v>1.470184779348835</v>
      </c>
      <c r="C155" s="278">
        <f>IF(C$72=0,0,C$72/ISI_fec!C$72)</f>
        <v>1.4240122190896616</v>
      </c>
      <c r="D155" s="278">
        <f>IF(D$72=0,0,D$72/ISI_fec!D$72)</f>
        <v>1.4668954748981777</v>
      </c>
      <c r="E155" s="278">
        <f>IF(E$72=0,0,E$72/ISI_fec!E$72)</f>
        <v>1.4254135127042025</v>
      </c>
      <c r="F155" s="278">
        <f>IF(F$72=0,0,F$72/ISI_fec!F$72)</f>
        <v>1.5139500515977129</v>
      </c>
      <c r="G155" s="278">
        <f>IF(G$72=0,0,G$72/ISI_fec!G$72)</f>
        <v>1.4911398672089562</v>
      </c>
      <c r="H155" s="278">
        <f>IF(H$72=0,0,H$72/ISI_fec!H$72)</f>
        <v>1.3624134635959568</v>
      </c>
      <c r="I155" s="278">
        <f>IF(I$72=0,0,I$72/ISI_fec!I$72)</f>
        <v>1.3638897194269226</v>
      </c>
      <c r="J155" s="278">
        <f>IF(J$72=0,0,J$72/ISI_fec!J$72)</f>
        <v>1.40213636576514</v>
      </c>
      <c r="K155" s="278">
        <f>IF(K$72=0,0,K$72/ISI_fec!K$72)</f>
        <v>1.3390192120025475</v>
      </c>
      <c r="L155" s="278">
        <f>IF(L$72=0,0,L$72/ISI_fec!L$72)</f>
        <v>1.2584040179947082</v>
      </c>
      <c r="M155" s="278">
        <f>IF(M$72=0,0,M$72/ISI_fec!M$72)</f>
        <v>1.276558942787239</v>
      </c>
      <c r="N155" s="278">
        <f>IF(N$72=0,0,N$72/ISI_fec!N$72)</f>
        <v>1.2581038018644535</v>
      </c>
      <c r="O155" s="278">
        <f>IF(O$72=0,0,O$72/ISI_fec!O$72)</f>
        <v>1.1980050629577446</v>
      </c>
      <c r="P155" s="278">
        <f>IF(P$72=0,0,P$72/ISI_fec!P$72)</f>
        <v>1.239209580356575</v>
      </c>
      <c r="Q155" s="278">
        <f>IF(Q$72=0,0,Q$72/ISI_fec!Q$72)</f>
        <v>1.2845542289016281</v>
      </c>
      <c r="R155" s="278">
        <f>IF(R$72=0,0,R$72/ISI_fec!R$72)</f>
        <v>1.2998109339038824</v>
      </c>
      <c r="S155" s="278">
        <f>IF(S$72=0,0,S$72/ISI_fec!S$72)</f>
        <v>1.3160242722456403</v>
      </c>
      <c r="T155" s="278">
        <f>IF(T$72=0,0,T$72/ISI_fec!T$72)</f>
        <v>1.3492483700893256</v>
      </c>
      <c r="U155" s="278">
        <f>IF(U$72=0,0,U$72/ISI_fec!U$72)</f>
        <v>1.42941982097417</v>
      </c>
      <c r="V155" s="278">
        <f>IF(V$72=0,0,V$72/ISI_fec!V$72)</f>
        <v>1.3654223313944609</v>
      </c>
      <c r="W155" s="278">
        <f>IF(W$72=0,0,W$72/ISI_fec!W$72)</f>
        <v>1.2842893448012285</v>
      </c>
      <c r="DA155" s="79"/>
    </row>
    <row r="156" spans="1:105" ht="12" customHeight="1" x14ac:dyDescent="0.3">
      <c r="A156" s="41" t="s">
        <v>191</v>
      </c>
      <c r="B156" s="279">
        <f>IF(B$79=0,0,B$79/ISI_fec!B$79)</f>
        <v>2.8083556354852939</v>
      </c>
      <c r="C156" s="279">
        <f>IF(C$79=0,0,C$79/ISI_fec!C$79)</f>
        <v>2.5881729330551067</v>
      </c>
      <c r="D156" s="279">
        <f>IF(D$79=0,0,D$79/ISI_fec!D$79)</f>
        <v>2.6438345040599014</v>
      </c>
      <c r="E156" s="279">
        <f>IF(E$79=0,0,E$79/ISI_fec!E$79)</f>
        <v>2.8324897370227911</v>
      </c>
      <c r="F156" s="279">
        <f>IF(F$79=0,0,F$79/ISI_fec!F$79)</f>
        <v>2.6996669929916957</v>
      </c>
      <c r="G156" s="279">
        <f>IF(G$79=0,0,G$79/ISI_fec!G$79)</f>
        <v>2.4655434903366333</v>
      </c>
      <c r="H156" s="279">
        <f>IF(H$79=0,0,H$79/ISI_fec!H$79)</f>
        <v>2.0194642356906969</v>
      </c>
      <c r="I156" s="279">
        <f>IF(I$79=0,0,I$79/ISI_fec!I$79)</f>
        <v>2.4001721587046889</v>
      </c>
      <c r="J156" s="279">
        <f>IF(J$79=0,0,J$79/ISI_fec!J$79)</f>
        <v>2.4571576468880312</v>
      </c>
      <c r="K156" s="279">
        <f>IF(K$79=0,0,K$79/ISI_fec!K$79)</f>
        <v>2.3013357586681553</v>
      </c>
      <c r="L156" s="279">
        <f>IF(L$79=0,0,L$79/ISI_fec!L$79)</f>
        <v>1.8375132062184594</v>
      </c>
      <c r="M156" s="279">
        <f>IF(M$79=0,0,M$79/ISI_fec!M$79)</f>
        <v>1.8246942298697806</v>
      </c>
      <c r="N156" s="279">
        <f>IF(N$79=0,0,N$79/ISI_fec!N$79)</f>
        <v>1.6952185134006721</v>
      </c>
      <c r="O156" s="279">
        <f>IF(O$79=0,0,O$79/ISI_fec!O$79)</f>
        <v>1.6409019037795516</v>
      </c>
      <c r="P156" s="279">
        <f>IF(P$79=0,0,P$79/ISI_fec!P$79)</f>
        <v>1.74276206655816</v>
      </c>
      <c r="Q156" s="279">
        <f>IF(Q$79=0,0,Q$79/ISI_fec!Q$79)</f>
        <v>1.7815010045471722</v>
      </c>
      <c r="R156" s="279">
        <f>IF(R$79=0,0,R$79/ISI_fec!R$79)</f>
        <v>1.8511051375609853</v>
      </c>
      <c r="S156" s="279">
        <f>IF(S$79=0,0,S$79/ISI_fec!S$79)</f>
        <v>1.860543731189797</v>
      </c>
      <c r="T156" s="279">
        <f>IF(T$79=0,0,T$79/ISI_fec!T$79)</f>
        <v>1.9215019171132637</v>
      </c>
      <c r="U156" s="279">
        <f>IF(U$79=0,0,U$79/ISI_fec!U$79)</f>
        <v>1.9702563014685668</v>
      </c>
      <c r="V156" s="279">
        <f>IF(V$79=0,0,V$79/ISI_fec!V$79)</f>
        <v>1.899088788339351</v>
      </c>
      <c r="W156" s="279">
        <f>IF(W$79=0,0,W$79/ISI_fec!W$79)</f>
        <v>1.9174897768187946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Non-ferrous metals"</f>
        <v>BE: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3">
      <c r="A3" s="30" t="s">
        <v>55</v>
      </c>
      <c r="B3" s="205">
        <f t="shared" ref="B3:W3" si="0">SUM(B4:B5,B8)</f>
        <v>1221.873040057993</v>
      </c>
      <c r="C3" s="205">
        <f t="shared" si="0"/>
        <v>1017.7971378105379</v>
      </c>
      <c r="D3" s="205">
        <f t="shared" si="0"/>
        <v>1067.0552734564569</v>
      </c>
      <c r="E3" s="205">
        <f t="shared" si="0"/>
        <v>1056.0710712611669</v>
      </c>
      <c r="F3" s="205">
        <f t="shared" si="0"/>
        <v>1265.082242153165</v>
      </c>
      <c r="G3" s="205">
        <f t="shared" si="0"/>
        <v>1264.6431754361629</v>
      </c>
      <c r="H3" s="205">
        <f t="shared" si="0"/>
        <v>1265.0576215040651</v>
      </c>
      <c r="I3" s="205">
        <f t="shared" si="0"/>
        <v>1448.8413239096949</v>
      </c>
      <c r="J3" s="205">
        <f t="shared" si="0"/>
        <v>1142.156511748623</v>
      </c>
      <c r="K3" s="205">
        <f t="shared" si="0"/>
        <v>635.23531517291212</v>
      </c>
      <c r="L3" s="205">
        <f t="shared" si="0"/>
        <v>1037.467651518002</v>
      </c>
      <c r="M3" s="205">
        <f t="shared" si="0"/>
        <v>1036.090868784074</v>
      </c>
      <c r="N3" s="205">
        <f t="shared" si="0"/>
        <v>1068.9923001383911</v>
      </c>
      <c r="O3" s="205">
        <f t="shared" si="0"/>
        <v>984.60010246755098</v>
      </c>
      <c r="P3" s="205">
        <f t="shared" si="0"/>
        <v>913.11533273159239</v>
      </c>
      <c r="Q3" s="205">
        <f t="shared" si="0"/>
        <v>1029.216198286281</v>
      </c>
      <c r="R3" s="205">
        <f t="shared" si="0"/>
        <v>1030.624779766764</v>
      </c>
      <c r="S3" s="205">
        <f t="shared" si="0"/>
        <v>1069.910273809498</v>
      </c>
      <c r="T3" s="205">
        <f t="shared" si="0"/>
        <v>1134.0546844570731</v>
      </c>
      <c r="U3" s="205">
        <f t="shared" si="0"/>
        <v>1094.9277176714861</v>
      </c>
      <c r="V3" s="205">
        <f t="shared" si="0"/>
        <v>1019.441512085377</v>
      </c>
      <c r="W3" s="205">
        <f t="shared" si="0"/>
        <v>1323.9535409687389</v>
      </c>
      <c r="DA3" s="112"/>
    </row>
    <row r="4" spans="1:105" ht="12" customHeight="1" x14ac:dyDescent="0.3">
      <c r="A4" s="50" t="s">
        <v>43</v>
      </c>
      <c r="B4" s="243">
        <v>0</v>
      </c>
      <c r="C4" s="243">
        <v>0</v>
      </c>
      <c r="D4" s="243">
        <v>0</v>
      </c>
      <c r="E4" s="243">
        <v>0</v>
      </c>
      <c r="F4" s="243">
        <v>0</v>
      </c>
      <c r="G4" s="243">
        <v>0</v>
      </c>
      <c r="H4" s="243">
        <v>0</v>
      </c>
      <c r="I4" s="243">
        <v>0</v>
      </c>
      <c r="J4" s="243">
        <v>0</v>
      </c>
      <c r="K4" s="243">
        <v>0</v>
      </c>
      <c r="L4" s="243">
        <v>0</v>
      </c>
      <c r="M4" s="243">
        <v>0</v>
      </c>
      <c r="N4" s="243">
        <v>0</v>
      </c>
      <c r="O4" s="243">
        <v>0</v>
      </c>
      <c r="P4" s="243">
        <v>0</v>
      </c>
      <c r="Q4" s="243">
        <v>0</v>
      </c>
      <c r="R4" s="243">
        <v>0</v>
      </c>
      <c r="S4" s="243">
        <v>0</v>
      </c>
      <c r="T4" s="243">
        <v>0</v>
      </c>
      <c r="U4" s="243">
        <v>0</v>
      </c>
      <c r="V4" s="243">
        <v>0</v>
      </c>
      <c r="W4" s="243">
        <v>0</v>
      </c>
      <c r="DA4" s="83" t="s">
        <v>435</v>
      </c>
    </row>
    <row r="5" spans="1:105" ht="12" customHeight="1" x14ac:dyDescent="0.3">
      <c r="A5" s="107" t="s">
        <v>56</v>
      </c>
      <c r="B5" s="284">
        <f t="shared" ref="B5:W5" si="1">SUM(B6:B7)</f>
        <v>0</v>
      </c>
      <c r="C5" s="284">
        <f t="shared" si="1"/>
        <v>0</v>
      </c>
      <c r="D5" s="284">
        <f t="shared" si="1"/>
        <v>0</v>
      </c>
      <c r="E5" s="284">
        <f t="shared" si="1"/>
        <v>0</v>
      </c>
      <c r="F5" s="284">
        <f t="shared" si="1"/>
        <v>0</v>
      </c>
      <c r="G5" s="284">
        <f t="shared" si="1"/>
        <v>0</v>
      </c>
      <c r="H5" s="284">
        <f t="shared" si="1"/>
        <v>0</v>
      </c>
      <c r="I5" s="284">
        <f t="shared" si="1"/>
        <v>0</v>
      </c>
      <c r="J5" s="284">
        <f t="shared" si="1"/>
        <v>0</v>
      </c>
      <c r="K5" s="284">
        <f t="shared" si="1"/>
        <v>0</v>
      </c>
      <c r="L5" s="284">
        <f t="shared" si="1"/>
        <v>0</v>
      </c>
      <c r="M5" s="284">
        <f t="shared" si="1"/>
        <v>0</v>
      </c>
      <c r="N5" s="284">
        <f t="shared" si="1"/>
        <v>0</v>
      </c>
      <c r="O5" s="284">
        <f t="shared" si="1"/>
        <v>0</v>
      </c>
      <c r="P5" s="284">
        <f t="shared" si="1"/>
        <v>0</v>
      </c>
      <c r="Q5" s="284">
        <f t="shared" si="1"/>
        <v>0</v>
      </c>
      <c r="R5" s="284">
        <f t="shared" si="1"/>
        <v>0</v>
      </c>
      <c r="S5" s="284">
        <f t="shared" si="1"/>
        <v>0</v>
      </c>
      <c r="T5" s="284">
        <f t="shared" si="1"/>
        <v>0</v>
      </c>
      <c r="U5" s="284">
        <f t="shared" si="1"/>
        <v>0</v>
      </c>
      <c r="V5" s="284">
        <f t="shared" si="1"/>
        <v>0</v>
      </c>
      <c r="W5" s="284">
        <f t="shared" si="1"/>
        <v>0</v>
      </c>
      <c r="DA5" s="94"/>
    </row>
    <row r="6" spans="1:105" ht="12" customHeight="1" x14ac:dyDescent="0.3">
      <c r="A6" s="99" t="s">
        <v>44</v>
      </c>
      <c r="B6" s="284">
        <v>0</v>
      </c>
      <c r="C6" s="284">
        <v>0</v>
      </c>
      <c r="D6" s="284">
        <v>0</v>
      </c>
      <c r="E6" s="284">
        <v>0</v>
      </c>
      <c r="F6" s="284">
        <v>0</v>
      </c>
      <c r="G6" s="284">
        <v>0</v>
      </c>
      <c r="H6" s="284">
        <v>0</v>
      </c>
      <c r="I6" s="284">
        <v>0</v>
      </c>
      <c r="J6" s="284">
        <v>0</v>
      </c>
      <c r="K6" s="284">
        <v>0</v>
      </c>
      <c r="L6" s="284">
        <v>0</v>
      </c>
      <c r="M6" s="284">
        <v>0</v>
      </c>
      <c r="N6" s="284">
        <v>0</v>
      </c>
      <c r="O6" s="284">
        <v>0</v>
      </c>
      <c r="P6" s="284">
        <v>0</v>
      </c>
      <c r="Q6" s="284">
        <v>0</v>
      </c>
      <c r="R6" s="284">
        <v>0</v>
      </c>
      <c r="S6" s="284">
        <v>0</v>
      </c>
      <c r="T6" s="284">
        <v>0</v>
      </c>
      <c r="U6" s="284">
        <v>0</v>
      </c>
      <c r="V6" s="284">
        <v>0</v>
      </c>
      <c r="W6" s="284">
        <v>0</v>
      </c>
      <c r="DA6" s="94" t="s">
        <v>436</v>
      </c>
    </row>
    <row r="7" spans="1:105" ht="12" customHeight="1" x14ac:dyDescent="0.3">
      <c r="A7" s="99" t="s">
        <v>81</v>
      </c>
      <c r="B7" s="284">
        <v>0</v>
      </c>
      <c r="C7" s="284">
        <v>0</v>
      </c>
      <c r="D7" s="284">
        <v>0</v>
      </c>
      <c r="E7" s="284">
        <v>0</v>
      </c>
      <c r="F7" s="284">
        <v>0</v>
      </c>
      <c r="G7" s="284">
        <v>0</v>
      </c>
      <c r="H7" s="284">
        <v>0</v>
      </c>
      <c r="I7" s="284">
        <v>0</v>
      </c>
      <c r="J7" s="284">
        <v>0</v>
      </c>
      <c r="K7" s="284">
        <v>0</v>
      </c>
      <c r="L7" s="284">
        <v>0</v>
      </c>
      <c r="M7" s="284">
        <v>0</v>
      </c>
      <c r="N7" s="284">
        <v>0</v>
      </c>
      <c r="O7" s="284">
        <v>0</v>
      </c>
      <c r="P7" s="284">
        <v>0</v>
      </c>
      <c r="Q7" s="284">
        <v>0</v>
      </c>
      <c r="R7" s="284">
        <v>0</v>
      </c>
      <c r="S7" s="284">
        <v>0</v>
      </c>
      <c r="T7" s="284">
        <v>0</v>
      </c>
      <c r="U7" s="284">
        <v>0</v>
      </c>
      <c r="V7" s="284">
        <v>0</v>
      </c>
      <c r="W7" s="284">
        <v>0</v>
      </c>
      <c r="DA7" s="94" t="s">
        <v>437</v>
      </c>
    </row>
    <row r="8" spans="1:105" ht="12" customHeight="1" x14ac:dyDescent="0.3">
      <c r="A8" s="49" t="s">
        <v>45</v>
      </c>
      <c r="B8" s="244">
        <v>1221.873040057993</v>
      </c>
      <c r="C8" s="244">
        <v>1017.7971378105379</v>
      </c>
      <c r="D8" s="244">
        <v>1067.0552734564569</v>
      </c>
      <c r="E8" s="244">
        <v>1056.0710712611669</v>
      </c>
      <c r="F8" s="244">
        <v>1265.082242153165</v>
      </c>
      <c r="G8" s="244">
        <v>1264.6431754361629</v>
      </c>
      <c r="H8" s="244">
        <v>1265.0576215040651</v>
      </c>
      <c r="I8" s="244">
        <v>1448.8413239096949</v>
      </c>
      <c r="J8" s="244">
        <v>1142.156511748623</v>
      </c>
      <c r="K8" s="244">
        <v>635.23531517291212</v>
      </c>
      <c r="L8" s="244">
        <v>1037.467651518002</v>
      </c>
      <c r="M8" s="244">
        <v>1036.090868784074</v>
      </c>
      <c r="N8" s="244">
        <v>1068.9923001383911</v>
      </c>
      <c r="O8" s="244">
        <v>984.60010246755098</v>
      </c>
      <c r="P8" s="244">
        <v>913.11533273159239</v>
      </c>
      <c r="Q8" s="244">
        <v>1029.216198286281</v>
      </c>
      <c r="R8" s="244">
        <v>1030.624779766764</v>
      </c>
      <c r="S8" s="244">
        <v>1069.910273809498</v>
      </c>
      <c r="T8" s="244">
        <v>1134.0546844570731</v>
      </c>
      <c r="U8" s="244">
        <v>1094.9277176714861</v>
      </c>
      <c r="V8" s="244">
        <v>1019.441512085377</v>
      </c>
      <c r="W8" s="244">
        <v>1323.9535409687389</v>
      </c>
      <c r="DA8" s="84" t="s">
        <v>438</v>
      </c>
    </row>
    <row r="9" spans="1:105" ht="12" customHeight="1" x14ac:dyDescent="0.3">
      <c r="A9" s="4"/>
      <c r="B9" s="245"/>
      <c r="C9" s="245"/>
      <c r="D9" s="245"/>
      <c r="E9" s="245"/>
      <c r="F9" s="245"/>
      <c r="G9" s="245"/>
      <c r="H9" s="245"/>
      <c r="I9" s="245"/>
      <c r="J9" s="245"/>
      <c r="K9" s="245"/>
      <c r="L9" s="245"/>
      <c r="M9" s="245"/>
      <c r="N9" s="245"/>
      <c r="O9" s="245"/>
      <c r="P9" s="245"/>
      <c r="Q9" s="245"/>
      <c r="R9" s="245"/>
      <c r="S9" s="245"/>
      <c r="T9" s="245"/>
      <c r="U9" s="245"/>
      <c r="V9" s="245"/>
      <c r="W9" s="245"/>
    </row>
    <row r="10" spans="1:105" ht="12" customHeight="1" x14ac:dyDescent="0.3">
      <c r="A10" s="30" t="s">
        <v>439</v>
      </c>
      <c r="B10" s="205"/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DA10" s="112"/>
    </row>
    <row r="11" spans="1:105" ht="12" customHeight="1" x14ac:dyDescent="0.3">
      <c r="A11" s="50" t="s">
        <v>440</v>
      </c>
      <c r="B11" s="243">
        <v>0</v>
      </c>
      <c r="C11" s="243">
        <v>0</v>
      </c>
      <c r="D11" s="243">
        <v>0</v>
      </c>
      <c r="E11" s="243">
        <v>0</v>
      </c>
      <c r="F11" s="243">
        <v>0</v>
      </c>
      <c r="G11" s="243">
        <v>0</v>
      </c>
      <c r="H11" s="243">
        <v>0</v>
      </c>
      <c r="I11" s="243">
        <v>0</v>
      </c>
      <c r="J11" s="243">
        <v>0</v>
      </c>
      <c r="K11" s="243">
        <v>0</v>
      </c>
      <c r="L11" s="243">
        <v>0</v>
      </c>
      <c r="M11" s="243">
        <v>0</v>
      </c>
      <c r="N11" s="243">
        <v>0</v>
      </c>
      <c r="O11" s="243">
        <v>0</v>
      </c>
      <c r="P11" s="243">
        <v>0</v>
      </c>
      <c r="Q11" s="243">
        <v>0</v>
      </c>
      <c r="R11" s="243">
        <v>0</v>
      </c>
      <c r="S11" s="243">
        <v>0</v>
      </c>
      <c r="T11" s="243">
        <v>0</v>
      </c>
      <c r="U11" s="243">
        <v>0</v>
      </c>
      <c r="V11" s="243">
        <v>0</v>
      </c>
      <c r="W11" s="243">
        <v>0</v>
      </c>
      <c r="DA11" s="83" t="s">
        <v>441</v>
      </c>
    </row>
    <row r="12" spans="1:105" ht="12" customHeight="1" x14ac:dyDescent="0.3">
      <c r="A12" s="107" t="s">
        <v>442</v>
      </c>
      <c r="B12" s="284">
        <f t="shared" ref="B12:W12" si="2">SUM(B13:B14)</f>
        <v>0</v>
      </c>
      <c r="C12" s="284">
        <f t="shared" si="2"/>
        <v>0</v>
      </c>
      <c r="D12" s="284">
        <f t="shared" si="2"/>
        <v>0</v>
      </c>
      <c r="E12" s="284">
        <f t="shared" si="2"/>
        <v>0</v>
      </c>
      <c r="F12" s="284">
        <f t="shared" si="2"/>
        <v>0</v>
      </c>
      <c r="G12" s="284">
        <f t="shared" si="2"/>
        <v>0</v>
      </c>
      <c r="H12" s="284">
        <f t="shared" si="2"/>
        <v>0</v>
      </c>
      <c r="I12" s="284">
        <f t="shared" si="2"/>
        <v>0</v>
      </c>
      <c r="J12" s="284">
        <f t="shared" si="2"/>
        <v>0</v>
      </c>
      <c r="K12" s="284">
        <f t="shared" si="2"/>
        <v>0</v>
      </c>
      <c r="L12" s="284">
        <f t="shared" si="2"/>
        <v>0</v>
      </c>
      <c r="M12" s="284">
        <f t="shared" si="2"/>
        <v>0</v>
      </c>
      <c r="N12" s="284">
        <f t="shared" si="2"/>
        <v>0</v>
      </c>
      <c r="O12" s="284">
        <f t="shared" si="2"/>
        <v>0</v>
      </c>
      <c r="P12" s="284">
        <f t="shared" si="2"/>
        <v>0</v>
      </c>
      <c r="Q12" s="284">
        <f t="shared" si="2"/>
        <v>0</v>
      </c>
      <c r="R12" s="284">
        <f t="shared" si="2"/>
        <v>0</v>
      </c>
      <c r="S12" s="284">
        <f t="shared" si="2"/>
        <v>0</v>
      </c>
      <c r="T12" s="284">
        <f t="shared" si="2"/>
        <v>0</v>
      </c>
      <c r="U12" s="284">
        <f t="shared" si="2"/>
        <v>0</v>
      </c>
      <c r="V12" s="284">
        <f t="shared" si="2"/>
        <v>0</v>
      </c>
      <c r="W12" s="284">
        <f t="shared" si="2"/>
        <v>0</v>
      </c>
      <c r="DA12" s="94"/>
    </row>
    <row r="13" spans="1:105" ht="12" customHeight="1" x14ac:dyDescent="0.3">
      <c r="A13" s="99" t="s">
        <v>44</v>
      </c>
      <c r="B13" s="284">
        <v>0</v>
      </c>
      <c r="C13" s="284">
        <v>0</v>
      </c>
      <c r="D13" s="284">
        <v>0</v>
      </c>
      <c r="E13" s="284">
        <v>0</v>
      </c>
      <c r="F13" s="284">
        <v>0</v>
      </c>
      <c r="G13" s="284">
        <v>0</v>
      </c>
      <c r="H13" s="284">
        <v>0</v>
      </c>
      <c r="I13" s="284">
        <v>0</v>
      </c>
      <c r="J13" s="284">
        <v>0</v>
      </c>
      <c r="K13" s="284">
        <v>0</v>
      </c>
      <c r="L13" s="284">
        <v>0</v>
      </c>
      <c r="M13" s="284">
        <v>0</v>
      </c>
      <c r="N13" s="284">
        <v>0</v>
      </c>
      <c r="O13" s="284">
        <v>0</v>
      </c>
      <c r="P13" s="284">
        <v>0</v>
      </c>
      <c r="Q13" s="284">
        <v>0</v>
      </c>
      <c r="R13" s="284">
        <v>0</v>
      </c>
      <c r="S13" s="284">
        <v>0</v>
      </c>
      <c r="T13" s="284">
        <v>0</v>
      </c>
      <c r="U13" s="284">
        <v>0</v>
      </c>
      <c r="V13" s="284">
        <v>0</v>
      </c>
      <c r="W13" s="284">
        <v>0</v>
      </c>
      <c r="DA13" s="94" t="s">
        <v>443</v>
      </c>
    </row>
    <row r="14" spans="1:105" ht="12" customHeight="1" x14ac:dyDescent="0.3">
      <c r="A14" s="99" t="s">
        <v>81</v>
      </c>
      <c r="B14" s="284">
        <v>0</v>
      </c>
      <c r="C14" s="284">
        <v>0</v>
      </c>
      <c r="D14" s="284">
        <v>0</v>
      </c>
      <c r="E14" s="284">
        <v>0</v>
      </c>
      <c r="F14" s="284">
        <v>0</v>
      </c>
      <c r="G14" s="284">
        <v>0</v>
      </c>
      <c r="H14" s="284">
        <v>0</v>
      </c>
      <c r="I14" s="284">
        <v>0</v>
      </c>
      <c r="J14" s="284">
        <v>0</v>
      </c>
      <c r="K14" s="284">
        <v>0</v>
      </c>
      <c r="L14" s="284">
        <v>0</v>
      </c>
      <c r="M14" s="284">
        <v>0</v>
      </c>
      <c r="N14" s="284">
        <v>0</v>
      </c>
      <c r="O14" s="284">
        <v>0</v>
      </c>
      <c r="P14" s="284">
        <v>0</v>
      </c>
      <c r="Q14" s="284">
        <v>0</v>
      </c>
      <c r="R14" s="284">
        <v>0</v>
      </c>
      <c r="S14" s="284">
        <v>0</v>
      </c>
      <c r="T14" s="284">
        <v>0</v>
      </c>
      <c r="U14" s="284">
        <v>0</v>
      </c>
      <c r="V14" s="284">
        <v>0</v>
      </c>
      <c r="W14" s="284">
        <v>0</v>
      </c>
      <c r="DA14" s="94" t="s">
        <v>444</v>
      </c>
    </row>
    <row r="15" spans="1:105" ht="12" customHeight="1" x14ac:dyDescent="0.3">
      <c r="A15" s="49" t="s">
        <v>445</v>
      </c>
      <c r="B15" s="244">
        <v>1994.4333333333329</v>
      </c>
      <c r="C15" s="244">
        <v>1988.7</v>
      </c>
      <c r="D15" s="244">
        <v>1977.666666666667</v>
      </c>
      <c r="E15" s="244">
        <v>1915</v>
      </c>
      <c r="F15" s="244">
        <v>1879.333333333333</v>
      </c>
      <c r="G15" s="244">
        <v>1848.1</v>
      </c>
      <c r="H15" s="244">
        <v>1874.0666666666671</v>
      </c>
      <c r="I15" s="244">
        <v>1874.2</v>
      </c>
      <c r="J15" s="244">
        <v>1865.733333333334</v>
      </c>
      <c r="K15" s="244">
        <v>1283.0666666666671</v>
      </c>
      <c r="L15" s="244">
        <v>1877.7666666666671</v>
      </c>
      <c r="M15" s="244">
        <v>1952.0623333333331</v>
      </c>
      <c r="N15" s="244">
        <v>1905.9333333333329</v>
      </c>
      <c r="O15" s="244">
        <v>1907</v>
      </c>
      <c r="P15" s="244">
        <v>1926.123333333333</v>
      </c>
      <c r="Q15" s="244">
        <v>1893.14</v>
      </c>
      <c r="R15" s="244">
        <v>1811.6933333333329</v>
      </c>
      <c r="S15" s="244">
        <v>1939.333333333333</v>
      </c>
      <c r="T15" s="244">
        <v>1972.0366666666671</v>
      </c>
      <c r="U15" s="244">
        <v>1861.5</v>
      </c>
      <c r="V15" s="244">
        <v>1739.125111890231</v>
      </c>
      <c r="W15" s="244">
        <v>2010.722367340461</v>
      </c>
      <c r="DA15" s="84" t="s">
        <v>446</v>
      </c>
    </row>
    <row r="16" spans="1:105" ht="12" customHeight="1" x14ac:dyDescent="0.3">
      <c r="A16" s="4"/>
      <c r="B16" s="245"/>
      <c r="C16" s="245"/>
      <c r="D16" s="245"/>
      <c r="E16" s="245"/>
      <c r="F16" s="245"/>
      <c r="G16" s="245"/>
      <c r="H16" s="245"/>
      <c r="I16" s="245"/>
      <c r="J16" s="245"/>
      <c r="K16" s="245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</row>
    <row r="17" spans="1:105" ht="12" customHeight="1" x14ac:dyDescent="0.3">
      <c r="A17" s="30" t="s">
        <v>447</v>
      </c>
      <c r="B17" s="205"/>
      <c r="C17" s="205"/>
      <c r="D17" s="205"/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DA17" s="112"/>
    </row>
    <row r="18" spans="1:105" ht="12" customHeight="1" x14ac:dyDescent="0.3">
      <c r="A18" s="50" t="s">
        <v>440</v>
      </c>
      <c r="B18" s="243">
        <v>0</v>
      </c>
      <c r="C18" s="243">
        <v>0</v>
      </c>
      <c r="D18" s="243">
        <v>0</v>
      </c>
      <c r="E18" s="243">
        <v>0</v>
      </c>
      <c r="F18" s="243">
        <v>0</v>
      </c>
      <c r="G18" s="243">
        <v>0</v>
      </c>
      <c r="H18" s="243">
        <v>0</v>
      </c>
      <c r="I18" s="243">
        <v>0</v>
      </c>
      <c r="J18" s="243">
        <v>0</v>
      </c>
      <c r="K18" s="243">
        <v>0</v>
      </c>
      <c r="L18" s="243">
        <v>0</v>
      </c>
      <c r="M18" s="243">
        <v>0</v>
      </c>
      <c r="N18" s="243">
        <v>0</v>
      </c>
      <c r="O18" s="243">
        <v>0</v>
      </c>
      <c r="P18" s="243">
        <v>0</v>
      </c>
      <c r="Q18" s="243">
        <v>0</v>
      </c>
      <c r="R18" s="243">
        <v>0</v>
      </c>
      <c r="S18" s="243">
        <v>0</v>
      </c>
      <c r="T18" s="243">
        <v>0</v>
      </c>
      <c r="U18" s="243">
        <v>0</v>
      </c>
      <c r="V18" s="243">
        <v>0</v>
      </c>
      <c r="W18" s="243">
        <v>0</v>
      </c>
      <c r="DA18" s="83" t="s">
        <v>448</v>
      </c>
    </row>
    <row r="19" spans="1:105" ht="12" customHeight="1" x14ac:dyDescent="0.3">
      <c r="A19" s="107" t="s">
        <v>442</v>
      </c>
      <c r="B19" s="284">
        <f t="shared" ref="B19:W19" si="3">SUM(B20:B21)</f>
        <v>0</v>
      </c>
      <c r="C19" s="284">
        <f t="shared" si="3"/>
        <v>0</v>
      </c>
      <c r="D19" s="284">
        <f t="shared" si="3"/>
        <v>0</v>
      </c>
      <c r="E19" s="284">
        <f t="shared" si="3"/>
        <v>0</v>
      </c>
      <c r="F19" s="284">
        <f t="shared" si="3"/>
        <v>0</v>
      </c>
      <c r="G19" s="284">
        <f t="shared" si="3"/>
        <v>0</v>
      </c>
      <c r="H19" s="284">
        <f t="shared" si="3"/>
        <v>0</v>
      </c>
      <c r="I19" s="284">
        <f t="shared" si="3"/>
        <v>0</v>
      </c>
      <c r="J19" s="284">
        <f t="shared" si="3"/>
        <v>0</v>
      </c>
      <c r="K19" s="284">
        <f t="shared" si="3"/>
        <v>0</v>
      </c>
      <c r="L19" s="284">
        <f t="shared" si="3"/>
        <v>0</v>
      </c>
      <c r="M19" s="284">
        <f t="shared" si="3"/>
        <v>0</v>
      </c>
      <c r="N19" s="284">
        <f t="shared" si="3"/>
        <v>0</v>
      </c>
      <c r="O19" s="284">
        <f t="shared" si="3"/>
        <v>0</v>
      </c>
      <c r="P19" s="284">
        <f t="shared" si="3"/>
        <v>0</v>
      </c>
      <c r="Q19" s="284">
        <f t="shared" si="3"/>
        <v>0</v>
      </c>
      <c r="R19" s="284">
        <f t="shared" si="3"/>
        <v>0</v>
      </c>
      <c r="S19" s="284">
        <f t="shared" si="3"/>
        <v>0</v>
      </c>
      <c r="T19" s="284">
        <f t="shared" si="3"/>
        <v>0</v>
      </c>
      <c r="U19" s="284">
        <f t="shared" si="3"/>
        <v>0</v>
      </c>
      <c r="V19" s="284">
        <f t="shared" si="3"/>
        <v>0</v>
      </c>
      <c r="W19" s="284">
        <f t="shared" si="3"/>
        <v>0</v>
      </c>
      <c r="DA19" s="94"/>
    </row>
    <row r="20" spans="1:105" ht="12" customHeight="1" x14ac:dyDescent="0.3">
      <c r="A20" s="99" t="s">
        <v>44</v>
      </c>
      <c r="B20" s="284">
        <v>0</v>
      </c>
      <c r="C20" s="284">
        <v>0</v>
      </c>
      <c r="D20" s="284">
        <v>0</v>
      </c>
      <c r="E20" s="284">
        <v>0</v>
      </c>
      <c r="F20" s="284">
        <v>0</v>
      </c>
      <c r="G20" s="284">
        <v>0</v>
      </c>
      <c r="H20" s="284">
        <v>0</v>
      </c>
      <c r="I20" s="284">
        <v>0</v>
      </c>
      <c r="J20" s="284">
        <v>0</v>
      </c>
      <c r="K20" s="284">
        <v>0</v>
      </c>
      <c r="L20" s="284">
        <v>0</v>
      </c>
      <c r="M20" s="284">
        <v>0</v>
      </c>
      <c r="N20" s="284">
        <v>0</v>
      </c>
      <c r="O20" s="284">
        <v>0</v>
      </c>
      <c r="P20" s="284">
        <v>0</v>
      </c>
      <c r="Q20" s="284">
        <v>0</v>
      </c>
      <c r="R20" s="284">
        <v>0</v>
      </c>
      <c r="S20" s="284">
        <v>0</v>
      </c>
      <c r="T20" s="284">
        <v>0</v>
      </c>
      <c r="U20" s="284">
        <v>0</v>
      </c>
      <c r="V20" s="284">
        <v>0</v>
      </c>
      <c r="W20" s="284">
        <v>0</v>
      </c>
      <c r="DA20" s="94" t="s">
        <v>449</v>
      </c>
    </row>
    <row r="21" spans="1:105" ht="12" customHeight="1" x14ac:dyDescent="0.3">
      <c r="A21" s="99" t="s">
        <v>81</v>
      </c>
      <c r="B21" s="284">
        <v>0</v>
      </c>
      <c r="C21" s="284">
        <v>0</v>
      </c>
      <c r="D21" s="284">
        <v>0</v>
      </c>
      <c r="E21" s="284">
        <v>0</v>
      </c>
      <c r="F21" s="284">
        <v>0</v>
      </c>
      <c r="G21" s="284">
        <v>0</v>
      </c>
      <c r="H21" s="284">
        <v>0</v>
      </c>
      <c r="I21" s="284">
        <v>0</v>
      </c>
      <c r="J21" s="284">
        <v>0</v>
      </c>
      <c r="K21" s="284">
        <v>0</v>
      </c>
      <c r="L21" s="284">
        <v>0</v>
      </c>
      <c r="M21" s="284">
        <v>0</v>
      </c>
      <c r="N21" s="284">
        <v>0</v>
      </c>
      <c r="O21" s="284">
        <v>0</v>
      </c>
      <c r="P21" s="284">
        <v>0</v>
      </c>
      <c r="Q21" s="284">
        <v>0</v>
      </c>
      <c r="R21" s="284">
        <v>0</v>
      </c>
      <c r="S21" s="284">
        <v>0</v>
      </c>
      <c r="T21" s="284">
        <v>0</v>
      </c>
      <c r="U21" s="284">
        <v>0</v>
      </c>
      <c r="V21" s="284">
        <v>0</v>
      </c>
      <c r="W21" s="284">
        <v>0</v>
      </c>
      <c r="DA21" s="94" t="s">
        <v>450</v>
      </c>
    </row>
    <row r="22" spans="1:105" ht="12" customHeight="1" x14ac:dyDescent="0.3">
      <c r="A22" s="49" t="s">
        <v>445</v>
      </c>
      <c r="B22" s="244">
        <v>2292.4521072796929</v>
      </c>
      <c r="C22" s="244">
        <v>2114.2374723166049</v>
      </c>
      <c r="D22" s="244">
        <v>2114.2374723166049</v>
      </c>
      <c r="E22" s="244">
        <v>2114.2374723166049</v>
      </c>
      <c r="F22" s="244">
        <v>2114.2374723166049</v>
      </c>
      <c r="G22" s="244">
        <v>2114.2374723166049</v>
      </c>
      <c r="H22" s="244">
        <v>2114.2374723166049</v>
      </c>
      <c r="I22" s="244">
        <v>2114.2374723166049</v>
      </c>
      <c r="J22" s="244">
        <v>2114.2374723166049</v>
      </c>
      <c r="K22" s="244">
        <v>2114.2374723166049</v>
      </c>
      <c r="L22" s="244">
        <v>2114.2374723166049</v>
      </c>
      <c r="M22" s="244">
        <v>2114.2374723166049</v>
      </c>
      <c r="N22" s="244">
        <v>2114.2374723166049</v>
      </c>
      <c r="O22" s="244">
        <v>2114.2374723166049</v>
      </c>
      <c r="P22" s="244">
        <v>2114.2374723166049</v>
      </c>
      <c r="Q22" s="244">
        <v>2114.2374723166049</v>
      </c>
      <c r="R22" s="244">
        <v>2114.2374723166049</v>
      </c>
      <c r="S22" s="244">
        <v>2114.2374723166049</v>
      </c>
      <c r="T22" s="244">
        <v>2114.2374723166049</v>
      </c>
      <c r="U22" s="244">
        <v>2114.2374723166049</v>
      </c>
      <c r="V22" s="244">
        <v>1936.0228373535169</v>
      </c>
      <c r="W22" s="244">
        <v>2292.4521072796929</v>
      </c>
      <c r="DA22" s="84" t="s">
        <v>451</v>
      </c>
    </row>
    <row r="23" spans="1:105" ht="12" customHeight="1" x14ac:dyDescent="0.3">
      <c r="A23" s="108" t="s">
        <v>452</v>
      </c>
      <c r="B23" s="247"/>
      <c r="C23" s="212"/>
      <c r="D23" s="212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DA23" s="109"/>
    </row>
    <row r="24" spans="1:105" ht="12" customHeight="1" x14ac:dyDescent="0.3">
      <c r="A24" s="51" t="s">
        <v>440</v>
      </c>
      <c r="B24" s="248">
        <v>0</v>
      </c>
      <c r="C24" s="243">
        <v>0</v>
      </c>
      <c r="D24" s="243">
        <v>0</v>
      </c>
      <c r="E24" s="243">
        <v>0</v>
      </c>
      <c r="F24" s="243">
        <v>0</v>
      </c>
      <c r="G24" s="243">
        <v>0</v>
      </c>
      <c r="H24" s="243">
        <v>0</v>
      </c>
      <c r="I24" s="243">
        <v>0</v>
      </c>
      <c r="J24" s="243">
        <v>0</v>
      </c>
      <c r="K24" s="243">
        <v>0</v>
      </c>
      <c r="L24" s="243">
        <v>0</v>
      </c>
      <c r="M24" s="243">
        <v>0</v>
      </c>
      <c r="N24" s="243">
        <v>0</v>
      </c>
      <c r="O24" s="243">
        <v>0</v>
      </c>
      <c r="P24" s="243">
        <v>0</v>
      </c>
      <c r="Q24" s="243">
        <v>0</v>
      </c>
      <c r="R24" s="243">
        <v>0</v>
      </c>
      <c r="S24" s="243">
        <v>0</v>
      </c>
      <c r="T24" s="243">
        <v>0</v>
      </c>
      <c r="U24" s="243">
        <v>0</v>
      </c>
      <c r="V24" s="243">
        <v>0</v>
      </c>
      <c r="W24" s="243">
        <v>0</v>
      </c>
      <c r="DA24" s="83" t="s">
        <v>453</v>
      </c>
    </row>
    <row r="25" spans="1:105" ht="12" customHeight="1" x14ac:dyDescent="0.3">
      <c r="A25" s="99" t="s">
        <v>442</v>
      </c>
      <c r="B25" s="285"/>
      <c r="C25" s="284">
        <f t="shared" ref="C25:W25" si="4">SUM(C26:C27)</f>
        <v>0</v>
      </c>
      <c r="D25" s="284">
        <f t="shared" si="4"/>
        <v>0</v>
      </c>
      <c r="E25" s="284">
        <f t="shared" si="4"/>
        <v>0</v>
      </c>
      <c r="F25" s="284">
        <f t="shared" si="4"/>
        <v>0</v>
      </c>
      <c r="G25" s="284">
        <f t="shared" si="4"/>
        <v>0</v>
      </c>
      <c r="H25" s="284">
        <f t="shared" si="4"/>
        <v>0</v>
      </c>
      <c r="I25" s="284">
        <f t="shared" si="4"/>
        <v>0</v>
      </c>
      <c r="J25" s="284">
        <f t="shared" si="4"/>
        <v>0</v>
      </c>
      <c r="K25" s="284">
        <f t="shared" si="4"/>
        <v>0</v>
      </c>
      <c r="L25" s="284">
        <f t="shared" si="4"/>
        <v>0</v>
      </c>
      <c r="M25" s="284">
        <f t="shared" si="4"/>
        <v>0</v>
      </c>
      <c r="N25" s="284">
        <f t="shared" si="4"/>
        <v>0</v>
      </c>
      <c r="O25" s="284">
        <f t="shared" si="4"/>
        <v>0</v>
      </c>
      <c r="P25" s="284">
        <f t="shared" si="4"/>
        <v>0</v>
      </c>
      <c r="Q25" s="284">
        <f t="shared" si="4"/>
        <v>0</v>
      </c>
      <c r="R25" s="284">
        <f t="shared" si="4"/>
        <v>0</v>
      </c>
      <c r="S25" s="284">
        <f t="shared" si="4"/>
        <v>0</v>
      </c>
      <c r="T25" s="284">
        <f t="shared" si="4"/>
        <v>0</v>
      </c>
      <c r="U25" s="284">
        <f t="shared" si="4"/>
        <v>0</v>
      </c>
      <c r="V25" s="284">
        <f t="shared" si="4"/>
        <v>0</v>
      </c>
      <c r="W25" s="284">
        <f t="shared" si="4"/>
        <v>0</v>
      </c>
      <c r="DA25" s="94"/>
    </row>
    <row r="26" spans="1:105" ht="12" customHeight="1" x14ac:dyDescent="0.3">
      <c r="A26" s="44" t="s">
        <v>44</v>
      </c>
      <c r="B26" s="285">
        <v>0</v>
      </c>
      <c r="C26" s="284">
        <v>0</v>
      </c>
      <c r="D26" s="284">
        <v>0</v>
      </c>
      <c r="E26" s="284">
        <v>0</v>
      </c>
      <c r="F26" s="284">
        <v>0</v>
      </c>
      <c r="G26" s="284">
        <v>0</v>
      </c>
      <c r="H26" s="284">
        <v>0</v>
      </c>
      <c r="I26" s="284">
        <v>0</v>
      </c>
      <c r="J26" s="284">
        <v>0</v>
      </c>
      <c r="K26" s="284">
        <v>0</v>
      </c>
      <c r="L26" s="284">
        <v>0</v>
      </c>
      <c r="M26" s="284">
        <v>0</v>
      </c>
      <c r="N26" s="284">
        <v>0</v>
      </c>
      <c r="O26" s="284">
        <v>0</v>
      </c>
      <c r="P26" s="284">
        <v>0</v>
      </c>
      <c r="Q26" s="284">
        <v>0</v>
      </c>
      <c r="R26" s="284">
        <v>0</v>
      </c>
      <c r="S26" s="284">
        <v>0</v>
      </c>
      <c r="T26" s="284">
        <v>0</v>
      </c>
      <c r="U26" s="284">
        <v>0</v>
      </c>
      <c r="V26" s="284">
        <v>0</v>
      </c>
      <c r="W26" s="284">
        <v>0</v>
      </c>
      <c r="DA26" s="94" t="s">
        <v>454</v>
      </c>
    </row>
    <row r="27" spans="1:105" ht="12" customHeight="1" x14ac:dyDescent="0.3">
      <c r="A27" s="44" t="s">
        <v>81</v>
      </c>
      <c r="B27" s="285">
        <v>0</v>
      </c>
      <c r="C27" s="284">
        <v>0</v>
      </c>
      <c r="D27" s="284">
        <v>0</v>
      </c>
      <c r="E27" s="284">
        <v>0</v>
      </c>
      <c r="F27" s="284">
        <v>0</v>
      </c>
      <c r="G27" s="284">
        <v>0</v>
      </c>
      <c r="H27" s="284">
        <v>0</v>
      </c>
      <c r="I27" s="284">
        <v>0</v>
      </c>
      <c r="J27" s="284">
        <v>0</v>
      </c>
      <c r="K27" s="284">
        <v>0</v>
      </c>
      <c r="L27" s="284">
        <v>0</v>
      </c>
      <c r="M27" s="284">
        <v>0</v>
      </c>
      <c r="N27" s="284">
        <v>0</v>
      </c>
      <c r="O27" s="284">
        <v>0</v>
      </c>
      <c r="P27" s="284">
        <v>0</v>
      </c>
      <c r="Q27" s="284">
        <v>0</v>
      </c>
      <c r="R27" s="284">
        <v>0</v>
      </c>
      <c r="S27" s="284">
        <v>0</v>
      </c>
      <c r="T27" s="284">
        <v>0</v>
      </c>
      <c r="U27" s="284">
        <v>0</v>
      </c>
      <c r="V27" s="284">
        <v>0</v>
      </c>
      <c r="W27" s="284">
        <v>0</v>
      </c>
      <c r="DA27" s="94" t="s">
        <v>455</v>
      </c>
    </row>
    <row r="28" spans="1:105" ht="12" customHeight="1" x14ac:dyDescent="0.3">
      <c r="A28" s="52" t="s">
        <v>445</v>
      </c>
      <c r="B28" s="249">
        <v>0</v>
      </c>
      <c r="C28" s="244">
        <v>0</v>
      </c>
      <c r="D28" s="244">
        <v>0</v>
      </c>
      <c r="E28" s="244">
        <v>178.214634963088</v>
      </c>
      <c r="F28" s="244">
        <v>0</v>
      </c>
      <c r="G28" s="244">
        <v>0</v>
      </c>
      <c r="H28" s="244">
        <v>178.214634963088</v>
      </c>
      <c r="I28" s="244">
        <v>0</v>
      </c>
      <c r="J28" s="244">
        <v>178.214634963088</v>
      </c>
      <c r="K28" s="244">
        <v>0</v>
      </c>
      <c r="L28" s="244">
        <v>178.214634963088</v>
      </c>
      <c r="M28" s="244">
        <v>0</v>
      </c>
      <c r="N28" s="244">
        <v>0</v>
      </c>
      <c r="O28" s="244">
        <v>178.214634963088</v>
      </c>
      <c r="P28" s="244">
        <v>0</v>
      </c>
      <c r="Q28" s="244">
        <v>178.214634963088</v>
      </c>
      <c r="R28" s="244">
        <v>0</v>
      </c>
      <c r="S28" s="244">
        <v>178.214634963088</v>
      </c>
      <c r="T28" s="244">
        <v>0</v>
      </c>
      <c r="U28" s="244">
        <v>0</v>
      </c>
      <c r="V28" s="244">
        <v>0</v>
      </c>
      <c r="W28" s="244">
        <v>356.42926992617612</v>
      </c>
      <c r="DA28" s="84" t="s">
        <v>456</v>
      </c>
    </row>
    <row r="29" spans="1:105" ht="12" customHeight="1" x14ac:dyDescent="0.3">
      <c r="A29" s="108" t="s">
        <v>457</v>
      </c>
      <c r="B29" s="247"/>
      <c r="C29" s="212"/>
      <c r="D29" s="212"/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DA29" s="109"/>
    </row>
    <row r="30" spans="1:105" ht="12" customHeight="1" x14ac:dyDescent="0.3">
      <c r="A30" s="51" t="s">
        <v>440</v>
      </c>
      <c r="B30" s="248"/>
      <c r="C30" s="243">
        <f t="shared" ref="C30:W30" si="5">B18+C24-C18</f>
        <v>0</v>
      </c>
      <c r="D30" s="243">
        <f t="shared" si="5"/>
        <v>0</v>
      </c>
      <c r="E30" s="243">
        <f t="shared" si="5"/>
        <v>0</v>
      </c>
      <c r="F30" s="243">
        <f t="shared" si="5"/>
        <v>0</v>
      </c>
      <c r="G30" s="243">
        <f t="shared" si="5"/>
        <v>0</v>
      </c>
      <c r="H30" s="243">
        <f t="shared" si="5"/>
        <v>0</v>
      </c>
      <c r="I30" s="243">
        <f t="shared" si="5"/>
        <v>0</v>
      </c>
      <c r="J30" s="243">
        <f t="shared" si="5"/>
        <v>0</v>
      </c>
      <c r="K30" s="243">
        <f t="shared" si="5"/>
        <v>0</v>
      </c>
      <c r="L30" s="243">
        <f t="shared" si="5"/>
        <v>0</v>
      </c>
      <c r="M30" s="243">
        <f t="shared" si="5"/>
        <v>0</v>
      </c>
      <c r="N30" s="243">
        <f t="shared" si="5"/>
        <v>0</v>
      </c>
      <c r="O30" s="243">
        <f t="shared" si="5"/>
        <v>0</v>
      </c>
      <c r="P30" s="243">
        <f t="shared" si="5"/>
        <v>0</v>
      </c>
      <c r="Q30" s="243">
        <f t="shared" si="5"/>
        <v>0</v>
      </c>
      <c r="R30" s="243">
        <f t="shared" si="5"/>
        <v>0</v>
      </c>
      <c r="S30" s="243">
        <f t="shared" si="5"/>
        <v>0</v>
      </c>
      <c r="T30" s="243">
        <f t="shared" si="5"/>
        <v>0</v>
      </c>
      <c r="U30" s="243">
        <f t="shared" si="5"/>
        <v>0</v>
      </c>
      <c r="V30" s="243">
        <f t="shared" si="5"/>
        <v>0</v>
      </c>
      <c r="W30" s="243">
        <f t="shared" si="5"/>
        <v>0</v>
      </c>
      <c r="DA30" s="83"/>
    </row>
    <row r="31" spans="1:105" ht="12" customHeight="1" x14ac:dyDescent="0.3">
      <c r="A31" s="99" t="s">
        <v>442</v>
      </c>
      <c r="B31" s="285"/>
      <c r="C31" s="284">
        <f t="shared" ref="C31:W31" si="6">SUM(C32:C33)</f>
        <v>0</v>
      </c>
      <c r="D31" s="284">
        <f t="shared" si="6"/>
        <v>0</v>
      </c>
      <c r="E31" s="284">
        <f t="shared" si="6"/>
        <v>0</v>
      </c>
      <c r="F31" s="284">
        <f t="shared" si="6"/>
        <v>0</v>
      </c>
      <c r="G31" s="284">
        <f t="shared" si="6"/>
        <v>0</v>
      </c>
      <c r="H31" s="284">
        <f t="shared" si="6"/>
        <v>0</v>
      </c>
      <c r="I31" s="284">
        <f t="shared" si="6"/>
        <v>0</v>
      </c>
      <c r="J31" s="284">
        <f t="shared" si="6"/>
        <v>0</v>
      </c>
      <c r="K31" s="284">
        <f t="shared" si="6"/>
        <v>0</v>
      </c>
      <c r="L31" s="284">
        <f t="shared" si="6"/>
        <v>0</v>
      </c>
      <c r="M31" s="284">
        <f t="shared" si="6"/>
        <v>0</v>
      </c>
      <c r="N31" s="284">
        <f t="shared" si="6"/>
        <v>0</v>
      </c>
      <c r="O31" s="284">
        <f t="shared" si="6"/>
        <v>0</v>
      </c>
      <c r="P31" s="284">
        <f t="shared" si="6"/>
        <v>0</v>
      </c>
      <c r="Q31" s="284">
        <f t="shared" si="6"/>
        <v>0</v>
      </c>
      <c r="R31" s="284">
        <f t="shared" si="6"/>
        <v>0</v>
      </c>
      <c r="S31" s="284">
        <f t="shared" si="6"/>
        <v>0</v>
      </c>
      <c r="T31" s="284">
        <f t="shared" si="6"/>
        <v>0</v>
      </c>
      <c r="U31" s="284">
        <f t="shared" si="6"/>
        <v>0</v>
      </c>
      <c r="V31" s="284">
        <f t="shared" si="6"/>
        <v>0</v>
      </c>
      <c r="W31" s="284">
        <f t="shared" si="6"/>
        <v>0</v>
      </c>
      <c r="DA31" s="94"/>
    </row>
    <row r="32" spans="1:105" ht="12" customHeight="1" x14ac:dyDescent="0.3">
      <c r="A32" s="44" t="s">
        <v>44</v>
      </c>
      <c r="B32" s="285"/>
      <c r="C32" s="284">
        <f t="shared" ref="C32:W32" si="7">B20+C26-C20</f>
        <v>0</v>
      </c>
      <c r="D32" s="284">
        <f t="shared" si="7"/>
        <v>0</v>
      </c>
      <c r="E32" s="284">
        <f t="shared" si="7"/>
        <v>0</v>
      </c>
      <c r="F32" s="284">
        <f t="shared" si="7"/>
        <v>0</v>
      </c>
      <c r="G32" s="284">
        <f t="shared" si="7"/>
        <v>0</v>
      </c>
      <c r="H32" s="284">
        <f t="shared" si="7"/>
        <v>0</v>
      </c>
      <c r="I32" s="284">
        <f t="shared" si="7"/>
        <v>0</v>
      </c>
      <c r="J32" s="284">
        <f t="shared" si="7"/>
        <v>0</v>
      </c>
      <c r="K32" s="284">
        <f t="shared" si="7"/>
        <v>0</v>
      </c>
      <c r="L32" s="284">
        <f t="shared" si="7"/>
        <v>0</v>
      </c>
      <c r="M32" s="284">
        <f t="shared" si="7"/>
        <v>0</v>
      </c>
      <c r="N32" s="284">
        <f t="shared" si="7"/>
        <v>0</v>
      </c>
      <c r="O32" s="284">
        <f t="shared" si="7"/>
        <v>0</v>
      </c>
      <c r="P32" s="284">
        <f t="shared" si="7"/>
        <v>0</v>
      </c>
      <c r="Q32" s="284">
        <f t="shared" si="7"/>
        <v>0</v>
      </c>
      <c r="R32" s="284">
        <f t="shared" si="7"/>
        <v>0</v>
      </c>
      <c r="S32" s="284">
        <f t="shared" si="7"/>
        <v>0</v>
      </c>
      <c r="T32" s="284">
        <f t="shared" si="7"/>
        <v>0</v>
      </c>
      <c r="U32" s="284">
        <f t="shared" si="7"/>
        <v>0</v>
      </c>
      <c r="V32" s="284">
        <f t="shared" si="7"/>
        <v>0</v>
      </c>
      <c r="W32" s="284">
        <f t="shared" si="7"/>
        <v>0</v>
      </c>
      <c r="DA32" s="94"/>
    </row>
    <row r="33" spans="1:105" ht="12" customHeight="1" x14ac:dyDescent="0.3">
      <c r="A33" s="44" t="s">
        <v>81</v>
      </c>
      <c r="B33" s="285"/>
      <c r="C33" s="284">
        <f t="shared" ref="C33:W33" si="8">B21+C27-C21</f>
        <v>0</v>
      </c>
      <c r="D33" s="284">
        <f t="shared" si="8"/>
        <v>0</v>
      </c>
      <c r="E33" s="284">
        <f t="shared" si="8"/>
        <v>0</v>
      </c>
      <c r="F33" s="284">
        <f t="shared" si="8"/>
        <v>0</v>
      </c>
      <c r="G33" s="284">
        <f t="shared" si="8"/>
        <v>0</v>
      </c>
      <c r="H33" s="284">
        <f t="shared" si="8"/>
        <v>0</v>
      </c>
      <c r="I33" s="284">
        <f t="shared" si="8"/>
        <v>0</v>
      </c>
      <c r="J33" s="284">
        <f t="shared" si="8"/>
        <v>0</v>
      </c>
      <c r="K33" s="284">
        <f t="shared" si="8"/>
        <v>0</v>
      </c>
      <c r="L33" s="284">
        <f t="shared" si="8"/>
        <v>0</v>
      </c>
      <c r="M33" s="284">
        <f t="shared" si="8"/>
        <v>0</v>
      </c>
      <c r="N33" s="284">
        <f t="shared" si="8"/>
        <v>0</v>
      </c>
      <c r="O33" s="284">
        <f t="shared" si="8"/>
        <v>0</v>
      </c>
      <c r="P33" s="284">
        <f t="shared" si="8"/>
        <v>0</v>
      </c>
      <c r="Q33" s="284">
        <f t="shared" si="8"/>
        <v>0</v>
      </c>
      <c r="R33" s="284">
        <f t="shared" si="8"/>
        <v>0</v>
      </c>
      <c r="S33" s="284">
        <f t="shared" si="8"/>
        <v>0</v>
      </c>
      <c r="T33" s="284">
        <f t="shared" si="8"/>
        <v>0</v>
      </c>
      <c r="U33" s="284">
        <f t="shared" si="8"/>
        <v>0</v>
      </c>
      <c r="V33" s="284">
        <f t="shared" si="8"/>
        <v>0</v>
      </c>
      <c r="W33" s="284">
        <f t="shared" si="8"/>
        <v>0</v>
      </c>
      <c r="DA33" s="94"/>
    </row>
    <row r="34" spans="1:105" ht="12" customHeight="1" x14ac:dyDescent="0.3">
      <c r="A34" s="52" t="s">
        <v>445</v>
      </c>
      <c r="B34" s="249"/>
      <c r="C34" s="244">
        <f t="shared" ref="C34:W34" si="9">B22+C28-C22</f>
        <v>178.21463496308797</v>
      </c>
      <c r="D34" s="244">
        <f t="shared" si="9"/>
        <v>0</v>
      </c>
      <c r="E34" s="244">
        <f t="shared" si="9"/>
        <v>178.21463496308797</v>
      </c>
      <c r="F34" s="244">
        <f t="shared" si="9"/>
        <v>0</v>
      </c>
      <c r="G34" s="244">
        <f t="shared" si="9"/>
        <v>0</v>
      </c>
      <c r="H34" s="244">
        <f t="shared" si="9"/>
        <v>178.21463496308797</v>
      </c>
      <c r="I34" s="244">
        <f t="shared" si="9"/>
        <v>0</v>
      </c>
      <c r="J34" s="244">
        <f t="shared" si="9"/>
        <v>178.21463496308797</v>
      </c>
      <c r="K34" s="244">
        <f t="shared" si="9"/>
        <v>0</v>
      </c>
      <c r="L34" s="244">
        <f t="shared" si="9"/>
        <v>178.21463496308797</v>
      </c>
      <c r="M34" s="244">
        <f t="shared" si="9"/>
        <v>0</v>
      </c>
      <c r="N34" s="244">
        <f t="shared" si="9"/>
        <v>0</v>
      </c>
      <c r="O34" s="244">
        <f t="shared" si="9"/>
        <v>178.21463496308797</v>
      </c>
      <c r="P34" s="244">
        <f t="shared" si="9"/>
        <v>0</v>
      </c>
      <c r="Q34" s="244">
        <f t="shared" si="9"/>
        <v>178.21463496308797</v>
      </c>
      <c r="R34" s="244">
        <f t="shared" si="9"/>
        <v>0</v>
      </c>
      <c r="S34" s="244">
        <f t="shared" si="9"/>
        <v>178.21463496308797</v>
      </c>
      <c r="T34" s="244">
        <f t="shared" si="9"/>
        <v>0</v>
      </c>
      <c r="U34" s="244">
        <f t="shared" si="9"/>
        <v>0</v>
      </c>
      <c r="V34" s="244">
        <f t="shared" si="9"/>
        <v>178.21463496308797</v>
      </c>
      <c r="W34" s="244">
        <f t="shared" si="9"/>
        <v>0</v>
      </c>
      <c r="DA34" s="84"/>
    </row>
    <row r="35" spans="1:105" ht="12" customHeight="1" x14ac:dyDescent="0.3">
      <c r="A35" s="30" t="s">
        <v>458</v>
      </c>
      <c r="B35" s="205"/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DA35" s="112"/>
    </row>
    <row r="36" spans="1:105" ht="12" customHeight="1" x14ac:dyDescent="0.3">
      <c r="A36" s="50" t="s">
        <v>440</v>
      </c>
      <c r="B36" s="243">
        <f t="shared" ref="B36:W36" si="10">B18-B11</f>
        <v>0</v>
      </c>
      <c r="C36" s="243">
        <f t="shared" si="10"/>
        <v>0</v>
      </c>
      <c r="D36" s="243">
        <f t="shared" si="10"/>
        <v>0</v>
      </c>
      <c r="E36" s="243">
        <f t="shared" si="10"/>
        <v>0</v>
      </c>
      <c r="F36" s="243">
        <f t="shared" si="10"/>
        <v>0</v>
      </c>
      <c r="G36" s="243">
        <f t="shared" si="10"/>
        <v>0</v>
      </c>
      <c r="H36" s="243">
        <f t="shared" si="10"/>
        <v>0</v>
      </c>
      <c r="I36" s="243">
        <f t="shared" si="10"/>
        <v>0</v>
      </c>
      <c r="J36" s="243">
        <f t="shared" si="10"/>
        <v>0</v>
      </c>
      <c r="K36" s="243">
        <f t="shared" si="10"/>
        <v>0</v>
      </c>
      <c r="L36" s="243">
        <f t="shared" si="10"/>
        <v>0</v>
      </c>
      <c r="M36" s="243">
        <f t="shared" si="10"/>
        <v>0</v>
      </c>
      <c r="N36" s="243">
        <f t="shared" si="10"/>
        <v>0</v>
      </c>
      <c r="O36" s="243">
        <f t="shared" si="10"/>
        <v>0</v>
      </c>
      <c r="P36" s="243">
        <f t="shared" si="10"/>
        <v>0</v>
      </c>
      <c r="Q36" s="243">
        <f t="shared" si="10"/>
        <v>0</v>
      </c>
      <c r="R36" s="243">
        <f t="shared" si="10"/>
        <v>0</v>
      </c>
      <c r="S36" s="243">
        <f t="shared" si="10"/>
        <v>0</v>
      </c>
      <c r="T36" s="243">
        <f t="shared" si="10"/>
        <v>0</v>
      </c>
      <c r="U36" s="243">
        <f t="shared" si="10"/>
        <v>0</v>
      </c>
      <c r="V36" s="243">
        <f t="shared" si="10"/>
        <v>0</v>
      </c>
      <c r="W36" s="243">
        <f t="shared" si="10"/>
        <v>0</v>
      </c>
      <c r="DA36" s="83"/>
    </row>
    <row r="37" spans="1:105" ht="12" customHeight="1" x14ac:dyDescent="0.3">
      <c r="A37" s="107" t="s">
        <v>442</v>
      </c>
      <c r="B37" s="284">
        <f t="shared" ref="B37:W37" si="11">SUM(B38:B39)</f>
        <v>0</v>
      </c>
      <c r="C37" s="284">
        <f t="shared" si="11"/>
        <v>0</v>
      </c>
      <c r="D37" s="284">
        <f t="shared" si="11"/>
        <v>0</v>
      </c>
      <c r="E37" s="284">
        <f t="shared" si="11"/>
        <v>0</v>
      </c>
      <c r="F37" s="284">
        <f t="shared" si="11"/>
        <v>0</v>
      </c>
      <c r="G37" s="284">
        <f t="shared" si="11"/>
        <v>0</v>
      </c>
      <c r="H37" s="284">
        <f t="shared" si="11"/>
        <v>0</v>
      </c>
      <c r="I37" s="284">
        <f t="shared" si="11"/>
        <v>0</v>
      </c>
      <c r="J37" s="284">
        <f t="shared" si="11"/>
        <v>0</v>
      </c>
      <c r="K37" s="284">
        <f t="shared" si="11"/>
        <v>0</v>
      </c>
      <c r="L37" s="284">
        <f t="shared" si="11"/>
        <v>0</v>
      </c>
      <c r="M37" s="284">
        <f t="shared" si="11"/>
        <v>0</v>
      </c>
      <c r="N37" s="284">
        <f t="shared" si="11"/>
        <v>0</v>
      </c>
      <c r="O37" s="284">
        <f t="shared" si="11"/>
        <v>0</v>
      </c>
      <c r="P37" s="284">
        <f t="shared" si="11"/>
        <v>0</v>
      </c>
      <c r="Q37" s="284">
        <f t="shared" si="11"/>
        <v>0</v>
      </c>
      <c r="R37" s="284">
        <f t="shared" si="11"/>
        <v>0</v>
      </c>
      <c r="S37" s="284">
        <f t="shared" si="11"/>
        <v>0</v>
      </c>
      <c r="T37" s="284">
        <f t="shared" si="11"/>
        <v>0</v>
      </c>
      <c r="U37" s="284">
        <f t="shared" si="11"/>
        <v>0</v>
      </c>
      <c r="V37" s="284">
        <f t="shared" si="11"/>
        <v>0</v>
      </c>
      <c r="W37" s="284">
        <f t="shared" si="11"/>
        <v>0</v>
      </c>
      <c r="DA37" s="94"/>
    </row>
    <row r="38" spans="1:105" ht="12" customHeight="1" x14ac:dyDescent="0.3">
      <c r="A38" s="99" t="s">
        <v>44</v>
      </c>
      <c r="B38" s="284">
        <f t="shared" ref="B38:W38" si="12">B20-B13</f>
        <v>0</v>
      </c>
      <c r="C38" s="284">
        <f t="shared" si="12"/>
        <v>0</v>
      </c>
      <c r="D38" s="284">
        <f t="shared" si="12"/>
        <v>0</v>
      </c>
      <c r="E38" s="284">
        <f t="shared" si="12"/>
        <v>0</v>
      </c>
      <c r="F38" s="284">
        <f t="shared" si="12"/>
        <v>0</v>
      </c>
      <c r="G38" s="284">
        <f t="shared" si="12"/>
        <v>0</v>
      </c>
      <c r="H38" s="284">
        <f t="shared" si="12"/>
        <v>0</v>
      </c>
      <c r="I38" s="284">
        <f t="shared" si="12"/>
        <v>0</v>
      </c>
      <c r="J38" s="284">
        <f t="shared" si="12"/>
        <v>0</v>
      </c>
      <c r="K38" s="284">
        <f t="shared" si="12"/>
        <v>0</v>
      </c>
      <c r="L38" s="284">
        <f t="shared" si="12"/>
        <v>0</v>
      </c>
      <c r="M38" s="284">
        <f t="shared" si="12"/>
        <v>0</v>
      </c>
      <c r="N38" s="284">
        <f t="shared" si="12"/>
        <v>0</v>
      </c>
      <c r="O38" s="284">
        <f t="shared" si="12"/>
        <v>0</v>
      </c>
      <c r="P38" s="284">
        <f t="shared" si="12"/>
        <v>0</v>
      </c>
      <c r="Q38" s="284">
        <f t="shared" si="12"/>
        <v>0</v>
      </c>
      <c r="R38" s="284">
        <f t="shared" si="12"/>
        <v>0</v>
      </c>
      <c r="S38" s="284">
        <f t="shared" si="12"/>
        <v>0</v>
      </c>
      <c r="T38" s="284">
        <f t="shared" si="12"/>
        <v>0</v>
      </c>
      <c r="U38" s="284">
        <f t="shared" si="12"/>
        <v>0</v>
      </c>
      <c r="V38" s="284">
        <f t="shared" si="12"/>
        <v>0</v>
      </c>
      <c r="W38" s="284">
        <f t="shared" si="12"/>
        <v>0</v>
      </c>
      <c r="DA38" s="94"/>
    </row>
    <row r="39" spans="1:105" ht="12" customHeight="1" x14ac:dyDescent="0.3">
      <c r="A39" s="99" t="s">
        <v>81</v>
      </c>
      <c r="B39" s="284">
        <f t="shared" ref="B39:W39" si="13">B21-B14</f>
        <v>0</v>
      </c>
      <c r="C39" s="284">
        <f t="shared" si="13"/>
        <v>0</v>
      </c>
      <c r="D39" s="284">
        <f t="shared" si="13"/>
        <v>0</v>
      </c>
      <c r="E39" s="284">
        <f t="shared" si="13"/>
        <v>0</v>
      </c>
      <c r="F39" s="284">
        <f t="shared" si="13"/>
        <v>0</v>
      </c>
      <c r="G39" s="284">
        <f t="shared" si="13"/>
        <v>0</v>
      </c>
      <c r="H39" s="284">
        <f t="shared" si="13"/>
        <v>0</v>
      </c>
      <c r="I39" s="284">
        <f t="shared" si="13"/>
        <v>0</v>
      </c>
      <c r="J39" s="284">
        <f t="shared" si="13"/>
        <v>0</v>
      </c>
      <c r="K39" s="284">
        <f t="shared" si="13"/>
        <v>0</v>
      </c>
      <c r="L39" s="284">
        <f t="shared" si="13"/>
        <v>0</v>
      </c>
      <c r="M39" s="284">
        <f t="shared" si="13"/>
        <v>0</v>
      </c>
      <c r="N39" s="284">
        <f t="shared" si="13"/>
        <v>0</v>
      </c>
      <c r="O39" s="284">
        <f t="shared" si="13"/>
        <v>0</v>
      </c>
      <c r="P39" s="284">
        <f t="shared" si="13"/>
        <v>0</v>
      </c>
      <c r="Q39" s="284">
        <f t="shared" si="13"/>
        <v>0</v>
      </c>
      <c r="R39" s="284">
        <f t="shared" si="13"/>
        <v>0</v>
      </c>
      <c r="S39" s="284">
        <f t="shared" si="13"/>
        <v>0</v>
      </c>
      <c r="T39" s="284">
        <f t="shared" si="13"/>
        <v>0</v>
      </c>
      <c r="U39" s="284">
        <f t="shared" si="13"/>
        <v>0</v>
      </c>
      <c r="V39" s="284">
        <f t="shared" si="13"/>
        <v>0</v>
      </c>
      <c r="W39" s="284">
        <f t="shared" si="13"/>
        <v>0</v>
      </c>
      <c r="DA39" s="94"/>
    </row>
    <row r="40" spans="1:105" ht="12" customHeight="1" x14ac:dyDescent="0.3">
      <c r="A40" s="49" t="s">
        <v>445</v>
      </c>
      <c r="B40" s="244">
        <f t="shared" ref="B40:W40" si="14">B22-B15</f>
        <v>298.01877394635994</v>
      </c>
      <c r="C40" s="244">
        <f t="shared" si="14"/>
        <v>125.53747231660486</v>
      </c>
      <c r="D40" s="244">
        <f t="shared" si="14"/>
        <v>136.57080564993794</v>
      </c>
      <c r="E40" s="244">
        <f t="shared" si="14"/>
        <v>199.23747231660491</v>
      </c>
      <c r="F40" s="244">
        <f t="shared" si="14"/>
        <v>234.90413898327188</v>
      </c>
      <c r="G40" s="244">
        <f t="shared" si="14"/>
        <v>266.137472316605</v>
      </c>
      <c r="H40" s="244">
        <f t="shared" si="14"/>
        <v>240.17080564993785</v>
      </c>
      <c r="I40" s="244">
        <f t="shared" si="14"/>
        <v>240.03747231660486</v>
      </c>
      <c r="J40" s="244">
        <f t="shared" si="14"/>
        <v>248.50413898327088</v>
      </c>
      <c r="K40" s="244">
        <f t="shared" si="14"/>
        <v>831.17080564993785</v>
      </c>
      <c r="L40" s="244">
        <f t="shared" si="14"/>
        <v>236.4708056499378</v>
      </c>
      <c r="M40" s="244">
        <f t="shared" si="14"/>
        <v>162.17513898327184</v>
      </c>
      <c r="N40" s="244">
        <f t="shared" si="14"/>
        <v>208.30413898327197</v>
      </c>
      <c r="O40" s="244">
        <f t="shared" si="14"/>
        <v>207.23747231660491</v>
      </c>
      <c r="P40" s="244">
        <f t="shared" si="14"/>
        <v>188.11413898327191</v>
      </c>
      <c r="Q40" s="244">
        <f t="shared" si="14"/>
        <v>221.09747231660481</v>
      </c>
      <c r="R40" s="244">
        <f t="shared" si="14"/>
        <v>302.54413898327198</v>
      </c>
      <c r="S40" s="244">
        <f t="shared" si="14"/>
        <v>174.90413898327188</v>
      </c>
      <c r="T40" s="244">
        <f t="shared" si="14"/>
        <v>142.20080564993782</v>
      </c>
      <c r="U40" s="244">
        <f t="shared" si="14"/>
        <v>252.73747231660491</v>
      </c>
      <c r="V40" s="244">
        <f t="shared" si="14"/>
        <v>196.89772546328595</v>
      </c>
      <c r="W40" s="244">
        <f t="shared" si="14"/>
        <v>281.72973993923188</v>
      </c>
      <c r="DA40" s="84"/>
    </row>
    <row r="41" spans="1:105" ht="12" customHeight="1" x14ac:dyDescent="0.3">
      <c r="A41" s="4"/>
      <c r="B41" s="245"/>
      <c r="C41" s="245"/>
      <c r="D41" s="245"/>
      <c r="E41" s="245"/>
      <c r="F41" s="245"/>
      <c r="G41" s="245"/>
      <c r="H41" s="245"/>
      <c r="I41" s="245"/>
      <c r="J41" s="245"/>
      <c r="K41" s="245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</row>
    <row r="42" spans="1:105" ht="12" customHeight="1" x14ac:dyDescent="0.3">
      <c r="A42" s="30" t="s">
        <v>67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DA42" s="112"/>
    </row>
    <row r="43" spans="1:105" ht="12" customHeight="1" x14ac:dyDescent="0.3">
      <c r="A43" s="31" t="s">
        <v>68</v>
      </c>
      <c r="B43" s="212">
        <v>328.26337059329308</v>
      </c>
      <c r="C43" s="212">
        <v>310.55288048151328</v>
      </c>
      <c r="D43" s="212">
        <v>322.63989681857271</v>
      </c>
      <c r="E43" s="212">
        <v>353.40739466895968</v>
      </c>
      <c r="F43" s="212">
        <v>360.24729148753232</v>
      </c>
      <c r="G43" s="212">
        <v>347.57265692175412</v>
      </c>
      <c r="H43" s="212">
        <v>353.65305245055879</v>
      </c>
      <c r="I43" s="212">
        <v>353.78667239896822</v>
      </c>
      <c r="J43" s="212">
        <v>335.4594153052451</v>
      </c>
      <c r="K43" s="212">
        <v>218.52639724849519</v>
      </c>
      <c r="L43" s="212">
        <v>294.53825820112019</v>
      </c>
      <c r="M43" s="212">
        <v>288.29492826379442</v>
      </c>
      <c r="N43" s="212">
        <v>289.72685594241341</v>
      </c>
      <c r="O43" s="212">
        <v>289.48627716165038</v>
      </c>
      <c r="P43" s="212">
        <v>285.07085477082251</v>
      </c>
      <c r="Q43" s="212">
        <v>286.41052397744329</v>
      </c>
      <c r="R43" s="212">
        <v>284.51560910467458</v>
      </c>
      <c r="S43" s="212">
        <v>291.38534656611438</v>
      </c>
      <c r="T43" s="212">
        <v>303.58639609155392</v>
      </c>
      <c r="U43" s="212">
        <v>294.49648087057977</v>
      </c>
      <c r="V43" s="212">
        <v>278.58145894418601</v>
      </c>
      <c r="W43" s="212">
        <v>298.1466180393291</v>
      </c>
      <c r="DA43" s="109" t="s">
        <v>459</v>
      </c>
    </row>
    <row r="44" spans="1:105" ht="12" customHeight="1" x14ac:dyDescent="0.3">
      <c r="A44" s="24" t="s">
        <v>30</v>
      </c>
      <c r="B44" s="215">
        <v>22.40034393809114</v>
      </c>
      <c r="C44" s="215">
        <v>21.98761822871883</v>
      </c>
      <c r="D44" s="215">
        <v>18.33439380911436</v>
      </c>
      <c r="E44" s="215">
        <v>16.14471195184867</v>
      </c>
      <c r="F44" s="215">
        <v>18.154944110060189</v>
      </c>
      <c r="G44" s="215">
        <v>15.28091143594153</v>
      </c>
      <c r="H44" s="215">
        <v>15.97549441100602</v>
      </c>
      <c r="I44" s="215">
        <v>17.364660361134991</v>
      </c>
      <c r="J44" s="215">
        <v>33.317626827171111</v>
      </c>
      <c r="K44" s="215">
        <v>22.012295786758379</v>
      </c>
      <c r="L44" s="215">
        <v>4.1674978503869307</v>
      </c>
      <c r="M44" s="215">
        <v>0</v>
      </c>
      <c r="N44" s="215">
        <v>2.8</v>
      </c>
      <c r="O44" s="215">
        <v>0</v>
      </c>
      <c r="P44" s="215">
        <v>0</v>
      </c>
      <c r="Q44" s="215">
        <v>0</v>
      </c>
      <c r="R44" s="215">
        <v>0</v>
      </c>
      <c r="S44" s="215">
        <v>0</v>
      </c>
      <c r="T44" s="215">
        <v>0</v>
      </c>
      <c r="U44" s="215">
        <v>0</v>
      </c>
      <c r="V44" s="215">
        <v>0</v>
      </c>
      <c r="W44" s="215">
        <v>0</v>
      </c>
      <c r="DA44" s="85" t="s">
        <v>460</v>
      </c>
    </row>
    <row r="45" spans="1:105" ht="12" customHeight="1" x14ac:dyDescent="0.3">
      <c r="A45" s="14" t="s">
        <v>31</v>
      </c>
      <c r="B45" s="206">
        <f t="shared" ref="B45:W45" si="15">B46+B47+B48+B49+B50</f>
        <v>22.7810834049871</v>
      </c>
      <c r="C45" s="206">
        <f t="shared" si="15"/>
        <v>22.035855546001716</v>
      </c>
      <c r="D45" s="206">
        <f t="shared" si="15"/>
        <v>35.411263972484946</v>
      </c>
      <c r="E45" s="206">
        <f t="shared" si="15"/>
        <v>40.379277730008596</v>
      </c>
      <c r="F45" s="206">
        <f t="shared" si="15"/>
        <v>26.430696474634559</v>
      </c>
      <c r="G45" s="206">
        <f t="shared" si="15"/>
        <v>33.304643164230434</v>
      </c>
      <c r="H45" s="206">
        <f t="shared" si="15"/>
        <v>32.793551160791047</v>
      </c>
      <c r="I45" s="206">
        <f t="shared" si="15"/>
        <v>28.145571797076528</v>
      </c>
      <c r="J45" s="206">
        <f t="shared" si="15"/>
        <v>8.7847807394668962</v>
      </c>
      <c r="K45" s="206">
        <f t="shared" si="15"/>
        <v>0</v>
      </c>
      <c r="L45" s="206">
        <f t="shared" si="15"/>
        <v>1.0174548581255369</v>
      </c>
      <c r="M45" s="206">
        <f t="shared" si="15"/>
        <v>1.0174548581255369</v>
      </c>
      <c r="N45" s="206">
        <f t="shared" si="15"/>
        <v>6.9360275150472912</v>
      </c>
      <c r="O45" s="206">
        <f t="shared" si="15"/>
        <v>5.9806534823731718</v>
      </c>
      <c r="P45" s="206">
        <f t="shared" si="15"/>
        <v>1.9728288907996556</v>
      </c>
      <c r="Q45" s="206">
        <f t="shared" si="15"/>
        <v>1.9728288907996556</v>
      </c>
      <c r="R45" s="206">
        <f t="shared" si="15"/>
        <v>1.9728288907996556</v>
      </c>
      <c r="S45" s="206">
        <f t="shared" si="15"/>
        <v>0.96156491831470337</v>
      </c>
      <c r="T45" s="206">
        <f t="shared" si="15"/>
        <v>0.38830610490111778</v>
      </c>
      <c r="U45" s="206">
        <f t="shared" si="15"/>
        <v>0.29277730008598463</v>
      </c>
      <c r="V45" s="206">
        <f t="shared" si="15"/>
        <v>5.5335339638864998</v>
      </c>
      <c r="W45" s="206">
        <f t="shared" si="15"/>
        <v>5.3281169389509886</v>
      </c>
      <c r="DA45" s="71"/>
    </row>
    <row r="46" spans="1:105" ht="12" customHeight="1" x14ac:dyDescent="0.3">
      <c r="A46" s="18" t="s">
        <v>32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461</v>
      </c>
    </row>
    <row r="47" spans="1:105" ht="12" customHeight="1" x14ac:dyDescent="0.3">
      <c r="A47" s="18" t="s">
        <v>33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462</v>
      </c>
    </row>
    <row r="48" spans="1:105" ht="12" customHeight="1" x14ac:dyDescent="0.3">
      <c r="A48" s="18" t="s">
        <v>69</v>
      </c>
      <c r="B48" s="206">
        <v>13.22725709372313</v>
      </c>
      <c r="C48" s="206">
        <v>1.0174548581255369</v>
      </c>
      <c r="D48" s="206">
        <v>1.0174548581255369</v>
      </c>
      <c r="E48" s="206">
        <v>1.0174548581255369</v>
      </c>
      <c r="F48" s="206">
        <v>1.0174548581255369</v>
      </c>
      <c r="G48" s="206">
        <v>4.0699054170249349</v>
      </c>
      <c r="H48" s="206">
        <v>5.0874462596732588</v>
      </c>
      <c r="I48" s="206">
        <v>4.0699054170249349</v>
      </c>
      <c r="J48" s="206">
        <v>3.0524505588993982</v>
      </c>
      <c r="K48" s="206">
        <v>0</v>
      </c>
      <c r="L48" s="206">
        <v>1.0174548581255369</v>
      </c>
      <c r="M48" s="206">
        <v>1.0174548581255369</v>
      </c>
      <c r="N48" s="206">
        <v>4.0699054170249349</v>
      </c>
      <c r="O48" s="206">
        <v>4.0699054170249349</v>
      </c>
      <c r="P48" s="206">
        <v>1.0174548581255369</v>
      </c>
      <c r="Q48" s="206">
        <v>1.0174548581255369</v>
      </c>
      <c r="R48" s="206">
        <v>1.0174548581255369</v>
      </c>
      <c r="S48" s="206">
        <v>0.10171969045571801</v>
      </c>
      <c r="T48" s="206">
        <v>0.10171969045571801</v>
      </c>
      <c r="U48" s="206">
        <v>0.10171969045571801</v>
      </c>
      <c r="V48" s="206">
        <v>5.3405846947549431</v>
      </c>
      <c r="W48" s="206">
        <v>5.135167669819432</v>
      </c>
      <c r="DA48" s="71" t="s">
        <v>463</v>
      </c>
    </row>
    <row r="49" spans="1:105" ht="12" customHeight="1" x14ac:dyDescent="0.3">
      <c r="A49" s="18" t="s">
        <v>70</v>
      </c>
      <c r="B49" s="206">
        <v>9.5538263112639719</v>
      </c>
      <c r="C49" s="206">
        <v>21.018400687876181</v>
      </c>
      <c r="D49" s="206">
        <v>34.393809114359406</v>
      </c>
      <c r="E49" s="206">
        <v>24.839982803095442</v>
      </c>
      <c r="F49" s="206">
        <v>23.88460877042132</v>
      </c>
      <c r="G49" s="206">
        <v>23.88460877042132</v>
      </c>
      <c r="H49" s="206">
        <v>20.063026655202059</v>
      </c>
      <c r="I49" s="206">
        <v>17.19690455717971</v>
      </c>
      <c r="J49" s="206">
        <v>5.732330180567498</v>
      </c>
      <c r="K49" s="206">
        <v>0</v>
      </c>
      <c r="L49" s="206">
        <v>0</v>
      </c>
      <c r="M49" s="206">
        <v>0</v>
      </c>
      <c r="N49" s="206">
        <v>2.8661220980223558</v>
      </c>
      <c r="O49" s="206">
        <v>1.9107480653482369</v>
      </c>
      <c r="P49" s="206">
        <v>0.95537403267411869</v>
      </c>
      <c r="Q49" s="206">
        <v>0.95537403267411869</v>
      </c>
      <c r="R49" s="206">
        <v>0.95537403267411869</v>
      </c>
      <c r="S49" s="206">
        <v>0.85984522785898532</v>
      </c>
      <c r="T49" s="206">
        <v>0.28658641444539978</v>
      </c>
      <c r="U49" s="206">
        <v>0.19105760963026661</v>
      </c>
      <c r="V49" s="206">
        <v>0.1929492691315563</v>
      </c>
      <c r="W49" s="206">
        <v>0.1929492691315563</v>
      </c>
      <c r="DA49" s="71" t="s">
        <v>464</v>
      </c>
    </row>
    <row r="50" spans="1:105" ht="12" customHeight="1" x14ac:dyDescent="0.3">
      <c r="A50" s="18" t="s">
        <v>34</v>
      </c>
      <c r="B50" s="206">
        <v>0</v>
      </c>
      <c r="C50" s="206">
        <v>0</v>
      </c>
      <c r="D50" s="206">
        <v>0</v>
      </c>
      <c r="E50" s="206">
        <v>14.52184006878762</v>
      </c>
      <c r="F50" s="206">
        <v>1.5286328460877039</v>
      </c>
      <c r="G50" s="206">
        <v>5.3501289767841786</v>
      </c>
      <c r="H50" s="206">
        <v>7.643078245915734</v>
      </c>
      <c r="I50" s="206">
        <v>6.8787618228718834</v>
      </c>
      <c r="J50" s="206">
        <v>0</v>
      </c>
      <c r="K50" s="206">
        <v>0</v>
      </c>
      <c r="L50" s="206">
        <v>0</v>
      </c>
      <c r="M50" s="206">
        <v>0</v>
      </c>
      <c r="N50" s="206">
        <v>0</v>
      </c>
      <c r="O50" s="206">
        <v>0</v>
      </c>
      <c r="P50" s="206">
        <v>0</v>
      </c>
      <c r="Q50" s="206">
        <v>0</v>
      </c>
      <c r="R50" s="206">
        <v>0</v>
      </c>
      <c r="S50" s="206">
        <v>0</v>
      </c>
      <c r="T50" s="206">
        <v>0</v>
      </c>
      <c r="U50" s="206">
        <v>0</v>
      </c>
      <c r="V50" s="206">
        <v>0</v>
      </c>
      <c r="W50" s="206">
        <v>0</v>
      </c>
      <c r="DA50" s="71" t="s">
        <v>465</v>
      </c>
    </row>
    <row r="51" spans="1:105" ht="12" customHeight="1" x14ac:dyDescent="0.3">
      <c r="A51" s="14" t="s">
        <v>35</v>
      </c>
      <c r="B51" s="206">
        <f t="shared" ref="B51:W51" si="16">B52+B53</f>
        <v>107.2435941530524</v>
      </c>
      <c r="C51" s="206">
        <f t="shared" si="16"/>
        <v>96.280051590713668</v>
      </c>
      <c r="D51" s="206">
        <f t="shared" si="16"/>
        <v>97.183147033533956</v>
      </c>
      <c r="E51" s="206">
        <f t="shared" si="16"/>
        <v>117.7776440240757</v>
      </c>
      <c r="F51" s="206">
        <f t="shared" si="16"/>
        <v>138.95485812553741</v>
      </c>
      <c r="G51" s="206">
        <f t="shared" si="16"/>
        <v>136.4419604471195</v>
      </c>
      <c r="H51" s="206">
        <f t="shared" si="16"/>
        <v>133.92098022355981</v>
      </c>
      <c r="I51" s="206">
        <f t="shared" si="16"/>
        <v>133.45270851246781</v>
      </c>
      <c r="J51" s="206">
        <f t="shared" si="16"/>
        <v>125.308856405847</v>
      </c>
      <c r="K51" s="206">
        <f t="shared" si="16"/>
        <v>114.0979363714531</v>
      </c>
      <c r="L51" s="206">
        <f t="shared" si="16"/>
        <v>122.7595872742906</v>
      </c>
      <c r="M51" s="206">
        <f t="shared" si="16"/>
        <v>116.65580395528811</v>
      </c>
      <c r="N51" s="206">
        <f t="shared" si="16"/>
        <v>117.09131556319861</v>
      </c>
      <c r="O51" s="206">
        <f t="shared" si="16"/>
        <v>119.6666380051591</v>
      </c>
      <c r="P51" s="206">
        <f t="shared" si="16"/>
        <v>113.2178847807395</v>
      </c>
      <c r="Q51" s="206">
        <f t="shared" si="16"/>
        <v>117.7752364574377</v>
      </c>
      <c r="R51" s="206">
        <f t="shared" si="16"/>
        <v>120.84419604471189</v>
      </c>
      <c r="S51" s="206">
        <f t="shared" si="16"/>
        <v>117.3913155631986</v>
      </c>
      <c r="T51" s="206">
        <f t="shared" si="16"/>
        <v>119.4963026655202</v>
      </c>
      <c r="U51" s="206">
        <f t="shared" si="16"/>
        <v>116.4403267411866</v>
      </c>
      <c r="V51" s="206">
        <f t="shared" si="16"/>
        <v>106.4219260533104</v>
      </c>
      <c r="W51" s="206">
        <f t="shared" si="16"/>
        <v>113.8564058469476</v>
      </c>
      <c r="DA51" s="71"/>
    </row>
    <row r="52" spans="1:105" ht="12" customHeight="1" x14ac:dyDescent="0.3">
      <c r="A52" s="18" t="s">
        <v>72</v>
      </c>
      <c r="B52" s="206">
        <v>107.2435941530524</v>
      </c>
      <c r="C52" s="206">
        <v>96.280051590713668</v>
      </c>
      <c r="D52" s="206">
        <v>97.183147033533956</v>
      </c>
      <c r="E52" s="206">
        <v>117.7776440240757</v>
      </c>
      <c r="F52" s="206">
        <v>138.95485812553741</v>
      </c>
      <c r="G52" s="206">
        <v>136.4419604471195</v>
      </c>
      <c r="H52" s="206">
        <v>133.92098022355981</v>
      </c>
      <c r="I52" s="206">
        <v>133.45270851246781</v>
      </c>
      <c r="J52" s="206">
        <v>125.308856405847</v>
      </c>
      <c r="K52" s="206">
        <v>114.0979363714531</v>
      </c>
      <c r="L52" s="206">
        <v>122.7595872742906</v>
      </c>
      <c r="M52" s="206">
        <v>116.65580395528811</v>
      </c>
      <c r="N52" s="206">
        <v>117.09131556319861</v>
      </c>
      <c r="O52" s="206">
        <v>119.6666380051591</v>
      </c>
      <c r="P52" s="206">
        <v>113.2178847807395</v>
      </c>
      <c r="Q52" s="206">
        <v>117.7752364574377</v>
      </c>
      <c r="R52" s="206">
        <v>120.84419604471189</v>
      </c>
      <c r="S52" s="206">
        <v>117.3913155631986</v>
      </c>
      <c r="T52" s="206">
        <v>119.4963026655202</v>
      </c>
      <c r="U52" s="206">
        <v>116.4403267411866</v>
      </c>
      <c r="V52" s="206">
        <v>106.4219260533104</v>
      </c>
      <c r="W52" s="206">
        <v>113.8564058469476</v>
      </c>
      <c r="DA52" s="71" t="s">
        <v>466</v>
      </c>
    </row>
    <row r="53" spans="1:105" ht="12" customHeight="1" x14ac:dyDescent="0.3">
      <c r="A53" s="18" t="s">
        <v>36</v>
      </c>
      <c r="B53" s="206">
        <v>0</v>
      </c>
      <c r="C53" s="206">
        <v>0</v>
      </c>
      <c r="D53" s="206">
        <v>0</v>
      </c>
      <c r="E53" s="206">
        <v>0</v>
      </c>
      <c r="F53" s="206">
        <v>0</v>
      </c>
      <c r="G53" s="206">
        <v>0</v>
      </c>
      <c r="H53" s="206">
        <v>0</v>
      </c>
      <c r="I53" s="206">
        <v>0</v>
      </c>
      <c r="J53" s="206">
        <v>0</v>
      </c>
      <c r="K53" s="206">
        <v>0</v>
      </c>
      <c r="L53" s="206">
        <v>0</v>
      </c>
      <c r="M53" s="206">
        <v>0</v>
      </c>
      <c r="N53" s="206">
        <v>0</v>
      </c>
      <c r="O53" s="206">
        <v>0</v>
      </c>
      <c r="P53" s="206">
        <v>0</v>
      </c>
      <c r="Q53" s="206">
        <v>0</v>
      </c>
      <c r="R53" s="206">
        <v>0</v>
      </c>
      <c r="S53" s="206">
        <v>0</v>
      </c>
      <c r="T53" s="206">
        <v>0</v>
      </c>
      <c r="U53" s="206">
        <v>0</v>
      </c>
      <c r="V53" s="206">
        <v>0</v>
      </c>
      <c r="W53" s="206">
        <v>0</v>
      </c>
      <c r="DA53" s="71" t="s">
        <v>467</v>
      </c>
    </row>
    <row r="54" spans="1:105" ht="12" customHeight="1" x14ac:dyDescent="0.3">
      <c r="A54" s="14" t="s">
        <v>37</v>
      </c>
      <c r="B54" s="206">
        <f t="shared" ref="B54:W54" si="17">B55+B56+B57+B58+B59+B60</f>
        <v>0</v>
      </c>
      <c r="C54" s="206">
        <f t="shared" si="17"/>
        <v>0</v>
      </c>
      <c r="D54" s="206">
        <f t="shared" si="17"/>
        <v>0</v>
      </c>
      <c r="E54" s="206">
        <f t="shared" si="17"/>
        <v>0</v>
      </c>
      <c r="F54" s="206">
        <f t="shared" si="17"/>
        <v>0</v>
      </c>
      <c r="G54" s="206">
        <f t="shared" si="17"/>
        <v>0</v>
      </c>
      <c r="H54" s="206">
        <f t="shared" si="17"/>
        <v>0</v>
      </c>
      <c r="I54" s="206">
        <f t="shared" si="17"/>
        <v>0</v>
      </c>
      <c r="J54" s="206">
        <f t="shared" si="17"/>
        <v>0</v>
      </c>
      <c r="K54" s="206">
        <f t="shared" si="17"/>
        <v>0</v>
      </c>
      <c r="L54" s="206">
        <f t="shared" si="17"/>
        <v>1.9505539878786666</v>
      </c>
      <c r="M54" s="206">
        <f t="shared" si="17"/>
        <v>1.9544295535622163</v>
      </c>
      <c r="N54" s="206">
        <f t="shared" si="17"/>
        <v>2.0052738271942236</v>
      </c>
      <c r="O54" s="206">
        <f t="shared" si="17"/>
        <v>1.9903184342213609</v>
      </c>
      <c r="P54" s="206">
        <f t="shared" si="17"/>
        <v>2.0383526212094276</v>
      </c>
      <c r="Q54" s="206">
        <f t="shared" si="17"/>
        <v>0.17062715887061641</v>
      </c>
      <c r="R54" s="206">
        <f t="shared" si="17"/>
        <v>0.21965037724558839</v>
      </c>
      <c r="S54" s="206">
        <f t="shared" si="17"/>
        <v>0.23796909405946229</v>
      </c>
      <c r="T54" s="206">
        <f t="shared" si="17"/>
        <v>0.228012600582264</v>
      </c>
      <c r="U54" s="206">
        <f t="shared" si="17"/>
        <v>0.2483295378196802</v>
      </c>
      <c r="V54" s="206">
        <f t="shared" si="17"/>
        <v>0.2459473362753859</v>
      </c>
      <c r="W54" s="206">
        <f t="shared" si="17"/>
        <v>0.1400832155973134</v>
      </c>
      <c r="DA54" s="71"/>
    </row>
    <row r="55" spans="1:105" ht="12" customHeight="1" x14ac:dyDescent="0.3">
      <c r="A55" s="18" t="s">
        <v>73</v>
      </c>
      <c r="B55" s="206">
        <v>0</v>
      </c>
      <c r="C55" s="206">
        <v>0</v>
      </c>
      <c r="D55" s="206">
        <v>0</v>
      </c>
      <c r="E55" s="206">
        <v>0</v>
      </c>
      <c r="F55" s="206">
        <v>0</v>
      </c>
      <c r="G55" s="206">
        <v>0</v>
      </c>
      <c r="H55" s="206">
        <v>0</v>
      </c>
      <c r="I55" s="206">
        <v>0</v>
      </c>
      <c r="J55" s="206">
        <v>0</v>
      </c>
      <c r="K55" s="206">
        <v>0</v>
      </c>
      <c r="L55" s="206">
        <v>1.9107480653482369</v>
      </c>
      <c r="M55" s="206">
        <v>1.9107480653482369</v>
      </c>
      <c r="N55" s="206">
        <v>1.944196044711952</v>
      </c>
      <c r="O55" s="206">
        <v>1.9107480653482369</v>
      </c>
      <c r="P55" s="206">
        <v>1.9107480653482369</v>
      </c>
      <c r="Q55" s="206">
        <v>0</v>
      </c>
      <c r="R55" s="206">
        <v>0</v>
      </c>
      <c r="S55" s="206">
        <v>0</v>
      </c>
      <c r="T55" s="206">
        <v>0</v>
      </c>
      <c r="U55" s="206">
        <v>0</v>
      </c>
      <c r="V55" s="206">
        <v>0</v>
      </c>
      <c r="W55" s="206">
        <v>0</v>
      </c>
      <c r="DA55" s="71" t="s">
        <v>468</v>
      </c>
    </row>
    <row r="56" spans="1:105" ht="12" customHeight="1" x14ac:dyDescent="0.3">
      <c r="A56" s="18" t="s">
        <v>74</v>
      </c>
      <c r="B56" s="206">
        <v>0</v>
      </c>
      <c r="C56" s="206">
        <v>0</v>
      </c>
      <c r="D56" s="206">
        <v>0</v>
      </c>
      <c r="E56" s="206">
        <v>0</v>
      </c>
      <c r="F56" s="206">
        <v>0</v>
      </c>
      <c r="G56" s="206">
        <v>0</v>
      </c>
      <c r="H56" s="206">
        <v>0</v>
      </c>
      <c r="I56" s="206">
        <v>0</v>
      </c>
      <c r="J56" s="206">
        <v>0</v>
      </c>
      <c r="K56" s="206">
        <v>0</v>
      </c>
      <c r="L56" s="206">
        <v>0</v>
      </c>
      <c r="M56" s="206">
        <v>0</v>
      </c>
      <c r="N56" s="206">
        <v>0</v>
      </c>
      <c r="O56" s="206">
        <v>0</v>
      </c>
      <c r="P56" s="206">
        <v>0</v>
      </c>
      <c r="Q56" s="206">
        <v>0</v>
      </c>
      <c r="R56" s="206">
        <v>0</v>
      </c>
      <c r="S56" s="206">
        <v>0</v>
      </c>
      <c r="T56" s="206">
        <v>0</v>
      </c>
      <c r="U56" s="206">
        <v>0</v>
      </c>
      <c r="V56" s="206">
        <v>0</v>
      </c>
      <c r="W56" s="206">
        <v>0</v>
      </c>
      <c r="DA56" s="71" t="s">
        <v>469</v>
      </c>
    </row>
    <row r="57" spans="1:105" ht="12" customHeight="1" x14ac:dyDescent="0.3">
      <c r="A57" s="18" t="s">
        <v>75</v>
      </c>
      <c r="B57" s="206">
        <v>0</v>
      </c>
      <c r="C57" s="206">
        <v>0</v>
      </c>
      <c r="D57" s="206">
        <v>0</v>
      </c>
      <c r="E57" s="206">
        <v>0</v>
      </c>
      <c r="F57" s="206">
        <v>0</v>
      </c>
      <c r="G57" s="206">
        <v>0</v>
      </c>
      <c r="H57" s="206">
        <v>0</v>
      </c>
      <c r="I57" s="206">
        <v>0</v>
      </c>
      <c r="J57" s="206">
        <v>0</v>
      </c>
      <c r="K57" s="206">
        <v>0</v>
      </c>
      <c r="L57" s="206">
        <v>0</v>
      </c>
      <c r="M57" s="206">
        <v>0</v>
      </c>
      <c r="N57" s="206">
        <v>0</v>
      </c>
      <c r="O57" s="206">
        <v>0</v>
      </c>
      <c r="P57" s="206">
        <v>0</v>
      </c>
      <c r="Q57" s="206">
        <v>0</v>
      </c>
      <c r="R57" s="206">
        <v>0</v>
      </c>
      <c r="S57" s="206">
        <v>0</v>
      </c>
      <c r="T57" s="206">
        <v>0</v>
      </c>
      <c r="U57" s="206">
        <v>0</v>
      </c>
      <c r="V57" s="206">
        <v>0</v>
      </c>
      <c r="W57" s="206">
        <v>0</v>
      </c>
      <c r="DA57" s="71" t="s">
        <v>470</v>
      </c>
    </row>
    <row r="58" spans="1:105" ht="12" customHeight="1" x14ac:dyDescent="0.3">
      <c r="A58" s="18" t="s">
        <v>76</v>
      </c>
      <c r="B58" s="206">
        <v>0</v>
      </c>
      <c r="C58" s="206">
        <v>0</v>
      </c>
      <c r="D58" s="206">
        <v>0</v>
      </c>
      <c r="E58" s="206">
        <v>0</v>
      </c>
      <c r="F58" s="206">
        <v>0</v>
      </c>
      <c r="G58" s="206">
        <v>0</v>
      </c>
      <c r="H58" s="206">
        <v>0</v>
      </c>
      <c r="I58" s="206">
        <v>0</v>
      </c>
      <c r="J58" s="206">
        <v>0</v>
      </c>
      <c r="K58" s="206">
        <v>0</v>
      </c>
      <c r="L58" s="206">
        <v>0</v>
      </c>
      <c r="M58" s="206">
        <v>0</v>
      </c>
      <c r="N58" s="206">
        <v>0</v>
      </c>
      <c r="O58" s="206">
        <v>0</v>
      </c>
      <c r="P58" s="206">
        <v>0</v>
      </c>
      <c r="Q58" s="206">
        <v>0</v>
      </c>
      <c r="R58" s="206">
        <v>0</v>
      </c>
      <c r="S58" s="206">
        <v>0</v>
      </c>
      <c r="T58" s="206">
        <v>0</v>
      </c>
      <c r="U58" s="206">
        <v>0</v>
      </c>
      <c r="V58" s="206">
        <v>0</v>
      </c>
      <c r="W58" s="206">
        <v>0</v>
      </c>
      <c r="DA58" s="71" t="s">
        <v>471</v>
      </c>
    </row>
    <row r="59" spans="1:105" ht="12" customHeight="1" x14ac:dyDescent="0.3">
      <c r="A59" s="18" t="s">
        <v>77</v>
      </c>
      <c r="B59" s="206">
        <v>0</v>
      </c>
      <c r="C59" s="206">
        <v>0</v>
      </c>
      <c r="D59" s="206">
        <v>0</v>
      </c>
      <c r="E59" s="206">
        <v>0</v>
      </c>
      <c r="F59" s="206">
        <v>0</v>
      </c>
      <c r="G59" s="206">
        <v>0</v>
      </c>
      <c r="H59" s="206">
        <v>0</v>
      </c>
      <c r="I59" s="206">
        <v>0</v>
      </c>
      <c r="J59" s="206">
        <v>0</v>
      </c>
      <c r="K59" s="206">
        <v>0</v>
      </c>
      <c r="L59" s="206">
        <v>0</v>
      </c>
      <c r="M59" s="206">
        <v>0</v>
      </c>
      <c r="N59" s="206">
        <v>0</v>
      </c>
      <c r="O59" s="206">
        <v>0</v>
      </c>
      <c r="P59" s="206">
        <v>0</v>
      </c>
      <c r="Q59" s="206">
        <v>0</v>
      </c>
      <c r="R59" s="206">
        <v>0</v>
      </c>
      <c r="S59" s="206">
        <v>0</v>
      </c>
      <c r="T59" s="206">
        <v>0</v>
      </c>
      <c r="U59" s="206">
        <v>0</v>
      </c>
      <c r="V59" s="206">
        <v>0</v>
      </c>
      <c r="W59" s="206">
        <v>0</v>
      </c>
      <c r="DA59" s="71" t="s">
        <v>472</v>
      </c>
    </row>
    <row r="60" spans="1:105" ht="12" customHeight="1" x14ac:dyDescent="0.3">
      <c r="A60" s="18" t="s">
        <v>78</v>
      </c>
      <c r="B60" s="206">
        <v>0</v>
      </c>
      <c r="C60" s="206">
        <v>0</v>
      </c>
      <c r="D60" s="206">
        <v>0</v>
      </c>
      <c r="E60" s="206">
        <v>0</v>
      </c>
      <c r="F60" s="206">
        <v>0</v>
      </c>
      <c r="G60" s="206">
        <v>0</v>
      </c>
      <c r="H60" s="206">
        <v>0</v>
      </c>
      <c r="I60" s="206">
        <v>0</v>
      </c>
      <c r="J60" s="206">
        <v>0</v>
      </c>
      <c r="K60" s="206">
        <v>0</v>
      </c>
      <c r="L60" s="206">
        <v>3.980592253042968E-2</v>
      </c>
      <c r="M60" s="206">
        <v>4.3681488213979387E-2</v>
      </c>
      <c r="N60" s="206">
        <v>6.1077782482271609E-2</v>
      </c>
      <c r="O60" s="206">
        <v>7.9570368873123853E-2</v>
      </c>
      <c r="P60" s="206">
        <v>0.1276045558611906</v>
      </c>
      <c r="Q60" s="206">
        <v>0.17062715887061641</v>
      </c>
      <c r="R60" s="206">
        <v>0.21965037724558839</v>
      </c>
      <c r="S60" s="206">
        <v>0.23796909405946229</v>
      </c>
      <c r="T60" s="206">
        <v>0.228012600582264</v>
      </c>
      <c r="U60" s="206">
        <v>0.2483295378196802</v>
      </c>
      <c r="V60" s="206">
        <v>0.2459473362753859</v>
      </c>
      <c r="W60" s="206">
        <v>0.1400832155973134</v>
      </c>
      <c r="DA60" s="71" t="s">
        <v>473</v>
      </c>
    </row>
    <row r="61" spans="1:105" ht="12" customHeight="1" x14ac:dyDescent="0.3">
      <c r="A61" s="14" t="s">
        <v>79</v>
      </c>
      <c r="B61" s="206">
        <v>0</v>
      </c>
      <c r="C61" s="206">
        <v>0</v>
      </c>
      <c r="D61" s="206">
        <v>0</v>
      </c>
      <c r="E61" s="206">
        <v>0</v>
      </c>
      <c r="F61" s="206">
        <v>0</v>
      </c>
      <c r="G61" s="206">
        <v>0</v>
      </c>
      <c r="H61" s="206">
        <v>0</v>
      </c>
      <c r="I61" s="206">
        <v>0</v>
      </c>
      <c r="J61" s="206">
        <v>0</v>
      </c>
      <c r="K61" s="206">
        <v>0</v>
      </c>
      <c r="L61" s="206">
        <v>0</v>
      </c>
      <c r="M61" s="206">
        <v>0</v>
      </c>
      <c r="N61" s="206">
        <v>0</v>
      </c>
      <c r="O61" s="206">
        <v>0</v>
      </c>
      <c r="P61" s="206">
        <v>0</v>
      </c>
      <c r="Q61" s="206">
        <v>0</v>
      </c>
      <c r="R61" s="206">
        <v>0</v>
      </c>
      <c r="S61" s="206">
        <v>0</v>
      </c>
      <c r="T61" s="206">
        <v>0</v>
      </c>
      <c r="U61" s="206">
        <v>0</v>
      </c>
      <c r="V61" s="206">
        <v>0</v>
      </c>
      <c r="W61" s="206">
        <v>0</v>
      </c>
      <c r="DA61" s="71" t="s">
        <v>474</v>
      </c>
    </row>
    <row r="62" spans="1:105" ht="12" customHeight="1" x14ac:dyDescent="0.3">
      <c r="A62" s="21" t="s">
        <v>38</v>
      </c>
      <c r="B62" s="209">
        <v>175.83834909716251</v>
      </c>
      <c r="C62" s="209">
        <v>170.2493551160791</v>
      </c>
      <c r="D62" s="209">
        <v>171.7110920034394</v>
      </c>
      <c r="E62" s="209">
        <v>179.10576096302671</v>
      </c>
      <c r="F62" s="209">
        <v>176.70679277730011</v>
      </c>
      <c r="G62" s="209">
        <v>162.54514187446259</v>
      </c>
      <c r="H62" s="209">
        <v>170.96302665520199</v>
      </c>
      <c r="I62" s="209">
        <v>174.82373172828889</v>
      </c>
      <c r="J62" s="209">
        <v>168.04815133276011</v>
      </c>
      <c r="K62" s="209">
        <v>82.416165090283741</v>
      </c>
      <c r="L62" s="209">
        <v>164.64316423043849</v>
      </c>
      <c r="M62" s="209">
        <v>168.66723989681859</v>
      </c>
      <c r="N62" s="209">
        <v>160.89423903697329</v>
      </c>
      <c r="O62" s="209">
        <v>161.8486672398968</v>
      </c>
      <c r="P62" s="209">
        <v>167.84178847807391</v>
      </c>
      <c r="Q62" s="209">
        <v>166.49183147033531</v>
      </c>
      <c r="R62" s="209">
        <v>161.47893379191751</v>
      </c>
      <c r="S62" s="209">
        <v>172.79449699054169</v>
      </c>
      <c r="T62" s="209">
        <v>183.4737747205503</v>
      </c>
      <c r="U62" s="209">
        <v>177.51504729148749</v>
      </c>
      <c r="V62" s="209">
        <v>166.38005159071369</v>
      </c>
      <c r="W62" s="209">
        <v>178.82201203783319</v>
      </c>
      <c r="DA62" s="86" t="s">
        <v>475</v>
      </c>
    </row>
    <row r="63" spans="1:105" ht="12" customHeight="1" x14ac:dyDescent="0.3">
      <c r="A63" s="114" t="s">
        <v>145</v>
      </c>
      <c r="B63" s="286">
        <f t="shared" ref="B63:W63" si="18">SUM(B64:B65,B68)</f>
        <v>328.26337059329302</v>
      </c>
      <c r="C63" s="286">
        <f t="shared" si="18"/>
        <v>310.55288048151323</v>
      </c>
      <c r="D63" s="286">
        <f t="shared" si="18"/>
        <v>322.63989681857259</v>
      </c>
      <c r="E63" s="286">
        <f t="shared" si="18"/>
        <v>353.40739466895963</v>
      </c>
      <c r="F63" s="286">
        <f t="shared" si="18"/>
        <v>360.24729148753232</v>
      </c>
      <c r="G63" s="286">
        <f t="shared" si="18"/>
        <v>347.57265692175389</v>
      </c>
      <c r="H63" s="286">
        <f t="shared" si="18"/>
        <v>353.65305245055879</v>
      </c>
      <c r="I63" s="286">
        <f t="shared" si="18"/>
        <v>353.78667239896811</v>
      </c>
      <c r="J63" s="286">
        <f t="shared" si="18"/>
        <v>335.45941530524499</v>
      </c>
      <c r="K63" s="286">
        <f t="shared" si="18"/>
        <v>218.5263972484951</v>
      </c>
      <c r="L63" s="286">
        <f t="shared" si="18"/>
        <v>294.53825820112007</v>
      </c>
      <c r="M63" s="286">
        <f t="shared" si="18"/>
        <v>288.29492826379442</v>
      </c>
      <c r="N63" s="286">
        <f t="shared" si="18"/>
        <v>289.72685594241341</v>
      </c>
      <c r="O63" s="286">
        <f t="shared" si="18"/>
        <v>289.48627716165032</v>
      </c>
      <c r="P63" s="286">
        <f t="shared" si="18"/>
        <v>285.07085477082239</v>
      </c>
      <c r="Q63" s="286">
        <f t="shared" si="18"/>
        <v>286.41052397744318</v>
      </c>
      <c r="R63" s="286">
        <f t="shared" si="18"/>
        <v>284.51560910467458</v>
      </c>
      <c r="S63" s="286">
        <f t="shared" si="18"/>
        <v>291.38534656611438</v>
      </c>
      <c r="T63" s="286">
        <f t="shared" si="18"/>
        <v>303.58639609155392</v>
      </c>
      <c r="U63" s="286">
        <f t="shared" si="18"/>
        <v>294.49648087057972</v>
      </c>
      <c r="V63" s="286">
        <f t="shared" si="18"/>
        <v>278.58145894418601</v>
      </c>
      <c r="W63" s="286">
        <f t="shared" si="18"/>
        <v>298.14661803932898</v>
      </c>
      <c r="DA63" s="118"/>
    </row>
    <row r="64" spans="1:105" ht="12" customHeight="1" x14ac:dyDescent="0.3">
      <c r="A64" s="51" t="s">
        <v>43</v>
      </c>
      <c r="B64" s="243">
        <f>NFM_fec!B5</f>
        <v>0</v>
      </c>
      <c r="C64" s="243">
        <f>NFM_fec!C5</f>
        <v>0</v>
      </c>
      <c r="D64" s="243">
        <f>NFM_fec!D5</f>
        <v>0</v>
      </c>
      <c r="E64" s="243">
        <f>NFM_fec!E5</f>
        <v>0</v>
      </c>
      <c r="F64" s="243">
        <f>NFM_fec!F5</f>
        <v>0</v>
      </c>
      <c r="G64" s="243">
        <f>NFM_fec!G5</f>
        <v>0</v>
      </c>
      <c r="H64" s="243">
        <f>NFM_fec!H5</f>
        <v>0</v>
      </c>
      <c r="I64" s="243">
        <f>NFM_fec!I5</f>
        <v>0</v>
      </c>
      <c r="J64" s="243">
        <f>NFM_fec!J5</f>
        <v>0</v>
      </c>
      <c r="K64" s="243">
        <f>NFM_fec!K5</f>
        <v>0</v>
      </c>
      <c r="L64" s="243">
        <f>NFM_fec!L5</f>
        <v>0</v>
      </c>
      <c r="M64" s="243">
        <f>NFM_fec!M5</f>
        <v>0</v>
      </c>
      <c r="N64" s="243">
        <f>NFM_fec!N5</f>
        <v>0</v>
      </c>
      <c r="O64" s="243">
        <f>NFM_fec!O5</f>
        <v>0</v>
      </c>
      <c r="P64" s="243">
        <f>NFM_fec!P5</f>
        <v>0</v>
      </c>
      <c r="Q64" s="243">
        <f>NFM_fec!Q5</f>
        <v>0</v>
      </c>
      <c r="R64" s="243">
        <f>NFM_fec!R5</f>
        <v>0</v>
      </c>
      <c r="S64" s="243">
        <f>NFM_fec!S5</f>
        <v>0</v>
      </c>
      <c r="T64" s="243">
        <f>NFM_fec!T5</f>
        <v>0</v>
      </c>
      <c r="U64" s="243">
        <f>NFM_fec!U5</f>
        <v>0</v>
      </c>
      <c r="V64" s="243">
        <f>NFM_fec!V5</f>
        <v>0</v>
      </c>
      <c r="W64" s="243">
        <f>NFM_fec!W5</f>
        <v>0</v>
      </c>
      <c r="DA64" s="83"/>
    </row>
    <row r="65" spans="1:105" ht="12" customHeight="1" x14ac:dyDescent="0.3">
      <c r="A65" s="99" t="s">
        <v>56</v>
      </c>
      <c r="B65" s="284">
        <f t="shared" ref="B65:W65" si="19">SUM(B66:B67)</f>
        <v>0</v>
      </c>
      <c r="C65" s="284">
        <f t="shared" si="19"/>
        <v>0</v>
      </c>
      <c r="D65" s="284">
        <f t="shared" si="19"/>
        <v>0</v>
      </c>
      <c r="E65" s="284">
        <f t="shared" si="19"/>
        <v>0</v>
      </c>
      <c r="F65" s="284">
        <f t="shared" si="19"/>
        <v>0</v>
      </c>
      <c r="G65" s="284">
        <f t="shared" si="19"/>
        <v>0</v>
      </c>
      <c r="H65" s="284">
        <f t="shared" si="19"/>
        <v>0</v>
      </c>
      <c r="I65" s="284">
        <f t="shared" si="19"/>
        <v>0</v>
      </c>
      <c r="J65" s="284">
        <f t="shared" si="19"/>
        <v>0</v>
      </c>
      <c r="K65" s="284">
        <f t="shared" si="19"/>
        <v>0</v>
      </c>
      <c r="L65" s="284">
        <f t="shared" si="19"/>
        <v>0</v>
      </c>
      <c r="M65" s="284">
        <f t="shared" si="19"/>
        <v>0</v>
      </c>
      <c r="N65" s="284">
        <f t="shared" si="19"/>
        <v>0</v>
      </c>
      <c r="O65" s="284">
        <f t="shared" si="19"/>
        <v>0</v>
      </c>
      <c r="P65" s="284">
        <f t="shared" si="19"/>
        <v>0</v>
      </c>
      <c r="Q65" s="284">
        <f t="shared" si="19"/>
        <v>0</v>
      </c>
      <c r="R65" s="284">
        <f t="shared" si="19"/>
        <v>0</v>
      </c>
      <c r="S65" s="284">
        <f t="shared" si="19"/>
        <v>0</v>
      </c>
      <c r="T65" s="284">
        <f t="shared" si="19"/>
        <v>0</v>
      </c>
      <c r="U65" s="284">
        <f t="shared" si="19"/>
        <v>0</v>
      </c>
      <c r="V65" s="284">
        <f t="shared" si="19"/>
        <v>0</v>
      </c>
      <c r="W65" s="284">
        <f t="shared" si="19"/>
        <v>0</v>
      </c>
      <c r="DA65" s="94"/>
    </row>
    <row r="66" spans="1:105" ht="12" customHeight="1" x14ac:dyDescent="0.3">
      <c r="A66" s="44" t="s">
        <v>44</v>
      </c>
      <c r="B66" s="284">
        <f>NFM_fec!B34</f>
        <v>0</v>
      </c>
      <c r="C66" s="284">
        <f>NFM_fec!C34</f>
        <v>0</v>
      </c>
      <c r="D66" s="284">
        <f>NFM_fec!D34</f>
        <v>0</v>
      </c>
      <c r="E66" s="284">
        <f>NFM_fec!E34</f>
        <v>0</v>
      </c>
      <c r="F66" s="284">
        <f>NFM_fec!F34</f>
        <v>0</v>
      </c>
      <c r="G66" s="284">
        <f>NFM_fec!G34</f>
        <v>0</v>
      </c>
      <c r="H66" s="284">
        <f>NFM_fec!H34</f>
        <v>0</v>
      </c>
      <c r="I66" s="284">
        <f>NFM_fec!I34</f>
        <v>0</v>
      </c>
      <c r="J66" s="284">
        <f>NFM_fec!J34</f>
        <v>0</v>
      </c>
      <c r="K66" s="284">
        <f>NFM_fec!K34</f>
        <v>0</v>
      </c>
      <c r="L66" s="284">
        <f>NFM_fec!L34</f>
        <v>0</v>
      </c>
      <c r="M66" s="284">
        <f>NFM_fec!M34</f>
        <v>0</v>
      </c>
      <c r="N66" s="284">
        <f>NFM_fec!N34</f>
        <v>0</v>
      </c>
      <c r="O66" s="284">
        <f>NFM_fec!O34</f>
        <v>0</v>
      </c>
      <c r="P66" s="284">
        <f>NFM_fec!P34</f>
        <v>0</v>
      </c>
      <c r="Q66" s="284">
        <f>NFM_fec!Q34</f>
        <v>0</v>
      </c>
      <c r="R66" s="284">
        <f>NFM_fec!R34</f>
        <v>0</v>
      </c>
      <c r="S66" s="284">
        <f>NFM_fec!S34</f>
        <v>0</v>
      </c>
      <c r="T66" s="284">
        <f>NFM_fec!T34</f>
        <v>0</v>
      </c>
      <c r="U66" s="284">
        <f>NFM_fec!U34</f>
        <v>0</v>
      </c>
      <c r="V66" s="284">
        <f>NFM_fec!V34</f>
        <v>0</v>
      </c>
      <c r="W66" s="284">
        <f>NFM_fec!W34</f>
        <v>0</v>
      </c>
      <c r="DA66" s="94"/>
    </row>
    <row r="67" spans="1:105" ht="12" customHeight="1" x14ac:dyDescent="0.3">
      <c r="A67" s="44" t="s">
        <v>81</v>
      </c>
      <c r="B67" s="284">
        <f>NFM_fec!B72</f>
        <v>0</v>
      </c>
      <c r="C67" s="284">
        <f>NFM_fec!C72</f>
        <v>0</v>
      </c>
      <c r="D67" s="284">
        <f>NFM_fec!D72</f>
        <v>0</v>
      </c>
      <c r="E67" s="284">
        <f>NFM_fec!E72</f>
        <v>0</v>
      </c>
      <c r="F67" s="284">
        <f>NFM_fec!F72</f>
        <v>0</v>
      </c>
      <c r="G67" s="284">
        <f>NFM_fec!G72</f>
        <v>0</v>
      </c>
      <c r="H67" s="284">
        <f>NFM_fec!H72</f>
        <v>0</v>
      </c>
      <c r="I67" s="284">
        <f>NFM_fec!I72</f>
        <v>0</v>
      </c>
      <c r="J67" s="284">
        <f>NFM_fec!J72</f>
        <v>0</v>
      </c>
      <c r="K67" s="284">
        <f>NFM_fec!K72</f>
        <v>0</v>
      </c>
      <c r="L67" s="284">
        <f>NFM_fec!L72</f>
        <v>0</v>
      </c>
      <c r="M67" s="284">
        <f>NFM_fec!M72</f>
        <v>0</v>
      </c>
      <c r="N67" s="284">
        <f>NFM_fec!N72</f>
        <v>0</v>
      </c>
      <c r="O67" s="284">
        <f>NFM_fec!O72</f>
        <v>0</v>
      </c>
      <c r="P67" s="284">
        <f>NFM_fec!P72</f>
        <v>0</v>
      </c>
      <c r="Q67" s="284">
        <f>NFM_fec!Q72</f>
        <v>0</v>
      </c>
      <c r="R67" s="284">
        <f>NFM_fec!R72</f>
        <v>0</v>
      </c>
      <c r="S67" s="284">
        <f>NFM_fec!S72</f>
        <v>0</v>
      </c>
      <c r="T67" s="284">
        <f>NFM_fec!T72</f>
        <v>0</v>
      </c>
      <c r="U67" s="284">
        <f>NFM_fec!U72</f>
        <v>0</v>
      </c>
      <c r="V67" s="284">
        <f>NFM_fec!V72</f>
        <v>0</v>
      </c>
      <c r="W67" s="284">
        <f>NFM_fec!W72</f>
        <v>0</v>
      </c>
      <c r="DA67" s="94"/>
    </row>
    <row r="68" spans="1:105" ht="12" customHeight="1" x14ac:dyDescent="0.3">
      <c r="A68" s="52" t="s">
        <v>45</v>
      </c>
      <c r="B68" s="244">
        <f>NFM_fec!B115</f>
        <v>328.26337059329302</v>
      </c>
      <c r="C68" s="244">
        <f>NFM_fec!C115</f>
        <v>310.55288048151323</v>
      </c>
      <c r="D68" s="244">
        <f>NFM_fec!D115</f>
        <v>322.63989681857259</v>
      </c>
      <c r="E68" s="244">
        <f>NFM_fec!E115</f>
        <v>353.40739466895963</v>
      </c>
      <c r="F68" s="244">
        <f>NFM_fec!F115</f>
        <v>360.24729148753232</v>
      </c>
      <c r="G68" s="244">
        <f>NFM_fec!G115</f>
        <v>347.57265692175389</v>
      </c>
      <c r="H68" s="244">
        <f>NFM_fec!H115</f>
        <v>353.65305245055879</v>
      </c>
      <c r="I68" s="244">
        <f>NFM_fec!I115</f>
        <v>353.78667239896811</v>
      </c>
      <c r="J68" s="244">
        <f>NFM_fec!J115</f>
        <v>335.45941530524499</v>
      </c>
      <c r="K68" s="244">
        <f>NFM_fec!K115</f>
        <v>218.5263972484951</v>
      </c>
      <c r="L68" s="244">
        <f>NFM_fec!L115</f>
        <v>294.53825820112007</v>
      </c>
      <c r="M68" s="244">
        <f>NFM_fec!M115</f>
        <v>288.29492826379442</v>
      </c>
      <c r="N68" s="244">
        <f>NFM_fec!N115</f>
        <v>289.72685594241341</v>
      </c>
      <c r="O68" s="244">
        <f>NFM_fec!O115</f>
        <v>289.48627716165032</v>
      </c>
      <c r="P68" s="244">
        <f>NFM_fec!P115</f>
        <v>285.07085477082239</v>
      </c>
      <c r="Q68" s="244">
        <f>NFM_fec!Q115</f>
        <v>286.41052397744318</v>
      </c>
      <c r="R68" s="244">
        <f>NFM_fec!R115</f>
        <v>284.51560910467458</v>
      </c>
      <c r="S68" s="244">
        <f>NFM_fec!S115</f>
        <v>291.38534656611438</v>
      </c>
      <c r="T68" s="244">
        <f>NFM_fec!T115</f>
        <v>303.58639609155392</v>
      </c>
      <c r="U68" s="244">
        <f>NFM_fec!U115</f>
        <v>294.49648087057972</v>
      </c>
      <c r="V68" s="244">
        <f>NFM_fec!V115</f>
        <v>278.58145894418601</v>
      </c>
      <c r="W68" s="244">
        <f>NFM_fec!W115</f>
        <v>298.14661803932898</v>
      </c>
      <c r="DA68" s="84"/>
    </row>
    <row r="69" spans="1:105" ht="12" customHeight="1" x14ac:dyDescent="0.3">
      <c r="A69" s="4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245"/>
      <c r="O69" s="245"/>
      <c r="P69" s="245"/>
      <c r="Q69" s="245"/>
      <c r="R69" s="287"/>
      <c r="S69" s="287"/>
      <c r="T69" s="287"/>
      <c r="U69" s="287"/>
      <c r="V69" s="287"/>
      <c r="W69" s="287"/>
    </row>
    <row r="70" spans="1:105" ht="12" customHeight="1" x14ac:dyDescent="0.3">
      <c r="A70" s="30" t="s">
        <v>85</v>
      </c>
      <c r="B70" s="205">
        <f t="shared" ref="B70:W70" si="20">SUM(B71:B72)</f>
        <v>474.7760568202425</v>
      </c>
      <c r="C70" s="205">
        <f t="shared" si="20"/>
        <v>446.85921997520427</v>
      </c>
      <c r="D70" s="205">
        <f t="shared" si="20"/>
        <v>475.18864781459774</v>
      </c>
      <c r="E70" s="205">
        <f t="shared" si="20"/>
        <v>543.38307584884342</v>
      </c>
      <c r="F70" s="205">
        <f t="shared" si="20"/>
        <v>548.60734939743372</v>
      </c>
      <c r="G70" s="205">
        <f t="shared" si="20"/>
        <v>564.82162657534195</v>
      </c>
      <c r="H70" s="205">
        <f t="shared" si="20"/>
        <v>570.35353263228171</v>
      </c>
      <c r="I70" s="205">
        <f t="shared" si="20"/>
        <v>557.8397735009903</v>
      </c>
      <c r="J70" s="205">
        <f t="shared" si="20"/>
        <v>535.60613442495321</v>
      </c>
      <c r="K70" s="205">
        <f t="shared" si="20"/>
        <v>424.85272780835874</v>
      </c>
      <c r="L70" s="205">
        <f t="shared" si="20"/>
        <v>399.55025345083487</v>
      </c>
      <c r="M70" s="205">
        <f t="shared" si="20"/>
        <v>371.68916032303446</v>
      </c>
      <c r="N70" s="205">
        <f t="shared" si="20"/>
        <v>404.72843162590527</v>
      </c>
      <c r="O70" s="205">
        <f t="shared" si="20"/>
        <v>384.1750818403525</v>
      </c>
      <c r="P70" s="205">
        <f t="shared" si="20"/>
        <v>371.68186476137078</v>
      </c>
      <c r="Q70" s="205">
        <f t="shared" si="20"/>
        <v>366.67963308034086</v>
      </c>
      <c r="R70" s="205">
        <f t="shared" si="20"/>
        <v>369.54053940031304</v>
      </c>
      <c r="S70" s="205">
        <f t="shared" si="20"/>
        <v>365.4266786407851</v>
      </c>
      <c r="T70" s="205">
        <f t="shared" si="20"/>
        <v>393.99184852102843</v>
      </c>
      <c r="U70" s="205">
        <f t="shared" si="20"/>
        <v>378.69882912114457</v>
      </c>
      <c r="V70" s="205">
        <f t="shared" si="20"/>
        <v>364.47253504107641</v>
      </c>
      <c r="W70" s="205">
        <f t="shared" si="20"/>
        <v>376.76139288072852</v>
      </c>
      <c r="DA70" s="112"/>
    </row>
    <row r="71" spans="1:105" ht="12" customHeight="1" x14ac:dyDescent="0.3">
      <c r="A71" s="24" t="s">
        <v>146</v>
      </c>
      <c r="B71" s="215">
        <f>NFM_emi!B5+(NFM_emi!B34-NFM_emi!B70)+NFM_emi!B72+(NFM_emi!B115-NFM_emi!B158)</f>
        <v>424.3029434386462</v>
      </c>
      <c r="C71" s="215">
        <f>NFM_emi!C5+(NFM_emi!C34-NFM_emi!C70)+NFM_emi!C72+(NFM_emi!C115-NFM_emi!C158)</f>
        <v>395.973706798075</v>
      </c>
      <c r="D71" s="215">
        <f>NFM_emi!D5+(NFM_emi!D34-NFM_emi!D70)+NFM_emi!D72+(NFM_emi!D115-NFM_emi!D158)</f>
        <v>424.50402899821</v>
      </c>
      <c r="E71" s="215">
        <f>NFM_emi!E5+(NFM_emi!E34-NFM_emi!E70)+NFM_emi!E72+(NFM_emi!E115-NFM_emi!E158)</f>
        <v>491.93952959801771</v>
      </c>
      <c r="F71" s="215">
        <f>NFM_emi!F5+(NFM_emi!F34-NFM_emi!F70)+NFM_emi!F72+(NFM_emi!F115-NFM_emi!F158)</f>
        <v>494.55573167745581</v>
      </c>
      <c r="G71" s="215">
        <f>NFM_emi!G5+(NFM_emi!G34-NFM_emi!G70)+NFM_emi!G72+(NFM_emi!G115-NFM_emi!G158)</f>
        <v>500.83994267785829</v>
      </c>
      <c r="H71" s="215">
        <f>NFM_emi!H5+(NFM_emi!H34-NFM_emi!H70)+NFM_emi!H72+(NFM_emi!H115-NFM_emi!H158)</f>
        <v>498.16506179876052</v>
      </c>
      <c r="I71" s="215">
        <f>NFM_emi!I5+(NFM_emi!I34-NFM_emi!I70)+NFM_emi!I72+(NFM_emi!I115-NFM_emi!I158)</f>
        <v>487.72757231907457</v>
      </c>
      <c r="J71" s="215">
        <f>NFM_emi!J5+(NFM_emi!J34-NFM_emi!J70)+NFM_emi!J72+(NFM_emi!J115-NFM_emi!J158)</f>
        <v>466.75123295964477</v>
      </c>
      <c r="K71" s="215">
        <f>NFM_emi!K5+(NFM_emi!K34-NFM_emi!K70)+NFM_emi!K72+(NFM_emi!K115-NFM_emi!K158)</f>
        <v>366.47482739920292</v>
      </c>
      <c r="L71" s="215">
        <f>NFM_emi!L5+(NFM_emi!L34-NFM_emi!L70)+NFM_emi!L72+(NFM_emi!L115-NFM_emi!L158)</f>
        <v>321.61504284243563</v>
      </c>
      <c r="M71" s="215">
        <f>NFM_emi!M5+(NFM_emi!M34-NFM_emi!M70)+NFM_emi!M72+(NFM_emi!M115-NFM_emi!M158)</f>
        <v>288.59700240115262</v>
      </c>
      <c r="N71" s="215">
        <f>NFM_emi!N5+(NFM_emi!N34-NFM_emi!N70)+NFM_emi!N72+(NFM_emi!N115-NFM_emi!N158)</f>
        <v>320.92928508203386</v>
      </c>
      <c r="O71" s="215">
        <f>NFM_emi!O5+(NFM_emi!O34-NFM_emi!O70)+NFM_emi!O72+(NFM_emi!O115-NFM_emi!O158)</f>
        <v>311.33075184035249</v>
      </c>
      <c r="P71" s="215">
        <f>NFM_emi!P5+(NFM_emi!P34-NFM_emi!P70)+NFM_emi!P72+(NFM_emi!P115-NFM_emi!P158)</f>
        <v>283.6180047613708</v>
      </c>
      <c r="Q71" s="215">
        <f>NFM_emi!Q5+(NFM_emi!Q34-NFM_emi!Q70)+NFM_emi!Q72+(NFM_emi!Q115-NFM_emi!Q158)</f>
        <v>282.88240308034085</v>
      </c>
      <c r="R71" s="215">
        <f>NFM_emi!R5+(NFM_emi!R34-NFM_emi!R70)+NFM_emi!R72+(NFM_emi!R115-NFM_emi!R158)</f>
        <v>290.090759400313</v>
      </c>
      <c r="S71" s="215">
        <f>NFM_emi!S5+(NFM_emi!S34-NFM_emi!S70)+NFM_emi!S72+(NFM_emi!S115-NFM_emi!S158)</f>
        <v>278.83008864078511</v>
      </c>
      <c r="T71" s="215">
        <f>NFM_emi!T5+(NFM_emi!T34-NFM_emi!T70)+NFM_emi!T72+(NFM_emi!T115-NFM_emi!T158)</f>
        <v>281.91657852102844</v>
      </c>
      <c r="U71" s="215">
        <f>NFM_emi!U5+(NFM_emi!U34-NFM_emi!U70)+NFM_emi!U72+(NFM_emi!U115-NFM_emi!U158)</f>
        <v>274.42914912114458</v>
      </c>
      <c r="V71" s="215">
        <f>NFM_emi!V5+(NFM_emi!V34-NFM_emi!V70)+NFM_emi!V72+(NFM_emi!V115-NFM_emi!V158)</f>
        <v>267.15726504107641</v>
      </c>
      <c r="W71" s="215">
        <f>NFM_emi!W5+(NFM_emi!W34-NFM_emi!W70)+NFM_emi!W72+(NFM_emi!W115-NFM_emi!W158)</f>
        <v>283.9820428807285</v>
      </c>
      <c r="DA71" s="85"/>
    </row>
    <row r="72" spans="1:105" ht="12" customHeight="1" x14ac:dyDescent="0.3">
      <c r="A72" s="14" t="s">
        <v>147</v>
      </c>
      <c r="B72" s="206">
        <f>NFM_emi!B70+NFM_emi!B158</f>
        <v>50.47311338159632</v>
      </c>
      <c r="C72" s="206">
        <f>NFM_emi!C70+NFM_emi!C158</f>
        <v>50.885513177129269</v>
      </c>
      <c r="D72" s="206">
        <f>NFM_emi!D70+NFM_emi!D158</f>
        <v>50.684618816387733</v>
      </c>
      <c r="E72" s="206">
        <f>NFM_emi!E70+NFM_emi!E158</f>
        <v>51.443546250825698</v>
      </c>
      <c r="F72" s="206">
        <f>NFM_emi!F70+NFM_emi!F158</f>
        <v>54.051617719977941</v>
      </c>
      <c r="G72" s="206">
        <f>NFM_emi!G70+NFM_emi!G158</f>
        <v>63.981683897483691</v>
      </c>
      <c r="H72" s="206">
        <f>NFM_emi!H70+NFM_emi!H158</f>
        <v>72.188470833521194</v>
      </c>
      <c r="I72" s="206">
        <f>NFM_emi!I70+NFM_emi!I158</f>
        <v>70.112201181915736</v>
      </c>
      <c r="J72" s="206">
        <f>NFM_emi!J70+NFM_emi!J158</f>
        <v>68.854901465308444</v>
      </c>
      <c r="K72" s="206">
        <f>NFM_emi!K70+NFM_emi!K158</f>
        <v>58.377900409155806</v>
      </c>
      <c r="L72" s="206">
        <f>NFM_emi!L70+NFM_emi!L158</f>
        <v>77.935210608399245</v>
      </c>
      <c r="M72" s="206">
        <f>NFM_emi!M70+NFM_emi!M158</f>
        <v>83.092157921881835</v>
      </c>
      <c r="N72" s="206">
        <f>NFM_emi!N70+NFM_emi!N158</f>
        <v>83.799146543871387</v>
      </c>
      <c r="O72" s="206">
        <f>NFM_emi!O70+NFM_emi!O158</f>
        <v>72.844329999999999</v>
      </c>
      <c r="P72" s="206">
        <f>NFM_emi!P70+NFM_emi!P158</f>
        <v>88.063860000000005</v>
      </c>
      <c r="Q72" s="206">
        <f>NFM_emi!Q70+NFM_emi!Q158</f>
        <v>83.797229999999999</v>
      </c>
      <c r="R72" s="206">
        <f>NFM_emi!R70+NFM_emi!R158</f>
        <v>79.449780000000004</v>
      </c>
      <c r="S72" s="206">
        <f>NFM_emi!S70+NFM_emi!S158</f>
        <v>86.596590000000006</v>
      </c>
      <c r="T72" s="206">
        <f>NFM_emi!T70+NFM_emi!T158</f>
        <v>112.07527</v>
      </c>
      <c r="U72" s="206">
        <f>NFM_emi!U70+NFM_emi!U158</f>
        <v>104.26967999999999</v>
      </c>
      <c r="V72" s="206">
        <f>NFM_emi!V70+NFM_emi!V158</f>
        <v>97.315269999999998</v>
      </c>
      <c r="W72" s="206">
        <f>NFM_emi!W70+NFM_emi!W158</f>
        <v>92.779349999999994</v>
      </c>
      <c r="DA72" s="71"/>
    </row>
    <row r="73" spans="1:105" ht="12" customHeight="1" x14ac:dyDescent="0.3">
      <c r="A73" s="31" t="s">
        <v>145</v>
      </c>
      <c r="B73" s="212">
        <f t="shared" ref="B73:W73" si="21">SUM(B74:B75,B78)</f>
        <v>474.7760568202425</v>
      </c>
      <c r="C73" s="212">
        <f t="shared" si="21"/>
        <v>446.85921997520427</v>
      </c>
      <c r="D73" s="212">
        <f t="shared" si="21"/>
        <v>475.18864781459774</v>
      </c>
      <c r="E73" s="212">
        <f t="shared" si="21"/>
        <v>543.38307584884342</v>
      </c>
      <c r="F73" s="212">
        <f t="shared" si="21"/>
        <v>548.60734939743372</v>
      </c>
      <c r="G73" s="212">
        <f t="shared" si="21"/>
        <v>564.82162657534195</v>
      </c>
      <c r="H73" s="212">
        <f t="shared" si="21"/>
        <v>570.35353263228171</v>
      </c>
      <c r="I73" s="212">
        <f t="shared" si="21"/>
        <v>557.8397735009903</v>
      </c>
      <c r="J73" s="212">
        <f t="shared" si="21"/>
        <v>535.60613442495321</v>
      </c>
      <c r="K73" s="212">
        <f t="shared" si="21"/>
        <v>424.85272780835874</v>
      </c>
      <c r="L73" s="212">
        <f t="shared" si="21"/>
        <v>399.55025345083487</v>
      </c>
      <c r="M73" s="212">
        <f t="shared" si="21"/>
        <v>371.68916032303446</v>
      </c>
      <c r="N73" s="212">
        <f t="shared" si="21"/>
        <v>404.72843162590527</v>
      </c>
      <c r="O73" s="212">
        <f t="shared" si="21"/>
        <v>384.1750818403525</v>
      </c>
      <c r="P73" s="212">
        <f t="shared" si="21"/>
        <v>371.68186476137078</v>
      </c>
      <c r="Q73" s="212">
        <f t="shared" si="21"/>
        <v>366.67963308034086</v>
      </c>
      <c r="R73" s="212">
        <f t="shared" si="21"/>
        <v>369.54053940031304</v>
      </c>
      <c r="S73" s="212">
        <f t="shared" si="21"/>
        <v>365.4266786407851</v>
      </c>
      <c r="T73" s="212">
        <f t="shared" si="21"/>
        <v>393.99184852102843</v>
      </c>
      <c r="U73" s="212">
        <f t="shared" si="21"/>
        <v>378.69882912114457</v>
      </c>
      <c r="V73" s="212">
        <f t="shared" si="21"/>
        <v>364.47253504107641</v>
      </c>
      <c r="W73" s="212">
        <f t="shared" si="21"/>
        <v>376.76139288072852</v>
      </c>
      <c r="DA73" s="109"/>
    </row>
    <row r="74" spans="1:105" ht="12" customHeight="1" x14ac:dyDescent="0.3">
      <c r="A74" s="51" t="s">
        <v>43</v>
      </c>
      <c r="B74" s="243">
        <f>NFM_emi!B$5</f>
        <v>0</v>
      </c>
      <c r="C74" s="243">
        <f>NFM_emi!C$5</f>
        <v>0</v>
      </c>
      <c r="D74" s="243">
        <f>NFM_emi!D$5</f>
        <v>0</v>
      </c>
      <c r="E74" s="243">
        <f>NFM_emi!E$5</f>
        <v>0</v>
      </c>
      <c r="F74" s="243">
        <f>NFM_emi!F$5</f>
        <v>0</v>
      </c>
      <c r="G74" s="243">
        <f>NFM_emi!G$5</f>
        <v>0</v>
      </c>
      <c r="H74" s="243">
        <f>NFM_emi!H$5</f>
        <v>0</v>
      </c>
      <c r="I74" s="243">
        <f>NFM_emi!I$5</f>
        <v>0</v>
      </c>
      <c r="J74" s="243">
        <f>NFM_emi!J$5</f>
        <v>0</v>
      </c>
      <c r="K74" s="243">
        <f>NFM_emi!K$5</f>
        <v>0</v>
      </c>
      <c r="L74" s="243">
        <f>NFM_emi!L$5</f>
        <v>0</v>
      </c>
      <c r="M74" s="243">
        <f>NFM_emi!M$5</f>
        <v>0</v>
      </c>
      <c r="N74" s="243">
        <f>NFM_emi!N$5</f>
        <v>0</v>
      </c>
      <c r="O74" s="243">
        <f>NFM_emi!O$5</f>
        <v>0</v>
      </c>
      <c r="P74" s="243">
        <f>NFM_emi!P$5</f>
        <v>0</v>
      </c>
      <c r="Q74" s="243">
        <f>NFM_emi!Q$5</f>
        <v>0</v>
      </c>
      <c r="R74" s="243">
        <f>NFM_emi!R$5</f>
        <v>0</v>
      </c>
      <c r="S74" s="243">
        <f>NFM_emi!S$5</f>
        <v>0</v>
      </c>
      <c r="T74" s="243">
        <f>NFM_emi!T$5</f>
        <v>0</v>
      </c>
      <c r="U74" s="243">
        <f>NFM_emi!U$5</f>
        <v>0</v>
      </c>
      <c r="V74" s="243">
        <f>NFM_emi!V$5</f>
        <v>0</v>
      </c>
      <c r="W74" s="243">
        <f>NFM_emi!W$5</f>
        <v>0</v>
      </c>
      <c r="DA74" s="83"/>
    </row>
    <row r="75" spans="1:105" ht="12" customHeight="1" x14ac:dyDescent="0.3">
      <c r="A75" s="99" t="s">
        <v>56</v>
      </c>
      <c r="B75" s="284">
        <f t="shared" ref="B75:W75" si="22">SUM(B76:B77)</f>
        <v>0</v>
      </c>
      <c r="C75" s="284">
        <f t="shared" si="22"/>
        <v>0</v>
      </c>
      <c r="D75" s="284">
        <f t="shared" si="22"/>
        <v>0</v>
      </c>
      <c r="E75" s="284">
        <f t="shared" si="22"/>
        <v>0</v>
      </c>
      <c r="F75" s="284">
        <f t="shared" si="22"/>
        <v>0</v>
      </c>
      <c r="G75" s="284">
        <f t="shared" si="22"/>
        <v>0</v>
      </c>
      <c r="H75" s="284">
        <f t="shared" si="22"/>
        <v>0</v>
      </c>
      <c r="I75" s="284">
        <f t="shared" si="22"/>
        <v>0</v>
      </c>
      <c r="J75" s="284">
        <f t="shared" si="22"/>
        <v>0</v>
      </c>
      <c r="K75" s="284">
        <f t="shared" si="22"/>
        <v>0</v>
      </c>
      <c r="L75" s="284">
        <f t="shared" si="22"/>
        <v>0</v>
      </c>
      <c r="M75" s="284">
        <f t="shared" si="22"/>
        <v>0</v>
      </c>
      <c r="N75" s="284">
        <f t="shared" si="22"/>
        <v>0</v>
      </c>
      <c r="O75" s="284">
        <f t="shared" si="22"/>
        <v>0</v>
      </c>
      <c r="P75" s="284">
        <f t="shared" si="22"/>
        <v>0</v>
      </c>
      <c r="Q75" s="284">
        <f t="shared" si="22"/>
        <v>0</v>
      </c>
      <c r="R75" s="284">
        <f t="shared" si="22"/>
        <v>0</v>
      </c>
      <c r="S75" s="284">
        <f t="shared" si="22"/>
        <v>0</v>
      </c>
      <c r="T75" s="284">
        <f t="shared" si="22"/>
        <v>0</v>
      </c>
      <c r="U75" s="284">
        <f t="shared" si="22"/>
        <v>0</v>
      </c>
      <c r="V75" s="284">
        <f t="shared" si="22"/>
        <v>0</v>
      </c>
      <c r="W75" s="284">
        <f t="shared" si="22"/>
        <v>0</v>
      </c>
      <c r="DA75" s="94"/>
    </row>
    <row r="76" spans="1:105" ht="12" customHeight="1" x14ac:dyDescent="0.3">
      <c r="A76" s="44" t="s">
        <v>44</v>
      </c>
      <c r="B76" s="284">
        <f>NFM_emi!B$34</f>
        <v>0</v>
      </c>
      <c r="C76" s="284">
        <f>NFM_emi!C$34</f>
        <v>0</v>
      </c>
      <c r="D76" s="284">
        <f>NFM_emi!D$34</f>
        <v>0</v>
      </c>
      <c r="E76" s="284">
        <f>NFM_emi!E$34</f>
        <v>0</v>
      </c>
      <c r="F76" s="284">
        <f>NFM_emi!F$34</f>
        <v>0</v>
      </c>
      <c r="G76" s="284">
        <f>NFM_emi!G$34</f>
        <v>0</v>
      </c>
      <c r="H76" s="284">
        <f>NFM_emi!H$34</f>
        <v>0</v>
      </c>
      <c r="I76" s="284">
        <f>NFM_emi!I$34</f>
        <v>0</v>
      </c>
      <c r="J76" s="284">
        <f>NFM_emi!J$34</f>
        <v>0</v>
      </c>
      <c r="K76" s="284">
        <f>NFM_emi!K$34</f>
        <v>0</v>
      </c>
      <c r="L76" s="284">
        <f>NFM_emi!L$34</f>
        <v>0</v>
      </c>
      <c r="M76" s="284">
        <f>NFM_emi!M$34</f>
        <v>0</v>
      </c>
      <c r="N76" s="284">
        <f>NFM_emi!N$34</f>
        <v>0</v>
      </c>
      <c r="O76" s="284">
        <f>NFM_emi!O$34</f>
        <v>0</v>
      </c>
      <c r="P76" s="284">
        <f>NFM_emi!P$34</f>
        <v>0</v>
      </c>
      <c r="Q76" s="284">
        <f>NFM_emi!Q$34</f>
        <v>0</v>
      </c>
      <c r="R76" s="284">
        <f>NFM_emi!R$34</f>
        <v>0</v>
      </c>
      <c r="S76" s="284">
        <f>NFM_emi!S$34</f>
        <v>0</v>
      </c>
      <c r="T76" s="284">
        <f>NFM_emi!T$34</f>
        <v>0</v>
      </c>
      <c r="U76" s="284">
        <f>NFM_emi!U$34</f>
        <v>0</v>
      </c>
      <c r="V76" s="284">
        <f>NFM_emi!V$34</f>
        <v>0</v>
      </c>
      <c r="W76" s="284">
        <f>NFM_emi!W$34</f>
        <v>0</v>
      </c>
      <c r="DA76" s="94"/>
    </row>
    <row r="77" spans="1:105" ht="12" customHeight="1" x14ac:dyDescent="0.3">
      <c r="A77" s="44" t="s">
        <v>81</v>
      </c>
      <c r="B77" s="284">
        <f>NFM_emi!B$72</f>
        <v>0</v>
      </c>
      <c r="C77" s="284">
        <f>NFM_emi!C$72</f>
        <v>0</v>
      </c>
      <c r="D77" s="284">
        <f>NFM_emi!D$72</f>
        <v>0</v>
      </c>
      <c r="E77" s="284">
        <f>NFM_emi!E$72</f>
        <v>0</v>
      </c>
      <c r="F77" s="284">
        <f>NFM_emi!F$72</f>
        <v>0</v>
      </c>
      <c r="G77" s="284">
        <f>NFM_emi!G$72</f>
        <v>0</v>
      </c>
      <c r="H77" s="284">
        <f>NFM_emi!H$72</f>
        <v>0</v>
      </c>
      <c r="I77" s="284">
        <f>NFM_emi!I$72</f>
        <v>0</v>
      </c>
      <c r="J77" s="284">
        <f>NFM_emi!J$72</f>
        <v>0</v>
      </c>
      <c r="K77" s="284">
        <f>NFM_emi!K$72</f>
        <v>0</v>
      </c>
      <c r="L77" s="284">
        <f>NFM_emi!L$72</f>
        <v>0</v>
      </c>
      <c r="M77" s="284">
        <f>NFM_emi!M$72</f>
        <v>0</v>
      </c>
      <c r="N77" s="284">
        <f>NFM_emi!N$72</f>
        <v>0</v>
      </c>
      <c r="O77" s="284">
        <f>NFM_emi!O$72</f>
        <v>0</v>
      </c>
      <c r="P77" s="284">
        <f>NFM_emi!P$72</f>
        <v>0</v>
      </c>
      <c r="Q77" s="284">
        <f>NFM_emi!Q$72</f>
        <v>0</v>
      </c>
      <c r="R77" s="284">
        <f>NFM_emi!R$72</f>
        <v>0</v>
      </c>
      <c r="S77" s="284">
        <f>NFM_emi!S$72</f>
        <v>0</v>
      </c>
      <c r="T77" s="284">
        <f>NFM_emi!T$72</f>
        <v>0</v>
      </c>
      <c r="U77" s="284">
        <f>NFM_emi!U$72</f>
        <v>0</v>
      </c>
      <c r="V77" s="284">
        <f>NFM_emi!V$72</f>
        <v>0</v>
      </c>
      <c r="W77" s="284">
        <f>NFM_emi!W$72</f>
        <v>0</v>
      </c>
      <c r="DA77" s="94"/>
    </row>
    <row r="78" spans="1:105" ht="12" customHeight="1" x14ac:dyDescent="0.3">
      <c r="A78" s="52" t="s">
        <v>45</v>
      </c>
      <c r="B78" s="244">
        <f>NFM_emi!B$115</f>
        <v>474.7760568202425</v>
      </c>
      <c r="C78" s="244">
        <f>NFM_emi!C$115</f>
        <v>446.85921997520427</v>
      </c>
      <c r="D78" s="244">
        <f>NFM_emi!D$115</f>
        <v>475.18864781459774</v>
      </c>
      <c r="E78" s="244">
        <f>NFM_emi!E$115</f>
        <v>543.38307584884342</v>
      </c>
      <c r="F78" s="244">
        <f>NFM_emi!F$115</f>
        <v>548.60734939743372</v>
      </c>
      <c r="G78" s="244">
        <f>NFM_emi!G$115</f>
        <v>564.82162657534195</v>
      </c>
      <c r="H78" s="244">
        <f>NFM_emi!H$115</f>
        <v>570.35353263228171</v>
      </c>
      <c r="I78" s="244">
        <f>NFM_emi!I$115</f>
        <v>557.8397735009903</v>
      </c>
      <c r="J78" s="244">
        <f>NFM_emi!J$115</f>
        <v>535.60613442495321</v>
      </c>
      <c r="K78" s="244">
        <f>NFM_emi!K$115</f>
        <v>424.85272780835874</v>
      </c>
      <c r="L78" s="244">
        <f>NFM_emi!L$115</f>
        <v>399.55025345083487</v>
      </c>
      <c r="M78" s="244">
        <f>NFM_emi!M$115</f>
        <v>371.68916032303446</v>
      </c>
      <c r="N78" s="244">
        <f>NFM_emi!N$115</f>
        <v>404.72843162590527</v>
      </c>
      <c r="O78" s="244">
        <f>NFM_emi!O$115</f>
        <v>384.1750818403525</v>
      </c>
      <c r="P78" s="244">
        <f>NFM_emi!P$115</f>
        <v>371.68186476137078</v>
      </c>
      <c r="Q78" s="244">
        <f>NFM_emi!Q$115</f>
        <v>366.67963308034086</v>
      </c>
      <c r="R78" s="244">
        <f>NFM_emi!R$115</f>
        <v>369.54053940031304</v>
      </c>
      <c r="S78" s="244">
        <f>NFM_emi!S$115</f>
        <v>365.4266786407851</v>
      </c>
      <c r="T78" s="244">
        <f>NFM_emi!T$115</f>
        <v>393.99184852102843</v>
      </c>
      <c r="U78" s="244">
        <f>NFM_emi!U$115</f>
        <v>378.69882912114457</v>
      </c>
      <c r="V78" s="244">
        <f>NFM_emi!V$115</f>
        <v>364.47253504107641</v>
      </c>
      <c r="W78" s="244">
        <f>NFM_emi!W$115</f>
        <v>376.76139288072852</v>
      </c>
      <c r="DA78" s="84"/>
    </row>
    <row r="79" spans="1:105" ht="12" customHeight="1" x14ac:dyDescent="0.3">
      <c r="A79" s="3"/>
      <c r="B79" s="250"/>
      <c r="C79" s="250"/>
      <c r="D79" s="250"/>
      <c r="E79" s="250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0"/>
      <c r="S79" s="250"/>
      <c r="T79" s="250"/>
      <c r="U79" s="250"/>
      <c r="V79" s="250"/>
      <c r="W79" s="250"/>
      <c r="DA79" s="87"/>
    </row>
    <row r="80" spans="1:105" ht="12" customHeight="1" x14ac:dyDescent="0.3">
      <c r="A80" s="110" t="s">
        <v>148</v>
      </c>
      <c r="B80" s="288"/>
      <c r="C80" s="288"/>
      <c r="D80" s="288"/>
      <c r="E80" s="288"/>
      <c r="F80" s="288"/>
      <c r="G80" s="288"/>
      <c r="H80" s="288"/>
      <c r="I80" s="288"/>
      <c r="J80" s="288"/>
      <c r="K80" s="288"/>
      <c r="L80" s="288"/>
      <c r="M80" s="288"/>
      <c r="N80" s="288"/>
      <c r="O80" s="288"/>
      <c r="P80" s="288"/>
      <c r="Q80" s="288"/>
      <c r="R80" s="288"/>
      <c r="S80" s="288"/>
      <c r="T80" s="288"/>
      <c r="U80" s="288"/>
      <c r="V80" s="288"/>
      <c r="W80" s="288"/>
      <c r="DA80" s="118"/>
    </row>
    <row r="81" spans="1:105" ht="12" customHeight="1" x14ac:dyDescent="0.3">
      <c r="A81" s="50" t="s">
        <v>43</v>
      </c>
      <c r="B81" s="289" t="str">
        <f t="shared" ref="B81:W81" si="23">IF(B$4=0,"",B$4/B$11*1000)</f>
        <v/>
      </c>
      <c r="C81" s="289" t="str">
        <f t="shared" si="23"/>
        <v/>
      </c>
      <c r="D81" s="289" t="str">
        <f t="shared" si="23"/>
        <v/>
      </c>
      <c r="E81" s="289" t="str">
        <f t="shared" si="23"/>
        <v/>
      </c>
      <c r="F81" s="289" t="str">
        <f t="shared" si="23"/>
        <v/>
      </c>
      <c r="G81" s="289" t="str">
        <f t="shared" si="23"/>
        <v/>
      </c>
      <c r="H81" s="289" t="str">
        <f t="shared" si="23"/>
        <v/>
      </c>
      <c r="I81" s="289" t="str">
        <f t="shared" si="23"/>
        <v/>
      </c>
      <c r="J81" s="289" t="str">
        <f t="shared" si="23"/>
        <v/>
      </c>
      <c r="K81" s="289" t="str">
        <f t="shared" si="23"/>
        <v/>
      </c>
      <c r="L81" s="289" t="str">
        <f t="shared" si="23"/>
        <v/>
      </c>
      <c r="M81" s="289" t="str">
        <f t="shared" si="23"/>
        <v/>
      </c>
      <c r="N81" s="289" t="str">
        <f t="shared" si="23"/>
        <v/>
      </c>
      <c r="O81" s="289" t="str">
        <f t="shared" si="23"/>
        <v/>
      </c>
      <c r="P81" s="289" t="str">
        <f t="shared" si="23"/>
        <v/>
      </c>
      <c r="Q81" s="289" t="str">
        <f t="shared" si="23"/>
        <v/>
      </c>
      <c r="R81" s="289" t="str">
        <f t="shared" si="23"/>
        <v/>
      </c>
      <c r="S81" s="289" t="str">
        <f t="shared" si="23"/>
        <v/>
      </c>
      <c r="T81" s="289" t="str">
        <f t="shared" si="23"/>
        <v/>
      </c>
      <c r="U81" s="289" t="str">
        <f t="shared" si="23"/>
        <v/>
      </c>
      <c r="V81" s="289" t="str">
        <f t="shared" si="23"/>
        <v/>
      </c>
      <c r="W81" s="289" t="str">
        <f t="shared" si="23"/>
        <v/>
      </c>
      <c r="DA81" s="83"/>
    </row>
    <row r="82" spans="1:105" ht="12" customHeight="1" x14ac:dyDescent="0.3">
      <c r="A82" s="107" t="s">
        <v>56</v>
      </c>
      <c r="B82" s="290" t="str">
        <f t="shared" ref="B82:W82" si="24">IF(B$5=0,"",B$5/B$12*1000)</f>
        <v/>
      </c>
      <c r="C82" s="290" t="str">
        <f t="shared" si="24"/>
        <v/>
      </c>
      <c r="D82" s="290" t="str">
        <f t="shared" si="24"/>
        <v/>
      </c>
      <c r="E82" s="290" t="str">
        <f t="shared" si="24"/>
        <v/>
      </c>
      <c r="F82" s="290" t="str">
        <f t="shared" si="24"/>
        <v/>
      </c>
      <c r="G82" s="290" t="str">
        <f t="shared" si="24"/>
        <v/>
      </c>
      <c r="H82" s="290" t="str">
        <f t="shared" si="24"/>
        <v/>
      </c>
      <c r="I82" s="290" t="str">
        <f t="shared" si="24"/>
        <v/>
      </c>
      <c r="J82" s="290" t="str">
        <f t="shared" si="24"/>
        <v/>
      </c>
      <c r="K82" s="290" t="str">
        <f t="shared" si="24"/>
        <v/>
      </c>
      <c r="L82" s="290" t="str">
        <f t="shared" si="24"/>
        <v/>
      </c>
      <c r="M82" s="290" t="str">
        <f t="shared" si="24"/>
        <v/>
      </c>
      <c r="N82" s="290" t="str">
        <f t="shared" si="24"/>
        <v/>
      </c>
      <c r="O82" s="290" t="str">
        <f t="shared" si="24"/>
        <v/>
      </c>
      <c r="P82" s="290" t="str">
        <f t="shared" si="24"/>
        <v/>
      </c>
      <c r="Q82" s="290" t="str">
        <f t="shared" si="24"/>
        <v/>
      </c>
      <c r="R82" s="290" t="str">
        <f t="shared" si="24"/>
        <v/>
      </c>
      <c r="S82" s="290" t="str">
        <f t="shared" si="24"/>
        <v/>
      </c>
      <c r="T82" s="290" t="str">
        <f t="shared" si="24"/>
        <v/>
      </c>
      <c r="U82" s="290" t="str">
        <f t="shared" si="24"/>
        <v/>
      </c>
      <c r="V82" s="290" t="str">
        <f t="shared" si="24"/>
        <v/>
      </c>
      <c r="W82" s="290" t="str">
        <f t="shared" si="24"/>
        <v/>
      </c>
      <c r="DA82" s="94"/>
    </row>
    <row r="83" spans="1:105" ht="12" customHeight="1" x14ac:dyDescent="0.3">
      <c r="A83" s="49" t="s">
        <v>45</v>
      </c>
      <c r="B83" s="291">
        <f t="shared" ref="B83:W83" si="25">IF(B$8=0,"",B$8/B$15*1000)</f>
        <v>612.64170611100553</v>
      </c>
      <c r="C83" s="291">
        <f t="shared" si="25"/>
        <v>511.7901834417147</v>
      </c>
      <c r="D83" s="291">
        <f t="shared" si="25"/>
        <v>539.55264122187259</v>
      </c>
      <c r="E83" s="291">
        <f t="shared" si="25"/>
        <v>551.47314426170601</v>
      </c>
      <c r="F83" s="291">
        <f t="shared" si="25"/>
        <v>673.15479362530959</v>
      </c>
      <c r="G83" s="291">
        <f t="shared" si="25"/>
        <v>684.29369375908391</v>
      </c>
      <c r="H83" s="291">
        <f t="shared" si="25"/>
        <v>675.03341476863056</v>
      </c>
      <c r="I83" s="291">
        <f t="shared" si="25"/>
        <v>773.04520537279632</v>
      </c>
      <c r="J83" s="291">
        <f t="shared" si="25"/>
        <v>612.17564768917805</v>
      </c>
      <c r="K83" s="291">
        <f t="shared" si="25"/>
        <v>495.09143341960299</v>
      </c>
      <c r="L83" s="291">
        <f t="shared" si="25"/>
        <v>552.50083513287154</v>
      </c>
      <c r="M83" s="291">
        <f t="shared" si="25"/>
        <v>530.76730752488311</v>
      </c>
      <c r="N83" s="291">
        <f t="shared" si="25"/>
        <v>560.87601882108049</v>
      </c>
      <c r="O83" s="291">
        <f t="shared" si="25"/>
        <v>516.30839143552748</v>
      </c>
      <c r="P83" s="291">
        <f t="shared" si="25"/>
        <v>474.06898453971928</v>
      </c>
      <c r="Q83" s="291">
        <f t="shared" si="25"/>
        <v>543.65561885876423</v>
      </c>
      <c r="R83" s="291">
        <f t="shared" si="25"/>
        <v>568.87374965967251</v>
      </c>
      <c r="S83" s="291">
        <f t="shared" si="25"/>
        <v>551.68972523693617</v>
      </c>
      <c r="T83" s="291">
        <f t="shared" si="25"/>
        <v>575.0677477888712</v>
      </c>
      <c r="U83" s="291">
        <f t="shared" si="25"/>
        <v>588.19646396534313</v>
      </c>
      <c r="V83" s="291">
        <f t="shared" si="25"/>
        <v>586.18066355062865</v>
      </c>
      <c r="W83" s="291">
        <f t="shared" si="25"/>
        <v>658.44671669908541</v>
      </c>
      <c r="DA83" s="84"/>
    </row>
    <row r="84" spans="1:105" ht="12" customHeight="1" x14ac:dyDescent="0.3">
      <c r="A84" s="115" t="s">
        <v>149</v>
      </c>
      <c r="B84" s="292"/>
      <c r="C84" s="292"/>
      <c r="D84" s="292"/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92"/>
      <c r="P84" s="292"/>
      <c r="Q84" s="292"/>
      <c r="R84" s="292"/>
      <c r="S84" s="292"/>
      <c r="T84" s="292"/>
      <c r="U84" s="292"/>
      <c r="V84" s="292"/>
      <c r="W84" s="292"/>
      <c r="DA84" s="119"/>
    </row>
    <row r="85" spans="1:105" ht="12" customHeight="1" x14ac:dyDescent="0.3">
      <c r="A85" s="50" t="s">
        <v>43</v>
      </c>
      <c r="B85" s="254" t="str">
        <f t="shared" ref="B85:W85" si="26">IF(B$64=0,"",B$64/B$11)</f>
        <v/>
      </c>
      <c r="C85" s="254" t="str">
        <f t="shared" si="26"/>
        <v/>
      </c>
      <c r="D85" s="254" t="str">
        <f t="shared" si="26"/>
        <v/>
      </c>
      <c r="E85" s="254" t="str">
        <f t="shared" si="26"/>
        <v/>
      </c>
      <c r="F85" s="254" t="str">
        <f t="shared" si="26"/>
        <v/>
      </c>
      <c r="G85" s="254" t="str">
        <f t="shared" si="26"/>
        <v/>
      </c>
      <c r="H85" s="254" t="str">
        <f t="shared" si="26"/>
        <v/>
      </c>
      <c r="I85" s="254" t="str">
        <f t="shared" si="26"/>
        <v/>
      </c>
      <c r="J85" s="254" t="str">
        <f t="shared" si="26"/>
        <v/>
      </c>
      <c r="K85" s="254" t="str">
        <f t="shared" si="26"/>
        <v/>
      </c>
      <c r="L85" s="254" t="str">
        <f t="shared" si="26"/>
        <v/>
      </c>
      <c r="M85" s="254" t="str">
        <f t="shared" si="26"/>
        <v/>
      </c>
      <c r="N85" s="254" t="str">
        <f t="shared" si="26"/>
        <v/>
      </c>
      <c r="O85" s="254" t="str">
        <f t="shared" si="26"/>
        <v/>
      </c>
      <c r="P85" s="254" t="str">
        <f t="shared" si="26"/>
        <v/>
      </c>
      <c r="Q85" s="254" t="str">
        <f t="shared" si="26"/>
        <v/>
      </c>
      <c r="R85" s="254" t="str">
        <f t="shared" si="26"/>
        <v/>
      </c>
      <c r="S85" s="254" t="str">
        <f t="shared" si="26"/>
        <v/>
      </c>
      <c r="T85" s="254" t="str">
        <f t="shared" si="26"/>
        <v/>
      </c>
      <c r="U85" s="254" t="str">
        <f t="shared" si="26"/>
        <v/>
      </c>
      <c r="V85" s="254" t="str">
        <f t="shared" si="26"/>
        <v/>
      </c>
      <c r="W85" s="254" t="str">
        <f t="shared" si="26"/>
        <v/>
      </c>
      <c r="DA85" s="83"/>
    </row>
    <row r="86" spans="1:105" ht="12" customHeight="1" x14ac:dyDescent="0.3">
      <c r="A86" s="107" t="s">
        <v>56</v>
      </c>
      <c r="B86" s="293" t="str">
        <f t="shared" ref="B86:W86" si="27">IF(B$65=0,"",B$65/B$12)</f>
        <v/>
      </c>
      <c r="C86" s="293" t="str">
        <f t="shared" si="27"/>
        <v/>
      </c>
      <c r="D86" s="293" t="str">
        <f t="shared" si="27"/>
        <v/>
      </c>
      <c r="E86" s="293" t="str">
        <f t="shared" si="27"/>
        <v/>
      </c>
      <c r="F86" s="293" t="str">
        <f t="shared" si="27"/>
        <v/>
      </c>
      <c r="G86" s="293" t="str">
        <f t="shared" si="27"/>
        <v/>
      </c>
      <c r="H86" s="293" t="str">
        <f t="shared" si="27"/>
        <v/>
      </c>
      <c r="I86" s="293" t="str">
        <f t="shared" si="27"/>
        <v/>
      </c>
      <c r="J86" s="293" t="str">
        <f t="shared" si="27"/>
        <v/>
      </c>
      <c r="K86" s="293" t="str">
        <f t="shared" si="27"/>
        <v/>
      </c>
      <c r="L86" s="293" t="str">
        <f t="shared" si="27"/>
        <v/>
      </c>
      <c r="M86" s="293" t="str">
        <f t="shared" si="27"/>
        <v/>
      </c>
      <c r="N86" s="293" t="str">
        <f t="shared" si="27"/>
        <v/>
      </c>
      <c r="O86" s="293" t="str">
        <f t="shared" si="27"/>
        <v/>
      </c>
      <c r="P86" s="293" t="str">
        <f t="shared" si="27"/>
        <v/>
      </c>
      <c r="Q86" s="293" t="str">
        <f t="shared" si="27"/>
        <v/>
      </c>
      <c r="R86" s="293" t="str">
        <f t="shared" si="27"/>
        <v/>
      </c>
      <c r="S86" s="293" t="str">
        <f t="shared" si="27"/>
        <v/>
      </c>
      <c r="T86" s="293" t="str">
        <f t="shared" si="27"/>
        <v/>
      </c>
      <c r="U86" s="293" t="str">
        <f t="shared" si="27"/>
        <v/>
      </c>
      <c r="V86" s="293" t="str">
        <f t="shared" si="27"/>
        <v/>
      </c>
      <c r="W86" s="293" t="str">
        <f t="shared" si="27"/>
        <v/>
      </c>
      <c r="DA86" s="94"/>
    </row>
    <row r="87" spans="1:105" ht="12" customHeight="1" x14ac:dyDescent="0.3">
      <c r="A87" s="99" t="s">
        <v>44</v>
      </c>
      <c r="B87" s="293" t="str">
        <f t="shared" ref="B87:W87" si="28">IF(B$66=0,"",B$66/B$13)</f>
        <v/>
      </c>
      <c r="C87" s="293" t="str">
        <f t="shared" si="28"/>
        <v/>
      </c>
      <c r="D87" s="293" t="str">
        <f t="shared" si="28"/>
        <v/>
      </c>
      <c r="E87" s="293" t="str">
        <f t="shared" si="28"/>
        <v/>
      </c>
      <c r="F87" s="293" t="str">
        <f t="shared" si="28"/>
        <v/>
      </c>
      <c r="G87" s="293" t="str">
        <f t="shared" si="28"/>
        <v/>
      </c>
      <c r="H87" s="293" t="str">
        <f t="shared" si="28"/>
        <v/>
      </c>
      <c r="I87" s="293" t="str">
        <f t="shared" si="28"/>
        <v/>
      </c>
      <c r="J87" s="293" t="str">
        <f t="shared" si="28"/>
        <v/>
      </c>
      <c r="K87" s="293" t="str">
        <f t="shared" si="28"/>
        <v/>
      </c>
      <c r="L87" s="293" t="str">
        <f t="shared" si="28"/>
        <v/>
      </c>
      <c r="M87" s="293" t="str">
        <f t="shared" si="28"/>
        <v/>
      </c>
      <c r="N87" s="293" t="str">
        <f t="shared" si="28"/>
        <v/>
      </c>
      <c r="O87" s="293" t="str">
        <f t="shared" si="28"/>
        <v/>
      </c>
      <c r="P87" s="293" t="str">
        <f t="shared" si="28"/>
        <v/>
      </c>
      <c r="Q87" s="293" t="str">
        <f t="shared" si="28"/>
        <v/>
      </c>
      <c r="R87" s="293" t="str">
        <f t="shared" si="28"/>
        <v/>
      </c>
      <c r="S87" s="293" t="str">
        <f t="shared" si="28"/>
        <v/>
      </c>
      <c r="T87" s="293" t="str">
        <f t="shared" si="28"/>
        <v/>
      </c>
      <c r="U87" s="293" t="str">
        <f t="shared" si="28"/>
        <v/>
      </c>
      <c r="V87" s="293" t="str">
        <f t="shared" si="28"/>
        <v/>
      </c>
      <c r="W87" s="293" t="str">
        <f t="shared" si="28"/>
        <v/>
      </c>
      <c r="DA87" s="94"/>
    </row>
    <row r="88" spans="1:105" ht="12" customHeight="1" x14ac:dyDescent="0.3">
      <c r="A88" s="99" t="s">
        <v>81</v>
      </c>
      <c r="B88" s="293" t="str">
        <f t="shared" ref="B88:W88" si="29">IF(B$67=0,"",B$67/B$14)</f>
        <v/>
      </c>
      <c r="C88" s="293" t="str">
        <f t="shared" si="29"/>
        <v/>
      </c>
      <c r="D88" s="293" t="str">
        <f t="shared" si="29"/>
        <v/>
      </c>
      <c r="E88" s="293" t="str">
        <f t="shared" si="29"/>
        <v/>
      </c>
      <c r="F88" s="293" t="str">
        <f t="shared" si="29"/>
        <v/>
      </c>
      <c r="G88" s="293" t="str">
        <f t="shared" si="29"/>
        <v/>
      </c>
      <c r="H88" s="293" t="str">
        <f t="shared" si="29"/>
        <v/>
      </c>
      <c r="I88" s="293" t="str">
        <f t="shared" si="29"/>
        <v/>
      </c>
      <c r="J88" s="293" t="str">
        <f t="shared" si="29"/>
        <v/>
      </c>
      <c r="K88" s="293" t="str">
        <f t="shared" si="29"/>
        <v/>
      </c>
      <c r="L88" s="293" t="str">
        <f t="shared" si="29"/>
        <v/>
      </c>
      <c r="M88" s="293" t="str">
        <f t="shared" si="29"/>
        <v/>
      </c>
      <c r="N88" s="293" t="str">
        <f t="shared" si="29"/>
        <v/>
      </c>
      <c r="O88" s="293" t="str">
        <f t="shared" si="29"/>
        <v/>
      </c>
      <c r="P88" s="293" t="str">
        <f t="shared" si="29"/>
        <v/>
      </c>
      <c r="Q88" s="293" t="str">
        <f t="shared" si="29"/>
        <v/>
      </c>
      <c r="R88" s="293" t="str">
        <f t="shared" si="29"/>
        <v/>
      </c>
      <c r="S88" s="293" t="str">
        <f t="shared" si="29"/>
        <v/>
      </c>
      <c r="T88" s="293" t="str">
        <f t="shared" si="29"/>
        <v/>
      </c>
      <c r="U88" s="293" t="str">
        <f t="shared" si="29"/>
        <v/>
      </c>
      <c r="V88" s="293" t="str">
        <f t="shared" si="29"/>
        <v/>
      </c>
      <c r="W88" s="293" t="str">
        <f t="shared" si="29"/>
        <v/>
      </c>
      <c r="DA88" s="94"/>
    </row>
    <row r="89" spans="1:105" ht="12" customHeight="1" x14ac:dyDescent="0.3">
      <c r="A89" s="49" t="s">
        <v>45</v>
      </c>
      <c r="B89" s="255">
        <f t="shared" ref="B89:W89" si="30">IF(B$68=0,"",B$68/B$15)</f>
        <v>0.16458979355537567</v>
      </c>
      <c r="C89" s="255">
        <f t="shared" si="30"/>
        <v>0.15615873710540212</v>
      </c>
      <c r="D89" s="255">
        <f t="shared" si="30"/>
        <v>0.16314169736317505</v>
      </c>
      <c r="E89" s="255">
        <f t="shared" si="30"/>
        <v>0.18454694238587971</v>
      </c>
      <c r="F89" s="255">
        <f t="shared" si="30"/>
        <v>0.19168887450560432</v>
      </c>
      <c r="G89" s="255">
        <f t="shared" si="30"/>
        <v>0.18807026509482924</v>
      </c>
      <c r="H89" s="255">
        <f t="shared" si="30"/>
        <v>0.18870889640206256</v>
      </c>
      <c r="I89" s="255">
        <f t="shared" si="30"/>
        <v>0.18876676576617654</v>
      </c>
      <c r="J89" s="255">
        <f t="shared" si="30"/>
        <v>0.17980030120698468</v>
      </c>
      <c r="K89" s="255">
        <f t="shared" si="30"/>
        <v>0.17031569981956904</v>
      </c>
      <c r="L89" s="255">
        <f t="shared" si="30"/>
        <v>0.15685562185634708</v>
      </c>
      <c r="M89" s="255">
        <f t="shared" si="30"/>
        <v>0.14768735779635853</v>
      </c>
      <c r="N89" s="255">
        <f t="shared" si="30"/>
        <v>0.15201311130631368</v>
      </c>
      <c r="O89" s="255">
        <f t="shared" si="30"/>
        <v>0.15180192824417951</v>
      </c>
      <c r="P89" s="255">
        <f t="shared" si="30"/>
        <v>0.14800238896305831</v>
      </c>
      <c r="Q89" s="255">
        <f t="shared" si="30"/>
        <v>0.15128861255767834</v>
      </c>
      <c r="R89" s="255">
        <f t="shared" si="30"/>
        <v>0.15704402277685406</v>
      </c>
      <c r="S89" s="255">
        <f t="shared" si="30"/>
        <v>0.15025026464392288</v>
      </c>
      <c r="T89" s="255">
        <f t="shared" si="30"/>
        <v>0.15394561430985251</v>
      </c>
      <c r="U89" s="255">
        <f t="shared" si="30"/>
        <v>0.15820385757216207</v>
      </c>
      <c r="V89" s="255">
        <f t="shared" si="30"/>
        <v>0.1601848291647055</v>
      </c>
      <c r="W89" s="255">
        <f t="shared" si="30"/>
        <v>0.14827836148939899</v>
      </c>
      <c r="DA89" s="84"/>
    </row>
    <row r="90" spans="1:105" ht="12" customHeight="1" x14ac:dyDescent="0.3">
      <c r="A90" s="115" t="s">
        <v>150</v>
      </c>
      <c r="B90" s="292"/>
      <c r="C90" s="292"/>
      <c r="D90" s="292"/>
      <c r="E90" s="292"/>
      <c r="F90" s="292"/>
      <c r="G90" s="292"/>
      <c r="H90" s="292"/>
      <c r="I90" s="292"/>
      <c r="J90" s="292"/>
      <c r="K90" s="292"/>
      <c r="L90" s="292"/>
      <c r="M90" s="292"/>
      <c r="N90" s="292"/>
      <c r="O90" s="292"/>
      <c r="P90" s="292"/>
      <c r="Q90" s="292"/>
      <c r="R90" s="292"/>
      <c r="S90" s="292"/>
      <c r="T90" s="292"/>
      <c r="U90" s="292"/>
      <c r="V90" s="292"/>
      <c r="W90" s="292"/>
      <c r="DA90" s="119"/>
    </row>
    <row r="91" spans="1:105" ht="12" customHeight="1" x14ac:dyDescent="0.3">
      <c r="A91" s="50" t="s">
        <v>43</v>
      </c>
      <c r="B91" s="254" t="str">
        <f>IF(NFM_ued!B$5=0,"",NFM_ued!B$5/B$11)</f>
        <v/>
      </c>
      <c r="C91" s="254" t="str">
        <f>IF(NFM_ued!C$5=0,"",NFM_ued!C$5/C$11)</f>
        <v/>
      </c>
      <c r="D91" s="254" t="str">
        <f>IF(NFM_ued!D$5=0,"",NFM_ued!D$5/D$11)</f>
        <v/>
      </c>
      <c r="E91" s="254" t="str">
        <f>IF(NFM_ued!E$5=0,"",NFM_ued!E$5/E$11)</f>
        <v/>
      </c>
      <c r="F91" s="254" t="str">
        <f>IF(NFM_ued!F$5=0,"",NFM_ued!F$5/F$11)</f>
        <v/>
      </c>
      <c r="G91" s="254" t="str">
        <f>IF(NFM_ued!G$5=0,"",NFM_ued!G$5/G$11)</f>
        <v/>
      </c>
      <c r="H91" s="254" t="str">
        <f>IF(NFM_ued!H$5=0,"",NFM_ued!H$5/H$11)</f>
        <v/>
      </c>
      <c r="I91" s="254" t="str">
        <f>IF(NFM_ued!I$5=0,"",NFM_ued!I$5/I$11)</f>
        <v/>
      </c>
      <c r="J91" s="254" t="str">
        <f>IF(NFM_ued!J$5=0,"",NFM_ued!J$5/J$11)</f>
        <v/>
      </c>
      <c r="K91" s="254" t="str">
        <f>IF(NFM_ued!K$5=0,"",NFM_ued!K$5/K$11)</f>
        <v/>
      </c>
      <c r="L91" s="254" t="str">
        <f>IF(NFM_ued!L$5=0,"",NFM_ued!L$5/L$11)</f>
        <v/>
      </c>
      <c r="M91" s="254" t="str">
        <f>IF(NFM_ued!M$5=0,"",NFM_ued!M$5/M$11)</f>
        <v/>
      </c>
      <c r="N91" s="254" t="str">
        <f>IF(NFM_ued!N$5=0,"",NFM_ued!N$5/N$11)</f>
        <v/>
      </c>
      <c r="O91" s="254" t="str">
        <f>IF(NFM_ued!O$5=0,"",NFM_ued!O$5/O$11)</f>
        <v/>
      </c>
      <c r="P91" s="254" t="str">
        <f>IF(NFM_ued!P$5=0,"",NFM_ued!P$5/P$11)</f>
        <v/>
      </c>
      <c r="Q91" s="254" t="str">
        <f>IF(NFM_ued!Q$5=0,"",NFM_ued!Q$5/Q$11)</f>
        <v/>
      </c>
      <c r="R91" s="254" t="str">
        <f>IF(NFM_ued!R$5=0,"",NFM_ued!R$5/R$11)</f>
        <v/>
      </c>
      <c r="S91" s="254" t="str">
        <f>IF(NFM_ued!S$5=0,"",NFM_ued!S$5/S$11)</f>
        <v/>
      </c>
      <c r="T91" s="254" t="str">
        <f>IF(NFM_ued!T$5=0,"",NFM_ued!T$5/T$11)</f>
        <v/>
      </c>
      <c r="U91" s="254" t="str">
        <f>IF(NFM_ued!U$5=0,"",NFM_ued!U$5/U$11)</f>
        <v/>
      </c>
      <c r="V91" s="254" t="str">
        <f>IF(NFM_ued!V$5=0,"",NFM_ued!V$5/V$11)</f>
        <v/>
      </c>
      <c r="W91" s="254" t="str">
        <f>IF(NFM_ued!W$5=0,"",NFM_ued!W$5/W$11)</f>
        <v/>
      </c>
      <c r="DA91" s="83"/>
    </row>
    <row r="92" spans="1:105" ht="12" customHeight="1" x14ac:dyDescent="0.3">
      <c r="A92" s="107" t="s">
        <v>56</v>
      </c>
      <c r="B92" s="293" t="str">
        <f>IF(SUM(NFM_ued!B$34,NFM_ued!B$72)=0,"",SUM(NFM_ued!B$34,NFM_ued!B$72)/B$12)</f>
        <v/>
      </c>
      <c r="C92" s="293" t="str">
        <f>IF(SUM(NFM_ued!C$34,NFM_ued!C$72)=0,"",SUM(NFM_ued!C$34,NFM_ued!C$72)/C$12)</f>
        <v/>
      </c>
      <c r="D92" s="293" t="str">
        <f>IF(SUM(NFM_ued!D$34,NFM_ued!D$72)=0,"",SUM(NFM_ued!D$34,NFM_ued!D$72)/D$12)</f>
        <v/>
      </c>
      <c r="E92" s="293" t="str">
        <f>IF(SUM(NFM_ued!E$34,NFM_ued!E$72)=0,"",SUM(NFM_ued!E$34,NFM_ued!E$72)/E$12)</f>
        <v/>
      </c>
      <c r="F92" s="293" t="str">
        <f>IF(SUM(NFM_ued!F$34,NFM_ued!F$72)=0,"",SUM(NFM_ued!F$34,NFM_ued!F$72)/F$12)</f>
        <v/>
      </c>
      <c r="G92" s="293" t="str">
        <f>IF(SUM(NFM_ued!G$34,NFM_ued!G$72)=0,"",SUM(NFM_ued!G$34,NFM_ued!G$72)/G$12)</f>
        <v/>
      </c>
      <c r="H92" s="293" t="str">
        <f>IF(SUM(NFM_ued!H$34,NFM_ued!H$72)=0,"",SUM(NFM_ued!H$34,NFM_ued!H$72)/H$12)</f>
        <v/>
      </c>
      <c r="I92" s="293" t="str">
        <f>IF(SUM(NFM_ued!I$34,NFM_ued!I$72)=0,"",SUM(NFM_ued!I$34,NFM_ued!I$72)/I$12)</f>
        <v/>
      </c>
      <c r="J92" s="293" t="str">
        <f>IF(SUM(NFM_ued!J$34,NFM_ued!J$72)=0,"",SUM(NFM_ued!J$34,NFM_ued!J$72)/J$12)</f>
        <v/>
      </c>
      <c r="K92" s="293" t="str">
        <f>IF(SUM(NFM_ued!K$34,NFM_ued!K$72)=0,"",SUM(NFM_ued!K$34,NFM_ued!K$72)/K$12)</f>
        <v/>
      </c>
      <c r="L92" s="293" t="str">
        <f>IF(SUM(NFM_ued!L$34,NFM_ued!L$72)=0,"",SUM(NFM_ued!L$34,NFM_ued!L$72)/L$12)</f>
        <v/>
      </c>
      <c r="M92" s="293" t="str">
        <f>IF(SUM(NFM_ued!M$34,NFM_ued!M$72)=0,"",SUM(NFM_ued!M$34,NFM_ued!M$72)/M$12)</f>
        <v/>
      </c>
      <c r="N92" s="293" t="str">
        <f>IF(SUM(NFM_ued!N$34,NFM_ued!N$72)=0,"",SUM(NFM_ued!N$34,NFM_ued!N$72)/N$12)</f>
        <v/>
      </c>
      <c r="O92" s="293" t="str">
        <f>IF(SUM(NFM_ued!O$34,NFM_ued!O$72)=0,"",SUM(NFM_ued!O$34,NFM_ued!O$72)/O$12)</f>
        <v/>
      </c>
      <c r="P92" s="293" t="str">
        <f>IF(SUM(NFM_ued!P$34,NFM_ued!P$72)=0,"",SUM(NFM_ued!P$34,NFM_ued!P$72)/P$12)</f>
        <v/>
      </c>
      <c r="Q92" s="293" t="str">
        <f>IF(SUM(NFM_ued!Q$34,NFM_ued!Q$72)=0,"",SUM(NFM_ued!Q$34,NFM_ued!Q$72)/Q$12)</f>
        <v/>
      </c>
      <c r="R92" s="293" t="str">
        <f>IF(SUM(NFM_ued!R$34,NFM_ued!R$72)=0,"",SUM(NFM_ued!R$34,NFM_ued!R$72)/R$12)</f>
        <v/>
      </c>
      <c r="S92" s="293" t="str">
        <f>IF(SUM(NFM_ued!S$34,NFM_ued!S$72)=0,"",SUM(NFM_ued!S$34,NFM_ued!S$72)/S$12)</f>
        <v/>
      </c>
      <c r="T92" s="293" t="str">
        <f>IF(SUM(NFM_ued!T$34,NFM_ued!T$72)=0,"",SUM(NFM_ued!T$34,NFM_ued!T$72)/T$12)</f>
        <v/>
      </c>
      <c r="U92" s="293" t="str">
        <f>IF(SUM(NFM_ued!U$34,NFM_ued!U$72)=0,"",SUM(NFM_ued!U$34,NFM_ued!U$72)/U$12)</f>
        <v/>
      </c>
      <c r="V92" s="293" t="str">
        <f>IF(SUM(NFM_ued!V$34,NFM_ued!V$72)=0,"",SUM(NFM_ued!V$34,NFM_ued!V$72)/V$12)</f>
        <v/>
      </c>
      <c r="W92" s="293" t="str">
        <f>IF(SUM(NFM_ued!W$34,NFM_ued!W$72)=0,"",SUM(NFM_ued!W$34,NFM_ued!W$72)/W$12)</f>
        <v/>
      </c>
      <c r="DA92" s="94"/>
    </row>
    <row r="93" spans="1:105" ht="12" customHeight="1" x14ac:dyDescent="0.3">
      <c r="A93" s="99" t="s">
        <v>44</v>
      </c>
      <c r="B93" s="293" t="str">
        <f>IF(NFM_ued!B$34=0,"",NFM_ued!B$34/B$13)</f>
        <v/>
      </c>
      <c r="C93" s="293" t="str">
        <f>IF(NFM_ued!C$34=0,"",NFM_ued!C$34/C$13)</f>
        <v/>
      </c>
      <c r="D93" s="293" t="str">
        <f>IF(NFM_ued!D$34=0,"",NFM_ued!D$34/D$13)</f>
        <v/>
      </c>
      <c r="E93" s="293" t="str">
        <f>IF(NFM_ued!E$34=0,"",NFM_ued!E$34/E$13)</f>
        <v/>
      </c>
      <c r="F93" s="293" t="str">
        <f>IF(NFM_ued!F$34=0,"",NFM_ued!F$34/F$13)</f>
        <v/>
      </c>
      <c r="G93" s="293" t="str">
        <f>IF(NFM_ued!G$34=0,"",NFM_ued!G$34/G$13)</f>
        <v/>
      </c>
      <c r="H93" s="293" t="str">
        <f>IF(NFM_ued!H$34=0,"",NFM_ued!H$34/H$13)</f>
        <v/>
      </c>
      <c r="I93" s="293" t="str">
        <f>IF(NFM_ued!I$34=0,"",NFM_ued!I$34/I$13)</f>
        <v/>
      </c>
      <c r="J93" s="293" t="str">
        <f>IF(NFM_ued!J$34=0,"",NFM_ued!J$34/J$13)</f>
        <v/>
      </c>
      <c r="K93" s="293" t="str">
        <f>IF(NFM_ued!K$34=0,"",NFM_ued!K$34/K$13)</f>
        <v/>
      </c>
      <c r="L93" s="293" t="str">
        <f>IF(NFM_ued!L$34=0,"",NFM_ued!L$34/L$13)</f>
        <v/>
      </c>
      <c r="M93" s="293" t="str">
        <f>IF(NFM_ued!M$34=0,"",NFM_ued!M$34/M$13)</f>
        <v/>
      </c>
      <c r="N93" s="293" t="str">
        <f>IF(NFM_ued!N$34=0,"",NFM_ued!N$34/N$13)</f>
        <v/>
      </c>
      <c r="O93" s="293" t="str">
        <f>IF(NFM_ued!O$34=0,"",NFM_ued!O$34/O$13)</f>
        <v/>
      </c>
      <c r="P93" s="293" t="str">
        <f>IF(NFM_ued!P$34=0,"",NFM_ued!P$34/P$13)</f>
        <v/>
      </c>
      <c r="Q93" s="293" t="str">
        <f>IF(NFM_ued!Q$34=0,"",NFM_ued!Q$34/Q$13)</f>
        <v/>
      </c>
      <c r="R93" s="293" t="str">
        <f>IF(NFM_ued!R$34=0,"",NFM_ued!R$34/R$13)</f>
        <v/>
      </c>
      <c r="S93" s="293" t="str">
        <f>IF(NFM_ued!S$34=0,"",NFM_ued!S$34/S$13)</f>
        <v/>
      </c>
      <c r="T93" s="293" t="str">
        <f>IF(NFM_ued!T$34=0,"",NFM_ued!T$34/T$13)</f>
        <v/>
      </c>
      <c r="U93" s="293" t="str">
        <f>IF(NFM_ued!U$34=0,"",NFM_ued!U$34/U$13)</f>
        <v/>
      </c>
      <c r="V93" s="293" t="str">
        <f>IF(NFM_ued!V$34=0,"",NFM_ued!V$34/V$13)</f>
        <v/>
      </c>
      <c r="W93" s="293" t="str">
        <f>IF(NFM_ued!W$34=0,"",NFM_ued!W$34/W$13)</f>
        <v/>
      </c>
      <c r="DA93" s="94"/>
    </row>
    <row r="94" spans="1:105" ht="12" customHeight="1" x14ac:dyDescent="0.3">
      <c r="A94" s="99" t="s">
        <v>81</v>
      </c>
      <c r="B94" s="293" t="str">
        <f>IF(NFM_ued!B$72=0,"",NFM_ued!B$72/B$14)</f>
        <v/>
      </c>
      <c r="C94" s="293" t="str">
        <f>IF(NFM_ued!C$72=0,"",NFM_ued!C$72/C$14)</f>
        <v/>
      </c>
      <c r="D94" s="293" t="str">
        <f>IF(NFM_ued!D$72=0,"",NFM_ued!D$72/D$14)</f>
        <v/>
      </c>
      <c r="E94" s="293" t="str">
        <f>IF(NFM_ued!E$72=0,"",NFM_ued!E$72/E$14)</f>
        <v/>
      </c>
      <c r="F94" s="293" t="str">
        <f>IF(NFM_ued!F$72=0,"",NFM_ued!F$72/F$14)</f>
        <v/>
      </c>
      <c r="G94" s="293" t="str">
        <f>IF(NFM_ued!G$72=0,"",NFM_ued!G$72/G$14)</f>
        <v/>
      </c>
      <c r="H94" s="293" t="str">
        <f>IF(NFM_ued!H$72=0,"",NFM_ued!H$72/H$14)</f>
        <v/>
      </c>
      <c r="I94" s="293" t="str">
        <f>IF(NFM_ued!I$72=0,"",NFM_ued!I$72/I$14)</f>
        <v/>
      </c>
      <c r="J94" s="293" t="str">
        <f>IF(NFM_ued!J$72=0,"",NFM_ued!J$72/J$14)</f>
        <v/>
      </c>
      <c r="K94" s="293" t="str">
        <f>IF(NFM_ued!K$72=0,"",NFM_ued!K$72/K$14)</f>
        <v/>
      </c>
      <c r="L94" s="293" t="str">
        <f>IF(NFM_ued!L$72=0,"",NFM_ued!L$72/L$14)</f>
        <v/>
      </c>
      <c r="M94" s="293" t="str">
        <f>IF(NFM_ued!M$72=0,"",NFM_ued!M$72/M$14)</f>
        <v/>
      </c>
      <c r="N94" s="293" t="str">
        <f>IF(NFM_ued!N$72=0,"",NFM_ued!N$72/N$14)</f>
        <v/>
      </c>
      <c r="O94" s="293" t="str">
        <f>IF(NFM_ued!O$72=0,"",NFM_ued!O$72/O$14)</f>
        <v/>
      </c>
      <c r="P94" s="293" t="str">
        <f>IF(NFM_ued!P$72=0,"",NFM_ued!P$72/P$14)</f>
        <v/>
      </c>
      <c r="Q94" s="293" t="str">
        <f>IF(NFM_ued!Q$72=0,"",NFM_ued!Q$72/Q$14)</f>
        <v/>
      </c>
      <c r="R94" s="293" t="str">
        <f>IF(NFM_ued!R$72=0,"",NFM_ued!R$72/R$14)</f>
        <v/>
      </c>
      <c r="S94" s="293" t="str">
        <f>IF(NFM_ued!S$72=0,"",NFM_ued!S$72/S$14)</f>
        <v/>
      </c>
      <c r="T94" s="293" t="str">
        <f>IF(NFM_ued!T$72=0,"",NFM_ued!T$72/T$14)</f>
        <v/>
      </c>
      <c r="U94" s="293" t="str">
        <f>IF(NFM_ued!U$72=0,"",NFM_ued!U$72/U$14)</f>
        <v/>
      </c>
      <c r="V94" s="293" t="str">
        <f>IF(NFM_ued!V$72=0,"",NFM_ued!V$72/V$14)</f>
        <v/>
      </c>
      <c r="W94" s="293" t="str">
        <f>IF(NFM_ued!W$72=0,"",NFM_ued!W$72/W$14)</f>
        <v/>
      </c>
      <c r="DA94" s="94"/>
    </row>
    <row r="95" spans="1:105" ht="12" customHeight="1" x14ac:dyDescent="0.3">
      <c r="A95" s="49" t="s">
        <v>45</v>
      </c>
      <c r="B95" s="255">
        <f>IF(NFM_ued!B$115=0,"",NFM_ued!B$115/B$15)</f>
        <v>8.5739744651860628E-2</v>
      </c>
      <c r="C95" s="255">
        <f>IF(NFM_ued!C$115=0,"",NFM_ued!C$115/C$15)</f>
        <v>8.1336768980541763E-2</v>
      </c>
      <c r="D95" s="255">
        <f>IF(NFM_ued!D$115=0,"",NFM_ued!D$115/D$15)</f>
        <v>8.4468322300925894E-2</v>
      </c>
      <c r="E95" s="255">
        <f>IF(NFM_ued!E$115=0,"",NFM_ued!E$115/E$15)</f>
        <v>9.5935075976226261E-2</v>
      </c>
      <c r="F95" s="255">
        <f>IF(NFM_ued!F$115=0,"",NFM_ued!F$115/F$15)</f>
        <v>9.9375555994806783E-2</v>
      </c>
      <c r="G95" s="255">
        <f>IF(NFM_ued!G$115=0,"",NFM_ued!G$115/G$15)</f>
        <v>9.7029363060451762E-2</v>
      </c>
      <c r="H95" s="255">
        <f>IF(NFM_ued!H$115=0,"",NFM_ued!H$115/H$15)</f>
        <v>9.8489991099345434E-2</v>
      </c>
      <c r="I95" s="255">
        <f>IF(NFM_ued!I$115=0,"",NFM_ued!I$115/I$15)</f>
        <v>9.8798006445290992E-2</v>
      </c>
      <c r="J95" s="255">
        <f>IF(NFM_ued!J$115=0,"",NFM_ued!J$115/J$15)</f>
        <v>9.4898531022402102E-2</v>
      </c>
      <c r="K95" s="255">
        <f>IF(NFM_ued!K$115=0,"",NFM_ued!K$115/K$15)</f>
        <v>8.7866955819760409E-2</v>
      </c>
      <c r="L95" s="255">
        <f>IF(NFM_ued!L$115=0,"",NFM_ued!L$115/L$15)</f>
        <v>8.5850149585190702E-2</v>
      </c>
      <c r="M95" s="255">
        <f>IF(NFM_ued!M$115=0,"",NFM_ued!M$115/M$15)</f>
        <v>8.1384012237019493E-2</v>
      </c>
      <c r="N95" s="255">
        <f>IF(NFM_ued!N$115=0,"",NFM_ued!N$115/N$15)</f>
        <v>8.3043645260897275E-2</v>
      </c>
      <c r="O95" s="255">
        <f>IF(NFM_ued!O$115=0,"",NFM_ued!O$115/O$15)</f>
        <v>8.4290047932355741E-2</v>
      </c>
      <c r="P95" s="255">
        <f>IF(NFM_ued!P$115=0,"",NFM_ued!P$115/P$15)</f>
        <v>8.2793890779472204E-2</v>
      </c>
      <c r="Q95" s="255">
        <f>IF(NFM_ued!Q$115=0,"",NFM_ued!Q$115/Q$15)</f>
        <v>8.5754199460446823E-2</v>
      </c>
      <c r="R95" s="255">
        <f>IF(NFM_ued!R$115=0,"",NFM_ued!R$115/R$15)</f>
        <v>8.8976218434795223E-2</v>
      </c>
      <c r="S95" s="255">
        <f>IF(NFM_ued!S$115=0,"",NFM_ued!S$115/S$15)</f>
        <v>8.6671703617164489E-2</v>
      </c>
      <c r="T95" s="255">
        <f>IF(NFM_ued!T$115=0,"",NFM_ued!T$115/T$15)</f>
        <v>8.9331399160760216E-2</v>
      </c>
      <c r="U95" s="255">
        <f>IF(NFM_ued!U$115=0,"",NFM_ued!U$115/U$15)</f>
        <v>9.1856470429036149E-2</v>
      </c>
      <c r="V95" s="255">
        <f>IF(NFM_ued!V$115=0,"",NFM_ued!V$115/V$15)</f>
        <v>9.2806110747224405E-2</v>
      </c>
      <c r="W95" s="255">
        <f>IF(NFM_ued!W$115=0,"",NFM_ued!W$115/W$15)</f>
        <v>8.6898223250649623E-2</v>
      </c>
      <c r="DA95" s="84"/>
    </row>
    <row r="96" spans="1:105" ht="12" customHeight="1" x14ac:dyDescent="0.3">
      <c r="A96" s="110" t="s">
        <v>88</v>
      </c>
      <c r="B96" s="294">
        <f t="shared" ref="B96:W96" si="31">IF(B$63=0,"",B$73/B$63)</f>
        <v>1.4463266369383432</v>
      </c>
      <c r="C96" s="294">
        <f t="shared" si="31"/>
        <v>1.4389150707034102</v>
      </c>
      <c r="D96" s="294">
        <f t="shared" si="31"/>
        <v>1.4728142814954055</v>
      </c>
      <c r="E96" s="294">
        <f t="shared" si="31"/>
        <v>1.5375543467556358</v>
      </c>
      <c r="F96" s="294">
        <f t="shared" si="31"/>
        <v>1.5228632174641077</v>
      </c>
      <c r="G96" s="294">
        <f t="shared" si="31"/>
        <v>1.6250462035121926</v>
      </c>
      <c r="H96" s="294">
        <f t="shared" si="31"/>
        <v>1.612748790601823</v>
      </c>
      <c r="I96" s="294">
        <f t="shared" si="31"/>
        <v>1.5767687621423734</v>
      </c>
      <c r="J96" s="294">
        <f t="shared" si="31"/>
        <v>1.5966346746821474</v>
      </c>
      <c r="K96" s="294">
        <f t="shared" si="31"/>
        <v>1.9441711992590154</v>
      </c>
      <c r="L96" s="294">
        <f t="shared" si="31"/>
        <v>1.3565309168699207</v>
      </c>
      <c r="M96" s="294">
        <f t="shared" si="31"/>
        <v>1.2892670799360473</v>
      </c>
      <c r="N96" s="294">
        <f t="shared" si="31"/>
        <v>1.3969310173522531</v>
      </c>
      <c r="O96" s="294">
        <f t="shared" si="31"/>
        <v>1.3270925503174287</v>
      </c>
      <c r="P96" s="294">
        <f t="shared" si="31"/>
        <v>1.3038227463139918</v>
      </c>
      <c r="Q96" s="294">
        <f t="shared" si="31"/>
        <v>1.2802589373748692</v>
      </c>
      <c r="R96" s="294">
        <f t="shared" si="31"/>
        <v>1.2988410040601934</v>
      </c>
      <c r="S96" s="294">
        <f t="shared" si="31"/>
        <v>1.2541010828005759</v>
      </c>
      <c r="T96" s="294">
        <f t="shared" si="31"/>
        <v>1.2977915136955298</v>
      </c>
      <c r="U96" s="294">
        <f t="shared" si="31"/>
        <v>1.2859197094703778</v>
      </c>
      <c r="V96" s="294">
        <f t="shared" si="31"/>
        <v>1.3083158384711409</v>
      </c>
      <c r="W96" s="294">
        <f t="shared" si="31"/>
        <v>1.2636782377690072</v>
      </c>
      <c r="DA96" s="119"/>
    </row>
    <row r="97" spans="1:105" ht="12" customHeight="1" x14ac:dyDescent="0.3">
      <c r="A97" s="50" t="s">
        <v>43</v>
      </c>
      <c r="B97" s="257" t="str">
        <f t="shared" ref="B97:W97" si="32">IF(B$64=0,"",B$74/B$64)</f>
        <v/>
      </c>
      <c r="C97" s="257" t="str">
        <f t="shared" si="32"/>
        <v/>
      </c>
      <c r="D97" s="257" t="str">
        <f t="shared" si="32"/>
        <v/>
      </c>
      <c r="E97" s="257" t="str">
        <f t="shared" si="32"/>
        <v/>
      </c>
      <c r="F97" s="257" t="str">
        <f t="shared" si="32"/>
        <v/>
      </c>
      <c r="G97" s="257" t="str">
        <f t="shared" si="32"/>
        <v/>
      </c>
      <c r="H97" s="257" t="str">
        <f t="shared" si="32"/>
        <v/>
      </c>
      <c r="I97" s="257" t="str">
        <f t="shared" si="32"/>
        <v/>
      </c>
      <c r="J97" s="257" t="str">
        <f t="shared" si="32"/>
        <v/>
      </c>
      <c r="K97" s="257" t="str">
        <f t="shared" si="32"/>
        <v/>
      </c>
      <c r="L97" s="257" t="str">
        <f t="shared" si="32"/>
        <v/>
      </c>
      <c r="M97" s="257" t="str">
        <f t="shared" si="32"/>
        <v/>
      </c>
      <c r="N97" s="257" t="str">
        <f t="shared" si="32"/>
        <v/>
      </c>
      <c r="O97" s="257" t="str">
        <f t="shared" si="32"/>
        <v/>
      </c>
      <c r="P97" s="257" t="str">
        <f t="shared" si="32"/>
        <v/>
      </c>
      <c r="Q97" s="257" t="str">
        <f t="shared" si="32"/>
        <v/>
      </c>
      <c r="R97" s="257" t="str">
        <f t="shared" si="32"/>
        <v/>
      </c>
      <c r="S97" s="257" t="str">
        <f t="shared" si="32"/>
        <v/>
      </c>
      <c r="T97" s="257" t="str">
        <f t="shared" si="32"/>
        <v/>
      </c>
      <c r="U97" s="257" t="str">
        <f t="shared" si="32"/>
        <v/>
      </c>
      <c r="V97" s="257" t="str">
        <f t="shared" si="32"/>
        <v/>
      </c>
      <c r="W97" s="257" t="str">
        <f t="shared" si="32"/>
        <v/>
      </c>
      <c r="DA97" s="83"/>
    </row>
    <row r="98" spans="1:105" ht="12" customHeight="1" x14ac:dyDescent="0.3">
      <c r="A98" s="107" t="s">
        <v>56</v>
      </c>
      <c r="B98" s="295" t="str">
        <f t="shared" ref="B98:W98" si="33">IF(B$65=0,"",B$75/B$65)</f>
        <v/>
      </c>
      <c r="C98" s="295" t="str">
        <f t="shared" si="33"/>
        <v/>
      </c>
      <c r="D98" s="295" t="str">
        <f t="shared" si="33"/>
        <v/>
      </c>
      <c r="E98" s="295" t="str">
        <f t="shared" si="33"/>
        <v/>
      </c>
      <c r="F98" s="295" t="str">
        <f t="shared" si="33"/>
        <v/>
      </c>
      <c r="G98" s="295" t="str">
        <f t="shared" si="33"/>
        <v/>
      </c>
      <c r="H98" s="295" t="str">
        <f t="shared" si="33"/>
        <v/>
      </c>
      <c r="I98" s="295" t="str">
        <f t="shared" si="33"/>
        <v/>
      </c>
      <c r="J98" s="295" t="str">
        <f t="shared" si="33"/>
        <v/>
      </c>
      <c r="K98" s="295" t="str">
        <f t="shared" si="33"/>
        <v/>
      </c>
      <c r="L98" s="295" t="str">
        <f t="shared" si="33"/>
        <v/>
      </c>
      <c r="M98" s="295" t="str">
        <f t="shared" si="33"/>
        <v/>
      </c>
      <c r="N98" s="295" t="str">
        <f t="shared" si="33"/>
        <v/>
      </c>
      <c r="O98" s="295" t="str">
        <f t="shared" si="33"/>
        <v/>
      </c>
      <c r="P98" s="295" t="str">
        <f t="shared" si="33"/>
        <v/>
      </c>
      <c r="Q98" s="295" t="str">
        <f t="shared" si="33"/>
        <v/>
      </c>
      <c r="R98" s="295" t="str">
        <f t="shared" si="33"/>
        <v/>
      </c>
      <c r="S98" s="295" t="str">
        <f t="shared" si="33"/>
        <v/>
      </c>
      <c r="T98" s="295" t="str">
        <f t="shared" si="33"/>
        <v/>
      </c>
      <c r="U98" s="295" t="str">
        <f t="shared" si="33"/>
        <v/>
      </c>
      <c r="V98" s="295" t="str">
        <f t="shared" si="33"/>
        <v/>
      </c>
      <c r="W98" s="295" t="str">
        <f t="shared" si="33"/>
        <v/>
      </c>
      <c r="DA98" s="94"/>
    </row>
    <row r="99" spans="1:105" ht="12" customHeight="1" x14ac:dyDescent="0.3">
      <c r="A99" s="99" t="s">
        <v>44</v>
      </c>
      <c r="B99" s="295" t="str">
        <f t="shared" ref="B99:W99" si="34">IF(B$66=0,"",B$76/B$66)</f>
        <v/>
      </c>
      <c r="C99" s="295" t="str">
        <f t="shared" si="34"/>
        <v/>
      </c>
      <c r="D99" s="295" t="str">
        <f t="shared" si="34"/>
        <v/>
      </c>
      <c r="E99" s="295" t="str">
        <f t="shared" si="34"/>
        <v/>
      </c>
      <c r="F99" s="295" t="str">
        <f t="shared" si="34"/>
        <v/>
      </c>
      <c r="G99" s="295" t="str">
        <f t="shared" si="34"/>
        <v/>
      </c>
      <c r="H99" s="295" t="str">
        <f t="shared" si="34"/>
        <v/>
      </c>
      <c r="I99" s="295" t="str">
        <f t="shared" si="34"/>
        <v/>
      </c>
      <c r="J99" s="295" t="str">
        <f t="shared" si="34"/>
        <v/>
      </c>
      <c r="K99" s="295" t="str">
        <f t="shared" si="34"/>
        <v/>
      </c>
      <c r="L99" s="295" t="str">
        <f t="shared" si="34"/>
        <v/>
      </c>
      <c r="M99" s="295" t="str">
        <f t="shared" si="34"/>
        <v/>
      </c>
      <c r="N99" s="295" t="str">
        <f t="shared" si="34"/>
        <v/>
      </c>
      <c r="O99" s="295" t="str">
        <f t="shared" si="34"/>
        <v/>
      </c>
      <c r="P99" s="295" t="str">
        <f t="shared" si="34"/>
        <v/>
      </c>
      <c r="Q99" s="295" t="str">
        <f t="shared" si="34"/>
        <v/>
      </c>
      <c r="R99" s="295" t="str">
        <f t="shared" si="34"/>
        <v/>
      </c>
      <c r="S99" s="295" t="str">
        <f t="shared" si="34"/>
        <v/>
      </c>
      <c r="T99" s="295" t="str">
        <f t="shared" si="34"/>
        <v/>
      </c>
      <c r="U99" s="295" t="str">
        <f t="shared" si="34"/>
        <v/>
      </c>
      <c r="V99" s="295" t="str">
        <f t="shared" si="34"/>
        <v/>
      </c>
      <c r="W99" s="295" t="str">
        <f t="shared" si="34"/>
        <v/>
      </c>
      <c r="DA99" s="94"/>
    </row>
    <row r="100" spans="1:105" ht="12" customHeight="1" x14ac:dyDescent="0.3">
      <c r="A100" s="99" t="s">
        <v>81</v>
      </c>
      <c r="B100" s="295" t="str">
        <f t="shared" ref="B100:W100" si="35">IF(B$67=0,"",B$77/B$67)</f>
        <v/>
      </c>
      <c r="C100" s="295" t="str">
        <f t="shared" si="35"/>
        <v/>
      </c>
      <c r="D100" s="295" t="str">
        <f t="shared" si="35"/>
        <v/>
      </c>
      <c r="E100" s="295" t="str">
        <f t="shared" si="35"/>
        <v/>
      </c>
      <c r="F100" s="295" t="str">
        <f t="shared" si="35"/>
        <v/>
      </c>
      <c r="G100" s="295" t="str">
        <f t="shared" si="35"/>
        <v/>
      </c>
      <c r="H100" s="295" t="str">
        <f t="shared" si="35"/>
        <v/>
      </c>
      <c r="I100" s="295" t="str">
        <f t="shared" si="35"/>
        <v/>
      </c>
      <c r="J100" s="295" t="str">
        <f t="shared" si="35"/>
        <v/>
      </c>
      <c r="K100" s="295" t="str">
        <f t="shared" si="35"/>
        <v/>
      </c>
      <c r="L100" s="295" t="str">
        <f t="shared" si="35"/>
        <v/>
      </c>
      <c r="M100" s="295" t="str">
        <f t="shared" si="35"/>
        <v/>
      </c>
      <c r="N100" s="295" t="str">
        <f t="shared" si="35"/>
        <v/>
      </c>
      <c r="O100" s="295" t="str">
        <f t="shared" si="35"/>
        <v/>
      </c>
      <c r="P100" s="295" t="str">
        <f t="shared" si="35"/>
        <v/>
      </c>
      <c r="Q100" s="295" t="str">
        <f t="shared" si="35"/>
        <v/>
      </c>
      <c r="R100" s="295" t="str">
        <f t="shared" si="35"/>
        <v/>
      </c>
      <c r="S100" s="295" t="str">
        <f t="shared" si="35"/>
        <v/>
      </c>
      <c r="T100" s="295" t="str">
        <f t="shared" si="35"/>
        <v/>
      </c>
      <c r="U100" s="295" t="str">
        <f t="shared" si="35"/>
        <v/>
      </c>
      <c r="V100" s="295" t="str">
        <f t="shared" si="35"/>
        <v/>
      </c>
      <c r="W100" s="295" t="str">
        <f t="shared" si="35"/>
        <v/>
      </c>
      <c r="DA100" s="94"/>
    </row>
    <row r="101" spans="1:105" ht="12" customHeight="1" x14ac:dyDescent="0.3">
      <c r="A101" s="49" t="s">
        <v>45</v>
      </c>
      <c r="B101" s="258">
        <f t="shared" ref="B101:W101" si="36">IF(B$68=0,"",B$78/B$68)</f>
        <v>1.4463266369383432</v>
      </c>
      <c r="C101" s="258">
        <f t="shared" si="36"/>
        <v>1.4389150707034102</v>
      </c>
      <c r="D101" s="258">
        <f t="shared" si="36"/>
        <v>1.4728142814954055</v>
      </c>
      <c r="E101" s="258">
        <f t="shared" si="36"/>
        <v>1.5375543467556358</v>
      </c>
      <c r="F101" s="258">
        <f t="shared" si="36"/>
        <v>1.5228632174641077</v>
      </c>
      <c r="G101" s="258">
        <f t="shared" si="36"/>
        <v>1.6250462035121926</v>
      </c>
      <c r="H101" s="258">
        <f t="shared" si="36"/>
        <v>1.612748790601823</v>
      </c>
      <c r="I101" s="258">
        <f t="shared" si="36"/>
        <v>1.5767687621423734</v>
      </c>
      <c r="J101" s="258">
        <f t="shared" si="36"/>
        <v>1.5966346746821474</v>
      </c>
      <c r="K101" s="258">
        <f t="shared" si="36"/>
        <v>1.9441711992590154</v>
      </c>
      <c r="L101" s="258">
        <f t="shared" si="36"/>
        <v>1.3565309168699207</v>
      </c>
      <c r="M101" s="258">
        <f t="shared" si="36"/>
        <v>1.2892670799360473</v>
      </c>
      <c r="N101" s="258">
        <f t="shared" si="36"/>
        <v>1.3969310173522531</v>
      </c>
      <c r="O101" s="258">
        <f t="shared" si="36"/>
        <v>1.3270925503174287</v>
      </c>
      <c r="P101" s="258">
        <f t="shared" si="36"/>
        <v>1.3038227463139918</v>
      </c>
      <c r="Q101" s="258">
        <f t="shared" si="36"/>
        <v>1.2802589373748692</v>
      </c>
      <c r="R101" s="258">
        <f t="shared" si="36"/>
        <v>1.2988410040601934</v>
      </c>
      <c r="S101" s="258">
        <f t="shared" si="36"/>
        <v>1.2541010828005759</v>
      </c>
      <c r="T101" s="258">
        <f t="shared" si="36"/>
        <v>1.2977915136955298</v>
      </c>
      <c r="U101" s="258">
        <f t="shared" si="36"/>
        <v>1.2859197094703778</v>
      </c>
      <c r="V101" s="258">
        <f t="shared" si="36"/>
        <v>1.3083158384711409</v>
      </c>
      <c r="W101" s="258">
        <f t="shared" si="36"/>
        <v>1.2636782377690072</v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W5 B12:W12 B19:W19 C25:W25" formulaRange="1"/>
    <ignoredError sqref="C31:W31 B37:W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8">
    <tabColor theme="4" tint="0.79998168889431442"/>
    <pageSetUpPr fitToPage="1"/>
  </sheetPr>
  <dimension ref="A1:DA261"/>
  <sheetViews>
    <sheetView workbookViewId="0">
      <pane xSplit="1" ySplit="1" topLeftCell="B121" activePane="bottomRight" state="frozen"/>
      <selection activeCell="B2" sqref="B2"/>
      <selection pane="topRight" activeCell="B2" sqref="B2"/>
      <selection pane="bottomLeft" activeCell="B2" sqref="B2"/>
      <selection pane="bottomRight" activeCell="A134" sqref="A134:XFD140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Non-ferrous metals / final energy consumption"</f>
        <v>BE: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3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3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3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476</v>
      </c>
    </row>
    <row r="6" spans="1:105" ht="12" customHeight="1" x14ac:dyDescent="0.3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477</v>
      </c>
    </row>
    <row r="7" spans="1:105" ht="12" customHeight="1" x14ac:dyDescent="0.3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478</v>
      </c>
    </row>
    <row r="8" spans="1:105" ht="12" customHeight="1" x14ac:dyDescent="0.3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479</v>
      </c>
    </row>
    <row r="9" spans="1:105" ht="12" customHeight="1" x14ac:dyDescent="0.3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480</v>
      </c>
    </row>
    <row r="10" spans="1:105" ht="12" customHeight="1" x14ac:dyDescent="0.3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481</v>
      </c>
    </row>
    <row r="11" spans="1:105" ht="12" customHeight="1" x14ac:dyDescent="0.3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482</v>
      </c>
    </row>
    <row r="12" spans="1:105" ht="12" customHeight="1" x14ac:dyDescent="0.3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483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484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485</v>
      </c>
    </row>
    <row r="15" spans="1:105" ht="12" customHeight="1" x14ac:dyDescent="0.3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486</v>
      </c>
    </row>
    <row r="16" spans="1:105" ht="12" customHeight="1" x14ac:dyDescent="0.3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488</v>
      </c>
    </row>
    <row r="17" spans="1:105" ht="12" customHeight="1" x14ac:dyDescent="0.3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489</v>
      </c>
    </row>
    <row r="18" spans="1:105" ht="12" customHeight="1" x14ac:dyDescent="0.3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490</v>
      </c>
    </row>
    <row r="19" spans="1:105" ht="12" customHeight="1" x14ac:dyDescent="0.3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491</v>
      </c>
    </row>
    <row r="20" spans="1:105" ht="12" customHeight="1" x14ac:dyDescent="0.3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492</v>
      </c>
    </row>
    <row r="21" spans="1:105" ht="12" customHeight="1" x14ac:dyDescent="0.3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493</v>
      </c>
    </row>
    <row r="22" spans="1:105" ht="12" customHeight="1" x14ac:dyDescent="0.3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494</v>
      </c>
    </row>
    <row r="23" spans="1:105" ht="12" customHeight="1" x14ac:dyDescent="0.3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495</v>
      </c>
    </row>
    <row r="24" spans="1:105" ht="12" customHeight="1" x14ac:dyDescent="0.3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496</v>
      </c>
    </row>
    <row r="25" spans="1:105" ht="12" customHeight="1" x14ac:dyDescent="0.3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497</v>
      </c>
    </row>
    <row r="26" spans="1:105" ht="12" customHeight="1" x14ac:dyDescent="0.3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498</v>
      </c>
    </row>
    <row r="27" spans="1:105" ht="12" customHeight="1" x14ac:dyDescent="0.3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500</v>
      </c>
    </row>
    <row r="28" spans="1:105" ht="12" customHeight="1" x14ac:dyDescent="0.3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501</v>
      </c>
    </row>
    <row r="29" spans="1:105" ht="12" customHeight="1" x14ac:dyDescent="0.3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502</v>
      </c>
    </row>
    <row r="30" spans="1:105" ht="12" customHeight="1" x14ac:dyDescent="0.3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503</v>
      </c>
    </row>
    <row r="31" spans="1:105" ht="12" customHeight="1" x14ac:dyDescent="0.3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504</v>
      </c>
    </row>
    <row r="32" spans="1:105" ht="12" customHeight="1" x14ac:dyDescent="0.3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505</v>
      </c>
    </row>
    <row r="33" spans="1:105" ht="12" customHeight="1" x14ac:dyDescent="0.3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3">
      <c r="A34" s="34" t="s">
        <v>44</v>
      </c>
      <c r="B34" s="225">
        <v>0</v>
      </c>
      <c r="C34" s="225">
        <v>0</v>
      </c>
      <c r="D34" s="225">
        <v>0</v>
      </c>
      <c r="E34" s="225">
        <v>0</v>
      </c>
      <c r="F34" s="225">
        <v>0</v>
      </c>
      <c r="G34" s="225">
        <v>0</v>
      </c>
      <c r="H34" s="225">
        <v>0</v>
      </c>
      <c r="I34" s="225">
        <v>0</v>
      </c>
      <c r="J34" s="225">
        <v>0</v>
      </c>
      <c r="K34" s="225">
        <v>0</v>
      </c>
      <c r="L34" s="225">
        <v>0</v>
      </c>
      <c r="M34" s="225">
        <v>0</v>
      </c>
      <c r="N34" s="225">
        <v>0</v>
      </c>
      <c r="O34" s="225">
        <v>0</v>
      </c>
      <c r="P34" s="225">
        <v>0</v>
      </c>
      <c r="Q34" s="225">
        <v>0</v>
      </c>
      <c r="R34" s="225">
        <v>0</v>
      </c>
      <c r="S34" s="225">
        <v>0</v>
      </c>
      <c r="T34" s="225">
        <v>0</v>
      </c>
      <c r="U34" s="225">
        <v>0</v>
      </c>
      <c r="V34" s="225">
        <v>0</v>
      </c>
      <c r="W34" s="225">
        <v>0</v>
      </c>
      <c r="DA34" s="89" t="s">
        <v>506</v>
      </c>
    </row>
    <row r="35" spans="1:105" ht="12" customHeight="1" x14ac:dyDescent="0.3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507</v>
      </c>
    </row>
    <row r="36" spans="1:105" ht="12" customHeight="1" x14ac:dyDescent="0.3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508</v>
      </c>
    </row>
    <row r="37" spans="1:105" ht="12" customHeight="1" x14ac:dyDescent="0.3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509</v>
      </c>
    </row>
    <row r="38" spans="1:105" ht="12" customHeight="1" x14ac:dyDescent="0.3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510</v>
      </c>
    </row>
    <row r="39" spans="1:105" ht="12" customHeight="1" x14ac:dyDescent="0.3">
      <c r="A39" s="56" t="s">
        <v>96</v>
      </c>
      <c r="B39" s="262">
        <v>0</v>
      </c>
      <c r="C39" s="262">
        <v>0</v>
      </c>
      <c r="D39" s="262">
        <v>0</v>
      </c>
      <c r="E39" s="262">
        <v>0</v>
      </c>
      <c r="F39" s="262">
        <v>0</v>
      </c>
      <c r="G39" s="262">
        <v>0</v>
      </c>
      <c r="H39" s="262">
        <v>0</v>
      </c>
      <c r="I39" s="262">
        <v>0</v>
      </c>
      <c r="J39" s="262">
        <v>0</v>
      </c>
      <c r="K39" s="262">
        <v>0</v>
      </c>
      <c r="L39" s="262">
        <v>0</v>
      </c>
      <c r="M39" s="262">
        <v>0</v>
      </c>
      <c r="N39" s="262">
        <v>0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511</v>
      </c>
    </row>
    <row r="40" spans="1:105" ht="12" customHeight="1" x14ac:dyDescent="0.3">
      <c r="A40" s="37" t="s">
        <v>160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512</v>
      </c>
    </row>
    <row r="41" spans="1:105" ht="12" customHeight="1" x14ac:dyDescent="0.3">
      <c r="A41" s="37" t="s">
        <v>162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513</v>
      </c>
    </row>
    <row r="42" spans="1:105" ht="12" customHeight="1" x14ac:dyDescent="0.3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514</v>
      </c>
    </row>
    <row r="43" spans="1:105" ht="12" customHeight="1" x14ac:dyDescent="0.3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515</v>
      </c>
    </row>
    <row r="44" spans="1:105" ht="12" customHeight="1" x14ac:dyDescent="0.3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516</v>
      </c>
    </row>
    <row r="45" spans="1:105" ht="12" customHeight="1" x14ac:dyDescent="0.3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518</v>
      </c>
    </row>
    <row r="46" spans="1:105" ht="12" customHeight="1" x14ac:dyDescent="0.3">
      <c r="A46" s="57" t="s">
        <v>519</v>
      </c>
      <c r="B46" s="296">
        <v>0</v>
      </c>
      <c r="C46" s="296">
        <v>0</v>
      </c>
      <c r="D46" s="296">
        <v>0</v>
      </c>
      <c r="E46" s="296">
        <v>0</v>
      </c>
      <c r="F46" s="296">
        <v>0</v>
      </c>
      <c r="G46" s="296">
        <v>0</v>
      </c>
      <c r="H46" s="296">
        <v>0</v>
      </c>
      <c r="I46" s="296">
        <v>0</v>
      </c>
      <c r="J46" s="296">
        <v>0</v>
      </c>
      <c r="K46" s="296">
        <v>0</v>
      </c>
      <c r="L46" s="296">
        <v>0</v>
      </c>
      <c r="M46" s="296">
        <v>0</v>
      </c>
      <c r="N46" s="296">
        <v>0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520</v>
      </c>
    </row>
    <row r="47" spans="1:105" ht="12" customHeight="1" x14ac:dyDescent="0.3">
      <c r="A47" s="60" t="s">
        <v>521</v>
      </c>
      <c r="B47" s="264">
        <v>0</v>
      </c>
      <c r="C47" s="264">
        <v>0</v>
      </c>
      <c r="D47" s="264">
        <v>0</v>
      </c>
      <c r="E47" s="264">
        <v>0</v>
      </c>
      <c r="F47" s="264">
        <v>0</v>
      </c>
      <c r="G47" s="264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4">
        <v>0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522</v>
      </c>
    </row>
    <row r="48" spans="1:105" ht="12" customHeight="1" x14ac:dyDescent="0.3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523</v>
      </c>
    </row>
    <row r="49" spans="1:105" ht="12" customHeight="1" x14ac:dyDescent="0.3">
      <c r="A49" s="59" t="s">
        <v>160</v>
      </c>
      <c r="B49" s="299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524</v>
      </c>
    </row>
    <row r="50" spans="1:105" ht="12" customHeight="1" x14ac:dyDescent="0.3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525</v>
      </c>
    </row>
    <row r="51" spans="1:105" ht="12" customHeight="1" x14ac:dyDescent="0.3">
      <c r="A51" s="59" t="s">
        <v>162</v>
      </c>
      <c r="B51" s="299">
        <v>0</v>
      </c>
      <c r="C51" s="299">
        <v>0</v>
      </c>
      <c r="D51" s="299">
        <v>0</v>
      </c>
      <c r="E51" s="299">
        <v>0</v>
      </c>
      <c r="F51" s="299">
        <v>0</v>
      </c>
      <c r="G51" s="299">
        <v>0</v>
      </c>
      <c r="H51" s="299">
        <v>0</v>
      </c>
      <c r="I51" s="299">
        <v>0</v>
      </c>
      <c r="J51" s="299">
        <v>0</v>
      </c>
      <c r="K51" s="299">
        <v>0</v>
      </c>
      <c r="L51" s="299">
        <v>0</v>
      </c>
      <c r="M51" s="299">
        <v>0</v>
      </c>
      <c r="N51" s="299">
        <v>0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526</v>
      </c>
    </row>
    <row r="52" spans="1:105" ht="12" customHeight="1" x14ac:dyDescent="0.3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528</v>
      </c>
    </row>
    <row r="53" spans="1:105" ht="12" customHeight="1" x14ac:dyDescent="0.3">
      <c r="A53" s="57" t="s">
        <v>529</v>
      </c>
      <c r="B53" s="296">
        <f t="shared" ref="B53:W53" si="0">B54+B58+B69</f>
        <v>0</v>
      </c>
      <c r="C53" s="296">
        <f t="shared" si="0"/>
        <v>0</v>
      </c>
      <c r="D53" s="296">
        <f t="shared" si="0"/>
        <v>0</v>
      </c>
      <c r="E53" s="296">
        <f t="shared" si="0"/>
        <v>0</v>
      </c>
      <c r="F53" s="296">
        <f t="shared" si="0"/>
        <v>0</v>
      </c>
      <c r="G53" s="296">
        <f t="shared" si="0"/>
        <v>0</v>
      </c>
      <c r="H53" s="296">
        <f t="shared" si="0"/>
        <v>0</v>
      </c>
      <c r="I53" s="296">
        <f t="shared" si="0"/>
        <v>0</v>
      </c>
      <c r="J53" s="296">
        <f t="shared" si="0"/>
        <v>0</v>
      </c>
      <c r="K53" s="296">
        <f t="shared" si="0"/>
        <v>0</v>
      </c>
      <c r="L53" s="296">
        <f t="shared" si="0"/>
        <v>0</v>
      </c>
      <c r="M53" s="296">
        <f t="shared" si="0"/>
        <v>0</v>
      </c>
      <c r="N53" s="296">
        <f t="shared" si="0"/>
        <v>0</v>
      </c>
      <c r="O53" s="296">
        <f t="shared" si="0"/>
        <v>0</v>
      </c>
      <c r="P53" s="296">
        <f t="shared" si="0"/>
        <v>0</v>
      </c>
      <c r="Q53" s="296">
        <f t="shared" si="0"/>
        <v>0</v>
      </c>
      <c r="R53" s="296">
        <f t="shared" si="0"/>
        <v>0</v>
      </c>
      <c r="S53" s="296">
        <f t="shared" si="0"/>
        <v>0</v>
      </c>
      <c r="T53" s="296">
        <f t="shared" si="0"/>
        <v>0</v>
      </c>
      <c r="U53" s="296">
        <f t="shared" si="0"/>
        <v>0</v>
      </c>
      <c r="V53" s="296">
        <f t="shared" si="0"/>
        <v>0</v>
      </c>
      <c r="W53" s="296">
        <f t="shared" si="0"/>
        <v>0</v>
      </c>
      <c r="DA53" s="70"/>
    </row>
    <row r="54" spans="1:105" ht="12" customHeight="1" x14ac:dyDescent="0.3">
      <c r="A54" s="60" t="s">
        <v>530</v>
      </c>
      <c r="B54" s="264">
        <v>0</v>
      </c>
      <c r="C54" s="264">
        <v>0</v>
      </c>
      <c r="D54" s="264">
        <v>0</v>
      </c>
      <c r="E54" s="264">
        <v>0</v>
      </c>
      <c r="F54" s="264">
        <v>0</v>
      </c>
      <c r="G54" s="264">
        <v>0</v>
      </c>
      <c r="H54" s="264">
        <v>0</v>
      </c>
      <c r="I54" s="264">
        <v>0</v>
      </c>
      <c r="J54" s="264">
        <v>0</v>
      </c>
      <c r="K54" s="264">
        <v>0</v>
      </c>
      <c r="L54" s="264">
        <v>0</v>
      </c>
      <c r="M54" s="264">
        <v>0</v>
      </c>
      <c r="N54" s="264">
        <v>0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531</v>
      </c>
    </row>
    <row r="55" spans="1:105" ht="12" customHeight="1" x14ac:dyDescent="0.3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532</v>
      </c>
    </row>
    <row r="56" spans="1:105" ht="12" customHeight="1" x14ac:dyDescent="0.3">
      <c r="A56" s="59" t="s">
        <v>160</v>
      </c>
      <c r="B56" s="232">
        <v>0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533</v>
      </c>
    </row>
    <row r="57" spans="1:105" ht="12" customHeight="1" x14ac:dyDescent="0.3">
      <c r="A57" s="59" t="s">
        <v>162</v>
      </c>
      <c r="B57" s="232">
        <v>0</v>
      </c>
      <c r="C57" s="232">
        <v>0</v>
      </c>
      <c r="D57" s="232">
        <v>0</v>
      </c>
      <c r="E57" s="232">
        <v>0</v>
      </c>
      <c r="F57" s="232">
        <v>0</v>
      </c>
      <c r="G57" s="232">
        <v>0</v>
      </c>
      <c r="H57" s="232">
        <v>0</v>
      </c>
      <c r="I57" s="232">
        <v>0</v>
      </c>
      <c r="J57" s="232">
        <v>0</v>
      </c>
      <c r="K57" s="232">
        <v>0</v>
      </c>
      <c r="L57" s="232">
        <v>0</v>
      </c>
      <c r="M57" s="232">
        <v>0</v>
      </c>
      <c r="N57" s="232">
        <v>0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534</v>
      </c>
    </row>
    <row r="58" spans="1:105" ht="12" customHeight="1" x14ac:dyDescent="0.3">
      <c r="A58" s="60" t="s">
        <v>535</v>
      </c>
      <c r="B58" s="264">
        <v>0</v>
      </c>
      <c r="C58" s="264">
        <v>0</v>
      </c>
      <c r="D58" s="264">
        <v>0</v>
      </c>
      <c r="E58" s="264">
        <v>0</v>
      </c>
      <c r="F58" s="264">
        <v>0</v>
      </c>
      <c r="G58" s="264">
        <v>0</v>
      </c>
      <c r="H58" s="264">
        <v>0</v>
      </c>
      <c r="I58" s="264">
        <v>0</v>
      </c>
      <c r="J58" s="264">
        <v>0</v>
      </c>
      <c r="K58" s="264">
        <v>0</v>
      </c>
      <c r="L58" s="264">
        <v>0</v>
      </c>
      <c r="M58" s="264">
        <v>0</v>
      </c>
      <c r="N58" s="264">
        <v>0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536</v>
      </c>
    </row>
    <row r="59" spans="1:105" ht="12" customHeight="1" x14ac:dyDescent="0.3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537</v>
      </c>
    </row>
    <row r="60" spans="1:105" ht="12" customHeight="1" x14ac:dyDescent="0.3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538</v>
      </c>
    </row>
    <row r="61" spans="1:105" ht="12" customHeight="1" x14ac:dyDescent="0.3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539</v>
      </c>
    </row>
    <row r="62" spans="1:105" ht="12" customHeight="1" x14ac:dyDescent="0.3">
      <c r="A62" s="64" t="s">
        <v>160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540</v>
      </c>
    </row>
    <row r="63" spans="1:105" ht="12" customHeight="1" x14ac:dyDescent="0.3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541</v>
      </c>
    </row>
    <row r="64" spans="1:105" ht="12" customHeight="1" x14ac:dyDescent="0.3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542</v>
      </c>
    </row>
    <row r="65" spans="1:105" ht="12" customHeight="1" x14ac:dyDescent="0.3">
      <c r="A65" s="64" t="s">
        <v>162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543</v>
      </c>
    </row>
    <row r="66" spans="1:105" ht="12" customHeight="1" x14ac:dyDescent="0.3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544</v>
      </c>
    </row>
    <row r="67" spans="1:105" ht="12" customHeight="1" x14ac:dyDescent="0.3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545</v>
      </c>
    </row>
    <row r="68" spans="1:105" ht="12" customHeight="1" x14ac:dyDescent="0.3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546</v>
      </c>
    </row>
    <row r="69" spans="1:105" ht="12" customHeight="1" x14ac:dyDescent="0.3">
      <c r="A69" s="61" t="s">
        <v>547</v>
      </c>
      <c r="B69" s="265">
        <v>0</v>
      </c>
      <c r="C69" s="265">
        <v>0</v>
      </c>
      <c r="D69" s="265">
        <v>0</v>
      </c>
      <c r="E69" s="265">
        <v>0</v>
      </c>
      <c r="F69" s="265">
        <v>0</v>
      </c>
      <c r="G69" s="265">
        <v>0</v>
      </c>
      <c r="H69" s="265">
        <v>0</v>
      </c>
      <c r="I69" s="265">
        <v>0</v>
      </c>
      <c r="J69" s="265">
        <v>0</v>
      </c>
      <c r="K69" s="265">
        <v>0</v>
      </c>
      <c r="L69" s="265">
        <v>0</v>
      </c>
      <c r="M69" s="265">
        <v>0</v>
      </c>
      <c r="N69" s="265">
        <v>0</v>
      </c>
      <c r="O69" s="265">
        <v>0</v>
      </c>
      <c r="P69" s="265">
        <v>0</v>
      </c>
      <c r="Q69" s="265">
        <v>0</v>
      </c>
      <c r="R69" s="265">
        <v>0</v>
      </c>
      <c r="S69" s="265">
        <v>0</v>
      </c>
      <c r="T69" s="265">
        <v>0</v>
      </c>
      <c r="U69" s="265">
        <v>0</v>
      </c>
      <c r="V69" s="265">
        <v>0</v>
      </c>
      <c r="W69" s="265">
        <v>0</v>
      </c>
      <c r="DA69" s="74" t="s">
        <v>548</v>
      </c>
    </row>
    <row r="70" spans="1:105" ht="12" hidden="1" customHeight="1" x14ac:dyDescent="0.3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3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300"/>
      <c r="R71" s="300"/>
      <c r="S71" s="300"/>
      <c r="T71" s="300"/>
      <c r="U71" s="300"/>
      <c r="V71" s="300"/>
      <c r="W71" s="300"/>
      <c r="DA71" s="124"/>
    </row>
    <row r="72" spans="1:105" ht="15" customHeight="1" x14ac:dyDescent="0.3">
      <c r="A72" s="34" t="s">
        <v>81</v>
      </c>
      <c r="B72" s="225">
        <v>0</v>
      </c>
      <c r="C72" s="225">
        <v>0</v>
      </c>
      <c r="D72" s="225">
        <v>0</v>
      </c>
      <c r="E72" s="225">
        <v>0</v>
      </c>
      <c r="F72" s="225">
        <v>0</v>
      </c>
      <c r="G72" s="225">
        <v>0</v>
      </c>
      <c r="H72" s="225">
        <v>0</v>
      </c>
      <c r="I72" s="225">
        <v>0</v>
      </c>
      <c r="J72" s="225">
        <v>0</v>
      </c>
      <c r="K72" s="225">
        <v>0</v>
      </c>
      <c r="L72" s="225">
        <v>0</v>
      </c>
      <c r="M72" s="225">
        <v>0</v>
      </c>
      <c r="N72" s="225">
        <v>0</v>
      </c>
      <c r="O72" s="225">
        <v>0</v>
      </c>
      <c r="P72" s="225">
        <v>0</v>
      </c>
      <c r="Q72" s="225">
        <v>0</v>
      </c>
      <c r="R72" s="225">
        <v>0</v>
      </c>
      <c r="S72" s="225">
        <v>0</v>
      </c>
      <c r="T72" s="225">
        <v>0</v>
      </c>
      <c r="U72" s="225">
        <v>0</v>
      </c>
      <c r="V72" s="225">
        <v>0</v>
      </c>
      <c r="W72" s="225">
        <v>0</v>
      </c>
      <c r="DA72" s="89" t="s">
        <v>549</v>
      </c>
    </row>
    <row r="73" spans="1:105" ht="12" customHeight="1" x14ac:dyDescent="0.3">
      <c r="A73" s="55" t="s">
        <v>92</v>
      </c>
      <c r="B73" s="261">
        <v>0</v>
      </c>
      <c r="C73" s="261">
        <v>0</v>
      </c>
      <c r="D73" s="261">
        <v>0</v>
      </c>
      <c r="E73" s="261">
        <v>0</v>
      </c>
      <c r="F73" s="261">
        <v>0</v>
      </c>
      <c r="G73" s="261">
        <v>0</v>
      </c>
      <c r="H73" s="261">
        <v>0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550</v>
      </c>
    </row>
    <row r="74" spans="1:105" ht="12" customHeight="1" x14ac:dyDescent="0.3">
      <c r="A74" s="202" t="s">
        <v>93</v>
      </c>
      <c r="B74" s="226">
        <v>0</v>
      </c>
      <c r="C74" s="226">
        <v>0</v>
      </c>
      <c r="D74" s="226">
        <v>0</v>
      </c>
      <c r="E74" s="226">
        <v>0</v>
      </c>
      <c r="F74" s="226">
        <v>0</v>
      </c>
      <c r="G74" s="226">
        <v>0</v>
      </c>
      <c r="H74" s="226">
        <v>0</v>
      </c>
      <c r="I74" s="226">
        <v>0</v>
      </c>
      <c r="J74" s="226">
        <v>0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551</v>
      </c>
    </row>
    <row r="75" spans="1:105" ht="12" customHeight="1" x14ac:dyDescent="0.3">
      <c r="A75" s="202" t="s">
        <v>94</v>
      </c>
      <c r="B75" s="226">
        <v>0</v>
      </c>
      <c r="C75" s="226">
        <v>0</v>
      </c>
      <c r="D75" s="226">
        <v>0</v>
      </c>
      <c r="E75" s="226">
        <v>0</v>
      </c>
      <c r="F75" s="226">
        <v>0</v>
      </c>
      <c r="G75" s="226">
        <v>0</v>
      </c>
      <c r="H75" s="226">
        <v>0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552</v>
      </c>
    </row>
    <row r="76" spans="1:105" ht="12" customHeight="1" x14ac:dyDescent="0.3">
      <c r="A76" s="202" t="s">
        <v>95</v>
      </c>
      <c r="B76" s="226">
        <v>0</v>
      </c>
      <c r="C76" s="226">
        <v>0</v>
      </c>
      <c r="D76" s="226">
        <v>0</v>
      </c>
      <c r="E76" s="226">
        <v>0</v>
      </c>
      <c r="F76" s="226">
        <v>0</v>
      </c>
      <c r="G76" s="226">
        <v>0</v>
      </c>
      <c r="H76" s="226">
        <v>0</v>
      </c>
      <c r="I76" s="226">
        <v>0</v>
      </c>
      <c r="J76" s="226">
        <v>0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553</v>
      </c>
    </row>
    <row r="77" spans="1:105" ht="12" customHeight="1" x14ac:dyDescent="0.3">
      <c r="A77" s="56" t="s">
        <v>96</v>
      </c>
      <c r="B77" s="262">
        <v>0</v>
      </c>
      <c r="C77" s="262">
        <v>0</v>
      </c>
      <c r="D77" s="262">
        <v>0</v>
      </c>
      <c r="E77" s="262">
        <v>0</v>
      </c>
      <c r="F77" s="262">
        <v>0</v>
      </c>
      <c r="G77" s="262">
        <v>0</v>
      </c>
      <c r="H77" s="262">
        <v>0</v>
      </c>
      <c r="I77" s="262">
        <v>0</v>
      </c>
      <c r="J77" s="262">
        <v>0</v>
      </c>
      <c r="K77" s="262">
        <v>0</v>
      </c>
      <c r="L77" s="262">
        <v>0</v>
      </c>
      <c r="M77" s="262">
        <v>0</v>
      </c>
      <c r="N77" s="262">
        <v>0</v>
      </c>
      <c r="O77" s="262">
        <v>0</v>
      </c>
      <c r="P77" s="262">
        <v>0</v>
      </c>
      <c r="Q77" s="262">
        <v>0</v>
      </c>
      <c r="R77" s="262">
        <v>0</v>
      </c>
      <c r="S77" s="262">
        <v>0</v>
      </c>
      <c r="T77" s="262">
        <v>0</v>
      </c>
      <c r="U77" s="262">
        <v>0</v>
      </c>
      <c r="V77" s="262">
        <v>0</v>
      </c>
      <c r="W77" s="262">
        <v>0</v>
      </c>
      <c r="DA77" s="68" t="s">
        <v>554</v>
      </c>
    </row>
    <row r="78" spans="1:105" ht="12" customHeight="1" x14ac:dyDescent="0.3">
      <c r="A78" s="37" t="s">
        <v>160</v>
      </c>
      <c r="B78" s="228">
        <v>0</v>
      </c>
      <c r="C78" s="228">
        <v>0</v>
      </c>
      <c r="D78" s="228">
        <v>0</v>
      </c>
      <c r="E78" s="228">
        <v>0</v>
      </c>
      <c r="F78" s="228">
        <v>0</v>
      </c>
      <c r="G78" s="228">
        <v>0</v>
      </c>
      <c r="H78" s="228">
        <v>0</v>
      </c>
      <c r="I78" s="228">
        <v>0</v>
      </c>
      <c r="J78" s="228">
        <v>0</v>
      </c>
      <c r="K78" s="228">
        <v>0</v>
      </c>
      <c r="L78" s="228">
        <v>0</v>
      </c>
      <c r="M78" s="228">
        <v>0</v>
      </c>
      <c r="N78" s="228">
        <v>0</v>
      </c>
      <c r="O78" s="228">
        <v>0</v>
      </c>
      <c r="P78" s="228">
        <v>0</v>
      </c>
      <c r="Q78" s="228">
        <v>0</v>
      </c>
      <c r="R78" s="228">
        <v>0</v>
      </c>
      <c r="S78" s="228">
        <v>0</v>
      </c>
      <c r="T78" s="228">
        <v>0</v>
      </c>
      <c r="U78" s="228">
        <v>0</v>
      </c>
      <c r="V78" s="228">
        <v>0</v>
      </c>
      <c r="W78" s="228">
        <v>0</v>
      </c>
      <c r="DA78" s="69" t="s">
        <v>555</v>
      </c>
    </row>
    <row r="79" spans="1:105" ht="12" customHeight="1" x14ac:dyDescent="0.3">
      <c r="A79" s="37" t="s">
        <v>162</v>
      </c>
      <c r="B79" s="228">
        <v>0</v>
      </c>
      <c r="C79" s="228">
        <v>0</v>
      </c>
      <c r="D79" s="228">
        <v>0</v>
      </c>
      <c r="E79" s="228">
        <v>0</v>
      </c>
      <c r="F79" s="228">
        <v>0</v>
      </c>
      <c r="G79" s="228">
        <v>0</v>
      </c>
      <c r="H79" s="228">
        <v>0</v>
      </c>
      <c r="I79" s="228">
        <v>0</v>
      </c>
      <c r="J79" s="228">
        <v>0</v>
      </c>
      <c r="K79" s="228">
        <v>0</v>
      </c>
      <c r="L79" s="228">
        <v>0</v>
      </c>
      <c r="M79" s="228">
        <v>0</v>
      </c>
      <c r="N79" s="228">
        <v>0</v>
      </c>
      <c r="O79" s="228">
        <v>0</v>
      </c>
      <c r="P79" s="228">
        <v>0</v>
      </c>
      <c r="Q79" s="228">
        <v>0</v>
      </c>
      <c r="R79" s="228">
        <v>0</v>
      </c>
      <c r="S79" s="228">
        <v>0</v>
      </c>
      <c r="T79" s="228">
        <v>0</v>
      </c>
      <c r="U79" s="228">
        <v>0</v>
      </c>
      <c r="V79" s="228">
        <v>0</v>
      </c>
      <c r="W79" s="228">
        <v>0</v>
      </c>
      <c r="DA79" s="69" t="s">
        <v>556</v>
      </c>
    </row>
    <row r="80" spans="1:105" ht="12" customHeight="1" x14ac:dyDescent="0.3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557</v>
      </c>
    </row>
    <row r="81" spans="1:105" ht="12" customHeight="1" x14ac:dyDescent="0.3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558</v>
      </c>
    </row>
    <row r="82" spans="1:105" ht="12" customHeight="1" x14ac:dyDescent="0.3">
      <c r="A82" s="37" t="s">
        <v>38</v>
      </c>
      <c r="B82" s="228">
        <v>0</v>
      </c>
      <c r="C82" s="228">
        <v>0</v>
      </c>
      <c r="D82" s="228">
        <v>0</v>
      </c>
      <c r="E82" s="228">
        <v>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559</v>
      </c>
    </row>
    <row r="83" spans="1:105" ht="12" customHeight="1" x14ac:dyDescent="0.3">
      <c r="A83" s="57" t="s">
        <v>560</v>
      </c>
      <c r="B83" s="263">
        <v>0</v>
      </c>
      <c r="C83" s="263">
        <v>0</v>
      </c>
      <c r="D83" s="263">
        <v>0</v>
      </c>
      <c r="E83" s="263">
        <v>0</v>
      </c>
      <c r="F83" s="263">
        <v>0</v>
      </c>
      <c r="G83" s="263">
        <v>0</v>
      </c>
      <c r="H83" s="263">
        <v>0</v>
      </c>
      <c r="I83" s="263">
        <v>0</v>
      </c>
      <c r="J83" s="263">
        <v>0</v>
      </c>
      <c r="K83" s="263">
        <v>0</v>
      </c>
      <c r="L83" s="263">
        <v>0</v>
      </c>
      <c r="M83" s="263">
        <v>0</v>
      </c>
      <c r="N83" s="263">
        <v>0</v>
      </c>
      <c r="O83" s="263">
        <v>0</v>
      </c>
      <c r="P83" s="263">
        <v>0</v>
      </c>
      <c r="Q83" s="263">
        <v>0</v>
      </c>
      <c r="R83" s="263">
        <v>0</v>
      </c>
      <c r="S83" s="263">
        <v>0</v>
      </c>
      <c r="T83" s="263">
        <v>0</v>
      </c>
      <c r="U83" s="263">
        <v>0</v>
      </c>
      <c r="V83" s="263">
        <v>0</v>
      </c>
      <c r="W83" s="263">
        <v>0</v>
      </c>
      <c r="DA83" s="70" t="s">
        <v>561</v>
      </c>
    </row>
    <row r="84" spans="1:105" ht="12" customHeight="1" x14ac:dyDescent="0.3">
      <c r="A84" s="60" t="s">
        <v>562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563</v>
      </c>
    </row>
    <row r="85" spans="1:105" ht="12" customHeight="1" x14ac:dyDescent="0.3">
      <c r="A85" s="59" t="s">
        <v>33</v>
      </c>
      <c r="B85" s="232">
        <v>0</v>
      </c>
      <c r="C85" s="232">
        <v>0</v>
      </c>
      <c r="D85" s="232">
        <v>0</v>
      </c>
      <c r="E85" s="232">
        <v>0</v>
      </c>
      <c r="F85" s="232">
        <v>0</v>
      </c>
      <c r="G85" s="232">
        <v>0</v>
      </c>
      <c r="H85" s="232">
        <v>0</v>
      </c>
      <c r="I85" s="232">
        <v>0</v>
      </c>
      <c r="J85" s="232">
        <v>0</v>
      </c>
      <c r="K85" s="232">
        <v>0</v>
      </c>
      <c r="L85" s="232">
        <v>0</v>
      </c>
      <c r="M85" s="232">
        <v>0</v>
      </c>
      <c r="N85" s="232">
        <v>0</v>
      </c>
      <c r="O85" s="232">
        <v>0</v>
      </c>
      <c r="P85" s="232">
        <v>0</v>
      </c>
      <c r="Q85" s="232">
        <v>0</v>
      </c>
      <c r="R85" s="232">
        <v>0</v>
      </c>
      <c r="S85" s="232">
        <v>0</v>
      </c>
      <c r="T85" s="232">
        <v>0</v>
      </c>
      <c r="U85" s="232">
        <v>0</v>
      </c>
      <c r="V85" s="232">
        <v>0</v>
      </c>
      <c r="W85" s="232">
        <v>0</v>
      </c>
      <c r="DA85" s="71" t="s">
        <v>564</v>
      </c>
    </row>
    <row r="86" spans="1:105" ht="12" customHeight="1" x14ac:dyDescent="0.3">
      <c r="A86" s="59" t="s">
        <v>160</v>
      </c>
      <c r="B86" s="232">
        <v>0</v>
      </c>
      <c r="C86" s="232">
        <v>0</v>
      </c>
      <c r="D86" s="232">
        <v>0</v>
      </c>
      <c r="E86" s="232">
        <v>0</v>
      </c>
      <c r="F86" s="232">
        <v>0</v>
      </c>
      <c r="G86" s="232">
        <v>0</v>
      </c>
      <c r="H86" s="232">
        <v>0</v>
      </c>
      <c r="I86" s="232">
        <v>0</v>
      </c>
      <c r="J86" s="232">
        <v>0</v>
      </c>
      <c r="K86" s="232">
        <v>0</v>
      </c>
      <c r="L86" s="232">
        <v>0</v>
      </c>
      <c r="M86" s="232">
        <v>0</v>
      </c>
      <c r="N86" s="232">
        <v>0</v>
      </c>
      <c r="O86" s="232">
        <v>0</v>
      </c>
      <c r="P86" s="232">
        <v>0</v>
      </c>
      <c r="Q86" s="232">
        <v>0</v>
      </c>
      <c r="R86" s="232">
        <v>0</v>
      </c>
      <c r="S86" s="232">
        <v>0</v>
      </c>
      <c r="T86" s="232">
        <v>0</v>
      </c>
      <c r="U86" s="232">
        <v>0</v>
      </c>
      <c r="V86" s="232">
        <v>0</v>
      </c>
      <c r="W86" s="232">
        <v>0</v>
      </c>
      <c r="DA86" s="71" t="s">
        <v>565</v>
      </c>
    </row>
    <row r="87" spans="1:105" ht="12" customHeight="1" x14ac:dyDescent="0.3">
      <c r="A87" s="59" t="s">
        <v>70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566</v>
      </c>
    </row>
    <row r="88" spans="1:105" ht="12" customHeight="1" x14ac:dyDescent="0.3">
      <c r="A88" s="59" t="s">
        <v>162</v>
      </c>
      <c r="B88" s="232">
        <v>0</v>
      </c>
      <c r="C88" s="232">
        <v>0</v>
      </c>
      <c r="D88" s="232">
        <v>0</v>
      </c>
      <c r="E88" s="232">
        <v>0</v>
      </c>
      <c r="F88" s="232">
        <v>0</v>
      </c>
      <c r="G88" s="232">
        <v>0</v>
      </c>
      <c r="H88" s="232">
        <v>0</v>
      </c>
      <c r="I88" s="232">
        <v>0</v>
      </c>
      <c r="J88" s="232">
        <v>0</v>
      </c>
      <c r="K88" s="232">
        <v>0</v>
      </c>
      <c r="L88" s="232">
        <v>0</v>
      </c>
      <c r="M88" s="232">
        <v>0</v>
      </c>
      <c r="N88" s="232">
        <v>0</v>
      </c>
      <c r="O88" s="232">
        <v>0</v>
      </c>
      <c r="P88" s="232">
        <v>0</v>
      </c>
      <c r="Q88" s="232">
        <v>0</v>
      </c>
      <c r="R88" s="232">
        <v>0</v>
      </c>
      <c r="S88" s="232">
        <v>0</v>
      </c>
      <c r="T88" s="232">
        <v>0</v>
      </c>
      <c r="U88" s="232">
        <v>0</v>
      </c>
      <c r="V88" s="232">
        <v>0</v>
      </c>
      <c r="W88" s="232">
        <v>0</v>
      </c>
      <c r="DA88" s="71" t="s">
        <v>567</v>
      </c>
    </row>
    <row r="89" spans="1:105" ht="12" customHeight="1" x14ac:dyDescent="0.3">
      <c r="A89" s="60" t="s">
        <v>568</v>
      </c>
      <c r="B89" s="264">
        <v>0</v>
      </c>
      <c r="C89" s="264">
        <v>0</v>
      </c>
      <c r="D89" s="264">
        <v>0</v>
      </c>
      <c r="E89" s="264">
        <v>0</v>
      </c>
      <c r="F89" s="264">
        <v>0</v>
      </c>
      <c r="G89" s="264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569</v>
      </c>
    </row>
    <row r="90" spans="1:105" ht="12" customHeight="1" x14ac:dyDescent="0.3">
      <c r="A90" s="57" t="s">
        <v>519</v>
      </c>
      <c r="B90" s="296">
        <v>0</v>
      </c>
      <c r="C90" s="296">
        <v>0</v>
      </c>
      <c r="D90" s="296">
        <v>0</v>
      </c>
      <c r="E90" s="296">
        <v>0</v>
      </c>
      <c r="F90" s="296">
        <v>0</v>
      </c>
      <c r="G90" s="296">
        <v>0</v>
      </c>
      <c r="H90" s="296">
        <v>0</v>
      </c>
      <c r="I90" s="296">
        <v>0</v>
      </c>
      <c r="J90" s="296">
        <v>0</v>
      </c>
      <c r="K90" s="296">
        <v>0</v>
      </c>
      <c r="L90" s="296">
        <v>0</v>
      </c>
      <c r="M90" s="296">
        <v>0</v>
      </c>
      <c r="N90" s="296">
        <v>0</v>
      </c>
      <c r="O90" s="296">
        <v>0</v>
      </c>
      <c r="P90" s="296">
        <v>0</v>
      </c>
      <c r="Q90" s="296">
        <v>0</v>
      </c>
      <c r="R90" s="296">
        <v>0</v>
      </c>
      <c r="S90" s="296">
        <v>0</v>
      </c>
      <c r="T90" s="296">
        <v>0</v>
      </c>
      <c r="U90" s="296">
        <v>0</v>
      </c>
      <c r="V90" s="296">
        <v>0</v>
      </c>
      <c r="W90" s="296">
        <v>0</v>
      </c>
      <c r="DA90" s="70" t="s">
        <v>570</v>
      </c>
    </row>
    <row r="91" spans="1:105" ht="12" customHeight="1" x14ac:dyDescent="0.3">
      <c r="A91" s="60" t="s">
        <v>521</v>
      </c>
      <c r="B91" s="264">
        <v>0</v>
      </c>
      <c r="C91" s="264">
        <v>0</v>
      </c>
      <c r="D91" s="264">
        <v>0</v>
      </c>
      <c r="E91" s="264">
        <v>0</v>
      </c>
      <c r="F91" s="264">
        <v>0</v>
      </c>
      <c r="G91" s="264">
        <v>0</v>
      </c>
      <c r="H91" s="264">
        <v>0</v>
      </c>
      <c r="I91" s="264">
        <v>0</v>
      </c>
      <c r="J91" s="264">
        <v>0</v>
      </c>
      <c r="K91" s="264">
        <v>0</v>
      </c>
      <c r="L91" s="264">
        <v>0</v>
      </c>
      <c r="M91" s="264">
        <v>0</v>
      </c>
      <c r="N91" s="264">
        <v>0</v>
      </c>
      <c r="O91" s="264">
        <v>0</v>
      </c>
      <c r="P91" s="264">
        <v>0</v>
      </c>
      <c r="Q91" s="264">
        <v>0</v>
      </c>
      <c r="R91" s="264">
        <v>0</v>
      </c>
      <c r="S91" s="264">
        <v>0</v>
      </c>
      <c r="T91" s="264">
        <v>0</v>
      </c>
      <c r="U91" s="264">
        <v>0</v>
      </c>
      <c r="V91" s="264">
        <v>0</v>
      </c>
      <c r="W91" s="264">
        <v>0</v>
      </c>
      <c r="DA91" s="72" t="s">
        <v>571</v>
      </c>
    </row>
    <row r="92" spans="1:105" ht="12" customHeight="1" x14ac:dyDescent="0.3">
      <c r="A92" s="59" t="s">
        <v>33</v>
      </c>
      <c r="B92" s="299">
        <v>0</v>
      </c>
      <c r="C92" s="299">
        <v>0</v>
      </c>
      <c r="D92" s="299">
        <v>0</v>
      </c>
      <c r="E92" s="299">
        <v>0</v>
      </c>
      <c r="F92" s="299">
        <v>0</v>
      </c>
      <c r="G92" s="299">
        <v>0</v>
      </c>
      <c r="H92" s="299">
        <v>0</v>
      </c>
      <c r="I92" s="299">
        <v>0</v>
      </c>
      <c r="J92" s="299">
        <v>0</v>
      </c>
      <c r="K92" s="299">
        <v>0</v>
      </c>
      <c r="L92" s="299">
        <v>0</v>
      </c>
      <c r="M92" s="299">
        <v>0</v>
      </c>
      <c r="N92" s="299">
        <v>0</v>
      </c>
      <c r="O92" s="299">
        <v>0</v>
      </c>
      <c r="P92" s="299">
        <v>0</v>
      </c>
      <c r="Q92" s="299">
        <v>0</v>
      </c>
      <c r="R92" s="299">
        <v>0</v>
      </c>
      <c r="S92" s="299">
        <v>0</v>
      </c>
      <c r="T92" s="299">
        <v>0</v>
      </c>
      <c r="U92" s="299">
        <v>0</v>
      </c>
      <c r="V92" s="299">
        <v>0</v>
      </c>
      <c r="W92" s="299">
        <v>0</v>
      </c>
      <c r="DA92" s="71" t="s">
        <v>572</v>
      </c>
    </row>
    <row r="93" spans="1:105" ht="12" customHeight="1" x14ac:dyDescent="0.3">
      <c r="A93" s="59" t="s">
        <v>160</v>
      </c>
      <c r="B93" s="299">
        <v>0</v>
      </c>
      <c r="C93" s="299">
        <v>0</v>
      </c>
      <c r="D93" s="299">
        <v>0</v>
      </c>
      <c r="E93" s="299">
        <v>0</v>
      </c>
      <c r="F93" s="299">
        <v>0</v>
      </c>
      <c r="G93" s="299">
        <v>0</v>
      </c>
      <c r="H93" s="299">
        <v>0</v>
      </c>
      <c r="I93" s="299">
        <v>0</v>
      </c>
      <c r="J93" s="299">
        <v>0</v>
      </c>
      <c r="K93" s="299">
        <v>0</v>
      </c>
      <c r="L93" s="299">
        <v>0</v>
      </c>
      <c r="M93" s="299">
        <v>0</v>
      </c>
      <c r="N93" s="299">
        <v>0</v>
      </c>
      <c r="O93" s="299">
        <v>0</v>
      </c>
      <c r="P93" s="299">
        <v>0</v>
      </c>
      <c r="Q93" s="299">
        <v>0</v>
      </c>
      <c r="R93" s="299">
        <v>0</v>
      </c>
      <c r="S93" s="299">
        <v>0</v>
      </c>
      <c r="T93" s="299">
        <v>0</v>
      </c>
      <c r="U93" s="299">
        <v>0</v>
      </c>
      <c r="V93" s="299">
        <v>0</v>
      </c>
      <c r="W93" s="299">
        <v>0</v>
      </c>
      <c r="DA93" s="71" t="s">
        <v>573</v>
      </c>
    </row>
    <row r="94" spans="1:105" ht="12" customHeight="1" x14ac:dyDescent="0.3">
      <c r="A94" s="59" t="s">
        <v>70</v>
      </c>
      <c r="B94" s="299">
        <v>0</v>
      </c>
      <c r="C94" s="299">
        <v>0</v>
      </c>
      <c r="D94" s="299">
        <v>0</v>
      </c>
      <c r="E94" s="299">
        <v>0</v>
      </c>
      <c r="F94" s="299">
        <v>0</v>
      </c>
      <c r="G94" s="299">
        <v>0</v>
      </c>
      <c r="H94" s="299">
        <v>0</v>
      </c>
      <c r="I94" s="299">
        <v>0</v>
      </c>
      <c r="J94" s="299">
        <v>0</v>
      </c>
      <c r="K94" s="299">
        <v>0</v>
      </c>
      <c r="L94" s="299">
        <v>0</v>
      </c>
      <c r="M94" s="299">
        <v>0</v>
      </c>
      <c r="N94" s="299">
        <v>0</v>
      </c>
      <c r="O94" s="299">
        <v>0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574</v>
      </c>
    </row>
    <row r="95" spans="1:105" ht="12" customHeight="1" x14ac:dyDescent="0.3">
      <c r="A95" s="59" t="s">
        <v>162</v>
      </c>
      <c r="B95" s="299">
        <v>0</v>
      </c>
      <c r="C95" s="299">
        <v>0</v>
      </c>
      <c r="D95" s="299">
        <v>0</v>
      </c>
      <c r="E95" s="299">
        <v>0</v>
      </c>
      <c r="F95" s="299">
        <v>0</v>
      </c>
      <c r="G95" s="299">
        <v>0</v>
      </c>
      <c r="H95" s="299">
        <v>0</v>
      </c>
      <c r="I95" s="299">
        <v>0</v>
      </c>
      <c r="J95" s="299">
        <v>0</v>
      </c>
      <c r="K95" s="299">
        <v>0</v>
      </c>
      <c r="L95" s="299">
        <v>0</v>
      </c>
      <c r="M95" s="299">
        <v>0</v>
      </c>
      <c r="N95" s="299">
        <v>0</v>
      </c>
      <c r="O95" s="299">
        <v>0</v>
      </c>
      <c r="P95" s="299">
        <v>0</v>
      </c>
      <c r="Q95" s="299">
        <v>0</v>
      </c>
      <c r="R95" s="299">
        <v>0</v>
      </c>
      <c r="S95" s="299">
        <v>0</v>
      </c>
      <c r="T95" s="299">
        <v>0</v>
      </c>
      <c r="U95" s="299">
        <v>0</v>
      </c>
      <c r="V95" s="299">
        <v>0</v>
      </c>
      <c r="W95" s="299">
        <v>0</v>
      </c>
      <c r="DA95" s="71" t="s">
        <v>575</v>
      </c>
    </row>
    <row r="96" spans="1:105" ht="12" customHeight="1" x14ac:dyDescent="0.3">
      <c r="A96" s="60" t="s">
        <v>527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576</v>
      </c>
    </row>
    <row r="97" spans="1:105" ht="12" customHeight="1" x14ac:dyDescent="0.3">
      <c r="A97" s="57" t="s">
        <v>529</v>
      </c>
      <c r="B97" s="296">
        <f t="shared" ref="B97:W97" si="1">B98+B102+B113</f>
        <v>0</v>
      </c>
      <c r="C97" s="296">
        <f t="shared" si="1"/>
        <v>0</v>
      </c>
      <c r="D97" s="296">
        <f t="shared" si="1"/>
        <v>0</v>
      </c>
      <c r="E97" s="296">
        <f t="shared" si="1"/>
        <v>0</v>
      </c>
      <c r="F97" s="296">
        <f t="shared" si="1"/>
        <v>0</v>
      </c>
      <c r="G97" s="296">
        <f t="shared" si="1"/>
        <v>0</v>
      </c>
      <c r="H97" s="296">
        <f t="shared" si="1"/>
        <v>0</v>
      </c>
      <c r="I97" s="296">
        <f t="shared" si="1"/>
        <v>0</v>
      </c>
      <c r="J97" s="296">
        <f t="shared" si="1"/>
        <v>0</v>
      </c>
      <c r="K97" s="296">
        <f t="shared" si="1"/>
        <v>0</v>
      </c>
      <c r="L97" s="296">
        <f t="shared" si="1"/>
        <v>0</v>
      </c>
      <c r="M97" s="296">
        <f t="shared" si="1"/>
        <v>0</v>
      </c>
      <c r="N97" s="296">
        <f t="shared" si="1"/>
        <v>0</v>
      </c>
      <c r="O97" s="296">
        <f t="shared" si="1"/>
        <v>0</v>
      </c>
      <c r="P97" s="296">
        <f t="shared" si="1"/>
        <v>0</v>
      </c>
      <c r="Q97" s="296">
        <f t="shared" si="1"/>
        <v>0</v>
      </c>
      <c r="R97" s="296">
        <f t="shared" si="1"/>
        <v>0</v>
      </c>
      <c r="S97" s="296">
        <f t="shared" si="1"/>
        <v>0</v>
      </c>
      <c r="T97" s="296">
        <f t="shared" si="1"/>
        <v>0</v>
      </c>
      <c r="U97" s="296">
        <f t="shared" si="1"/>
        <v>0</v>
      </c>
      <c r="V97" s="296">
        <f t="shared" si="1"/>
        <v>0</v>
      </c>
      <c r="W97" s="296">
        <f t="shared" si="1"/>
        <v>0</v>
      </c>
      <c r="DA97" s="70"/>
    </row>
    <row r="98" spans="1:105" ht="12" customHeight="1" x14ac:dyDescent="0.3">
      <c r="A98" s="60" t="s">
        <v>530</v>
      </c>
      <c r="B98" s="264">
        <v>0</v>
      </c>
      <c r="C98" s="264">
        <v>0</v>
      </c>
      <c r="D98" s="264">
        <v>0</v>
      </c>
      <c r="E98" s="264">
        <v>0</v>
      </c>
      <c r="F98" s="264">
        <v>0</v>
      </c>
      <c r="G98" s="264">
        <v>0</v>
      </c>
      <c r="H98" s="264">
        <v>0</v>
      </c>
      <c r="I98" s="264">
        <v>0</v>
      </c>
      <c r="J98" s="264">
        <v>0</v>
      </c>
      <c r="K98" s="264">
        <v>0</v>
      </c>
      <c r="L98" s="264">
        <v>0</v>
      </c>
      <c r="M98" s="264">
        <v>0</v>
      </c>
      <c r="N98" s="264">
        <v>0</v>
      </c>
      <c r="O98" s="264">
        <v>0</v>
      </c>
      <c r="P98" s="264">
        <v>0</v>
      </c>
      <c r="Q98" s="264">
        <v>0</v>
      </c>
      <c r="R98" s="264">
        <v>0</v>
      </c>
      <c r="S98" s="264">
        <v>0</v>
      </c>
      <c r="T98" s="264">
        <v>0</v>
      </c>
      <c r="U98" s="264">
        <v>0</v>
      </c>
      <c r="V98" s="264">
        <v>0</v>
      </c>
      <c r="W98" s="264">
        <v>0</v>
      </c>
      <c r="DA98" s="72" t="s">
        <v>577</v>
      </c>
    </row>
    <row r="99" spans="1:105" ht="12" customHeight="1" x14ac:dyDescent="0.3">
      <c r="A99" s="59" t="s">
        <v>33</v>
      </c>
      <c r="B99" s="232">
        <v>0</v>
      </c>
      <c r="C99" s="232">
        <v>0</v>
      </c>
      <c r="D99" s="232">
        <v>0</v>
      </c>
      <c r="E99" s="232">
        <v>0</v>
      </c>
      <c r="F99" s="232">
        <v>0</v>
      </c>
      <c r="G99" s="232">
        <v>0</v>
      </c>
      <c r="H99" s="232">
        <v>0</v>
      </c>
      <c r="I99" s="232">
        <v>0</v>
      </c>
      <c r="J99" s="232">
        <v>0</v>
      </c>
      <c r="K99" s="232">
        <v>0</v>
      </c>
      <c r="L99" s="232">
        <v>0</v>
      </c>
      <c r="M99" s="232">
        <v>0</v>
      </c>
      <c r="N99" s="232">
        <v>0</v>
      </c>
      <c r="O99" s="232">
        <v>0</v>
      </c>
      <c r="P99" s="232">
        <v>0</v>
      </c>
      <c r="Q99" s="232">
        <v>0</v>
      </c>
      <c r="R99" s="232">
        <v>0</v>
      </c>
      <c r="S99" s="232">
        <v>0</v>
      </c>
      <c r="T99" s="232">
        <v>0</v>
      </c>
      <c r="U99" s="232">
        <v>0</v>
      </c>
      <c r="V99" s="232">
        <v>0</v>
      </c>
      <c r="W99" s="232">
        <v>0</v>
      </c>
      <c r="DA99" s="71" t="s">
        <v>578</v>
      </c>
    </row>
    <row r="100" spans="1:105" ht="12" customHeight="1" x14ac:dyDescent="0.3">
      <c r="A100" s="59" t="s">
        <v>160</v>
      </c>
      <c r="B100" s="232">
        <v>0</v>
      </c>
      <c r="C100" s="232">
        <v>0</v>
      </c>
      <c r="D100" s="232">
        <v>0</v>
      </c>
      <c r="E100" s="232">
        <v>0</v>
      </c>
      <c r="F100" s="232">
        <v>0</v>
      </c>
      <c r="G100" s="232">
        <v>0</v>
      </c>
      <c r="H100" s="232">
        <v>0</v>
      </c>
      <c r="I100" s="232">
        <v>0</v>
      </c>
      <c r="J100" s="232">
        <v>0</v>
      </c>
      <c r="K100" s="232">
        <v>0</v>
      </c>
      <c r="L100" s="232">
        <v>0</v>
      </c>
      <c r="M100" s="232">
        <v>0</v>
      </c>
      <c r="N100" s="232">
        <v>0</v>
      </c>
      <c r="O100" s="232">
        <v>0</v>
      </c>
      <c r="P100" s="232">
        <v>0</v>
      </c>
      <c r="Q100" s="232">
        <v>0</v>
      </c>
      <c r="R100" s="232">
        <v>0</v>
      </c>
      <c r="S100" s="232">
        <v>0</v>
      </c>
      <c r="T100" s="232">
        <v>0</v>
      </c>
      <c r="U100" s="232">
        <v>0</v>
      </c>
      <c r="V100" s="232">
        <v>0</v>
      </c>
      <c r="W100" s="232">
        <v>0</v>
      </c>
      <c r="DA100" s="71" t="s">
        <v>579</v>
      </c>
    </row>
    <row r="101" spans="1:105" ht="12" customHeight="1" x14ac:dyDescent="0.3">
      <c r="A101" s="59" t="s">
        <v>162</v>
      </c>
      <c r="B101" s="232">
        <v>0</v>
      </c>
      <c r="C101" s="232">
        <v>0</v>
      </c>
      <c r="D101" s="232">
        <v>0</v>
      </c>
      <c r="E101" s="232">
        <v>0</v>
      </c>
      <c r="F101" s="232">
        <v>0</v>
      </c>
      <c r="G101" s="232">
        <v>0</v>
      </c>
      <c r="H101" s="232">
        <v>0</v>
      </c>
      <c r="I101" s="232">
        <v>0</v>
      </c>
      <c r="J101" s="232">
        <v>0</v>
      </c>
      <c r="K101" s="232">
        <v>0</v>
      </c>
      <c r="L101" s="232">
        <v>0</v>
      </c>
      <c r="M101" s="232">
        <v>0</v>
      </c>
      <c r="N101" s="232">
        <v>0</v>
      </c>
      <c r="O101" s="232">
        <v>0</v>
      </c>
      <c r="P101" s="232">
        <v>0</v>
      </c>
      <c r="Q101" s="232">
        <v>0</v>
      </c>
      <c r="R101" s="232">
        <v>0</v>
      </c>
      <c r="S101" s="232">
        <v>0</v>
      </c>
      <c r="T101" s="232">
        <v>0</v>
      </c>
      <c r="U101" s="232">
        <v>0</v>
      </c>
      <c r="V101" s="232">
        <v>0</v>
      </c>
      <c r="W101" s="232">
        <v>0</v>
      </c>
      <c r="DA101" s="71" t="s">
        <v>580</v>
      </c>
    </row>
    <row r="102" spans="1:105" ht="12" customHeight="1" x14ac:dyDescent="0.3">
      <c r="A102" s="60" t="s">
        <v>535</v>
      </c>
      <c r="B102" s="264">
        <v>0</v>
      </c>
      <c r="C102" s="264">
        <v>0</v>
      </c>
      <c r="D102" s="264">
        <v>0</v>
      </c>
      <c r="E102" s="264">
        <v>0</v>
      </c>
      <c r="F102" s="264">
        <v>0</v>
      </c>
      <c r="G102" s="264">
        <v>0</v>
      </c>
      <c r="H102" s="264">
        <v>0</v>
      </c>
      <c r="I102" s="264">
        <v>0</v>
      </c>
      <c r="J102" s="264">
        <v>0</v>
      </c>
      <c r="K102" s="264">
        <v>0</v>
      </c>
      <c r="L102" s="264">
        <v>0</v>
      </c>
      <c r="M102" s="264">
        <v>0</v>
      </c>
      <c r="N102" s="264">
        <v>0</v>
      </c>
      <c r="O102" s="264">
        <v>0</v>
      </c>
      <c r="P102" s="264">
        <v>0</v>
      </c>
      <c r="Q102" s="264">
        <v>0</v>
      </c>
      <c r="R102" s="264">
        <v>0</v>
      </c>
      <c r="S102" s="264">
        <v>0</v>
      </c>
      <c r="T102" s="264">
        <v>0</v>
      </c>
      <c r="U102" s="264">
        <v>0</v>
      </c>
      <c r="V102" s="264">
        <v>0</v>
      </c>
      <c r="W102" s="264">
        <v>0</v>
      </c>
      <c r="DA102" s="72" t="s">
        <v>581</v>
      </c>
    </row>
    <row r="103" spans="1:105" ht="12" customHeight="1" x14ac:dyDescent="0.3">
      <c r="A103" s="64" t="s">
        <v>30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582</v>
      </c>
    </row>
    <row r="104" spans="1:105" ht="12" customHeight="1" x14ac:dyDescent="0.3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583</v>
      </c>
    </row>
    <row r="105" spans="1:105" ht="12" customHeight="1" x14ac:dyDescent="0.3">
      <c r="A105" s="64" t="s">
        <v>33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584</v>
      </c>
    </row>
    <row r="106" spans="1:105" ht="12" customHeight="1" x14ac:dyDescent="0.3">
      <c r="A106" s="64" t="s">
        <v>160</v>
      </c>
      <c r="B106" s="231">
        <v>0</v>
      </c>
      <c r="C106" s="231">
        <v>0</v>
      </c>
      <c r="D106" s="231">
        <v>0</v>
      </c>
      <c r="E106" s="231">
        <v>0</v>
      </c>
      <c r="F106" s="231">
        <v>0</v>
      </c>
      <c r="G106" s="231">
        <v>0</v>
      </c>
      <c r="H106" s="231">
        <v>0</v>
      </c>
      <c r="I106" s="231">
        <v>0</v>
      </c>
      <c r="J106" s="231">
        <v>0</v>
      </c>
      <c r="K106" s="231">
        <v>0</v>
      </c>
      <c r="L106" s="231">
        <v>0</v>
      </c>
      <c r="M106" s="231">
        <v>0</v>
      </c>
      <c r="N106" s="231">
        <v>0</v>
      </c>
      <c r="O106" s="231">
        <v>0</v>
      </c>
      <c r="P106" s="231">
        <v>0</v>
      </c>
      <c r="Q106" s="231">
        <v>0</v>
      </c>
      <c r="R106" s="231">
        <v>0</v>
      </c>
      <c r="S106" s="231">
        <v>0</v>
      </c>
      <c r="T106" s="231">
        <v>0</v>
      </c>
      <c r="U106" s="231">
        <v>0</v>
      </c>
      <c r="V106" s="231">
        <v>0</v>
      </c>
      <c r="W106" s="231">
        <v>0</v>
      </c>
      <c r="DA106" s="73" t="s">
        <v>585</v>
      </c>
    </row>
    <row r="107" spans="1:105" ht="12" customHeight="1" x14ac:dyDescent="0.3">
      <c r="A107" s="64" t="s">
        <v>70</v>
      </c>
      <c r="B107" s="231">
        <v>0</v>
      </c>
      <c r="C107" s="231">
        <v>0</v>
      </c>
      <c r="D107" s="231">
        <v>0</v>
      </c>
      <c r="E107" s="231">
        <v>0</v>
      </c>
      <c r="F107" s="231">
        <v>0</v>
      </c>
      <c r="G107" s="231">
        <v>0</v>
      </c>
      <c r="H107" s="231">
        <v>0</v>
      </c>
      <c r="I107" s="231">
        <v>0</v>
      </c>
      <c r="J107" s="231">
        <v>0</v>
      </c>
      <c r="K107" s="231">
        <v>0</v>
      </c>
      <c r="L107" s="231">
        <v>0</v>
      </c>
      <c r="M107" s="231">
        <v>0</v>
      </c>
      <c r="N107" s="231">
        <v>0</v>
      </c>
      <c r="O107" s="231">
        <v>0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586</v>
      </c>
    </row>
    <row r="108" spans="1:105" ht="12" customHeight="1" x14ac:dyDescent="0.3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587</v>
      </c>
    </row>
    <row r="109" spans="1:105" ht="12" customHeight="1" x14ac:dyDescent="0.3">
      <c r="A109" s="64" t="s">
        <v>162</v>
      </c>
      <c r="B109" s="231">
        <v>0</v>
      </c>
      <c r="C109" s="231">
        <v>0</v>
      </c>
      <c r="D109" s="231">
        <v>0</v>
      </c>
      <c r="E109" s="231">
        <v>0</v>
      </c>
      <c r="F109" s="231">
        <v>0</v>
      </c>
      <c r="G109" s="231">
        <v>0</v>
      </c>
      <c r="H109" s="231">
        <v>0</v>
      </c>
      <c r="I109" s="231">
        <v>0</v>
      </c>
      <c r="J109" s="231">
        <v>0</v>
      </c>
      <c r="K109" s="231">
        <v>0</v>
      </c>
      <c r="L109" s="231">
        <v>0</v>
      </c>
      <c r="M109" s="231">
        <v>0</v>
      </c>
      <c r="N109" s="231">
        <v>0</v>
      </c>
      <c r="O109" s="231">
        <v>0</v>
      </c>
      <c r="P109" s="231">
        <v>0</v>
      </c>
      <c r="Q109" s="231">
        <v>0</v>
      </c>
      <c r="R109" s="231">
        <v>0</v>
      </c>
      <c r="S109" s="231">
        <v>0</v>
      </c>
      <c r="T109" s="231">
        <v>0</v>
      </c>
      <c r="U109" s="231">
        <v>0</v>
      </c>
      <c r="V109" s="231">
        <v>0</v>
      </c>
      <c r="W109" s="231">
        <v>0</v>
      </c>
      <c r="DA109" s="73" t="s">
        <v>588</v>
      </c>
    </row>
    <row r="110" spans="1:105" ht="12" customHeight="1" x14ac:dyDescent="0.3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589</v>
      </c>
    </row>
    <row r="111" spans="1:105" ht="12" customHeight="1" x14ac:dyDescent="0.3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590</v>
      </c>
    </row>
    <row r="112" spans="1:105" ht="12" customHeight="1" x14ac:dyDescent="0.3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591</v>
      </c>
    </row>
    <row r="113" spans="1:105" ht="12" customHeight="1" x14ac:dyDescent="0.3">
      <c r="A113" s="61" t="s">
        <v>547</v>
      </c>
      <c r="B113" s="265">
        <v>0</v>
      </c>
      <c r="C113" s="265">
        <v>0</v>
      </c>
      <c r="D113" s="265">
        <v>0</v>
      </c>
      <c r="E113" s="265">
        <v>0</v>
      </c>
      <c r="F113" s="265">
        <v>0</v>
      </c>
      <c r="G113" s="265">
        <v>0</v>
      </c>
      <c r="H113" s="265">
        <v>0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592</v>
      </c>
    </row>
    <row r="114" spans="1:105" ht="12" customHeight="1" x14ac:dyDescent="0.3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3">
      <c r="A115" s="34" t="s">
        <v>45</v>
      </c>
      <c r="B115" s="225">
        <v>328.26337059329302</v>
      </c>
      <c r="C115" s="225">
        <v>310.55288048151323</v>
      </c>
      <c r="D115" s="225">
        <v>322.63989681857259</v>
      </c>
      <c r="E115" s="225">
        <v>353.40739466895963</v>
      </c>
      <c r="F115" s="225">
        <v>360.24729148753232</v>
      </c>
      <c r="G115" s="225">
        <v>347.57265692175389</v>
      </c>
      <c r="H115" s="225">
        <v>353.65305245055879</v>
      </c>
      <c r="I115" s="225">
        <v>353.78667239896811</v>
      </c>
      <c r="J115" s="225">
        <v>335.45941530524499</v>
      </c>
      <c r="K115" s="225">
        <v>218.5263972484951</v>
      </c>
      <c r="L115" s="225">
        <v>294.53825820112007</v>
      </c>
      <c r="M115" s="225">
        <v>288.29492826379442</v>
      </c>
      <c r="N115" s="225">
        <v>289.72685594241341</v>
      </c>
      <c r="O115" s="225">
        <v>289.48627716165032</v>
      </c>
      <c r="P115" s="225">
        <v>285.07085477082239</v>
      </c>
      <c r="Q115" s="225">
        <v>286.41052397744318</v>
      </c>
      <c r="R115" s="225">
        <v>284.51560910467458</v>
      </c>
      <c r="S115" s="225">
        <v>291.38534656611438</v>
      </c>
      <c r="T115" s="225">
        <v>303.58639609155392</v>
      </c>
      <c r="U115" s="225">
        <v>294.49648087057972</v>
      </c>
      <c r="V115" s="225">
        <v>278.58145894418601</v>
      </c>
      <c r="W115" s="225">
        <v>298.14661803932898</v>
      </c>
      <c r="DA115" s="89" t="s">
        <v>593</v>
      </c>
    </row>
    <row r="116" spans="1:105" ht="12" customHeight="1" x14ac:dyDescent="0.3">
      <c r="A116" s="55" t="s">
        <v>92</v>
      </c>
      <c r="B116" s="261">
        <v>0.44148646117763962</v>
      </c>
      <c r="C116" s="261">
        <v>0.41766735034887992</v>
      </c>
      <c r="D116" s="261">
        <v>0.43392336471685622</v>
      </c>
      <c r="E116" s="261">
        <v>0.47530304628392173</v>
      </c>
      <c r="F116" s="261">
        <v>0.4845021288246974</v>
      </c>
      <c r="G116" s="261">
        <v>0.46745581765379202</v>
      </c>
      <c r="H116" s="261">
        <v>0.47563343521663692</v>
      </c>
      <c r="I116" s="261">
        <v>0.47581314274253611</v>
      </c>
      <c r="J116" s="261">
        <v>0.45116453250384603</v>
      </c>
      <c r="K116" s="261">
        <v>0.29389951617433341</v>
      </c>
      <c r="L116" s="261">
        <v>0.39612903827713891</v>
      </c>
      <c r="M116" s="261">
        <v>0.38773228771965851</v>
      </c>
      <c r="N116" s="261">
        <v>0.38965810930120831</v>
      </c>
      <c r="O116" s="261">
        <v>0.38933455119478672</v>
      </c>
      <c r="P116" s="261">
        <v>0.38339618163992112</v>
      </c>
      <c r="Q116" s="261">
        <v>0.38519792338189152</v>
      </c>
      <c r="R116" s="261">
        <v>0.38264942319466599</v>
      </c>
      <c r="S116" s="261">
        <v>0.39188863887565889</v>
      </c>
      <c r="T116" s="261">
        <v>0.40829801823441869</v>
      </c>
      <c r="U116" s="261">
        <v>0.39607285130195341</v>
      </c>
      <c r="V116" s="261">
        <v>0.37466849327943919</v>
      </c>
      <c r="W116" s="261">
        <v>0.40098197697908999</v>
      </c>
      <c r="DA116" s="67" t="s">
        <v>594</v>
      </c>
    </row>
    <row r="117" spans="1:105" ht="12" customHeight="1" x14ac:dyDescent="0.3">
      <c r="A117" s="202" t="s">
        <v>93</v>
      </c>
      <c r="B117" s="226">
        <v>0.22036394196043271</v>
      </c>
      <c r="C117" s="226">
        <v>0.2084748499547189</v>
      </c>
      <c r="D117" s="226">
        <v>0.21658889131657019</v>
      </c>
      <c r="E117" s="226">
        <v>0.23724318210243639</v>
      </c>
      <c r="F117" s="226">
        <v>0.2418348202824554</v>
      </c>
      <c r="G117" s="226">
        <v>0.23332630947674479</v>
      </c>
      <c r="H117" s="226">
        <v>0.23740809272596711</v>
      </c>
      <c r="I117" s="226">
        <v>0.23749779209908381</v>
      </c>
      <c r="J117" s="226">
        <v>0.22519466302564539</v>
      </c>
      <c r="K117" s="226">
        <v>0.14669726394708349</v>
      </c>
      <c r="L117" s="226">
        <v>0.19772419785398981</v>
      </c>
      <c r="M117" s="226">
        <v>0.19353303636838251</v>
      </c>
      <c r="N117" s="226">
        <v>0.1944942926526427</v>
      </c>
      <c r="O117" s="226">
        <v>0.194332791573778</v>
      </c>
      <c r="P117" s="226">
        <v>0.19136870855198529</v>
      </c>
      <c r="Q117" s="226">
        <v>0.19226803151558461</v>
      </c>
      <c r="R117" s="226">
        <v>0.19099597088240941</v>
      </c>
      <c r="S117" s="226">
        <v>0.19560764115346449</v>
      </c>
      <c r="T117" s="226">
        <v>0.20379823325220039</v>
      </c>
      <c r="U117" s="226">
        <v>0.19769615263759599</v>
      </c>
      <c r="V117" s="226">
        <v>0.1870123624792478</v>
      </c>
      <c r="W117" s="226">
        <v>0.20014649796167999</v>
      </c>
      <c r="DA117" s="174" t="s">
        <v>595</v>
      </c>
    </row>
    <row r="118" spans="1:105" ht="12" customHeight="1" x14ac:dyDescent="0.3">
      <c r="A118" s="202" t="s">
        <v>94</v>
      </c>
      <c r="B118" s="226">
        <v>5.6017870251581332</v>
      </c>
      <c r="C118" s="226">
        <v>5.2995589893641606</v>
      </c>
      <c r="D118" s="226">
        <v>5.5058229144784434</v>
      </c>
      <c r="E118" s="226">
        <v>6.0308676977074667</v>
      </c>
      <c r="F118" s="226">
        <v>6.1475899661159241</v>
      </c>
      <c r="G118" s="226">
        <v>5.9312983849669303</v>
      </c>
      <c r="H118" s="226">
        <v>6.0350598272500209</v>
      </c>
      <c r="I118" s="226">
        <v>6.03734004051912</v>
      </c>
      <c r="J118" s="226">
        <v>5.7245869276491028</v>
      </c>
      <c r="K118" s="226">
        <v>3.7291347327255679</v>
      </c>
      <c r="L118" s="226">
        <v>5.026270796595008</v>
      </c>
      <c r="M118" s="226">
        <v>4.9197288922273996</v>
      </c>
      <c r="N118" s="226">
        <v>4.9441646185677239</v>
      </c>
      <c r="O118" s="226">
        <v>4.9400591617489509</v>
      </c>
      <c r="P118" s="226">
        <v>4.8647103471232276</v>
      </c>
      <c r="Q118" s="226">
        <v>4.8875716903361832</v>
      </c>
      <c r="R118" s="226">
        <v>4.855235126165379</v>
      </c>
      <c r="S118" s="226">
        <v>4.9724666226565004</v>
      </c>
      <c r="T118" s="226">
        <v>5.1806765146146834</v>
      </c>
      <c r="U118" s="226">
        <v>5.0255578699341603</v>
      </c>
      <c r="V118" s="226">
        <v>4.7539693488897656</v>
      </c>
      <c r="W118" s="226">
        <v>5.0878471561100032</v>
      </c>
      <c r="DA118" s="174" t="s">
        <v>596</v>
      </c>
    </row>
    <row r="119" spans="1:105" ht="12" customHeight="1" x14ac:dyDescent="0.3">
      <c r="A119" s="202" t="s">
        <v>95</v>
      </c>
      <c r="B119" s="226">
        <v>0.1471621537258799</v>
      </c>
      <c r="C119" s="226">
        <v>0.13922245011629331</v>
      </c>
      <c r="D119" s="226">
        <v>0.14464112157228551</v>
      </c>
      <c r="E119" s="226">
        <v>0.1584343487613073</v>
      </c>
      <c r="F119" s="226">
        <v>0.16150070960823251</v>
      </c>
      <c r="G119" s="226">
        <v>0.15581860588459739</v>
      </c>
      <c r="H119" s="226">
        <v>0.15854447840554561</v>
      </c>
      <c r="I119" s="226">
        <v>0.15860438091417869</v>
      </c>
      <c r="J119" s="226">
        <v>0.150388177501282</v>
      </c>
      <c r="K119" s="226">
        <v>9.7966505391444511E-2</v>
      </c>
      <c r="L119" s="226">
        <v>0.13204301275904631</v>
      </c>
      <c r="M119" s="226">
        <v>0.12924409590655289</v>
      </c>
      <c r="N119" s="226">
        <v>0.12988603643373611</v>
      </c>
      <c r="O119" s="226">
        <v>0.12977818373159561</v>
      </c>
      <c r="P119" s="226">
        <v>0.1277987272133071</v>
      </c>
      <c r="Q119" s="226">
        <v>0.1283993077939638</v>
      </c>
      <c r="R119" s="226">
        <v>0.1275498077315553</v>
      </c>
      <c r="S119" s="226">
        <v>0.13062954629188631</v>
      </c>
      <c r="T119" s="226">
        <v>0.1360993394114729</v>
      </c>
      <c r="U119" s="226">
        <v>0.13202428376731781</v>
      </c>
      <c r="V119" s="226">
        <v>0.1248894977598131</v>
      </c>
      <c r="W119" s="226">
        <v>0.13366065899303001</v>
      </c>
      <c r="DA119" s="174" t="s">
        <v>597</v>
      </c>
    </row>
    <row r="120" spans="1:105" ht="12" customHeight="1" x14ac:dyDescent="0.3">
      <c r="A120" s="56" t="s">
        <v>96</v>
      </c>
      <c r="B120" s="262">
        <v>0.73654190598314595</v>
      </c>
      <c r="C120" s="262">
        <v>0.69732898075545413</v>
      </c>
      <c r="D120" s="262">
        <v>0.72501780791648351</v>
      </c>
      <c r="E120" s="262">
        <v>0.77760685073386293</v>
      </c>
      <c r="F120" s="262">
        <v>0.806251019133853</v>
      </c>
      <c r="G120" s="262">
        <v>0.77333867221563513</v>
      </c>
      <c r="H120" s="262">
        <v>0.78525070326914592</v>
      </c>
      <c r="I120" s="262">
        <v>0.78653534920715473</v>
      </c>
      <c r="J120" s="262">
        <v>0.7469898472475881</v>
      </c>
      <c r="K120" s="262">
        <v>0.48339315887636142</v>
      </c>
      <c r="L120" s="262">
        <v>0.68501341227142443</v>
      </c>
      <c r="M120" s="262">
        <v>0.67496689216129657</v>
      </c>
      <c r="N120" s="262">
        <v>0.68540788246332807</v>
      </c>
      <c r="O120" s="262">
        <v>0.69550247631907625</v>
      </c>
      <c r="P120" s="262">
        <v>0.71238548114433853</v>
      </c>
      <c r="Q120" s="262">
        <v>0.74074932356998291</v>
      </c>
      <c r="R120" s="262">
        <v>0.76405925689023468</v>
      </c>
      <c r="S120" s="262">
        <v>0.79104144065352244</v>
      </c>
      <c r="T120" s="262">
        <v>0.81298880269241935</v>
      </c>
      <c r="U120" s="262">
        <v>0.80442972504432853</v>
      </c>
      <c r="V120" s="262">
        <v>0.7672714342990814</v>
      </c>
      <c r="W120" s="262">
        <v>0.7509197730418814</v>
      </c>
      <c r="DA120" s="68" t="s">
        <v>598</v>
      </c>
    </row>
    <row r="121" spans="1:105" ht="12" customHeight="1" x14ac:dyDescent="0.3">
      <c r="A121" s="37" t="s">
        <v>160</v>
      </c>
      <c r="B121" s="228">
        <v>2.7988541125976509E-2</v>
      </c>
      <c r="C121" s="228">
        <v>2.2251674063255701E-3</v>
      </c>
      <c r="D121" s="228">
        <v>2.3103668897418821E-3</v>
      </c>
      <c r="E121" s="228">
        <v>2.3435868092467451E-3</v>
      </c>
      <c r="F121" s="228">
        <v>2.269018197775381E-3</v>
      </c>
      <c r="G121" s="228">
        <v>9.2647938399746266E-3</v>
      </c>
      <c r="H121" s="228">
        <v>1.143931729250103E-2</v>
      </c>
      <c r="I121" s="228">
        <v>9.0374009661987435E-3</v>
      </c>
      <c r="J121" s="228">
        <v>6.713137548019916E-3</v>
      </c>
      <c r="K121" s="228">
        <v>0</v>
      </c>
      <c r="L121" s="228">
        <v>1.917253670903553E-3</v>
      </c>
      <c r="M121" s="228">
        <v>1.848971401014533E-3</v>
      </c>
      <c r="N121" s="228">
        <v>7.6022152148434033E-3</v>
      </c>
      <c r="O121" s="228">
        <v>7.3879078852007096E-3</v>
      </c>
      <c r="P121" s="228">
        <v>1.7318629939437531E-3</v>
      </c>
      <c r="Q121" s="228">
        <v>1.673386675353025E-3</v>
      </c>
      <c r="R121" s="228">
        <v>1.627925952518127E-3</v>
      </c>
      <c r="S121" s="228">
        <v>1.5777904911906429E-4</v>
      </c>
      <c r="T121" s="228">
        <v>1.5814267163655321E-4</v>
      </c>
      <c r="U121" s="228">
        <v>1.551848645790522E-4</v>
      </c>
      <c r="V121" s="228">
        <v>8.118641647879182E-3</v>
      </c>
      <c r="W121" s="228">
        <v>8.524032315380254E-3</v>
      </c>
      <c r="DA121" s="69" t="s">
        <v>599</v>
      </c>
    </row>
    <row r="122" spans="1:105" ht="12" customHeight="1" x14ac:dyDescent="0.3">
      <c r="A122" s="37" t="s">
        <v>162</v>
      </c>
      <c r="B122" s="228">
        <v>0.22692473006173139</v>
      </c>
      <c r="C122" s="228">
        <v>0.2105638701983247</v>
      </c>
      <c r="D122" s="228">
        <v>0.22067684217543021</v>
      </c>
      <c r="E122" s="228">
        <v>0.27128685931825991</v>
      </c>
      <c r="F122" s="228">
        <v>0.30988215274435199</v>
      </c>
      <c r="G122" s="228">
        <v>0.31059852874629829</v>
      </c>
      <c r="H122" s="228">
        <v>0.30112644079280099</v>
      </c>
      <c r="I122" s="228">
        <v>0.2963375099104979</v>
      </c>
      <c r="J122" s="228">
        <v>0.27558696621144912</v>
      </c>
      <c r="K122" s="228">
        <v>0.26114009671221639</v>
      </c>
      <c r="L122" s="228">
        <v>0.23132354960086021</v>
      </c>
      <c r="M122" s="228">
        <v>0.21199293860865609</v>
      </c>
      <c r="N122" s="228">
        <v>0.21871598710303031</v>
      </c>
      <c r="O122" s="228">
        <v>0.21722521973496689</v>
      </c>
      <c r="P122" s="228">
        <v>0.19271406818537951</v>
      </c>
      <c r="Q122" s="228">
        <v>0.19370246237510341</v>
      </c>
      <c r="R122" s="228">
        <v>0.19335049745086799</v>
      </c>
      <c r="S122" s="228">
        <v>0.18208755906960489</v>
      </c>
      <c r="T122" s="228">
        <v>0.18577980791675949</v>
      </c>
      <c r="U122" s="228">
        <v>0.1776428561266416</v>
      </c>
      <c r="V122" s="228">
        <v>0.16178031629242229</v>
      </c>
      <c r="W122" s="228">
        <v>0.1889939618634803</v>
      </c>
      <c r="DA122" s="69" t="s">
        <v>600</v>
      </c>
    </row>
    <row r="123" spans="1:105" ht="12" customHeight="1" x14ac:dyDescent="0.3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601</v>
      </c>
    </row>
    <row r="124" spans="1:105" ht="12" customHeight="1" x14ac:dyDescent="0.3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3.9805922530215213E-2</v>
      </c>
      <c r="M124" s="228">
        <v>4.3681488213874103E-2</v>
      </c>
      <c r="N124" s="228">
        <v>6.1077782481935808E-2</v>
      </c>
      <c r="O124" s="228">
        <v>7.9570368873041628E-2</v>
      </c>
      <c r="P124" s="228">
        <v>0.12760455586021549</v>
      </c>
      <c r="Q124" s="228">
        <v>0.17062715886571239</v>
      </c>
      <c r="R124" s="228">
        <v>0.219650377185546</v>
      </c>
      <c r="S124" s="228">
        <v>0.23796909394937479</v>
      </c>
      <c r="T124" s="228">
        <v>0.22801260053038069</v>
      </c>
      <c r="U124" s="228">
        <v>0.248329537666127</v>
      </c>
      <c r="V124" s="228">
        <v>0.24594733605023811</v>
      </c>
      <c r="W124" s="228">
        <v>0.1400832155963643</v>
      </c>
      <c r="DA124" s="69" t="s">
        <v>602</v>
      </c>
    </row>
    <row r="125" spans="1:105" ht="12" customHeight="1" x14ac:dyDescent="0.3">
      <c r="A125" s="37" t="s">
        <v>38</v>
      </c>
      <c r="B125" s="228">
        <v>0.48162863479543799</v>
      </c>
      <c r="C125" s="228">
        <v>0.4845399431508039</v>
      </c>
      <c r="D125" s="228">
        <v>0.5020305988513114</v>
      </c>
      <c r="E125" s="228">
        <v>0.5039764046063564</v>
      </c>
      <c r="F125" s="228">
        <v>0.49409984819172559</v>
      </c>
      <c r="G125" s="228">
        <v>0.45347534962936209</v>
      </c>
      <c r="H125" s="228">
        <v>0.47268494518384391</v>
      </c>
      <c r="I125" s="228">
        <v>0.48116043833045807</v>
      </c>
      <c r="J125" s="228">
        <v>0.46468974348811909</v>
      </c>
      <c r="K125" s="228">
        <v>0.22225306216414489</v>
      </c>
      <c r="L125" s="228">
        <v>0.4119666864694454</v>
      </c>
      <c r="M125" s="228">
        <v>0.41744349393775182</v>
      </c>
      <c r="N125" s="228">
        <v>0.39801189766351852</v>
      </c>
      <c r="O125" s="228">
        <v>0.391318979825867</v>
      </c>
      <c r="P125" s="228">
        <v>0.39033499410479983</v>
      </c>
      <c r="Q125" s="228">
        <v>0.37474631565381411</v>
      </c>
      <c r="R125" s="228">
        <v>0.34943045630130259</v>
      </c>
      <c r="S125" s="228">
        <v>0.37082700858542361</v>
      </c>
      <c r="T125" s="228">
        <v>0.39903825157364259</v>
      </c>
      <c r="U125" s="228">
        <v>0.37830214638698079</v>
      </c>
      <c r="V125" s="228">
        <v>0.35142514030854188</v>
      </c>
      <c r="W125" s="228">
        <v>0.4133185632666565</v>
      </c>
      <c r="DA125" s="69" t="s">
        <v>603</v>
      </c>
    </row>
    <row r="126" spans="1:105" ht="12" customHeight="1" x14ac:dyDescent="0.3">
      <c r="A126" s="57" t="s">
        <v>604</v>
      </c>
      <c r="B126" s="296">
        <v>158.85607263887971</v>
      </c>
      <c r="C126" s="296">
        <v>150.2189185904854</v>
      </c>
      <c r="D126" s="296">
        <v>155.91464316777851</v>
      </c>
      <c r="E126" s="296">
        <v>167.70249582379901</v>
      </c>
      <c r="F126" s="296">
        <v>173.77089668298021</v>
      </c>
      <c r="G126" s="296">
        <v>166.76998268780571</v>
      </c>
      <c r="H126" s="296">
        <v>169.2988251012128</v>
      </c>
      <c r="I126" s="296">
        <v>169.59708745609319</v>
      </c>
      <c r="J126" s="296">
        <v>162.40823396134519</v>
      </c>
      <c r="K126" s="296">
        <v>105.81442826612439</v>
      </c>
      <c r="L126" s="296">
        <v>142.31379063743131</v>
      </c>
      <c r="M126" s="296">
        <v>139.5007712325683</v>
      </c>
      <c r="N126" s="296">
        <v>139.92740401084399</v>
      </c>
      <c r="O126" s="296">
        <v>139.85555662428951</v>
      </c>
      <c r="P126" s="296">
        <v>137.93647103848781</v>
      </c>
      <c r="Q126" s="296">
        <v>138.89233046792961</v>
      </c>
      <c r="R126" s="296">
        <v>137.857864068872</v>
      </c>
      <c r="S126" s="296">
        <v>141.38302588785481</v>
      </c>
      <c r="T126" s="296">
        <v>147.41526376891909</v>
      </c>
      <c r="U126" s="296">
        <v>142.98109170147791</v>
      </c>
      <c r="V126" s="296">
        <v>135.2056634669523</v>
      </c>
      <c r="W126" s="296">
        <v>144.7560186787517</v>
      </c>
      <c r="DA126" s="70" t="s">
        <v>605</v>
      </c>
    </row>
    <row r="127" spans="1:105" ht="12" customHeight="1" x14ac:dyDescent="0.3">
      <c r="A127" s="60" t="s">
        <v>606</v>
      </c>
      <c r="B127" s="264">
        <v>66.809546451058154</v>
      </c>
      <c r="C127" s="264">
        <v>61.730645817285122</v>
      </c>
      <c r="D127" s="264">
        <v>66.733232207716156</v>
      </c>
      <c r="E127" s="264">
        <v>73.897016417992475</v>
      </c>
      <c r="F127" s="264">
        <v>81.353836496352102</v>
      </c>
      <c r="G127" s="264">
        <v>81.734532279266659</v>
      </c>
      <c r="H127" s="264">
        <v>79.610070628207978</v>
      </c>
      <c r="I127" s="264">
        <v>77.850325502016887</v>
      </c>
      <c r="J127" s="264">
        <v>76.169858707855184</v>
      </c>
      <c r="K127" s="264">
        <v>64.120585035249263</v>
      </c>
      <c r="L127" s="264">
        <v>53.040306500842213</v>
      </c>
      <c r="M127" s="264">
        <v>47.254555834272132</v>
      </c>
      <c r="N127" s="264">
        <v>52.634844146238933</v>
      </c>
      <c r="O127" s="264">
        <v>51.55700600166135</v>
      </c>
      <c r="P127" s="264">
        <v>46.149683427728597</v>
      </c>
      <c r="Q127" s="264">
        <v>47.876520617789517</v>
      </c>
      <c r="R127" s="264">
        <v>49.649524971565071</v>
      </c>
      <c r="S127" s="264">
        <v>46.841316704742432</v>
      </c>
      <c r="T127" s="264">
        <v>46.941764743570992</v>
      </c>
      <c r="U127" s="264">
        <v>45.770949064313243</v>
      </c>
      <c r="V127" s="264">
        <v>44.12033876491698</v>
      </c>
      <c r="W127" s="264">
        <v>46.864847911724681</v>
      </c>
      <c r="DA127" s="72" t="s">
        <v>607</v>
      </c>
    </row>
    <row r="128" spans="1:105" ht="12" customHeight="1" x14ac:dyDescent="0.3">
      <c r="A128" s="59" t="s">
        <v>30</v>
      </c>
      <c r="B128" s="232">
        <v>13.724372020190261</v>
      </c>
      <c r="C128" s="232">
        <v>13.339219060420771</v>
      </c>
      <c r="D128" s="232">
        <v>11.287447011916241</v>
      </c>
      <c r="E128" s="232">
        <v>10.786765642671099</v>
      </c>
      <c r="F128" s="232">
        <v>11.626868849656869</v>
      </c>
      <c r="G128" s="232">
        <v>10.113460773597369</v>
      </c>
      <c r="H128" s="232">
        <v>10.54700104352796</v>
      </c>
      <c r="I128" s="232">
        <v>11.33768709696154</v>
      </c>
      <c r="J128" s="232">
        <v>21.121449176291421</v>
      </c>
      <c r="K128" s="232">
        <v>15.1316795614815</v>
      </c>
      <c r="L128" s="232">
        <v>2.4968527829371721</v>
      </c>
      <c r="M128" s="232">
        <v>0</v>
      </c>
      <c r="N128" s="232">
        <v>1.684077914266062</v>
      </c>
      <c r="O128" s="232">
        <v>0</v>
      </c>
      <c r="P128" s="232">
        <v>0</v>
      </c>
      <c r="Q128" s="232">
        <v>0</v>
      </c>
      <c r="R128" s="232">
        <v>0</v>
      </c>
      <c r="S128" s="232">
        <v>0</v>
      </c>
      <c r="T128" s="232">
        <v>0</v>
      </c>
      <c r="U128" s="232">
        <v>0</v>
      </c>
      <c r="V128" s="232">
        <v>0</v>
      </c>
      <c r="W128" s="232">
        <v>0</v>
      </c>
      <c r="DA128" s="71" t="s">
        <v>608</v>
      </c>
    </row>
    <row r="129" spans="1:105" ht="12" customHeight="1" x14ac:dyDescent="0.3">
      <c r="A129" s="59" t="s">
        <v>33</v>
      </c>
      <c r="B129" s="232">
        <v>0</v>
      </c>
      <c r="C129" s="232">
        <v>0</v>
      </c>
      <c r="D129" s="232">
        <v>0</v>
      </c>
      <c r="E129" s="232">
        <v>0</v>
      </c>
      <c r="F129" s="232">
        <v>0</v>
      </c>
      <c r="G129" s="232">
        <v>0</v>
      </c>
      <c r="H129" s="232">
        <v>0</v>
      </c>
      <c r="I129" s="232">
        <v>0</v>
      </c>
      <c r="J129" s="232">
        <v>0</v>
      </c>
      <c r="K129" s="232">
        <v>0</v>
      </c>
      <c r="L129" s="232">
        <v>0</v>
      </c>
      <c r="M129" s="232">
        <v>0</v>
      </c>
      <c r="N129" s="232">
        <v>0</v>
      </c>
      <c r="O129" s="232">
        <v>0</v>
      </c>
      <c r="P129" s="232">
        <v>0</v>
      </c>
      <c r="Q129" s="232">
        <v>0</v>
      </c>
      <c r="R129" s="232">
        <v>0</v>
      </c>
      <c r="S129" s="232">
        <v>0</v>
      </c>
      <c r="T129" s="232">
        <v>0</v>
      </c>
      <c r="U129" s="232">
        <v>0</v>
      </c>
      <c r="V129" s="232">
        <v>0</v>
      </c>
      <c r="W129" s="232">
        <v>0</v>
      </c>
      <c r="DA129" s="71" t="s">
        <v>609</v>
      </c>
    </row>
    <row r="130" spans="1:105" ht="12" customHeight="1" x14ac:dyDescent="0.3">
      <c r="A130" s="59" t="s">
        <v>160</v>
      </c>
      <c r="B130" s="232">
        <v>5.3490340847473181</v>
      </c>
      <c r="C130" s="232">
        <v>0.4063673659937872</v>
      </c>
      <c r="D130" s="232">
        <v>0.41041677446361402</v>
      </c>
      <c r="E130" s="232">
        <v>0.43621344602874379</v>
      </c>
      <c r="F130" s="232">
        <v>0.42440003192835118</v>
      </c>
      <c r="G130" s="232">
        <v>1.7373290913572721</v>
      </c>
      <c r="H130" s="232">
        <v>2.170532678139101</v>
      </c>
      <c r="I130" s="232">
        <v>1.723234516134343</v>
      </c>
      <c r="J130" s="232">
        <v>1.2458421626627461</v>
      </c>
      <c r="K130" s="232">
        <v>0</v>
      </c>
      <c r="L130" s="232">
        <v>0.41547028144937198</v>
      </c>
      <c r="M130" s="232">
        <v>0.40858371635972751</v>
      </c>
      <c r="N130" s="232">
        <v>1.667329119157023</v>
      </c>
      <c r="O130" s="232">
        <v>1.6670327585107021</v>
      </c>
      <c r="P130" s="232">
        <v>0.40724542558787219</v>
      </c>
      <c r="Q130" s="232">
        <v>0.40642065602156868</v>
      </c>
      <c r="R130" s="232">
        <v>0.41094484426167632</v>
      </c>
      <c r="S130" s="232">
        <v>4.022549768935281E-2</v>
      </c>
      <c r="T130" s="232">
        <v>3.9818607619397178E-2</v>
      </c>
      <c r="U130" s="232">
        <v>3.9876968621338757E-2</v>
      </c>
      <c r="V130" s="232">
        <v>2.104257851294562</v>
      </c>
      <c r="W130" s="232">
        <v>2.0188483585485759</v>
      </c>
      <c r="DA130" s="71" t="s">
        <v>610</v>
      </c>
    </row>
    <row r="131" spans="1:105" ht="12" customHeight="1" x14ac:dyDescent="0.3">
      <c r="A131" s="59" t="s">
        <v>70</v>
      </c>
      <c r="B131" s="232">
        <v>4.3673877445169156</v>
      </c>
      <c r="C131" s="232">
        <v>9.5311951725163553</v>
      </c>
      <c r="D131" s="232">
        <v>15.83402851009188</v>
      </c>
      <c r="E131" s="232">
        <v>12.17922514711934</v>
      </c>
      <c r="F131" s="232">
        <v>11.341818050188779</v>
      </c>
      <c r="G131" s="232">
        <v>11.640475586780591</v>
      </c>
      <c r="H131" s="232">
        <v>9.7558421825507065</v>
      </c>
      <c r="I131" s="232">
        <v>8.2843282136228265</v>
      </c>
      <c r="J131" s="232">
        <v>2.658395283851656</v>
      </c>
      <c r="K131" s="232">
        <v>0</v>
      </c>
      <c r="L131" s="232">
        <v>0</v>
      </c>
      <c r="M131" s="232">
        <v>0</v>
      </c>
      <c r="N131" s="232">
        <v>1.314322346105588</v>
      </c>
      <c r="O131" s="232">
        <v>0.8745330265408594</v>
      </c>
      <c r="P131" s="232">
        <v>0.42596493852494532</v>
      </c>
      <c r="Q131" s="232">
        <v>0.42497704367451428</v>
      </c>
      <c r="R131" s="232">
        <v>0.4302237398651656</v>
      </c>
      <c r="S131" s="232">
        <v>0.37818063996644508</v>
      </c>
      <c r="T131" s="232">
        <v>0.1246076827003284</v>
      </c>
      <c r="U131" s="232">
        <v>8.3201610497014605E-2</v>
      </c>
      <c r="V131" s="232">
        <v>8.4497342351410556E-2</v>
      </c>
      <c r="W131" s="232">
        <v>8.4302791980927605E-2</v>
      </c>
      <c r="DA131" s="71" t="s">
        <v>611</v>
      </c>
    </row>
    <row r="132" spans="1:105" ht="12" customHeight="1" x14ac:dyDescent="0.3">
      <c r="A132" s="59" t="s">
        <v>162</v>
      </c>
      <c r="B132" s="232">
        <v>43.36875260160366</v>
      </c>
      <c r="C132" s="232">
        <v>38.453864218354212</v>
      </c>
      <c r="D132" s="232">
        <v>39.201339911244418</v>
      </c>
      <c r="E132" s="232">
        <v>50.494812182173291</v>
      </c>
      <c r="F132" s="232">
        <v>57.960749564578101</v>
      </c>
      <c r="G132" s="232">
        <v>58.243266827531443</v>
      </c>
      <c r="H132" s="232">
        <v>57.136694723990203</v>
      </c>
      <c r="I132" s="232">
        <v>56.50507567529818</v>
      </c>
      <c r="J132" s="232">
        <v>51.144172085049362</v>
      </c>
      <c r="K132" s="232">
        <v>48.988905473767772</v>
      </c>
      <c r="L132" s="232">
        <v>50.127983436455658</v>
      </c>
      <c r="M132" s="232">
        <v>46.845972117912403</v>
      </c>
      <c r="N132" s="232">
        <v>47.969114766710263</v>
      </c>
      <c r="O132" s="232">
        <v>49.01544021660979</v>
      </c>
      <c r="P132" s="232">
        <v>45.316473063615788</v>
      </c>
      <c r="Q132" s="232">
        <v>47.045122918093433</v>
      </c>
      <c r="R132" s="232">
        <v>48.808356387438231</v>
      </c>
      <c r="S132" s="232">
        <v>46.422910567086618</v>
      </c>
      <c r="T132" s="232">
        <v>46.777338453251261</v>
      </c>
      <c r="U132" s="232">
        <v>45.647870485194893</v>
      </c>
      <c r="V132" s="232">
        <v>41.931583571271013</v>
      </c>
      <c r="W132" s="232">
        <v>44.761696761195182</v>
      </c>
      <c r="DA132" s="71" t="s">
        <v>612</v>
      </c>
    </row>
    <row r="133" spans="1:105" ht="12" customHeight="1" x14ac:dyDescent="0.3">
      <c r="A133" s="60" t="s">
        <v>613</v>
      </c>
      <c r="B133" s="264">
        <v>92.046526187821485</v>
      </c>
      <c r="C133" s="264">
        <v>88.488272773200251</v>
      </c>
      <c r="D133" s="264">
        <v>89.181410960062294</v>
      </c>
      <c r="E133" s="264">
        <v>93.805479405806494</v>
      </c>
      <c r="F133" s="264">
        <v>92.417060186628092</v>
      </c>
      <c r="G133" s="264">
        <v>85.035450408539091</v>
      </c>
      <c r="H133" s="264">
        <v>89.688754473004792</v>
      </c>
      <c r="I133" s="264">
        <v>91.746761954076291</v>
      </c>
      <c r="J133" s="264">
        <v>86.238375253489991</v>
      </c>
      <c r="K133" s="264">
        <v>41.693843230875139</v>
      </c>
      <c r="L133" s="264">
        <v>89.273484136589133</v>
      </c>
      <c r="M133" s="264">
        <v>92.24621539829613</v>
      </c>
      <c r="N133" s="264">
        <v>87.292559864605053</v>
      </c>
      <c r="O133" s="264">
        <v>88.298550622628184</v>
      </c>
      <c r="P133" s="264">
        <v>91.786787610759163</v>
      </c>
      <c r="Q133" s="264">
        <v>91.015809850140087</v>
      </c>
      <c r="R133" s="264">
        <v>88.208339097306933</v>
      </c>
      <c r="S133" s="264">
        <v>94.541709183112346</v>
      </c>
      <c r="T133" s="264">
        <v>100.4734990253481</v>
      </c>
      <c r="U133" s="264">
        <v>97.210142637164594</v>
      </c>
      <c r="V133" s="264">
        <v>91.085324702035308</v>
      </c>
      <c r="W133" s="264">
        <v>97.891170767027006</v>
      </c>
      <c r="DA133" s="72" t="s">
        <v>614</v>
      </c>
    </row>
    <row r="134" spans="1:105" ht="12" customHeight="1" x14ac:dyDescent="0.3">
      <c r="A134" s="57" t="s">
        <v>615</v>
      </c>
      <c r="B134" s="296">
        <v>80.603228866418377</v>
      </c>
      <c r="C134" s="296">
        <v>76.225320451585873</v>
      </c>
      <c r="D134" s="296">
        <v>79.230835050480863</v>
      </c>
      <c r="E134" s="296">
        <v>85.177371400302036</v>
      </c>
      <c r="F134" s="296">
        <v>88.275149425226317</v>
      </c>
      <c r="G134" s="296">
        <v>84.737186834074762</v>
      </c>
      <c r="H134" s="296">
        <v>86.01469450695862</v>
      </c>
      <c r="I134" s="296">
        <v>86.132392203875071</v>
      </c>
      <c r="J134" s="296">
        <v>81.788275890185758</v>
      </c>
      <c r="K134" s="296">
        <v>52.931175734149853</v>
      </c>
      <c r="L134" s="296">
        <v>72.801486279243235</v>
      </c>
      <c r="M134" s="296">
        <v>71.482259848783571</v>
      </c>
      <c r="N134" s="296">
        <v>71.617422562706139</v>
      </c>
      <c r="O134" s="296">
        <v>71.664057134472358</v>
      </c>
      <c r="P134" s="296">
        <v>70.680689277045687</v>
      </c>
      <c r="Q134" s="296">
        <v>71.170485795807309</v>
      </c>
      <c r="R134" s="296">
        <v>70.640409902398872</v>
      </c>
      <c r="S134" s="296">
        <v>72.44675499230118</v>
      </c>
      <c r="T134" s="296">
        <v>75.537762962178633</v>
      </c>
      <c r="U134" s="296">
        <v>73.2656275672378</v>
      </c>
      <c r="V134" s="296">
        <v>69.281383060307348</v>
      </c>
      <c r="W134" s="296">
        <v>74.175126420047647</v>
      </c>
      <c r="DA134" s="70" t="s">
        <v>616</v>
      </c>
    </row>
    <row r="135" spans="1:105" ht="12" customHeight="1" x14ac:dyDescent="0.3">
      <c r="A135" s="60" t="s">
        <v>617</v>
      </c>
      <c r="B135" s="264">
        <v>29.482438680346981</v>
      </c>
      <c r="C135" s="264">
        <v>26.94813054320921</v>
      </c>
      <c r="D135" s="264">
        <v>30.374756462529639</v>
      </c>
      <c r="E135" s="264">
        <v>34.257657044648951</v>
      </c>
      <c r="F135" s="264">
        <v>37.961055798534659</v>
      </c>
      <c r="G135" s="264">
        <v>38.740602965487433</v>
      </c>
      <c r="H135" s="264">
        <v>37.419657174336052</v>
      </c>
      <c r="I135" s="264">
        <v>36.199383067409627</v>
      </c>
      <c r="J135" s="264">
        <v>31.866494187216809</v>
      </c>
      <c r="K135" s="264">
        <v>28.594637918412531</v>
      </c>
      <c r="L135" s="264">
        <v>26.317544989999611</v>
      </c>
      <c r="M135" s="264">
        <v>24.213933796487041</v>
      </c>
      <c r="N135" s="264">
        <v>26.395216739646902</v>
      </c>
      <c r="O135" s="264">
        <v>26.41857294030245</v>
      </c>
      <c r="P135" s="264">
        <v>23.64778082280473</v>
      </c>
      <c r="Q135" s="264">
        <v>24.532637756897859</v>
      </c>
      <c r="R135" s="264">
        <v>25.44115142897153</v>
      </c>
      <c r="S135" s="264">
        <v>24.00218395040568</v>
      </c>
      <c r="T135" s="264">
        <v>24.05365501217404</v>
      </c>
      <c r="U135" s="264">
        <v>23.453711729565178</v>
      </c>
      <c r="V135" s="264">
        <v>22.60791458243818</v>
      </c>
      <c r="W135" s="264">
        <v>24.014241689135002</v>
      </c>
      <c r="DA135" s="72" t="s">
        <v>618</v>
      </c>
    </row>
    <row r="136" spans="1:105" ht="12" customHeight="1" x14ac:dyDescent="0.3">
      <c r="A136" s="59" t="s">
        <v>33</v>
      </c>
      <c r="B136" s="299">
        <v>0</v>
      </c>
      <c r="C136" s="299">
        <v>0</v>
      </c>
      <c r="D136" s="299">
        <v>0</v>
      </c>
      <c r="E136" s="299">
        <v>0</v>
      </c>
      <c r="F136" s="299">
        <v>0</v>
      </c>
      <c r="G136" s="299">
        <v>0</v>
      </c>
      <c r="H136" s="299">
        <v>0</v>
      </c>
      <c r="I136" s="299">
        <v>0</v>
      </c>
      <c r="J136" s="299">
        <v>0</v>
      </c>
      <c r="K136" s="299">
        <v>0</v>
      </c>
      <c r="L136" s="299">
        <v>0</v>
      </c>
      <c r="M136" s="299">
        <v>0</v>
      </c>
      <c r="N136" s="299">
        <v>0</v>
      </c>
      <c r="O136" s="299">
        <v>0</v>
      </c>
      <c r="P136" s="299">
        <v>0</v>
      </c>
      <c r="Q136" s="299">
        <v>0</v>
      </c>
      <c r="R136" s="299">
        <v>0</v>
      </c>
      <c r="S136" s="299">
        <v>0</v>
      </c>
      <c r="T136" s="299">
        <v>0</v>
      </c>
      <c r="U136" s="299">
        <v>0</v>
      </c>
      <c r="V136" s="299">
        <v>0</v>
      </c>
      <c r="W136" s="299">
        <v>0</v>
      </c>
      <c r="DA136" s="71" t="s">
        <v>619</v>
      </c>
    </row>
    <row r="137" spans="1:105" ht="12" customHeight="1" x14ac:dyDescent="0.3">
      <c r="A137" s="59" t="s">
        <v>160</v>
      </c>
      <c r="B137" s="299">
        <v>2.9707459962860758</v>
      </c>
      <c r="C137" s="299">
        <v>0.22629712660305609</v>
      </c>
      <c r="D137" s="299">
        <v>0.22483782181902559</v>
      </c>
      <c r="E137" s="299">
        <v>0.23678642453058921</v>
      </c>
      <c r="F137" s="299">
        <v>0.23105369180206431</v>
      </c>
      <c r="G137" s="299">
        <v>0.93973987171268991</v>
      </c>
      <c r="H137" s="299">
        <v>1.176035024074219</v>
      </c>
      <c r="I137" s="299">
        <v>0.93786726643801455</v>
      </c>
      <c r="J137" s="299">
        <v>0.72119471520641121</v>
      </c>
      <c r="K137" s="299">
        <v>0</v>
      </c>
      <c r="L137" s="299">
        <v>0.21633182973759099</v>
      </c>
      <c r="M137" s="299">
        <v>0.20936434347102079</v>
      </c>
      <c r="N137" s="299">
        <v>0.86376548835603384</v>
      </c>
      <c r="O137" s="299">
        <v>0.85421225823643543</v>
      </c>
      <c r="P137" s="299">
        <v>0.20867858347226431</v>
      </c>
      <c r="Q137" s="299">
        <v>0.20825595933955901</v>
      </c>
      <c r="R137" s="299">
        <v>0.2105742203536507</v>
      </c>
      <c r="S137" s="299">
        <v>2.0612140370057389E-2</v>
      </c>
      <c r="T137" s="299">
        <v>2.04036438760705E-2</v>
      </c>
      <c r="U137" s="299">
        <v>2.0433548917232369E-2</v>
      </c>
      <c r="V137" s="299">
        <v>1.07825286689142</v>
      </c>
      <c r="W137" s="299">
        <v>1.0344877787124951</v>
      </c>
      <c r="DA137" s="71" t="s">
        <v>620</v>
      </c>
    </row>
    <row r="138" spans="1:105" ht="12" customHeight="1" x14ac:dyDescent="0.3">
      <c r="A138" s="59" t="s">
        <v>70</v>
      </c>
      <c r="B138" s="299">
        <v>2.425559353463234</v>
      </c>
      <c r="C138" s="299">
        <v>5.3077147948596526</v>
      </c>
      <c r="D138" s="299">
        <v>8.6743249846018031</v>
      </c>
      <c r="E138" s="299">
        <v>6.6111560805702396</v>
      </c>
      <c r="F138" s="299">
        <v>6.1747613927744061</v>
      </c>
      <c r="G138" s="299">
        <v>6.2964576423744179</v>
      </c>
      <c r="H138" s="299">
        <v>5.2858969650974448</v>
      </c>
      <c r="I138" s="299">
        <v>4.5087306360453869</v>
      </c>
      <c r="J138" s="299">
        <v>1.5388952847331581</v>
      </c>
      <c r="K138" s="299">
        <v>0</v>
      </c>
      <c r="L138" s="299">
        <v>0</v>
      </c>
      <c r="M138" s="299">
        <v>0</v>
      </c>
      <c r="N138" s="299">
        <v>0.68088913586245969</v>
      </c>
      <c r="O138" s="299">
        <v>0.44812366625068711</v>
      </c>
      <c r="P138" s="299">
        <v>0.2182707389577683</v>
      </c>
      <c r="Q138" s="299">
        <v>0.21776452701515431</v>
      </c>
      <c r="R138" s="299">
        <v>0.2204530117965216</v>
      </c>
      <c r="S138" s="299">
        <v>0.19378535714897499</v>
      </c>
      <c r="T138" s="299">
        <v>6.3850820860982746E-2</v>
      </c>
      <c r="U138" s="299">
        <v>4.2633736636979738E-2</v>
      </c>
      <c r="V138" s="299">
        <v>4.3297688816540551E-2</v>
      </c>
      <c r="W138" s="299">
        <v>4.3197998327279011E-2</v>
      </c>
      <c r="DA138" s="71" t="s">
        <v>621</v>
      </c>
    </row>
    <row r="139" spans="1:105" ht="12" customHeight="1" x14ac:dyDescent="0.3">
      <c r="A139" s="59" t="s">
        <v>162</v>
      </c>
      <c r="B139" s="299">
        <v>24.086133330597679</v>
      </c>
      <c r="C139" s="299">
        <v>21.4141186217465</v>
      </c>
      <c r="D139" s="299">
        <v>21.47559365610881</v>
      </c>
      <c r="E139" s="299">
        <v>27.409714539548119</v>
      </c>
      <c r="F139" s="299">
        <v>31.555240713958192</v>
      </c>
      <c r="G139" s="299">
        <v>31.50440545140032</v>
      </c>
      <c r="H139" s="299">
        <v>30.957725185164382</v>
      </c>
      <c r="I139" s="299">
        <v>30.75278516492623</v>
      </c>
      <c r="J139" s="299">
        <v>29.606404187277239</v>
      </c>
      <c r="K139" s="299">
        <v>28.594637918412531</v>
      </c>
      <c r="L139" s="299">
        <v>26.10121316026202</v>
      </c>
      <c r="M139" s="299">
        <v>24.004569453016021</v>
      </c>
      <c r="N139" s="299">
        <v>24.85056211542841</v>
      </c>
      <c r="O139" s="299">
        <v>25.116237015815329</v>
      </c>
      <c r="P139" s="299">
        <v>23.2208315003747</v>
      </c>
      <c r="Q139" s="299">
        <v>24.106617270543151</v>
      </c>
      <c r="R139" s="299">
        <v>25.010124196821359</v>
      </c>
      <c r="S139" s="299">
        <v>23.78778645288665</v>
      </c>
      <c r="T139" s="299">
        <v>23.96940054743698</v>
      </c>
      <c r="U139" s="299">
        <v>23.39064444401097</v>
      </c>
      <c r="V139" s="299">
        <v>21.486364026730229</v>
      </c>
      <c r="W139" s="299">
        <v>22.93655591209523</v>
      </c>
      <c r="DA139" s="71" t="s">
        <v>622</v>
      </c>
    </row>
    <row r="140" spans="1:105" ht="12" customHeight="1" x14ac:dyDescent="0.3">
      <c r="A140" s="60" t="s">
        <v>623</v>
      </c>
      <c r="B140" s="264">
        <v>51.120790186071403</v>
      </c>
      <c r="C140" s="264">
        <v>49.27718990837667</v>
      </c>
      <c r="D140" s="264">
        <v>48.856078587951217</v>
      </c>
      <c r="E140" s="264">
        <v>50.919714355653092</v>
      </c>
      <c r="F140" s="264">
        <v>50.314093626691673</v>
      </c>
      <c r="G140" s="264">
        <v>45.996583868587329</v>
      </c>
      <c r="H140" s="264">
        <v>48.595037332622582</v>
      </c>
      <c r="I140" s="264">
        <v>49.933009136465451</v>
      </c>
      <c r="J140" s="264">
        <v>49.921781702968943</v>
      </c>
      <c r="K140" s="264">
        <v>24.336537815737319</v>
      </c>
      <c r="L140" s="264">
        <v>46.483941289243617</v>
      </c>
      <c r="M140" s="264">
        <v>47.26832605229653</v>
      </c>
      <c r="N140" s="264">
        <v>45.222205823059227</v>
      </c>
      <c r="O140" s="264">
        <v>45.245484194169912</v>
      </c>
      <c r="P140" s="264">
        <v>47.03290845424096</v>
      </c>
      <c r="Q140" s="264">
        <v>46.637848038909453</v>
      </c>
      <c r="R140" s="264">
        <v>45.199258473427342</v>
      </c>
      <c r="S140" s="264">
        <v>48.444571041895493</v>
      </c>
      <c r="T140" s="264">
        <v>51.484107950004592</v>
      </c>
      <c r="U140" s="264">
        <v>49.811915837672622</v>
      </c>
      <c r="V140" s="264">
        <v>46.673468477869157</v>
      </c>
      <c r="W140" s="264">
        <v>50.160884730912649</v>
      </c>
      <c r="DA140" s="72" t="s">
        <v>624</v>
      </c>
    </row>
    <row r="141" spans="1:105" ht="12" customHeight="1" x14ac:dyDescent="0.3">
      <c r="A141" s="57" t="s">
        <v>625</v>
      </c>
      <c r="B141" s="263">
        <f t="shared" ref="B141:W141" si="2">B142+B146+B157</f>
        <v>81.656727599989779</v>
      </c>
      <c r="C141" s="263">
        <f t="shared" si="2"/>
        <v>77.346388818902426</v>
      </c>
      <c r="D141" s="263">
        <f t="shared" si="2"/>
        <v>80.468424500312636</v>
      </c>
      <c r="E141" s="263">
        <f t="shared" si="2"/>
        <v>92.848072319269548</v>
      </c>
      <c r="F141" s="263">
        <f t="shared" si="2"/>
        <v>90.359566735360573</v>
      </c>
      <c r="G141" s="263">
        <f t="shared" si="2"/>
        <v>88.504249609675725</v>
      </c>
      <c r="H141" s="263">
        <f t="shared" si="2"/>
        <v>90.647636305520066</v>
      </c>
      <c r="I141" s="263">
        <f t="shared" si="2"/>
        <v>90.361402033517749</v>
      </c>
      <c r="J141" s="263">
        <f t="shared" si="2"/>
        <v>83.964581305786652</v>
      </c>
      <c r="K141" s="263">
        <f t="shared" si="2"/>
        <v>55.029702071106087</v>
      </c>
      <c r="L141" s="263">
        <f t="shared" si="2"/>
        <v>72.985800826688958</v>
      </c>
      <c r="M141" s="263">
        <f t="shared" si="2"/>
        <v>71.006691978059237</v>
      </c>
      <c r="N141" s="263">
        <f t="shared" si="2"/>
        <v>71.838418429444687</v>
      </c>
      <c r="O141" s="263">
        <f t="shared" si="2"/>
        <v>71.617656238320222</v>
      </c>
      <c r="P141" s="263">
        <f t="shared" si="2"/>
        <v>70.174035009616233</v>
      </c>
      <c r="Q141" s="263">
        <f t="shared" si="2"/>
        <v>70.01352143710875</v>
      </c>
      <c r="R141" s="263">
        <f t="shared" si="2"/>
        <v>69.696845548539457</v>
      </c>
      <c r="S141" s="263">
        <f t="shared" si="2"/>
        <v>71.073931796327486</v>
      </c>
      <c r="T141" s="263">
        <f t="shared" si="2"/>
        <v>73.891508452250918</v>
      </c>
      <c r="U141" s="263">
        <f t="shared" si="2"/>
        <v>71.693980719178711</v>
      </c>
      <c r="V141" s="263">
        <f t="shared" si="2"/>
        <v>67.886601280218997</v>
      </c>
      <c r="W141" s="263">
        <f t="shared" si="2"/>
        <v>72.641916877444061</v>
      </c>
      <c r="DA141" s="70"/>
    </row>
    <row r="142" spans="1:105" ht="12" customHeight="1" x14ac:dyDescent="0.3">
      <c r="A142" s="60" t="s">
        <v>626</v>
      </c>
      <c r="B142" s="264">
        <v>13.64393212272069</v>
      </c>
      <c r="C142" s="264">
        <v>11.38928221355353</v>
      </c>
      <c r="D142" s="264">
        <v>11.935127310338491</v>
      </c>
      <c r="E142" s="264">
        <v>14.645746830985351</v>
      </c>
      <c r="F142" s="264">
        <v>16.707523184330551</v>
      </c>
      <c r="G142" s="264">
        <v>17.120307003166591</v>
      </c>
      <c r="H142" s="264">
        <v>16.729713472086349</v>
      </c>
      <c r="I142" s="264">
        <v>16.344831858187071</v>
      </c>
      <c r="J142" s="264">
        <v>15.109780028262939</v>
      </c>
      <c r="K142" s="264">
        <v>13.9772156132215</v>
      </c>
      <c r="L142" s="264">
        <v>12.86416011930055</v>
      </c>
      <c r="M142" s="264">
        <v>11.83590344747263</v>
      </c>
      <c r="N142" s="264">
        <v>12.69348916264387</v>
      </c>
      <c r="O142" s="264">
        <v>12.776904577661179</v>
      </c>
      <c r="P142" s="264">
        <v>11.489605159929569</v>
      </c>
      <c r="Q142" s="264">
        <v>11.923382801717221</v>
      </c>
      <c r="R142" s="264">
        <v>12.368096073841169</v>
      </c>
      <c r="S142" s="264">
        <v>11.670517530792051</v>
      </c>
      <c r="T142" s="264">
        <v>11.73685214161087</v>
      </c>
      <c r="U142" s="264">
        <v>11.450512156665649</v>
      </c>
      <c r="V142" s="264">
        <v>11.036982682253139</v>
      </c>
      <c r="W142" s="264">
        <v>11.724387029595141</v>
      </c>
      <c r="DA142" s="72" t="s">
        <v>627</v>
      </c>
    </row>
    <row r="143" spans="1:105" ht="12" customHeight="1" x14ac:dyDescent="0.3">
      <c r="A143" s="59" t="s">
        <v>33</v>
      </c>
      <c r="B143" s="232">
        <v>0</v>
      </c>
      <c r="C143" s="232">
        <v>0</v>
      </c>
      <c r="D143" s="232">
        <v>0</v>
      </c>
      <c r="E143" s="232">
        <v>0</v>
      </c>
      <c r="F143" s="232">
        <v>0</v>
      </c>
      <c r="G143" s="232">
        <v>0</v>
      </c>
      <c r="H143" s="232">
        <v>0</v>
      </c>
      <c r="I143" s="232">
        <v>0</v>
      </c>
      <c r="J143" s="232">
        <v>0</v>
      </c>
      <c r="K143" s="232">
        <v>0</v>
      </c>
      <c r="L143" s="232">
        <v>0</v>
      </c>
      <c r="M143" s="232">
        <v>0</v>
      </c>
      <c r="N143" s="232">
        <v>0</v>
      </c>
      <c r="O143" s="232">
        <v>0</v>
      </c>
      <c r="P143" s="232">
        <v>0</v>
      </c>
      <c r="Q143" s="232">
        <v>0</v>
      </c>
      <c r="R143" s="232">
        <v>0</v>
      </c>
      <c r="S143" s="232">
        <v>0</v>
      </c>
      <c r="T143" s="232">
        <v>0</v>
      </c>
      <c r="U143" s="232">
        <v>0</v>
      </c>
      <c r="V143" s="232">
        <v>0</v>
      </c>
      <c r="W143" s="232">
        <v>0</v>
      </c>
      <c r="DA143" s="71" t="s">
        <v>628</v>
      </c>
    </row>
    <row r="144" spans="1:105" ht="12" customHeight="1" x14ac:dyDescent="0.3">
      <c r="A144" s="59" t="s">
        <v>160</v>
      </c>
      <c r="B144" s="232">
        <v>1.498053646079508</v>
      </c>
      <c r="C144" s="232">
        <v>0.11909946042487771</v>
      </c>
      <c r="D144" s="232">
        <v>0.1236596622661033</v>
      </c>
      <c r="E144" s="232">
        <v>0.1254377192685292</v>
      </c>
      <c r="F144" s="232">
        <v>0.1214465223070668</v>
      </c>
      <c r="G144" s="232">
        <v>0.4958871607376325</v>
      </c>
      <c r="H144" s="232">
        <v>0.61227596327937006</v>
      </c>
      <c r="I144" s="232">
        <v>0.48371622542095383</v>
      </c>
      <c r="J144" s="232">
        <v>0.35931276786380217</v>
      </c>
      <c r="K144" s="232">
        <v>0</v>
      </c>
      <c r="L144" s="232">
        <v>0.1057441831182627</v>
      </c>
      <c r="M144" s="232">
        <v>0.102338437673684</v>
      </c>
      <c r="N144" s="232">
        <v>0.4263847779515525</v>
      </c>
      <c r="O144" s="232">
        <v>0.42025412796613648</v>
      </c>
      <c r="P144" s="232">
        <v>0.10233395921849529</v>
      </c>
      <c r="Q144" s="232">
        <v>0.1021233177104415</v>
      </c>
      <c r="R144" s="232">
        <v>0.1032644752706208</v>
      </c>
      <c r="S144" s="232">
        <v>1.010376000694284E-2</v>
      </c>
      <c r="T144" s="232">
        <v>9.982347059349474E-3</v>
      </c>
      <c r="U144" s="232">
        <v>9.9941831107165646E-3</v>
      </c>
      <c r="V144" s="232">
        <v>0.52740351299003729</v>
      </c>
      <c r="W144" s="232">
        <v>0.50597442695674177</v>
      </c>
      <c r="DA144" s="71" t="s">
        <v>629</v>
      </c>
    </row>
    <row r="145" spans="1:105" ht="12" customHeight="1" x14ac:dyDescent="0.3">
      <c r="A145" s="59" t="s">
        <v>162</v>
      </c>
      <c r="B145" s="232">
        <v>12.14587847664118</v>
      </c>
      <c r="C145" s="232">
        <v>11.270182753128649</v>
      </c>
      <c r="D145" s="232">
        <v>11.811467648072391</v>
      </c>
      <c r="E145" s="232">
        <v>14.52030911171682</v>
      </c>
      <c r="F145" s="232">
        <v>16.58607666202348</v>
      </c>
      <c r="G145" s="232">
        <v>16.62441984242896</v>
      </c>
      <c r="H145" s="232">
        <v>16.117437508806979</v>
      </c>
      <c r="I145" s="232">
        <v>15.86111563276612</v>
      </c>
      <c r="J145" s="232">
        <v>14.750467260399139</v>
      </c>
      <c r="K145" s="232">
        <v>13.9772156132215</v>
      </c>
      <c r="L145" s="232">
        <v>12.75841593618229</v>
      </c>
      <c r="M145" s="232">
        <v>11.73356500979895</v>
      </c>
      <c r="N145" s="232">
        <v>12.26710438469232</v>
      </c>
      <c r="O145" s="232">
        <v>12.35665044969504</v>
      </c>
      <c r="P145" s="232">
        <v>11.387271200711069</v>
      </c>
      <c r="Q145" s="232">
        <v>11.821259484006781</v>
      </c>
      <c r="R145" s="232">
        <v>12.26483159857055</v>
      </c>
      <c r="S145" s="232">
        <v>11.6604137707851</v>
      </c>
      <c r="T145" s="232">
        <v>11.72686979455152</v>
      </c>
      <c r="U145" s="232">
        <v>11.440517973554931</v>
      </c>
      <c r="V145" s="232">
        <v>10.5095791692631</v>
      </c>
      <c r="W145" s="232">
        <v>11.21841260263839</v>
      </c>
      <c r="DA145" s="71" t="s">
        <v>630</v>
      </c>
    </row>
    <row r="146" spans="1:105" ht="12" customHeight="1" x14ac:dyDescent="0.3">
      <c r="A146" s="60" t="s">
        <v>631</v>
      </c>
      <c r="B146" s="264">
        <v>42.234190970370967</v>
      </c>
      <c r="C146" s="264">
        <v>40.022677753159357</v>
      </c>
      <c r="D146" s="264">
        <v>41.662701624895497</v>
      </c>
      <c r="E146" s="264">
        <v>51.227582965606459</v>
      </c>
      <c r="F146" s="264">
        <v>47.205932059210681</v>
      </c>
      <c r="G146" s="264">
        <v>47.112209476090612</v>
      </c>
      <c r="H146" s="264">
        <v>48.61801876225131</v>
      </c>
      <c r="I146" s="264">
        <v>48.263025331895818</v>
      </c>
      <c r="J146" s="264">
        <v>43.982830945277968</v>
      </c>
      <c r="K146" s="264">
        <v>29.1566534943608</v>
      </c>
      <c r="L146" s="264">
        <v>37.400035635630353</v>
      </c>
      <c r="M146" s="264">
        <v>36.065771890960541</v>
      </c>
      <c r="N146" s="264">
        <v>36.821670872855023</v>
      </c>
      <c r="O146" s="264">
        <v>36.580942905768211</v>
      </c>
      <c r="P146" s="264">
        <v>35.619946395766583</v>
      </c>
      <c r="Q146" s="264">
        <v>35.220148322926462</v>
      </c>
      <c r="R146" s="264">
        <v>35.163274037862777</v>
      </c>
      <c r="S146" s="264">
        <v>35.656616957787342</v>
      </c>
      <c r="T146" s="264">
        <v>36.966398922914237</v>
      </c>
      <c r="U146" s="264">
        <v>35.880133050224003</v>
      </c>
      <c r="V146" s="264">
        <v>34.020325030099293</v>
      </c>
      <c r="W146" s="264">
        <v>36.383528161570553</v>
      </c>
      <c r="DA146" s="72" t="s">
        <v>632</v>
      </c>
    </row>
    <row r="147" spans="1:105" ht="12" customHeight="1" x14ac:dyDescent="0.3">
      <c r="A147" s="64" t="s">
        <v>30</v>
      </c>
      <c r="B147" s="231">
        <v>8.6759719177819772</v>
      </c>
      <c r="C147" s="231">
        <v>8.6483991681249073</v>
      </c>
      <c r="D147" s="231">
        <v>7.0469467970698592</v>
      </c>
      <c r="E147" s="231">
        <v>5.357946309107315</v>
      </c>
      <c r="F147" s="231">
        <v>6.5280752602465837</v>
      </c>
      <c r="G147" s="231">
        <v>5.1674506622449474</v>
      </c>
      <c r="H147" s="231">
        <v>5.4284933674227984</v>
      </c>
      <c r="I147" s="231">
        <v>6.0269732641269584</v>
      </c>
      <c r="J147" s="231">
        <v>12.196177650836351</v>
      </c>
      <c r="K147" s="231">
        <v>6.8806162251838607</v>
      </c>
      <c r="L147" s="231">
        <v>1.670645067496924</v>
      </c>
      <c r="M147" s="231">
        <v>0</v>
      </c>
      <c r="N147" s="231">
        <v>1.115922085760567</v>
      </c>
      <c r="O147" s="231">
        <v>0</v>
      </c>
      <c r="P147" s="231">
        <v>0</v>
      </c>
      <c r="Q147" s="231">
        <v>0</v>
      </c>
      <c r="R147" s="231">
        <v>0</v>
      </c>
      <c r="S147" s="231">
        <v>0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633</v>
      </c>
    </row>
    <row r="148" spans="1:105" ht="12" customHeight="1" x14ac:dyDescent="0.3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634</v>
      </c>
    </row>
    <row r="149" spans="1:105" ht="12" customHeight="1" x14ac:dyDescent="0.3">
      <c r="A149" s="64" t="s">
        <v>33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0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635</v>
      </c>
    </row>
    <row r="150" spans="1:105" ht="12" customHeight="1" x14ac:dyDescent="0.3">
      <c r="A150" s="64" t="s">
        <v>160</v>
      </c>
      <c r="B150" s="231">
        <v>3.3814348254517101</v>
      </c>
      <c r="C150" s="231">
        <v>0.26346573769386161</v>
      </c>
      <c r="D150" s="231">
        <v>0.25623023268386608</v>
      </c>
      <c r="E150" s="231">
        <v>0.21667368148678301</v>
      </c>
      <c r="F150" s="231">
        <v>0.238285593886362</v>
      </c>
      <c r="G150" s="231">
        <v>0.88768449936630456</v>
      </c>
      <c r="H150" s="231">
        <v>1.1171632768807651</v>
      </c>
      <c r="I150" s="231">
        <v>0.91605000806079973</v>
      </c>
      <c r="J150" s="231">
        <v>0.71938777561686784</v>
      </c>
      <c r="K150" s="231">
        <v>0</v>
      </c>
      <c r="L150" s="231">
        <v>0.277991310155837</v>
      </c>
      <c r="M150" s="231">
        <v>0.29531938922361972</v>
      </c>
      <c r="N150" s="231">
        <v>1.104823816367134</v>
      </c>
      <c r="O150" s="231">
        <v>1.121018364430437</v>
      </c>
      <c r="P150" s="231">
        <v>0.29746502685722431</v>
      </c>
      <c r="Q150" s="231">
        <v>0.29898153837983771</v>
      </c>
      <c r="R150" s="231">
        <v>0.29104339228816312</v>
      </c>
      <c r="S150" s="231">
        <v>3.062051334053122E-2</v>
      </c>
      <c r="T150" s="231">
        <v>3.135694922963507E-2</v>
      </c>
      <c r="U150" s="231">
        <v>3.1259804942275142E-2</v>
      </c>
      <c r="V150" s="231">
        <v>1.6225518219525421</v>
      </c>
      <c r="W150" s="231">
        <v>1.567333073299404</v>
      </c>
      <c r="DA150" s="73" t="s">
        <v>636</v>
      </c>
    </row>
    <row r="151" spans="1:105" ht="12" customHeight="1" x14ac:dyDescent="0.3">
      <c r="A151" s="64" t="s">
        <v>70</v>
      </c>
      <c r="B151" s="231">
        <v>2.76087921325297</v>
      </c>
      <c r="C151" s="231">
        <v>6.1794907203980181</v>
      </c>
      <c r="D151" s="231">
        <v>9.8854556195131984</v>
      </c>
      <c r="E151" s="231">
        <v>6.0496015753463617</v>
      </c>
      <c r="F151" s="231">
        <v>6.3680293273318034</v>
      </c>
      <c r="G151" s="231">
        <v>5.9476755411747622</v>
      </c>
      <c r="H151" s="231">
        <v>5.0212875075136196</v>
      </c>
      <c r="I151" s="231">
        <v>4.4038457074845851</v>
      </c>
      <c r="J151" s="231">
        <v>1.5350396119786089</v>
      </c>
      <c r="K151" s="231">
        <v>0</v>
      </c>
      <c r="L151" s="231">
        <v>0</v>
      </c>
      <c r="M151" s="231">
        <v>0</v>
      </c>
      <c r="N151" s="231">
        <v>0.87091061607269149</v>
      </c>
      <c r="O151" s="231">
        <v>0.58809137255891575</v>
      </c>
      <c r="P151" s="231">
        <v>0.31113835519613059</v>
      </c>
      <c r="Q151" s="231">
        <v>0.31263246198583622</v>
      </c>
      <c r="R151" s="231">
        <v>0.30469728101400873</v>
      </c>
      <c r="S151" s="231">
        <v>0.28787923074692678</v>
      </c>
      <c r="T151" s="231">
        <v>9.8127910885393924E-2</v>
      </c>
      <c r="U151" s="231">
        <v>6.5222262497357075E-2</v>
      </c>
      <c r="V151" s="231">
        <v>6.515423796474494E-2</v>
      </c>
      <c r="W151" s="231">
        <v>6.5448478823927694E-2</v>
      </c>
      <c r="DA151" s="73" t="s">
        <v>637</v>
      </c>
    </row>
    <row r="152" spans="1:105" ht="12" customHeight="1" x14ac:dyDescent="0.3">
      <c r="A152" s="64" t="s">
        <v>34</v>
      </c>
      <c r="B152" s="231">
        <v>0</v>
      </c>
      <c r="C152" s="231">
        <v>0</v>
      </c>
      <c r="D152" s="231">
        <v>0</v>
      </c>
      <c r="E152" s="231">
        <v>14.521840068537189</v>
      </c>
      <c r="F152" s="231">
        <v>1.528632846047614</v>
      </c>
      <c r="G152" s="231">
        <v>5.3501289766629272</v>
      </c>
      <c r="H152" s="231">
        <v>7.6430782458209254</v>
      </c>
      <c r="I152" s="231">
        <v>6.8787618228083707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638</v>
      </c>
    </row>
    <row r="153" spans="1:105" ht="12" customHeight="1" x14ac:dyDescent="0.3">
      <c r="A153" s="64" t="s">
        <v>162</v>
      </c>
      <c r="B153" s="231">
        <v>27.415905013884309</v>
      </c>
      <c r="C153" s="231">
        <v>24.931322126942579</v>
      </c>
      <c r="D153" s="231">
        <v>24.47406897562858</v>
      </c>
      <c r="E153" s="231">
        <v>25.081521331128801</v>
      </c>
      <c r="F153" s="231">
        <v>32.542909031698308</v>
      </c>
      <c r="G153" s="231">
        <v>29.759269796641661</v>
      </c>
      <c r="H153" s="231">
        <v>29.407996364613201</v>
      </c>
      <c r="I153" s="231">
        <v>30.03739452941511</v>
      </c>
      <c r="J153" s="231">
        <v>29.53222590684614</v>
      </c>
      <c r="K153" s="231">
        <v>22.276037269176939</v>
      </c>
      <c r="L153" s="231">
        <v>33.54065119256552</v>
      </c>
      <c r="M153" s="231">
        <v>33.859704436356793</v>
      </c>
      <c r="N153" s="231">
        <v>31.785818309887471</v>
      </c>
      <c r="O153" s="231">
        <v>32.961085103420913</v>
      </c>
      <c r="P153" s="231">
        <v>33.100594948326894</v>
      </c>
      <c r="Q153" s="231">
        <v>34.608534322560793</v>
      </c>
      <c r="R153" s="231">
        <v>34.567533364560603</v>
      </c>
      <c r="S153" s="231">
        <v>35.338117213699881</v>
      </c>
      <c r="T153" s="231">
        <v>36.836914062799217</v>
      </c>
      <c r="U153" s="231">
        <v>35.783650982784373</v>
      </c>
      <c r="V153" s="231">
        <v>32.332618970181997</v>
      </c>
      <c r="W153" s="231">
        <v>34.750746609447233</v>
      </c>
      <c r="DA153" s="73" t="s">
        <v>639</v>
      </c>
    </row>
    <row r="154" spans="1:105" ht="12" customHeight="1" x14ac:dyDescent="0.3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640</v>
      </c>
    </row>
    <row r="155" spans="1:105" ht="12" customHeight="1" x14ac:dyDescent="0.3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1.910748065412071</v>
      </c>
      <c r="M155" s="231">
        <v>1.9107480653801241</v>
      </c>
      <c r="N155" s="231">
        <v>1.9441960447671449</v>
      </c>
      <c r="O155" s="231">
        <v>1.9107480653579461</v>
      </c>
      <c r="P155" s="231">
        <v>1.9107480653863389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641</v>
      </c>
    </row>
    <row r="156" spans="1:105" ht="12" customHeight="1" x14ac:dyDescent="0.3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642</v>
      </c>
    </row>
    <row r="157" spans="1:105" ht="12" customHeight="1" x14ac:dyDescent="0.3">
      <c r="A157" s="61" t="s">
        <v>643</v>
      </c>
      <c r="B157" s="265">
        <v>25.77860450689812</v>
      </c>
      <c r="C157" s="265">
        <v>25.934428852189541</v>
      </c>
      <c r="D157" s="265">
        <v>26.870595565078641</v>
      </c>
      <c r="E157" s="265">
        <v>26.97474252267774</v>
      </c>
      <c r="F157" s="265">
        <v>26.446111491819341</v>
      </c>
      <c r="G157" s="265">
        <v>24.271733130418522</v>
      </c>
      <c r="H157" s="265">
        <v>25.299904071182411</v>
      </c>
      <c r="I157" s="265">
        <v>25.75354484343486</v>
      </c>
      <c r="J157" s="265">
        <v>24.871970332245748</v>
      </c>
      <c r="K157" s="265">
        <v>11.895832963523789</v>
      </c>
      <c r="L157" s="265">
        <v>22.721605071758059</v>
      </c>
      <c r="M157" s="265">
        <v>23.105016639626061</v>
      </c>
      <c r="N157" s="265">
        <v>22.323258393945789</v>
      </c>
      <c r="O157" s="265">
        <v>22.259808754890841</v>
      </c>
      <c r="P157" s="265">
        <v>23.064483453920079</v>
      </c>
      <c r="Q157" s="265">
        <v>22.86999031246507</v>
      </c>
      <c r="R157" s="265">
        <v>22.165475436835511</v>
      </c>
      <c r="S157" s="265">
        <v>23.7467973077481</v>
      </c>
      <c r="T157" s="265">
        <v>25.188257387725809</v>
      </c>
      <c r="U157" s="265">
        <v>24.363335512289051</v>
      </c>
      <c r="V157" s="265">
        <v>22.829293567866561</v>
      </c>
      <c r="W157" s="265">
        <v>24.534001686278359</v>
      </c>
      <c r="DA157" s="74" t="s">
        <v>644</v>
      </c>
    </row>
    <row r="158" spans="1:105" ht="12" hidden="1" customHeight="1" x14ac:dyDescent="0.3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3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3">
      <c r="A160" s="32" t="s">
        <v>253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3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3">
      <c r="A162" s="35" t="s">
        <v>43</v>
      </c>
      <c r="B162" s="234">
        <f t="shared" ref="B162:W162" si="3">SUM(B163:B169)</f>
        <v>0</v>
      </c>
      <c r="C162" s="234">
        <f t="shared" si="3"/>
        <v>0</v>
      </c>
      <c r="D162" s="234">
        <f t="shared" si="3"/>
        <v>0</v>
      </c>
      <c r="E162" s="234">
        <f t="shared" si="3"/>
        <v>0</v>
      </c>
      <c r="F162" s="234">
        <f t="shared" si="3"/>
        <v>0</v>
      </c>
      <c r="G162" s="234">
        <f t="shared" si="3"/>
        <v>0</v>
      </c>
      <c r="H162" s="234">
        <f t="shared" si="3"/>
        <v>0</v>
      </c>
      <c r="I162" s="234">
        <f t="shared" si="3"/>
        <v>0</v>
      </c>
      <c r="J162" s="234">
        <f t="shared" si="3"/>
        <v>0</v>
      </c>
      <c r="K162" s="234">
        <f t="shared" si="3"/>
        <v>0</v>
      </c>
      <c r="L162" s="234">
        <f t="shared" si="3"/>
        <v>0</v>
      </c>
      <c r="M162" s="234">
        <f t="shared" si="3"/>
        <v>0</v>
      </c>
      <c r="N162" s="234">
        <f t="shared" si="3"/>
        <v>0</v>
      </c>
      <c r="O162" s="234">
        <f t="shared" si="3"/>
        <v>0</v>
      </c>
      <c r="P162" s="234">
        <f t="shared" si="3"/>
        <v>0</v>
      </c>
      <c r="Q162" s="234">
        <f t="shared" si="3"/>
        <v>0</v>
      </c>
      <c r="R162" s="234">
        <f t="shared" si="3"/>
        <v>0</v>
      </c>
      <c r="S162" s="234">
        <f t="shared" si="3"/>
        <v>0</v>
      </c>
      <c r="T162" s="234">
        <f t="shared" si="3"/>
        <v>0</v>
      </c>
      <c r="U162" s="234">
        <f t="shared" si="3"/>
        <v>0</v>
      </c>
      <c r="V162" s="234">
        <f t="shared" si="3"/>
        <v>0</v>
      </c>
      <c r="W162" s="234">
        <f t="shared" si="3"/>
        <v>0</v>
      </c>
      <c r="DA162" s="95"/>
    </row>
    <row r="163" spans="1:105" ht="12" customHeight="1" x14ac:dyDescent="0.3">
      <c r="A163" s="55" t="s">
        <v>92</v>
      </c>
      <c r="B163" s="301">
        <f t="shared" ref="B163:W163" si="4">IF(B6=0,0,B6/B$5)</f>
        <v>0</v>
      </c>
      <c r="C163" s="301">
        <f t="shared" si="4"/>
        <v>0</v>
      </c>
      <c r="D163" s="301">
        <f t="shared" si="4"/>
        <v>0</v>
      </c>
      <c r="E163" s="301">
        <f t="shared" si="4"/>
        <v>0</v>
      </c>
      <c r="F163" s="301">
        <f t="shared" si="4"/>
        <v>0</v>
      </c>
      <c r="G163" s="301">
        <f t="shared" si="4"/>
        <v>0</v>
      </c>
      <c r="H163" s="301">
        <f t="shared" si="4"/>
        <v>0</v>
      </c>
      <c r="I163" s="301">
        <f t="shared" si="4"/>
        <v>0</v>
      </c>
      <c r="J163" s="301">
        <f t="shared" si="4"/>
        <v>0</v>
      </c>
      <c r="K163" s="301">
        <f t="shared" si="4"/>
        <v>0</v>
      </c>
      <c r="L163" s="301">
        <f t="shared" si="4"/>
        <v>0</v>
      </c>
      <c r="M163" s="301">
        <f t="shared" si="4"/>
        <v>0</v>
      </c>
      <c r="N163" s="301">
        <f t="shared" si="4"/>
        <v>0</v>
      </c>
      <c r="O163" s="301">
        <f t="shared" si="4"/>
        <v>0</v>
      </c>
      <c r="P163" s="301">
        <f t="shared" si="4"/>
        <v>0</v>
      </c>
      <c r="Q163" s="301">
        <f t="shared" si="4"/>
        <v>0</v>
      </c>
      <c r="R163" s="301">
        <f t="shared" si="4"/>
        <v>0</v>
      </c>
      <c r="S163" s="301">
        <f t="shared" si="4"/>
        <v>0</v>
      </c>
      <c r="T163" s="301">
        <f t="shared" si="4"/>
        <v>0</v>
      </c>
      <c r="U163" s="301">
        <f t="shared" si="4"/>
        <v>0</v>
      </c>
      <c r="V163" s="301">
        <f t="shared" si="4"/>
        <v>0</v>
      </c>
      <c r="W163" s="301">
        <f t="shared" si="4"/>
        <v>0</v>
      </c>
      <c r="DA163" s="67"/>
    </row>
    <row r="164" spans="1:105" ht="12" customHeight="1" x14ac:dyDescent="0.3">
      <c r="A164" s="202" t="s">
        <v>93</v>
      </c>
      <c r="B164" s="235">
        <f t="shared" ref="B164:W164" si="5">IF(B7=0,0,B7/B$5)</f>
        <v>0</v>
      </c>
      <c r="C164" s="235">
        <f t="shared" si="5"/>
        <v>0</v>
      </c>
      <c r="D164" s="235">
        <f t="shared" si="5"/>
        <v>0</v>
      </c>
      <c r="E164" s="235">
        <f t="shared" si="5"/>
        <v>0</v>
      </c>
      <c r="F164" s="235">
        <f t="shared" si="5"/>
        <v>0</v>
      </c>
      <c r="G164" s="235">
        <f t="shared" si="5"/>
        <v>0</v>
      </c>
      <c r="H164" s="235">
        <f t="shared" si="5"/>
        <v>0</v>
      </c>
      <c r="I164" s="235">
        <f t="shared" si="5"/>
        <v>0</v>
      </c>
      <c r="J164" s="235">
        <f t="shared" si="5"/>
        <v>0</v>
      </c>
      <c r="K164" s="235">
        <f t="shared" si="5"/>
        <v>0</v>
      </c>
      <c r="L164" s="235">
        <f t="shared" si="5"/>
        <v>0</v>
      </c>
      <c r="M164" s="235">
        <f t="shared" si="5"/>
        <v>0</v>
      </c>
      <c r="N164" s="235">
        <f t="shared" si="5"/>
        <v>0</v>
      </c>
      <c r="O164" s="235">
        <f t="shared" si="5"/>
        <v>0</v>
      </c>
      <c r="P164" s="235">
        <f t="shared" si="5"/>
        <v>0</v>
      </c>
      <c r="Q164" s="235">
        <f t="shared" si="5"/>
        <v>0</v>
      </c>
      <c r="R164" s="235">
        <f t="shared" si="5"/>
        <v>0</v>
      </c>
      <c r="S164" s="235">
        <f t="shared" si="5"/>
        <v>0</v>
      </c>
      <c r="T164" s="235">
        <f t="shared" si="5"/>
        <v>0</v>
      </c>
      <c r="U164" s="235">
        <f t="shared" si="5"/>
        <v>0</v>
      </c>
      <c r="V164" s="235">
        <f t="shared" si="5"/>
        <v>0</v>
      </c>
      <c r="W164" s="235">
        <f t="shared" si="5"/>
        <v>0</v>
      </c>
      <c r="DA164" s="174"/>
    </row>
    <row r="165" spans="1:105" ht="12" customHeight="1" x14ac:dyDescent="0.3">
      <c r="A165" s="202" t="s">
        <v>94</v>
      </c>
      <c r="B165" s="235">
        <f t="shared" ref="B165:W165" si="6">IF(B8=0,0,B8/B$5)</f>
        <v>0</v>
      </c>
      <c r="C165" s="235">
        <f t="shared" si="6"/>
        <v>0</v>
      </c>
      <c r="D165" s="235">
        <f t="shared" si="6"/>
        <v>0</v>
      </c>
      <c r="E165" s="235">
        <f t="shared" si="6"/>
        <v>0</v>
      </c>
      <c r="F165" s="235">
        <f t="shared" si="6"/>
        <v>0</v>
      </c>
      <c r="G165" s="235">
        <f t="shared" si="6"/>
        <v>0</v>
      </c>
      <c r="H165" s="235">
        <f t="shared" si="6"/>
        <v>0</v>
      </c>
      <c r="I165" s="235">
        <f t="shared" si="6"/>
        <v>0</v>
      </c>
      <c r="J165" s="235">
        <f t="shared" si="6"/>
        <v>0</v>
      </c>
      <c r="K165" s="235">
        <f t="shared" si="6"/>
        <v>0</v>
      </c>
      <c r="L165" s="235">
        <f t="shared" si="6"/>
        <v>0</v>
      </c>
      <c r="M165" s="235">
        <f t="shared" si="6"/>
        <v>0</v>
      </c>
      <c r="N165" s="235">
        <f t="shared" si="6"/>
        <v>0</v>
      </c>
      <c r="O165" s="235">
        <f t="shared" si="6"/>
        <v>0</v>
      </c>
      <c r="P165" s="235">
        <f t="shared" si="6"/>
        <v>0</v>
      </c>
      <c r="Q165" s="235">
        <f t="shared" si="6"/>
        <v>0</v>
      </c>
      <c r="R165" s="235">
        <f t="shared" si="6"/>
        <v>0</v>
      </c>
      <c r="S165" s="235">
        <f t="shared" si="6"/>
        <v>0</v>
      </c>
      <c r="T165" s="235">
        <f t="shared" si="6"/>
        <v>0</v>
      </c>
      <c r="U165" s="235">
        <f t="shared" si="6"/>
        <v>0</v>
      </c>
      <c r="V165" s="235">
        <f t="shared" si="6"/>
        <v>0</v>
      </c>
      <c r="W165" s="235">
        <f t="shared" si="6"/>
        <v>0</v>
      </c>
      <c r="DA165" s="174"/>
    </row>
    <row r="166" spans="1:105" ht="12" customHeight="1" x14ac:dyDescent="0.3">
      <c r="A166" s="202" t="s">
        <v>95</v>
      </c>
      <c r="B166" s="235">
        <f t="shared" ref="B166:W166" si="7">IF(B9=0,0,B9/B$5)</f>
        <v>0</v>
      </c>
      <c r="C166" s="235">
        <f t="shared" si="7"/>
        <v>0</v>
      </c>
      <c r="D166" s="235">
        <f t="shared" si="7"/>
        <v>0</v>
      </c>
      <c r="E166" s="235">
        <f t="shared" si="7"/>
        <v>0</v>
      </c>
      <c r="F166" s="235">
        <f t="shared" si="7"/>
        <v>0</v>
      </c>
      <c r="G166" s="235">
        <f t="shared" si="7"/>
        <v>0</v>
      </c>
      <c r="H166" s="235">
        <f t="shared" si="7"/>
        <v>0</v>
      </c>
      <c r="I166" s="235">
        <f t="shared" si="7"/>
        <v>0</v>
      </c>
      <c r="J166" s="235">
        <f t="shared" si="7"/>
        <v>0</v>
      </c>
      <c r="K166" s="235">
        <f t="shared" si="7"/>
        <v>0</v>
      </c>
      <c r="L166" s="235">
        <f t="shared" si="7"/>
        <v>0</v>
      </c>
      <c r="M166" s="235">
        <f t="shared" si="7"/>
        <v>0</v>
      </c>
      <c r="N166" s="235">
        <f t="shared" si="7"/>
        <v>0</v>
      </c>
      <c r="O166" s="235">
        <f t="shared" si="7"/>
        <v>0</v>
      </c>
      <c r="P166" s="235">
        <f t="shared" si="7"/>
        <v>0</v>
      </c>
      <c r="Q166" s="235">
        <f t="shared" si="7"/>
        <v>0</v>
      </c>
      <c r="R166" s="235">
        <f t="shared" si="7"/>
        <v>0</v>
      </c>
      <c r="S166" s="235">
        <f t="shared" si="7"/>
        <v>0</v>
      </c>
      <c r="T166" s="235">
        <f t="shared" si="7"/>
        <v>0</v>
      </c>
      <c r="U166" s="235">
        <f t="shared" si="7"/>
        <v>0</v>
      </c>
      <c r="V166" s="235">
        <f t="shared" si="7"/>
        <v>0</v>
      </c>
      <c r="W166" s="235">
        <f t="shared" si="7"/>
        <v>0</v>
      </c>
      <c r="DA166" s="174"/>
    </row>
    <row r="167" spans="1:105" ht="12" customHeight="1" x14ac:dyDescent="0.3">
      <c r="A167" s="56" t="s">
        <v>96</v>
      </c>
      <c r="B167" s="302">
        <f t="shared" ref="B167:W167" si="8">IF(B10=0,0,B10/B$5)</f>
        <v>0</v>
      </c>
      <c r="C167" s="302">
        <f t="shared" si="8"/>
        <v>0</v>
      </c>
      <c r="D167" s="302">
        <f t="shared" si="8"/>
        <v>0</v>
      </c>
      <c r="E167" s="302">
        <f t="shared" si="8"/>
        <v>0</v>
      </c>
      <c r="F167" s="302">
        <f t="shared" si="8"/>
        <v>0</v>
      </c>
      <c r="G167" s="302">
        <f t="shared" si="8"/>
        <v>0</v>
      </c>
      <c r="H167" s="302">
        <f t="shared" si="8"/>
        <v>0</v>
      </c>
      <c r="I167" s="302">
        <f t="shared" si="8"/>
        <v>0</v>
      </c>
      <c r="J167" s="302">
        <f t="shared" si="8"/>
        <v>0</v>
      </c>
      <c r="K167" s="302">
        <f t="shared" si="8"/>
        <v>0</v>
      </c>
      <c r="L167" s="302">
        <f t="shared" si="8"/>
        <v>0</v>
      </c>
      <c r="M167" s="302">
        <f t="shared" si="8"/>
        <v>0</v>
      </c>
      <c r="N167" s="302">
        <f t="shared" si="8"/>
        <v>0</v>
      </c>
      <c r="O167" s="302">
        <f t="shared" si="8"/>
        <v>0</v>
      </c>
      <c r="P167" s="302">
        <f t="shared" si="8"/>
        <v>0</v>
      </c>
      <c r="Q167" s="302">
        <f t="shared" si="8"/>
        <v>0</v>
      </c>
      <c r="R167" s="302">
        <f t="shared" si="8"/>
        <v>0</v>
      </c>
      <c r="S167" s="302">
        <f t="shared" si="8"/>
        <v>0</v>
      </c>
      <c r="T167" s="302">
        <f t="shared" si="8"/>
        <v>0</v>
      </c>
      <c r="U167" s="302">
        <f t="shared" si="8"/>
        <v>0</v>
      </c>
      <c r="V167" s="302">
        <f t="shared" si="8"/>
        <v>0</v>
      </c>
      <c r="W167" s="302">
        <f t="shared" si="8"/>
        <v>0</v>
      </c>
      <c r="DA167" s="68"/>
    </row>
    <row r="168" spans="1:105" ht="12" customHeight="1" x14ac:dyDescent="0.3">
      <c r="A168" s="203" t="s">
        <v>487</v>
      </c>
      <c r="B168" s="303">
        <f t="shared" ref="B168:W168" si="9">IF(B16=0,0,B16/B$5)</f>
        <v>0</v>
      </c>
      <c r="C168" s="303">
        <f t="shared" si="9"/>
        <v>0</v>
      </c>
      <c r="D168" s="303">
        <f t="shared" si="9"/>
        <v>0</v>
      </c>
      <c r="E168" s="303">
        <f t="shared" si="9"/>
        <v>0</v>
      </c>
      <c r="F168" s="303">
        <f t="shared" si="9"/>
        <v>0</v>
      </c>
      <c r="G168" s="303">
        <f t="shared" si="9"/>
        <v>0</v>
      </c>
      <c r="H168" s="303">
        <f t="shared" si="9"/>
        <v>0</v>
      </c>
      <c r="I168" s="303">
        <f t="shared" si="9"/>
        <v>0</v>
      </c>
      <c r="J168" s="303">
        <f t="shared" si="9"/>
        <v>0</v>
      </c>
      <c r="K168" s="303">
        <f t="shared" si="9"/>
        <v>0</v>
      </c>
      <c r="L168" s="303">
        <f t="shared" si="9"/>
        <v>0</v>
      </c>
      <c r="M168" s="303">
        <f t="shared" si="9"/>
        <v>0</v>
      </c>
      <c r="N168" s="303">
        <f t="shared" si="9"/>
        <v>0</v>
      </c>
      <c r="O168" s="303">
        <f t="shared" si="9"/>
        <v>0</v>
      </c>
      <c r="P168" s="303">
        <f t="shared" si="9"/>
        <v>0</v>
      </c>
      <c r="Q168" s="303">
        <f t="shared" si="9"/>
        <v>0</v>
      </c>
      <c r="R168" s="303">
        <f t="shared" si="9"/>
        <v>0</v>
      </c>
      <c r="S168" s="303">
        <f t="shared" si="9"/>
        <v>0</v>
      </c>
      <c r="T168" s="303">
        <f t="shared" si="9"/>
        <v>0</v>
      </c>
      <c r="U168" s="303">
        <f t="shared" si="9"/>
        <v>0</v>
      </c>
      <c r="V168" s="303">
        <f t="shared" si="9"/>
        <v>0</v>
      </c>
      <c r="W168" s="303">
        <f t="shared" si="9"/>
        <v>0</v>
      </c>
      <c r="DA168" s="175"/>
    </row>
    <row r="169" spans="1:105" ht="12" customHeight="1" x14ac:dyDescent="0.3">
      <c r="A169" s="41" t="s">
        <v>499</v>
      </c>
      <c r="B169" s="237">
        <f t="shared" ref="B169:W169" si="10">IF(B27=0,0,B27/B$5)</f>
        <v>0</v>
      </c>
      <c r="C169" s="237">
        <f t="shared" si="10"/>
        <v>0</v>
      </c>
      <c r="D169" s="237">
        <f t="shared" si="10"/>
        <v>0</v>
      </c>
      <c r="E169" s="237">
        <f t="shared" si="10"/>
        <v>0</v>
      </c>
      <c r="F169" s="237">
        <f t="shared" si="10"/>
        <v>0</v>
      </c>
      <c r="G169" s="237">
        <f t="shared" si="10"/>
        <v>0</v>
      </c>
      <c r="H169" s="237">
        <f t="shared" si="10"/>
        <v>0</v>
      </c>
      <c r="I169" s="237">
        <f t="shared" si="10"/>
        <v>0</v>
      </c>
      <c r="J169" s="237">
        <f t="shared" si="10"/>
        <v>0</v>
      </c>
      <c r="K169" s="237">
        <f t="shared" si="10"/>
        <v>0</v>
      </c>
      <c r="L169" s="237">
        <f t="shared" si="10"/>
        <v>0</v>
      </c>
      <c r="M169" s="237">
        <f t="shared" si="10"/>
        <v>0</v>
      </c>
      <c r="N169" s="237">
        <f t="shared" si="10"/>
        <v>0</v>
      </c>
      <c r="O169" s="237">
        <f t="shared" si="10"/>
        <v>0</v>
      </c>
      <c r="P169" s="237">
        <f t="shared" si="10"/>
        <v>0</v>
      </c>
      <c r="Q169" s="237">
        <f t="shared" si="10"/>
        <v>0</v>
      </c>
      <c r="R169" s="237">
        <f t="shared" si="10"/>
        <v>0</v>
      </c>
      <c r="S169" s="237">
        <f t="shared" si="10"/>
        <v>0</v>
      </c>
      <c r="T169" s="237">
        <f t="shared" si="10"/>
        <v>0</v>
      </c>
      <c r="U169" s="237">
        <f t="shared" si="10"/>
        <v>0</v>
      </c>
      <c r="V169" s="237">
        <f t="shared" si="10"/>
        <v>0</v>
      </c>
      <c r="W169" s="237">
        <f t="shared" si="10"/>
        <v>0</v>
      </c>
      <c r="DA169" s="97"/>
    </row>
    <row r="170" spans="1:105" ht="12" customHeight="1" x14ac:dyDescent="0.3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4"/>
    </row>
    <row r="171" spans="1:105" ht="12" customHeight="1" x14ac:dyDescent="0.3">
      <c r="A171" s="35" t="s">
        <v>44</v>
      </c>
      <c r="B171" s="234">
        <f t="shared" ref="B171:W171" si="11">SUM(B$172:B$177,B$179:B$180,B$182:B$184)</f>
        <v>0</v>
      </c>
      <c r="C171" s="234">
        <f t="shared" si="11"/>
        <v>0</v>
      </c>
      <c r="D171" s="234">
        <f t="shared" si="11"/>
        <v>0</v>
      </c>
      <c r="E171" s="234">
        <f t="shared" si="11"/>
        <v>0</v>
      </c>
      <c r="F171" s="234">
        <f t="shared" si="11"/>
        <v>0</v>
      </c>
      <c r="G171" s="234">
        <f t="shared" si="11"/>
        <v>0</v>
      </c>
      <c r="H171" s="234">
        <f t="shared" si="11"/>
        <v>0</v>
      </c>
      <c r="I171" s="234">
        <f t="shared" si="11"/>
        <v>0</v>
      </c>
      <c r="J171" s="234">
        <f t="shared" si="11"/>
        <v>0</v>
      </c>
      <c r="K171" s="234">
        <f t="shared" si="11"/>
        <v>0</v>
      </c>
      <c r="L171" s="234">
        <f t="shared" si="11"/>
        <v>0</v>
      </c>
      <c r="M171" s="234">
        <f t="shared" si="11"/>
        <v>0</v>
      </c>
      <c r="N171" s="234">
        <f t="shared" si="11"/>
        <v>0</v>
      </c>
      <c r="O171" s="234">
        <f t="shared" si="11"/>
        <v>0</v>
      </c>
      <c r="P171" s="234">
        <f t="shared" si="11"/>
        <v>0</v>
      </c>
      <c r="Q171" s="234">
        <f t="shared" si="11"/>
        <v>0</v>
      </c>
      <c r="R171" s="234">
        <f t="shared" si="11"/>
        <v>0</v>
      </c>
      <c r="S171" s="234">
        <f t="shared" si="11"/>
        <v>0</v>
      </c>
      <c r="T171" s="234">
        <f t="shared" si="11"/>
        <v>0</v>
      </c>
      <c r="U171" s="234">
        <f t="shared" si="11"/>
        <v>0</v>
      </c>
      <c r="V171" s="234">
        <f t="shared" si="11"/>
        <v>0</v>
      </c>
      <c r="W171" s="234">
        <f t="shared" si="11"/>
        <v>0</v>
      </c>
      <c r="DA171" s="95"/>
    </row>
    <row r="172" spans="1:105" ht="12" customHeight="1" x14ac:dyDescent="0.3">
      <c r="A172" s="55" t="s">
        <v>92</v>
      </c>
      <c r="B172" s="301">
        <f t="shared" ref="B172:W172" si="12">IF(B$35=0,0,B$35/B$34)</f>
        <v>0</v>
      </c>
      <c r="C172" s="301">
        <f t="shared" si="12"/>
        <v>0</v>
      </c>
      <c r="D172" s="301">
        <f t="shared" si="12"/>
        <v>0</v>
      </c>
      <c r="E172" s="301">
        <f t="shared" si="12"/>
        <v>0</v>
      </c>
      <c r="F172" s="301">
        <f t="shared" si="12"/>
        <v>0</v>
      </c>
      <c r="G172" s="301">
        <f t="shared" si="12"/>
        <v>0</v>
      </c>
      <c r="H172" s="301">
        <f t="shared" si="12"/>
        <v>0</v>
      </c>
      <c r="I172" s="301">
        <f t="shared" si="12"/>
        <v>0</v>
      </c>
      <c r="J172" s="301">
        <f t="shared" si="12"/>
        <v>0</v>
      </c>
      <c r="K172" s="301">
        <f t="shared" si="12"/>
        <v>0</v>
      </c>
      <c r="L172" s="301">
        <f t="shared" si="12"/>
        <v>0</v>
      </c>
      <c r="M172" s="301">
        <f t="shared" si="12"/>
        <v>0</v>
      </c>
      <c r="N172" s="301">
        <f t="shared" si="12"/>
        <v>0</v>
      </c>
      <c r="O172" s="301">
        <f t="shared" si="12"/>
        <v>0</v>
      </c>
      <c r="P172" s="301">
        <f t="shared" si="12"/>
        <v>0</v>
      </c>
      <c r="Q172" s="301">
        <f t="shared" si="12"/>
        <v>0</v>
      </c>
      <c r="R172" s="301">
        <f t="shared" si="12"/>
        <v>0</v>
      </c>
      <c r="S172" s="301">
        <f t="shared" si="12"/>
        <v>0</v>
      </c>
      <c r="T172" s="301">
        <f t="shared" si="12"/>
        <v>0</v>
      </c>
      <c r="U172" s="301">
        <f t="shared" si="12"/>
        <v>0</v>
      </c>
      <c r="V172" s="301">
        <f t="shared" si="12"/>
        <v>0</v>
      </c>
      <c r="W172" s="301">
        <f t="shared" si="12"/>
        <v>0</v>
      </c>
      <c r="DA172" s="67"/>
    </row>
    <row r="173" spans="1:105" ht="12" customHeight="1" x14ac:dyDescent="0.3">
      <c r="A173" s="202" t="s">
        <v>93</v>
      </c>
      <c r="B173" s="235">
        <f t="shared" ref="B173:W173" si="13">IF(B$36=0,0,B$36/B$34)</f>
        <v>0</v>
      </c>
      <c r="C173" s="235">
        <f t="shared" si="13"/>
        <v>0</v>
      </c>
      <c r="D173" s="235">
        <f t="shared" si="13"/>
        <v>0</v>
      </c>
      <c r="E173" s="235">
        <f t="shared" si="13"/>
        <v>0</v>
      </c>
      <c r="F173" s="235">
        <f t="shared" si="13"/>
        <v>0</v>
      </c>
      <c r="G173" s="235">
        <f t="shared" si="13"/>
        <v>0</v>
      </c>
      <c r="H173" s="235">
        <f t="shared" si="13"/>
        <v>0</v>
      </c>
      <c r="I173" s="235">
        <f t="shared" si="13"/>
        <v>0</v>
      </c>
      <c r="J173" s="235">
        <f t="shared" si="13"/>
        <v>0</v>
      </c>
      <c r="K173" s="235">
        <f t="shared" si="13"/>
        <v>0</v>
      </c>
      <c r="L173" s="235">
        <f t="shared" si="13"/>
        <v>0</v>
      </c>
      <c r="M173" s="235">
        <f t="shared" si="13"/>
        <v>0</v>
      </c>
      <c r="N173" s="235">
        <f t="shared" si="13"/>
        <v>0</v>
      </c>
      <c r="O173" s="235">
        <f t="shared" si="13"/>
        <v>0</v>
      </c>
      <c r="P173" s="235">
        <f t="shared" si="13"/>
        <v>0</v>
      </c>
      <c r="Q173" s="235">
        <f t="shared" si="13"/>
        <v>0</v>
      </c>
      <c r="R173" s="235">
        <f t="shared" si="13"/>
        <v>0</v>
      </c>
      <c r="S173" s="235">
        <f t="shared" si="13"/>
        <v>0</v>
      </c>
      <c r="T173" s="235">
        <f t="shared" si="13"/>
        <v>0</v>
      </c>
      <c r="U173" s="235">
        <f t="shared" si="13"/>
        <v>0</v>
      </c>
      <c r="V173" s="235">
        <f t="shared" si="13"/>
        <v>0</v>
      </c>
      <c r="W173" s="235">
        <f t="shared" si="13"/>
        <v>0</v>
      </c>
      <c r="DA173" s="174"/>
    </row>
    <row r="174" spans="1:105" ht="12" customHeight="1" x14ac:dyDescent="0.3">
      <c r="A174" s="202" t="s">
        <v>94</v>
      </c>
      <c r="B174" s="235">
        <f t="shared" ref="B174:W174" si="14">IF(B$37=0,0,B$37/B$34)</f>
        <v>0</v>
      </c>
      <c r="C174" s="235">
        <f t="shared" si="14"/>
        <v>0</v>
      </c>
      <c r="D174" s="235">
        <f t="shared" si="14"/>
        <v>0</v>
      </c>
      <c r="E174" s="235">
        <f t="shared" si="14"/>
        <v>0</v>
      </c>
      <c r="F174" s="235">
        <f t="shared" si="14"/>
        <v>0</v>
      </c>
      <c r="G174" s="235">
        <f t="shared" si="14"/>
        <v>0</v>
      </c>
      <c r="H174" s="235">
        <f t="shared" si="14"/>
        <v>0</v>
      </c>
      <c r="I174" s="235">
        <f t="shared" si="14"/>
        <v>0</v>
      </c>
      <c r="J174" s="235">
        <f t="shared" si="14"/>
        <v>0</v>
      </c>
      <c r="K174" s="235">
        <f t="shared" si="14"/>
        <v>0</v>
      </c>
      <c r="L174" s="235">
        <f t="shared" si="14"/>
        <v>0</v>
      </c>
      <c r="M174" s="235">
        <f t="shared" si="14"/>
        <v>0</v>
      </c>
      <c r="N174" s="235">
        <f t="shared" si="14"/>
        <v>0</v>
      </c>
      <c r="O174" s="235">
        <f t="shared" si="14"/>
        <v>0</v>
      </c>
      <c r="P174" s="235">
        <f t="shared" si="14"/>
        <v>0</v>
      </c>
      <c r="Q174" s="235">
        <f t="shared" si="14"/>
        <v>0</v>
      </c>
      <c r="R174" s="235">
        <f t="shared" si="14"/>
        <v>0</v>
      </c>
      <c r="S174" s="235">
        <f t="shared" si="14"/>
        <v>0</v>
      </c>
      <c r="T174" s="235">
        <f t="shared" si="14"/>
        <v>0</v>
      </c>
      <c r="U174" s="235">
        <f t="shared" si="14"/>
        <v>0</v>
      </c>
      <c r="V174" s="235">
        <f t="shared" si="14"/>
        <v>0</v>
      </c>
      <c r="W174" s="235">
        <f t="shared" si="14"/>
        <v>0</v>
      </c>
      <c r="DA174" s="174"/>
    </row>
    <row r="175" spans="1:105" ht="12" customHeight="1" x14ac:dyDescent="0.3">
      <c r="A175" s="202" t="s">
        <v>95</v>
      </c>
      <c r="B175" s="235">
        <f t="shared" ref="B175:W175" si="15">IF(B$38=0,0,B$38/B$34)</f>
        <v>0</v>
      </c>
      <c r="C175" s="235">
        <f t="shared" si="15"/>
        <v>0</v>
      </c>
      <c r="D175" s="235">
        <f t="shared" si="15"/>
        <v>0</v>
      </c>
      <c r="E175" s="235">
        <f t="shared" si="15"/>
        <v>0</v>
      </c>
      <c r="F175" s="235">
        <f t="shared" si="15"/>
        <v>0</v>
      </c>
      <c r="G175" s="235">
        <f t="shared" si="15"/>
        <v>0</v>
      </c>
      <c r="H175" s="235">
        <f t="shared" si="15"/>
        <v>0</v>
      </c>
      <c r="I175" s="235">
        <f t="shared" si="15"/>
        <v>0</v>
      </c>
      <c r="J175" s="235">
        <f t="shared" si="15"/>
        <v>0</v>
      </c>
      <c r="K175" s="235">
        <f t="shared" si="15"/>
        <v>0</v>
      </c>
      <c r="L175" s="235">
        <f t="shared" si="15"/>
        <v>0</v>
      </c>
      <c r="M175" s="235">
        <f t="shared" si="15"/>
        <v>0</v>
      </c>
      <c r="N175" s="235">
        <f t="shared" si="15"/>
        <v>0</v>
      </c>
      <c r="O175" s="235">
        <f t="shared" si="15"/>
        <v>0</v>
      </c>
      <c r="P175" s="235">
        <f t="shared" si="15"/>
        <v>0</v>
      </c>
      <c r="Q175" s="235">
        <f t="shared" si="15"/>
        <v>0</v>
      </c>
      <c r="R175" s="235">
        <f t="shared" si="15"/>
        <v>0</v>
      </c>
      <c r="S175" s="235">
        <f t="shared" si="15"/>
        <v>0</v>
      </c>
      <c r="T175" s="235">
        <f t="shared" si="15"/>
        <v>0</v>
      </c>
      <c r="U175" s="235">
        <f t="shared" si="15"/>
        <v>0</v>
      </c>
      <c r="V175" s="235">
        <f t="shared" si="15"/>
        <v>0</v>
      </c>
      <c r="W175" s="235">
        <f t="shared" si="15"/>
        <v>0</v>
      </c>
      <c r="DA175" s="174"/>
    </row>
    <row r="176" spans="1:105" ht="12" customHeight="1" x14ac:dyDescent="0.3">
      <c r="A176" s="56" t="s">
        <v>96</v>
      </c>
      <c r="B176" s="302">
        <f t="shared" ref="B176:W176" si="16">IF(B$39=0,0,B$39/B$34)</f>
        <v>0</v>
      </c>
      <c r="C176" s="302">
        <f t="shared" si="16"/>
        <v>0</v>
      </c>
      <c r="D176" s="302">
        <f t="shared" si="16"/>
        <v>0</v>
      </c>
      <c r="E176" s="302">
        <f t="shared" si="16"/>
        <v>0</v>
      </c>
      <c r="F176" s="302">
        <f t="shared" si="16"/>
        <v>0</v>
      </c>
      <c r="G176" s="302">
        <f t="shared" si="16"/>
        <v>0</v>
      </c>
      <c r="H176" s="302">
        <f t="shared" si="16"/>
        <v>0</v>
      </c>
      <c r="I176" s="302">
        <f t="shared" si="16"/>
        <v>0</v>
      </c>
      <c r="J176" s="302">
        <f t="shared" si="16"/>
        <v>0</v>
      </c>
      <c r="K176" s="302">
        <f t="shared" si="16"/>
        <v>0</v>
      </c>
      <c r="L176" s="302">
        <f t="shared" si="16"/>
        <v>0</v>
      </c>
      <c r="M176" s="302">
        <f t="shared" si="16"/>
        <v>0</v>
      </c>
      <c r="N176" s="302">
        <f t="shared" si="16"/>
        <v>0</v>
      </c>
      <c r="O176" s="302">
        <f t="shared" si="16"/>
        <v>0</v>
      </c>
      <c r="P176" s="302">
        <f t="shared" si="16"/>
        <v>0</v>
      </c>
      <c r="Q176" s="302">
        <f t="shared" si="16"/>
        <v>0</v>
      </c>
      <c r="R176" s="302">
        <f t="shared" si="16"/>
        <v>0</v>
      </c>
      <c r="S176" s="302">
        <f t="shared" si="16"/>
        <v>0</v>
      </c>
      <c r="T176" s="302">
        <f t="shared" si="16"/>
        <v>0</v>
      </c>
      <c r="U176" s="302">
        <f t="shared" si="16"/>
        <v>0</v>
      </c>
      <c r="V176" s="302">
        <f t="shared" si="16"/>
        <v>0</v>
      </c>
      <c r="W176" s="302">
        <f t="shared" si="16"/>
        <v>0</v>
      </c>
      <c r="DA176" s="68"/>
    </row>
    <row r="177" spans="1:105" ht="12" customHeight="1" x14ac:dyDescent="0.3">
      <c r="A177" s="203" t="s">
        <v>517</v>
      </c>
      <c r="B177" s="303">
        <f t="shared" ref="B177:W177" si="17">IF(B$45=0,0,B$45/B$34)</f>
        <v>0</v>
      </c>
      <c r="C177" s="303">
        <f t="shared" si="17"/>
        <v>0</v>
      </c>
      <c r="D177" s="303">
        <f t="shared" si="17"/>
        <v>0</v>
      </c>
      <c r="E177" s="303">
        <f t="shared" si="17"/>
        <v>0</v>
      </c>
      <c r="F177" s="303">
        <f t="shared" si="17"/>
        <v>0</v>
      </c>
      <c r="G177" s="303">
        <f t="shared" si="17"/>
        <v>0</v>
      </c>
      <c r="H177" s="303">
        <f t="shared" si="17"/>
        <v>0</v>
      </c>
      <c r="I177" s="303">
        <f t="shared" si="17"/>
        <v>0</v>
      </c>
      <c r="J177" s="303">
        <f t="shared" si="17"/>
        <v>0</v>
      </c>
      <c r="K177" s="303">
        <f t="shared" si="17"/>
        <v>0</v>
      </c>
      <c r="L177" s="303">
        <f t="shared" si="17"/>
        <v>0</v>
      </c>
      <c r="M177" s="303">
        <f t="shared" si="17"/>
        <v>0</v>
      </c>
      <c r="N177" s="303">
        <f t="shared" si="17"/>
        <v>0</v>
      </c>
      <c r="O177" s="303">
        <f t="shared" si="17"/>
        <v>0</v>
      </c>
      <c r="P177" s="303">
        <f t="shared" si="17"/>
        <v>0</v>
      </c>
      <c r="Q177" s="303">
        <f t="shared" si="17"/>
        <v>0</v>
      </c>
      <c r="R177" s="303">
        <f t="shared" si="17"/>
        <v>0</v>
      </c>
      <c r="S177" s="303">
        <f t="shared" si="17"/>
        <v>0</v>
      </c>
      <c r="T177" s="303">
        <f t="shared" si="17"/>
        <v>0</v>
      </c>
      <c r="U177" s="303">
        <f t="shared" si="17"/>
        <v>0</v>
      </c>
      <c r="V177" s="303">
        <f t="shared" si="17"/>
        <v>0</v>
      </c>
      <c r="W177" s="303">
        <f t="shared" si="17"/>
        <v>0</v>
      </c>
      <c r="DA177" s="175"/>
    </row>
    <row r="178" spans="1:105" ht="12" customHeight="1" x14ac:dyDescent="0.3">
      <c r="A178" s="203" t="s">
        <v>519</v>
      </c>
      <c r="B178" s="303">
        <f t="shared" ref="B178:W178" si="18">IF(B$46=0,0,B$46/B$34)</f>
        <v>0</v>
      </c>
      <c r="C178" s="303">
        <f t="shared" si="18"/>
        <v>0</v>
      </c>
      <c r="D178" s="303">
        <f t="shared" si="18"/>
        <v>0</v>
      </c>
      <c r="E178" s="303">
        <f t="shared" si="18"/>
        <v>0</v>
      </c>
      <c r="F178" s="303">
        <f t="shared" si="18"/>
        <v>0</v>
      </c>
      <c r="G178" s="303">
        <f t="shared" si="18"/>
        <v>0</v>
      </c>
      <c r="H178" s="303">
        <f t="shared" si="18"/>
        <v>0</v>
      </c>
      <c r="I178" s="303">
        <f t="shared" si="18"/>
        <v>0</v>
      </c>
      <c r="J178" s="303">
        <f t="shared" si="18"/>
        <v>0</v>
      </c>
      <c r="K178" s="303">
        <f t="shared" si="18"/>
        <v>0</v>
      </c>
      <c r="L178" s="303">
        <f t="shared" si="18"/>
        <v>0</v>
      </c>
      <c r="M178" s="303">
        <f t="shared" si="18"/>
        <v>0</v>
      </c>
      <c r="N178" s="303">
        <f t="shared" si="18"/>
        <v>0</v>
      </c>
      <c r="O178" s="303">
        <f t="shared" si="18"/>
        <v>0</v>
      </c>
      <c r="P178" s="303">
        <f t="shared" si="18"/>
        <v>0</v>
      </c>
      <c r="Q178" s="303">
        <f t="shared" si="18"/>
        <v>0</v>
      </c>
      <c r="R178" s="303">
        <f t="shared" si="18"/>
        <v>0</v>
      </c>
      <c r="S178" s="303">
        <f t="shared" si="18"/>
        <v>0</v>
      </c>
      <c r="T178" s="303">
        <f t="shared" si="18"/>
        <v>0</v>
      </c>
      <c r="U178" s="303">
        <f t="shared" si="18"/>
        <v>0</v>
      </c>
      <c r="V178" s="303">
        <f t="shared" si="18"/>
        <v>0</v>
      </c>
      <c r="W178" s="303">
        <f t="shared" si="18"/>
        <v>0</v>
      </c>
      <c r="DA178" s="175"/>
    </row>
    <row r="179" spans="1:105" ht="12" customHeight="1" x14ac:dyDescent="0.3">
      <c r="A179" s="62" t="s">
        <v>521</v>
      </c>
      <c r="B179" s="304">
        <f t="shared" ref="B179:W179" si="19">IF(B$47=0,0,B$47/B$34)</f>
        <v>0</v>
      </c>
      <c r="C179" s="304">
        <f t="shared" si="19"/>
        <v>0</v>
      </c>
      <c r="D179" s="304">
        <f t="shared" si="19"/>
        <v>0</v>
      </c>
      <c r="E179" s="304">
        <f t="shared" si="19"/>
        <v>0</v>
      </c>
      <c r="F179" s="304">
        <f t="shared" si="19"/>
        <v>0</v>
      </c>
      <c r="G179" s="304">
        <f t="shared" si="19"/>
        <v>0</v>
      </c>
      <c r="H179" s="304">
        <f t="shared" si="19"/>
        <v>0</v>
      </c>
      <c r="I179" s="304">
        <f t="shared" si="19"/>
        <v>0</v>
      </c>
      <c r="J179" s="304">
        <f t="shared" si="19"/>
        <v>0</v>
      </c>
      <c r="K179" s="304">
        <f t="shared" si="19"/>
        <v>0</v>
      </c>
      <c r="L179" s="304">
        <f t="shared" si="19"/>
        <v>0</v>
      </c>
      <c r="M179" s="304">
        <f t="shared" si="19"/>
        <v>0</v>
      </c>
      <c r="N179" s="304">
        <f t="shared" si="19"/>
        <v>0</v>
      </c>
      <c r="O179" s="304">
        <f t="shared" si="19"/>
        <v>0</v>
      </c>
      <c r="P179" s="304">
        <f t="shared" si="19"/>
        <v>0</v>
      </c>
      <c r="Q179" s="304">
        <f t="shared" si="19"/>
        <v>0</v>
      </c>
      <c r="R179" s="304">
        <f t="shared" si="19"/>
        <v>0</v>
      </c>
      <c r="S179" s="304">
        <f t="shared" si="19"/>
        <v>0</v>
      </c>
      <c r="T179" s="304">
        <f t="shared" si="19"/>
        <v>0</v>
      </c>
      <c r="U179" s="304">
        <f t="shared" si="19"/>
        <v>0</v>
      </c>
      <c r="V179" s="304">
        <f t="shared" si="19"/>
        <v>0</v>
      </c>
      <c r="W179" s="304">
        <f t="shared" si="19"/>
        <v>0</v>
      </c>
      <c r="DA179" s="72"/>
    </row>
    <row r="180" spans="1:105" ht="12" customHeight="1" x14ac:dyDescent="0.3">
      <c r="A180" s="62" t="s">
        <v>527</v>
      </c>
      <c r="B180" s="304">
        <f t="shared" ref="B180:W180" si="20">IF(B$52=0,0,B$52/B$34)</f>
        <v>0</v>
      </c>
      <c r="C180" s="304">
        <f t="shared" si="20"/>
        <v>0</v>
      </c>
      <c r="D180" s="304">
        <f t="shared" si="20"/>
        <v>0</v>
      </c>
      <c r="E180" s="304">
        <f t="shared" si="20"/>
        <v>0</v>
      </c>
      <c r="F180" s="304">
        <f t="shared" si="20"/>
        <v>0</v>
      </c>
      <c r="G180" s="304">
        <f t="shared" si="20"/>
        <v>0</v>
      </c>
      <c r="H180" s="304">
        <f t="shared" si="20"/>
        <v>0</v>
      </c>
      <c r="I180" s="304">
        <f t="shared" si="20"/>
        <v>0</v>
      </c>
      <c r="J180" s="304">
        <f t="shared" si="20"/>
        <v>0</v>
      </c>
      <c r="K180" s="304">
        <f t="shared" si="20"/>
        <v>0</v>
      </c>
      <c r="L180" s="304">
        <f t="shared" si="20"/>
        <v>0</v>
      </c>
      <c r="M180" s="304">
        <f t="shared" si="20"/>
        <v>0</v>
      </c>
      <c r="N180" s="304">
        <f t="shared" si="20"/>
        <v>0</v>
      </c>
      <c r="O180" s="304">
        <f t="shared" si="20"/>
        <v>0</v>
      </c>
      <c r="P180" s="304">
        <f t="shared" si="20"/>
        <v>0</v>
      </c>
      <c r="Q180" s="304">
        <f t="shared" si="20"/>
        <v>0</v>
      </c>
      <c r="R180" s="304">
        <f t="shared" si="20"/>
        <v>0</v>
      </c>
      <c r="S180" s="304">
        <f t="shared" si="20"/>
        <v>0</v>
      </c>
      <c r="T180" s="304">
        <f t="shared" si="20"/>
        <v>0</v>
      </c>
      <c r="U180" s="304">
        <f t="shared" si="20"/>
        <v>0</v>
      </c>
      <c r="V180" s="304">
        <f t="shared" si="20"/>
        <v>0</v>
      </c>
      <c r="W180" s="304">
        <f t="shared" si="20"/>
        <v>0</v>
      </c>
      <c r="DA180" s="72"/>
    </row>
    <row r="181" spans="1:105" ht="12" customHeight="1" x14ac:dyDescent="0.3">
      <c r="A181" s="203" t="s">
        <v>529</v>
      </c>
      <c r="B181" s="303">
        <f t="shared" ref="B181:W181" si="21">IF(B$53=0,0,B$53/B$34)</f>
        <v>0</v>
      </c>
      <c r="C181" s="303">
        <f t="shared" si="21"/>
        <v>0</v>
      </c>
      <c r="D181" s="303">
        <f t="shared" si="21"/>
        <v>0</v>
      </c>
      <c r="E181" s="303">
        <f t="shared" si="21"/>
        <v>0</v>
      </c>
      <c r="F181" s="303">
        <f t="shared" si="21"/>
        <v>0</v>
      </c>
      <c r="G181" s="303">
        <f t="shared" si="21"/>
        <v>0</v>
      </c>
      <c r="H181" s="303">
        <f t="shared" si="21"/>
        <v>0</v>
      </c>
      <c r="I181" s="303">
        <f t="shared" si="21"/>
        <v>0</v>
      </c>
      <c r="J181" s="303">
        <f t="shared" si="21"/>
        <v>0</v>
      </c>
      <c r="K181" s="303">
        <f t="shared" si="21"/>
        <v>0</v>
      </c>
      <c r="L181" s="303">
        <f t="shared" si="21"/>
        <v>0</v>
      </c>
      <c r="M181" s="303">
        <f t="shared" si="21"/>
        <v>0</v>
      </c>
      <c r="N181" s="303">
        <f t="shared" si="21"/>
        <v>0</v>
      </c>
      <c r="O181" s="303">
        <f t="shared" si="21"/>
        <v>0</v>
      </c>
      <c r="P181" s="303">
        <f t="shared" si="21"/>
        <v>0</v>
      </c>
      <c r="Q181" s="303">
        <f t="shared" si="21"/>
        <v>0</v>
      </c>
      <c r="R181" s="303">
        <f t="shared" si="21"/>
        <v>0</v>
      </c>
      <c r="S181" s="303">
        <f t="shared" si="21"/>
        <v>0</v>
      </c>
      <c r="T181" s="303">
        <f t="shared" si="21"/>
        <v>0</v>
      </c>
      <c r="U181" s="303">
        <f t="shared" si="21"/>
        <v>0</v>
      </c>
      <c r="V181" s="303">
        <f t="shared" si="21"/>
        <v>0</v>
      </c>
      <c r="W181" s="303">
        <f t="shared" si="21"/>
        <v>0</v>
      </c>
      <c r="DA181" s="175"/>
    </row>
    <row r="182" spans="1:105" ht="12" customHeight="1" x14ac:dyDescent="0.3">
      <c r="A182" s="62" t="s">
        <v>530</v>
      </c>
      <c r="B182" s="304">
        <f t="shared" ref="B182:W182" si="22">IF(B$54=0,0,B$54/B$34)</f>
        <v>0</v>
      </c>
      <c r="C182" s="304">
        <f t="shared" si="22"/>
        <v>0</v>
      </c>
      <c r="D182" s="304">
        <f t="shared" si="22"/>
        <v>0</v>
      </c>
      <c r="E182" s="304">
        <f t="shared" si="22"/>
        <v>0</v>
      </c>
      <c r="F182" s="304">
        <f t="shared" si="22"/>
        <v>0</v>
      </c>
      <c r="G182" s="304">
        <f t="shared" si="22"/>
        <v>0</v>
      </c>
      <c r="H182" s="304">
        <f t="shared" si="22"/>
        <v>0</v>
      </c>
      <c r="I182" s="304">
        <f t="shared" si="22"/>
        <v>0</v>
      </c>
      <c r="J182" s="304">
        <f t="shared" si="22"/>
        <v>0</v>
      </c>
      <c r="K182" s="304">
        <f t="shared" si="22"/>
        <v>0</v>
      </c>
      <c r="L182" s="304">
        <f t="shared" si="22"/>
        <v>0</v>
      </c>
      <c r="M182" s="304">
        <f t="shared" si="22"/>
        <v>0</v>
      </c>
      <c r="N182" s="304">
        <f t="shared" si="22"/>
        <v>0</v>
      </c>
      <c r="O182" s="304">
        <f t="shared" si="22"/>
        <v>0</v>
      </c>
      <c r="P182" s="304">
        <f t="shared" si="22"/>
        <v>0</v>
      </c>
      <c r="Q182" s="304">
        <f t="shared" si="22"/>
        <v>0</v>
      </c>
      <c r="R182" s="304">
        <f t="shared" si="22"/>
        <v>0</v>
      </c>
      <c r="S182" s="304">
        <f t="shared" si="22"/>
        <v>0</v>
      </c>
      <c r="T182" s="304">
        <f t="shared" si="22"/>
        <v>0</v>
      </c>
      <c r="U182" s="304">
        <f t="shared" si="22"/>
        <v>0</v>
      </c>
      <c r="V182" s="304">
        <f t="shared" si="22"/>
        <v>0</v>
      </c>
      <c r="W182" s="304">
        <f t="shared" si="22"/>
        <v>0</v>
      </c>
      <c r="DA182" s="72"/>
    </row>
    <row r="183" spans="1:105" ht="12" customHeight="1" x14ac:dyDescent="0.3">
      <c r="A183" s="62" t="s">
        <v>535</v>
      </c>
      <c r="B183" s="304">
        <f t="shared" ref="B183:W183" si="23">IF(B$58=0,0,B$58/B$34)</f>
        <v>0</v>
      </c>
      <c r="C183" s="304">
        <f t="shared" si="23"/>
        <v>0</v>
      </c>
      <c r="D183" s="304">
        <f t="shared" si="23"/>
        <v>0</v>
      </c>
      <c r="E183" s="304">
        <f t="shared" si="23"/>
        <v>0</v>
      </c>
      <c r="F183" s="304">
        <f t="shared" si="23"/>
        <v>0</v>
      </c>
      <c r="G183" s="304">
        <f t="shared" si="23"/>
        <v>0</v>
      </c>
      <c r="H183" s="304">
        <f t="shared" si="23"/>
        <v>0</v>
      </c>
      <c r="I183" s="304">
        <f t="shared" si="23"/>
        <v>0</v>
      </c>
      <c r="J183" s="304">
        <f t="shared" si="23"/>
        <v>0</v>
      </c>
      <c r="K183" s="304">
        <f t="shared" si="23"/>
        <v>0</v>
      </c>
      <c r="L183" s="304">
        <f t="shared" si="23"/>
        <v>0</v>
      </c>
      <c r="M183" s="304">
        <f t="shared" si="23"/>
        <v>0</v>
      </c>
      <c r="N183" s="304">
        <f t="shared" si="23"/>
        <v>0</v>
      </c>
      <c r="O183" s="304">
        <f t="shared" si="23"/>
        <v>0</v>
      </c>
      <c r="P183" s="304">
        <f t="shared" si="23"/>
        <v>0</v>
      </c>
      <c r="Q183" s="304">
        <f t="shared" si="23"/>
        <v>0</v>
      </c>
      <c r="R183" s="304">
        <f t="shared" si="23"/>
        <v>0</v>
      </c>
      <c r="S183" s="304">
        <f t="shared" si="23"/>
        <v>0</v>
      </c>
      <c r="T183" s="304">
        <f t="shared" si="23"/>
        <v>0</v>
      </c>
      <c r="U183" s="304">
        <f t="shared" si="23"/>
        <v>0</v>
      </c>
      <c r="V183" s="304">
        <f t="shared" si="23"/>
        <v>0</v>
      </c>
      <c r="W183" s="304">
        <f t="shared" si="23"/>
        <v>0</v>
      </c>
      <c r="DA183" s="72"/>
    </row>
    <row r="184" spans="1:105" ht="12" customHeight="1" x14ac:dyDescent="0.3">
      <c r="A184" s="63" t="s">
        <v>547</v>
      </c>
      <c r="B184" s="305">
        <f t="shared" ref="B184:W184" si="24">IF(B$69=0,0,B$69/B$34)</f>
        <v>0</v>
      </c>
      <c r="C184" s="305">
        <f t="shared" si="24"/>
        <v>0</v>
      </c>
      <c r="D184" s="305">
        <f t="shared" si="24"/>
        <v>0</v>
      </c>
      <c r="E184" s="305">
        <f t="shared" si="24"/>
        <v>0</v>
      </c>
      <c r="F184" s="305">
        <f t="shared" si="24"/>
        <v>0</v>
      </c>
      <c r="G184" s="305">
        <f t="shared" si="24"/>
        <v>0</v>
      </c>
      <c r="H184" s="305">
        <f t="shared" si="24"/>
        <v>0</v>
      </c>
      <c r="I184" s="305">
        <f t="shared" si="24"/>
        <v>0</v>
      </c>
      <c r="J184" s="305">
        <f t="shared" si="24"/>
        <v>0</v>
      </c>
      <c r="K184" s="305">
        <f t="shared" si="24"/>
        <v>0</v>
      </c>
      <c r="L184" s="305">
        <f t="shared" si="24"/>
        <v>0</v>
      </c>
      <c r="M184" s="305">
        <f t="shared" si="24"/>
        <v>0</v>
      </c>
      <c r="N184" s="305">
        <f t="shared" si="24"/>
        <v>0</v>
      </c>
      <c r="O184" s="305">
        <f t="shared" si="24"/>
        <v>0</v>
      </c>
      <c r="P184" s="305">
        <f t="shared" si="24"/>
        <v>0</v>
      </c>
      <c r="Q184" s="305">
        <f t="shared" si="24"/>
        <v>0</v>
      </c>
      <c r="R184" s="305">
        <f t="shared" si="24"/>
        <v>0</v>
      </c>
      <c r="S184" s="305">
        <f t="shared" si="24"/>
        <v>0</v>
      </c>
      <c r="T184" s="305">
        <f t="shared" si="24"/>
        <v>0</v>
      </c>
      <c r="U184" s="305">
        <f t="shared" si="24"/>
        <v>0</v>
      </c>
      <c r="V184" s="305">
        <f t="shared" si="24"/>
        <v>0</v>
      </c>
      <c r="W184" s="305">
        <f t="shared" si="24"/>
        <v>0</v>
      </c>
      <c r="DA184" s="74"/>
    </row>
    <row r="185" spans="1:105" ht="12" hidden="1" customHeight="1" x14ac:dyDescent="0.3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5"/>
    </row>
    <row r="186" spans="1:105" ht="12" customHeight="1" x14ac:dyDescent="0.3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4"/>
    </row>
    <row r="187" spans="1:105" ht="12" customHeight="1" x14ac:dyDescent="0.3">
      <c r="A187" s="35" t="s">
        <v>81</v>
      </c>
      <c r="B187" s="234">
        <f t="shared" ref="B187:W187" si="25">SUM(B$188:B$193,B$197:B$198,B$200:B$202)</f>
        <v>0</v>
      </c>
      <c r="C187" s="234">
        <f t="shared" si="25"/>
        <v>0</v>
      </c>
      <c r="D187" s="234">
        <f t="shared" si="25"/>
        <v>0</v>
      </c>
      <c r="E187" s="234">
        <f t="shared" si="25"/>
        <v>0</v>
      </c>
      <c r="F187" s="234">
        <f t="shared" si="25"/>
        <v>0</v>
      </c>
      <c r="G187" s="234">
        <f t="shared" si="25"/>
        <v>0</v>
      </c>
      <c r="H187" s="234">
        <f t="shared" si="25"/>
        <v>0</v>
      </c>
      <c r="I187" s="234">
        <f t="shared" si="25"/>
        <v>0</v>
      </c>
      <c r="J187" s="234">
        <f t="shared" si="25"/>
        <v>0</v>
      </c>
      <c r="K187" s="234">
        <f t="shared" si="25"/>
        <v>0</v>
      </c>
      <c r="L187" s="234">
        <f t="shared" si="25"/>
        <v>0</v>
      </c>
      <c r="M187" s="234">
        <f t="shared" si="25"/>
        <v>0</v>
      </c>
      <c r="N187" s="234">
        <f t="shared" si="25"/>
        <v>0</v>
      </c>
      <c r="O187" s="234">
        <f t="shared" si="25"/>
        <v>0</v>
      </c>
      <c r="P187" s="234">
        <f t="shared" si="25"/>
        <v>0</v>
      </c>
      <c r="Q187" s="234">
        <f t="shared" si="25"/>
        <v>0</v>
      </c>
      <c r="R187" s="234">
        <f t="shared" si="25"/>
        <v>0</v>
      </c>
      <c r="S187" s="234">
        <f t="shared" si="25"/>
        <v>0</v>
      </c>
      <c r="T187" s="234">
        <f t="shared" si="25"/>
        <v>0</v>
      </c>
      <c r="U187" s="234">
        <f t="shared" si="25"/>
        <v>0</v>
      </c>
      <c r="V187" s="234">
        <f t="shared" si="25"/>
        <v>0</v>
      </c>
      <c r="W187" s="234">
        <f t="shared" si="25"/>
        <v>0</v>
      </c>
      <c r="DA187" s="95"/>
    </row>
    <row r="188" spans="1:105" ht="12" customHeight="1" x14ac:dyDescent="0.3">
      <c r="A188" s="55" t="s">
        <v>92</v>
      </c>
      <c r="B188" s="301">
        <f t="shared" ref="B188:W188" si="26">IF(B$73=0,0,B$73/B$72)</f>
        <v>0</v>
      </c>
      <c r="C188" s="301">
        <f t="shared" si="26"/>
        <v>0</v>
      </c>
      <c r="D188" s="301">
        <f t="shared" si="26"/>
        <v>0</v>
      </c>
      <c r="E188" s="301">
        <f t="shared" si="26"/>
        <v>0</v>
      </c>
      <c r="F188" s="301">
        <f t="shared" si="26"/>
        <v>0</v>
      </c>
      <c r="G188" s="301">
        <f t="shared" si="26"/>
        <v>0</v>
      </c>
      <c r="H188" s="301">
        <f t="shared" si="26"/>
        <v>0</v>
      </c>
      <c r="I188" s="301">
        <f t="shared" si="26"/>
        <v>0</v>
      </c>
      <c r="J188" s="301">
        <f t="shared" si="26"/>
        <v>0</v>
      </c>
      <c r="K188" s="301">
        <f t="shared" si="26"/>
        <v>0</v>
      </c>
      <c r="L188" s="301">
        <f t="shared" si="26"/>
        <v>0</v>
      </c>
      <c r="M188" s="301">
        <f t="shared" si="26"/>
        <v>0</v>
      </c>
      <c r="N188" s="301">
        <f t="shared" si="26"/>
        <v>0</v>
      </c>
      <c r="O188" s="301">
        <f t="shared" si="26"/>
        <v>0</v>
      </c>
      <c r="P188" s="301">
        <f t="shared" si="26"/>
        <v>0</v>
      </c>
      <c r="Q188" s="301">
        <f t="shared" si="26"/>
        <v>0</v>
      </c>
      <c r="R188" s="301">
        <f t="shared" si="26"/>
        <v>0</v>
      </c>
      <c r="S188" s="301">
        <f t="shared" si="26"/>
        <v>0</v>
      </c>
      <c r="T188" s="301">
        <f t="shared" si="26"/>
        <v>0</v>
      </c>
      <c r="U188" s="301">
        <f t="shared" si="26"/>
        <v>0</v>
      </c>
      <c r="V188" s="301">
        <f t="shared" si="26"/>
        <v>0</v>
      </c>
      <c r="W188" s="301">
        <f t="shared" si="26"/>
        <v>0</v>
      </c>
      <c r="DA188" s="67"/>
    </row>
    <row r="189" spans="1:105" ht="12" customHeight="1" x14ac:dyDescent="0.3">
      <c r="A189" s="202" t="s">
        <v>93</v>
      </c>
      <c r="B189" s="235">
        <f t="shared" ref="B189:W189" si="27">IF(B$74=0,0,B$74/B$72)</f>
        <v>0</v>
      </c>
      <c r="C189" s="235">
        <f t="shared" si="27"/>
        <v>0</v>
      </c>
      <c r="D189" s="235">
        <f t="shared" si="27"/>
        <v>0</v>
      </c>
      <c r="E189" s="235">
        <f t="shared" si="27"/>
        <v>0</v>
      </c>
      <c r="F189" s="235">
        <f t="shared" si="27"/>
        <v>0</v>
      </c>
      <c r="G189" s="235">
        <f t="shared" si="27"/>
        <v>0</v>
      </c>
      <c r="H189" s="235">
        <f t="shared" si="27"/>
        <v>0</v>
      </c>
      <c r="I189" s="235">
        <f t="shared" si="27"/>
        <v>0</v>
      </c>
      <c r="J189" s="235">
        <f t="shared" si="27"/>
        <v>0</v>
      </c>
      <c r="K189" s="235">
        <f t="shared" si="27"/>
        <v>0</v>
      </c>
      <c r="L189" s="235">
        <f t="shared" si="27"/>
        <v>0</v>
      </c>
      <c r="M189" s="235">
        <f t="shared" si="27"/>
        <v>0</v>
      </c>
      <c r="N189" s="235">
        <f t="shared" si="27"/>
        <v>0</v>
      </c>
      <c r="O189" s="235">
        <f t="shared" si="27"/>
        <v>0</v>
      </c>
      <c r="P189" s="235">
        <f t="shared" si="27"/>
        <v>0</v>
      </c>
      <c r="Q189" s="235">
        <f t="shared" si="27"/>
        <v>0</v>
      </c>
      <c r="R189" s="235">
        <f t="shared" si="27"/>
        <v>0</v>
      </c>
      <c r="S189" s="235">
        <f t="shared" si="27"/>
        <v>0</v>
      </c>
      <c r="T189" s="235">
        <f t="shared" si="27"/>
        <v>0</v>
      </c>
      <c r="U189" s="235">
        <f t="shared" si="27"/>
        <v>0</v>
      </c>
      <c r="V189" s="235">
        <f t="shared" si="27"/>
        <v>0</v>
      </c>
      <c r="W189" s="235">
        <f t="shared" si="27"/>
        <v>0</v>
      </c>
      <c r="DA189" s="174"/>
    </row>
    <row r="190" spans="1:105" ht="12" customHeight="1" x14ac:dyDescent="0.3">
      <c r="A190" s="202" t="s">
        <v>94</v>
      </c>
      <c r="B190" s="235">
        <f t="shared" ref="B190:W190" si="28">IF(B$75=0,0,B$75/B$72)</f>
        <v>0</v>
      </c>
      <c r="C190" s="235">
        <f t="shared" si="28"/>
        <v>0</v>
      </c>
      <c r="D190" s="235">
        <f t="shared" si="28"/>
        <v>0</v>
      </c>
      <c r="E190" s="235">
        <f t="shared" si="28"/>
        <v>0</v>
      </c>
      <c r="F190" s="235">
        <f t="shared" si="28"/>
        <v>0</v>
      </c>
      <c r="G190" s="235">
        <f t="shared" si="28"/>
        <v>0</v>
      </c>
      <c r="H190" s="235">
        <f t="shared" si="28"/>
        <v>0</v>
      </c>
      <c r="I190" s="235">
        <f t="shared" si="28"/>
        <v>0</v>
      </c>
      <c r="J190" s="235">
        <f t="shared" si="28"/>
        <v>0</v>
      </c>
      <c r="K190" s="235">
        <f t="shared" si="28"/>
        <v>0</v>
      </c>
      <c r="L190" s="235">
        <f t="shared" si="28"/>
        <v>0</v>
      </c>
      <c r="M190" s="235">
        <f t="shared" si="28"/>
        <v>0</v>
      </c>
      <c r="N190" s="235">
        <f t="shared" si="28"/>
        <v>0</v>
      </c>
      <c r="O190" s="235">
        <f t="shared" si="28"/>
        <v>0</v>
      </c>
      <c r="P190" s="235">
        <f t="shared" si="28"/>
        <v>0</v>
      </c>
      <c r="Q190" s="235">
        <f t="shared" si="28"/>
        <v>0</v>
      </c>
      <c r="R190" s="235">
        <f t="shared" si="28"/>
        <v>0</v>
      </c>
      <c r="S190" s="235">
        <f t="shared" si="28"/>
        <v>0</v>
      </c>
      <c r="T190" s="235">
        <f t="shared" si="28"/>
        <v>0</v>
      </c>
      <c r="U190" s="235">
        <f t="shared" si="28"/>
        <v>0</v>
      </c>
      <c r="V190" s="235">
        <f t="shared" si="28"/>
        <v>0</v>
      </c>
      <c r="W190" s="235">
        <f t="shared" si="28"/>
        <v>0</v>
      </c>
      <c r="DA190" s="174"/>
    </row>
    <row r="191" spans="1:105" ht="12" customHeight="1" x14ac:dyDescent="0.3">
      <c r="A191" s="202" t="s">
        <v>95</v>
      </c>
      <c r="B191" s="235">
        <f t="shared" ref="B191:W191" si="29">IF(B$76=0,0,B$76/B$72)</f>
        <v>0</v>
      </c>
      <c r="C191" s="235">
        <f t="shared" si="29"/>
        <v>0</v>
      </c>
      <c r="D191" s="235">
        <f t="shared" si="29"/>
        <v>0</v>
      </c>
      <c r="E191" s="235">
        <f t="shared" si="29"/>
        <v>0</v>
      </c>
      <c r="F191" s="235">
        <f t="shared" si="29"/>
        <v>0</v>
      </c>
      <c r="G191" s="235">
        <f t="shared" si="29"/>
        <v>0</v>
      </c>
      <c r="H191" s="235">
        <f t="shared" si="29"/>
        <v>0</v>
      </c>
      <c r="I191" s="235">
        <f t="shared" si="29"/>
        <v>0</v>
      </c>
      <c r="J191" s="235">
        <f t="shared" si="29"/>
        <v>0</v>
      </c>
      <c r="K191" s="235">
        <f t="shared" si="29"/>
        <v>0</v>
      </c>
      <c r="L191" s="235">
        <f t="shared" si="29"/>
        <v>0</v>
      </c>
      <c r="M191" s="235">
        <f t="shared" si="29"/>
        <v>0</v>
      </c>
      <c r="N191" s="235">
        <f t="shared" si="29"/>
        <v>0</v>
      </c>
      <c r="O191" s="235">
        <f t="shared" si="29"/>
        <v>0</v>
      </c>
      <c r="P191" s="235">
        <f t="shared" si="29"/>
        <v>0</v>
      </c>
      <c r="Q191" s="235">
        <f t="shared" si="29"/>
        <v>0</v>
      </c>
      <c r="R191" s="235">
        <f t="shared" si="29"/>
        <v>0</v>
      </c>
      <c r="S191" s="235">
        <f t="shared" si="29"/>
        <v>0</v>
      </c>
      <c r="T191" s="235">
        <f t="shared" si="29"/>
        <v>0</v>
      </c>
      <c r="U191" s="235">
        <f t="shared" si="29"/>
        <v>0</v>
      </c>
      <c r="V191" s="235">
        <f t="shared" si="29"/>
        <v>0</v>
      </c>
      <c r="W191" s="235">
        <f t="shared" si="29"/>
        <v>0</v>
      </c>
      <c r="DA191" s="174"/>
    </row>
    <row r="192" spans="1:105" ht="12" customHeight="1" x14ac:dyDescent="0.3">
      <c r="A192" s="56" t="s">
        <v>96</v>
      </c>
      <c r="B192" s="302">
        <f t="shared" ref="B192:W192" si="30">IF(B$77=0,0,B$77/B$72)</f>
        <v>0</v>
      </c>
      <c r="C192" s="302">
        <f t="shared" si="30"/>
        <v>0</v>
      </c>
      <c r="D192" s="302">
        <f t="shared" si="30"/>
        <v>0</v>
      </c>
      <c r="E192" s="302">
        <f t="shared" si="30"/>
        <v>0</v>
      </c>
      <c r="F192" s="302">
        <f t="shared" si="30"/>
        <v>0</v>
      </c>
      <c r="G192" s="302">
        <f t="shared" si="30"/>
        <v>0</v>
      </c>
      <c r="H192" s="302">
        <f t="shared" si="30"/>
        <v>0</v>
      </c>
      <c r="I192" s="302">
        <f t="shared" si="30"/>
        <v>0</v>
      </c>
      <c r="J192" s="302">
        <f t="shared" si="30"/>
        <v>0</v>
      </c>
      <c r="K192" s="302">
        <f t="shared" si="30"/>
        <v>0</v>
      </c>
      <c r="L192" s="302">
        <f t="shared" si="30"/>
        <v>0</v>
      </c>
      <c r="M192" s="302">
        <f t="shared" si="30"/>
        <v>0</v>
      </c>
      <c r="N192" s="302">
        <f t="shared" si="30"/>
        <v>0</v>
      </c>
      <c r="O192" s="302">
        <f t="shared" si="30"/>
        <v>0</v>
      </c>
      <c r="P192" s="302">
        <f t="shared" si="30"/>
        <v>0</v>
      </c>
      <c r="Q192" s="302">
        <f t="shared" si="30"/>
        <v>0</v>
      </c>
      <c r="R192" s="302">
        <f t="shared" si="30"/>
        <v>0</v>
      </c>
      <c r="S192" s="302">
        <f t="shared" si="30"/>
        <v>0</v>
      </c>
      <c r="T192" s="302">
        <f t="shared" si="30"/>
        <v>0</v>
      </c>
      <c r="U192" s="302">
        <f t="shared" si="30"/>
        <v>0</v>
      </c>
      <c r="V192" s="302">
        <f t="shared" si="30"/>
        <v>0</v>
      </c>
      <c r="W192" s="302">
        <f t="shared" si="30"/>
        <v>0</v>
      </c>
      <c r="DA192" s="68"/>
    </row>
    <row r="193" spans="1:105" ht="12" customHeight="1" x14ac:dyDescent="0.3">
      <c r="A193" s="203" t="s">
        <v>560</v>
      </c>
      <c r="B193" s="303">
        <f t="shared" ref="B193:W193" si="31">IF(B$83=0,0,B$83/B$72)</f>
        <v>0</v>
      </c>
      <c r="C193" s="303">
        <f t="shared" si="31"/>
        <v>0</v>
      </c>
      <c r="D193" s="303">
        <f t="shared" si="31"/>
        <v>0</v>
      </c>
      <c r="E193" s="303">
        <f t="shared" si="31"/>
        <v>0</v>
      </c>
      <c r="F193" s="303">
        <f t="shared" si="31"/>
        <v>0</v>
      </c>
      <c r="G193" s="303">
        <f t="shared" si="31"/>
        <v>0</v>
      </c>
      <c r="H193" s="303">
        <f t="shared" si="31"/>
        <v>0</v>
      </c>
      <c r="I193" s="303">
        <f t="shared" si="31"/>
        <v>0</v>
      </c>
      <c r="J193" s="303">
        <f t="shared" si="31"/>
        <v>0</v>
      </c>
      <c r="K193" s="303">
        <f t="shared" si="31"/>
        <v>0</v>
      </c>
      <c r="L193" s="303">
        <f t="shared" si="31"/>
        <v>0</v>
      </c>
      <c r="M193" s="303">
        <f t="shared" si="31"/>
        <v>0</v>
      </c>
      <c r="N193" s="303">
        <f t="shared" si="31"/>
        <v>0</v>
      </c>
      <c r="O193" s="303">
        <f t="shared" si="31"/>
        <v>0</v>
      </c>
      <c r="P193" s="303">
        <f t="shared" si="31"/>
        <v>0</v>
      </c>
      <c r="Q193" s="303">
        <f t="shared" si="31"/>
        <v>0</v>
      </c>
      <c r="R193" s="303">
        <f t="shared" si="31"/>
        <v>0</v>
      </c>
      <c r="S193" s="303">
        <f t="shared" si="31"/>
        <v>0</v>
      </c>
      <c r="T193" s="303">
        <f t="shared" si="31"/>
        <v>0</v>
      </c>
      <c r="U193" s="303">
        <f t="shared" si="31"/>
        <v>0</v>
      </c>
      <c r="V193" s="303">
        <f t="shared" si="31"/>
        <v>0</v>
      </c>
      <c r="W193" s="303">
        <f t="shared" si="31"/>
        <v>0</v>
      </c>
      <c r="DA193" s="175"/>
    </row>
    <row r="194" spans="1:105" ht="12" customHeight="1" x14ac:dyDescent="0.3">
      <c r="A194" s="62" t="s">
        <v>562</v>
      </c>
      <c r="B194" s="304">
        <f t="shared" ref="B194:W194" si="32">IF(B$84=0,0,B$84/B$72)</f>
        <v>0</v>
      </c>
      <c r="C194" s="304">
        <f t="shared" si="32"/>
        <v>0</v>
      </c>
      <c r="D194" s="304">
        <f t="shared" si="32"/>
        <v>0</v>
      </c>
      <c r="E194" s="304">
        <f t="shared" si="32"/>
        <v>0</v>
      </c>
      <c r="F194" s="304">
        <f t="shared" si="32"/>
        <v>0</v>
      </c>
      <c r="G194" s="304">
        <f t="shared" si="32"/>
        <v>0</v>
      </c>
      <c r="H194" s="304">
        <f t="shared" si="32"/>
        <v>0</v>
      </c>
      <c r="I194" s="304">
        <f t="shared" si="32"/>
        <v>0</v>
      </c>
      <c r="J194" s="304">
        <f t="shared" si="32"/>
        <v>0</v>
      </c>
      <c r="K194" s="304">
        <f t="shared" si="32"/>
        <v>0</v>
      </c>
      <c r="L194" s="304">
        <f t="shared" si="32"/>
        <v>0</v>
      </c>
      <c r="M194" s="304">
        <f t="shared" si="32"/>
        <v>0</v>
      </c>
      <c r="N194" s="304">
        <f t="shared" si="32"/>
        <v>0</v>
      </c>
      <c r="O194" s="304">
        <f t="shared" si="32"/>
        <v>0</v>
      </c>
      <c r="P194" s="304">
        <f t="shared" si="32"/>
        <v>0</v>
      </c>
      <c r="Q194" s="304">
        <f t="shared" si="32"/>
        <v>0</v>
      </c>
      <c r="R194" s="304">
        <f t="shared" si="32"/>
        <v>0</v>
      </c>
      <c r="S194" s="304">
        <f t="shared" si="32"/>
        <v>0</v>
      </c>
      <c r="T194" s="304">
        <f t="shared" si="32"/>
        <v>0</v>
      </c>
      <c r="U194" s="304">
        <f t="shared" si="32"/>
        <v>0</v>
      </c>
      <c r="V194" s="304">
        <f t="shared" si="32"/>
        <v>0</v>
      </c>
      <c r="W194" s="304">
        <f t="shared" si="32"/>
        <v>0</v>
      </c>
      <c r="DA194" s="72"/>
    </row>
    <row r="195" spans="1:105" ht="12" customHeight="1" x14ac:dyDescent="0.3">
      <c r="A195" s="62" t="s">
        <v>568</v>
      </c>
      <c r="B195" s="304">
        <f t="shared" ref="B195:W195" si="33">IF(B$89=0,0,B$89/B$72)</f>
        <v>0</v>
      </c>
      <c r="C195" s="304">
        <f t="shared" si="33"/>
        <v>0</v>
      </c>
      <c r="D195" s="304">
        <f t="shared" si="33"/>
        <v>0</v>
      </c>
      <c r="E195" s="304">
        <f t="shared" si="33"/>
        <v>0</v>
      </c>
      <c r="F195" s="304">
        <f t="shared" si="33"/>
        <v>0</v>
      </c>
      <c r="G195" s="304">
        <f t="shared" si="33"/>
        <v>0</v>
      </c>
      <c r="H195" s="304">
        <f t="shared" si="33"/>
        <v>0</v>
      </c>
      <c r="I195" s="304">
        <f t="shared" si="33"/>
        <v>0</v>
      </c>
      <c r="J195" s="304">
        <f t="shared" si="33"/>
        <v>0</v>
      </c>
      <c r="K195" s="304">
        <f t="shared" si="33"/>
        <v>0</v>
      </c>
      <c r="L195" s="304">
        <f t="shared" si="33"/>
        <v>0</v>
      </c>
      <c r="M195" s="304">
        <f t="shared" si="33"/>
        <v>0</v>
      </c>
      <c r="N195" s="304">
        <f t="shared" si="33"/>
        <v>0</v>
      </c>
      <c r="O195" s="304">
        <f t="shared" si="33"/>
        <v>0</v>
      </c>
      <c r="P195" s="304">
        <f t="shared" si="33"/>
        <v>0</v>
      </c>
      <c r="Q195" s="304">
        <f t="shared" si="33"/>
        <v>0</v>
      </c>
      <c r="R195" s="304">
        <f t="shared" si="33"/>
        <v>0</v>
      </c>
      <c r="S195" s="304">
        <f t="shared" si="33"/>
        <v>0</v>
      </c>
      <c r="T195" s="304">
        <f t="shared" si="33"/>
        <v>0</v>
      </c>
      <c r="U195" s="304">
        <f t="shared" si="33"/>
        <v>0</v>
      </c>
      <c r="V195" s="304">
        <f t="shared" si="33"/>
        <v>0</v>
      </c>
      <c r="W195" s="304">
        <f t="shared" si="33"/>
        <v>0</v>
      </c>
      <c r="DA195" s="72"/>
    </row>
    <row r="196" spans="1:105" ht="12" customHeight="1" x14ac:dyDescent="0.3">
      <c r="A196" s="203" t="s">
        <v>519</v>
      </c>
      <c r="B196" s="303">
        <f t="shared" ref="B196:W196" si="34">IF(B$90=0,0,B$90/B$72)</f>
        <v>0</v>
      </c>
      <c r="C196" s="303">
        <f t="shared" si="34"/>
        <v>0</v>
      </c>
      <c r="D196" s="303">
        <f t="shared" si="34"/>
        <v>0</v>
      </c>
      <c r="E196" s="303">
        <f t="shared" si="34"/>
        <v>0</v>
      </c>
      <c r="F196" s="303">
        <f t="shared" si="34"/>
        <v>0</v>
      </c>
      <c r="G196" s="303">
        <f t="shared" si="34"/>
        <v>0</v>
      </c>
      <c r="H196" s="303">
        <f t="shared" si="34"/>
        <v>0</v>
      </c>
      <c r="I196" s="303">
        <f t="shared" si="34"/>
        <v>0</v>
      </c>
      <c r="J196" s="303">
        <f t="shared" si="34"/>
        <v>0</v>
      </c>
      <c r="K196" s="303">
        <f t="shared" si="34"/>
        <v>0</v>
      </c>
      <c r="L196" s="303">
        <f t="shared" si="34"/>
        <v>0</v>
      </c>
      <c r="M196" s="303">
        <f t="shared" si="34"/>
        <v>0</v>
      </c>
      <c r="N196" s="303">
        <f t="shared" si="34"/>
        <v>0</v>
      </c>
      <c r="O196" s="303">
        <f t="shared" si="34"/>
        <v>0</v>
      </c>
      <c r="P196" s="303">
        <f t="shared" si="34"/>
        <v>0</v>
      </c>
      <c r="Q196" s="303">
        <f t="shared" si="34"/>
        <v>0</v>
      </c>
      <c r="R196" s="303">
        <f t="shared" si="34"/>
        <v>0</v>
      </c>
      <c r="S196" s="303">
        <f t="shared" si="34"/>
        <v>0</v>
      </c>
      <c r="T196" s="303">
        <f t="shared" si="34"/>
        <v>0</v>
      </c>
      <c r="U196" s="303">
        <f t="shared" si="34"/>
        <v>0</v>
      </c>
      <c r="V196" s="303">
        <f t="shared" si="34"/>
        <v>0</v>
      </c>
      <c r="W196" s="303">
        <f t="shared" si="34"/>
        <v>0</v>
      </c>
      <c r="DA196" s="175"/>
    </row>
    <row r="197" spans="1:105" ht="12" customHeight="1" x14ac:dyDescent="0.3">
      <c r="A197" s="62" t="s">
        <v>521</v>
      </c>
      <c r="B197" s="304">
        <f t="shared" ref="B197:W197" si="35">IF(B$91=0,0,B$91/B$72)</f>
        <v>0</v>
      </c>
      <c r="C197" s="304">
        <f t="shared" si="35"/>
        <v>0</v>
      </c>
      <c r="D197" s="304">
        <f t="shared" si="35"/>
        <v>0</v>
      </c>
      <c r="E197" s="304">
        <f t="shared" si="35"/>
        <v>0</v>
      </c>
      <c r="F197" s="304">
        <f t="shared" si="35"/>
        <v>0</v>
      </c>
      <c r="G197" s="304">
        <f t="shared" si="35"/>
        <v>0</v>
      </c>
      <c r="H197" s="304">
        <f t="shared" si="35"/>
        <v>0</v>
      </c>
      <c r="I197" s="304">
        <f t="shared" si="35"/>
        <v>0</v>
      </c>
      <c r="J197" s="304">
        <f t="shared" si="35"/>
        <v>0</v>
      </c>
      <c r="K197" s="304">
        <f t="shared" si="35"/>
        <v>0</v>
      </c>
      <c r="L197" s="304">
        <f t="shared" si="35"/>
        <v>0</v>
      </c>
      <c r="M197" s="304">
        <f t="shared" si="35"/>
        <v>0</v>
      </c>
      <c r="N197" s="304">
        <f t="shared" si="35"/>
        <v>0</v>
      </c>
      <c r="O197" s="304">
        <f t="shared" si="35"/>
        <v>0</v>
      </c>
      <c r="P197" s="304">
        <f t="shared" si="35"/>
        <v>0</v>
      </c>
      <c r="Q197" s="304">
        <f t="shared" si="35"/>
        <v>0</v>
      </c>
      <c r="R197" s="304">
        <f t="shared" si="35"/>
        <v>0</v>
      </c>
      <c r="S197" s="304">
        <f t="shared" si="35"/>
        <v>0</v>
      </c>
      <c r="T197" s="304">
        <f t="shared" si="35"/>
        <v>0</v>
      </c>
      <c r="U197" s="304">
        <f t="shared" si="35"/>
        <v>0</v>
      </c>
      <c r="V197" s="304">
        <f t="shared" si="35"/>
        <v>0</v>
      </c>
      <c r="W197" s="304">
        <f t="shared" si="35"/>
        <v>0</v>
      </c>
      <c r="DA197" s="72"/>
    </row>
    <row r="198" spans="1:105" ht="12" customHeight="1" x14ac:dyDescent="0.3">
      <c r="A198" s="62" t="s">
        <v>527</v>
      </c>
      <c r="B198" s="304">
        <f t="shared" ref="B198:W198" si="36">IF(B$96=0,0,B$96/B$72)</f>
        <v>0</v>
      </c>
      <c r="C198" s="304">
        <f t="shared" si="36"/>
        <v>0</v>
      </c>
      <c r="D198" s="304">
        <f t="shared" si="36"/>
        <v>0</v>
      </c>
      <c r="E198" s="304">
        <f t="shared" si="36"/>
        <v>0</v>
      </c>
      <c r="F198" s="304">
        <f t="shared" si="36"/>
        <v>0</v>
      </c>
      <c r="G198" s="304">
        <f t="shared" si="36"/>
        <v>0</v>
      </c>
      <c r="H198" s="304">
        <f t="shared" si="36"/>
        <v>0</v>
      </c>
      <c r="I198" s="304">
        <f t="shared" si="36"/>
        <v>0</v>
      </c>
      <c r="J198" s="304">
        <f t="shared" si="36"/>
        <v>0</v>
      </c>
      <c r="K198" s="304">
        <f t="shared" si="36"/>
        <v>0</v>
      </c>
      <c r="L198" s="304">
        <f t="shared" si="36"/>
        <v>0</v>
      </c>
      <c r="M198" s="304">
        <f t="shared" si="36"/>
        <v>0</v>
      </c>
      <c r="N198" s="304">
        <f t="shared" si="36"/>
        <v>0</v>
      </c>
      <c r="O198" s="304">
        <f t="shared" si="36"/>
        <v>0</v>
      </c>
      <c r="P198" s="304">
        <f t="shared" si="36"/>
        <v>0</v>
      </c>
      <c r="Q198" s="304">
        <f t="shared" si="36"/>
        <v>0</v>
      </c>
      <c r="R198" s="304">
        <f t="shared" si="36"/>
        <v>0</v>
      </c>
      <c r="S198" s="304">
        <f t="shared" si="36"/>
        <v>0</v>
      </c>
      <c r="T198" s="304">
        <f t="shared" si="36"/>
        <v>0</v>
      </c>
      <c r="U198" s="304">
        <f t="shared" si="36"/>
        <v>0</v>
      </c>
      <c r="V198" s="304">
        <f t="shared" si="36"/>
        <v>0</v>
      </c>
      <c r="W198" s="304">
        <f t="shared" si="36"/>
        <v>0</v>
      </c>
      <c r="DA198" s="72"/>
    </row>
    <row r="199" spans="1:105" ht="12" customHeight="1" x14ac:dyDescent="0.3">
      <c r="A199" s="203" t="s">
        <v>529</v>
      </c>
      <c r="B199" s="303">
        <f t="shared" ref="B199:W199" si="37">IF(B$97=0,0,B$97/B$72)</f>
        <v>0</v>
      </c>
      <c r="C199" s="303">
        <f t="shared" si="37"/>
        <v>0</v>
      </c>
      <c r="D199" s="303">
        <f t="shared" si="37"/>
        <v>0</v>
      </c>
      <c r="E199" s="303">
        <f t="shared" si="37"/>
        <v>0</v>
      </c>
      <c r="F199" s="303">
        <f t="shared" si="37"/>
        <v>0</v>
      </c>
      <c r="G199" s="303">
        <f t="shared" si="37"/>
        <v>0</v>
      </c>
      <c r="H199" s="303">
        <f t="shared" si="37"/>
        <v>0</v>
      </c>
      <c r="I199" s="303">
        <f t="shared" si="37"/>
        <v>0</v>
      </c>
      <c r="J199" s="303">
        <f t="shared" si="37"/>
        <v>0</v>
      </c>
      <c r="K199" s="303">
        <f t="shared" si="37"/>
        <v>0</v>
      </c>
      <c r="L199" s="303">
        <f t="shared" si="37"/>
        <v>0</v>
      </c>
      <c r="M199" s="303">
        <f t="shared" si="37"/>
        <v>0</v>
      </c>
      <c r="N199" s="303">
        <f t="shared" si="37"/>
        <v>0</v>
      </c>
      <c r="O199" s="303">
        <f t="shared" si="37"/>
        <v>0</v>
      </c>
      <c r="P199" s="303">
        <f t="shared" si="37"/>
        <v>0</v>
      </c>
      <c r="Q199" s="303">
        <f t="shared" si="37"/>
        <v>0</v>
      </c>
      <c r="R199" s="303">
        <f t="shared" si="37"/>
        <v>0</v>
      </c>
      <c r="S199" s="303">
        <f t="shared" si="37"/>
        <v>0</v>
      </c>
      <c r="T199" s="303">
        <f t="shared" si="37"/>
        <v>0</v>
      </c>
      <c r="U199" s="303">
        <f t="shared" si="37"/>
        <v>0</v>
      </c>
      <c r="V199" s="303">
        <f t="shared" si="37"/>
        <v>0</v>
      </c>
      <c r="W199" s="303">
        <f t="shared" si="37"/>
        <v>0</v>
      </c>
      <c r="DA199" s="175"/>
    </row>
    <row r="200" spans="1:105" ht="12" customHeight="1" x14ac:dyDescent="0.3">
      <c r="A200" s="62" t="s">
        <v>530</v>
      </c>
      <c r="B200" s="304">
        <f t="shared" ref="B200:W200" si="38">IF(B$98=0,0,B$98/B$72)</f>
        <v>0</v>
      </c>
      <c r="C200" s="304">
        <f t="shared" si="38"/>
        <v>0</v>
      </c>
      <c r="D200" s="304">
        <f t="shared" si="38"/>
        <v>0</v>
      </c>
      <c r="E200" s="304">
        <f t="shared" si="38"/>
        <v>0</v>
      </c>
      <c r="F200" s="304">
        <f t="shared" si="38"/>
        <v>0</v>
      </c>
      <c r="G200" s="304">
        <f t="shared" si="38"/>
        <v>0</v>
      </c>
      <c r="H200" s="304">
        <f t="shared" si="38"/>
        <v>0</v>
      </c>
      <c r="I200" s="304">
        <f t="shared" si="38"/>
        <v>0</v>
      </c>
      <c r="J200" s="304">
        <f t="shared" si="38"/>
        <v>0</v>
      </c>
      <c r="K200" s="304">
        <f t="shared" si="38"/>
        <v>0</v>
      </c>
      <c r="L200" s="304">
        <f t="shared" si="38"/>
        <v>0</v>
      </c>
      <c r="M200" s="304">
        <f t="shared" si="38"/>
        <v>0</v>
      </c>
      <c r="N200" s="304">
        <f t="shared" si="38"/>
        <v>0</v>
      </c>
      <c r="O200" s="304">
        <f t="shared" si="38"/>
        <v>0</v>
      </c>
      <c r="P200" s="304">
        <f t="shared" si="38"/>
        <v>0</v>
      </c>
      <c r="Q200" s="304">
        <f t="shared" si="38"/>
        <v>0</v>
      </c>
      <c r="R200" s="304">
        <f t="shared" si="38"/>
        <v>0</v>
      </c>
      <c r="S200" s="304">
        <f t="shared" si="38"/>
        <v>0</v>
      </c>
      <c r="T200" s="304">
        <f t="shared" si="38"/>
        <v>0</v>
      </c>
      <c r="U200" s="304">
        <f t="shared" si="38"/>
        <v>0</v>
      </c>
      <c r="V200" s="304">
        <f t="shared" si="38"/>
        <v>0</v>
      </c>
      <c r="W200" s="304">
        <f t="shared" si="38"/>
        <v>0</v>
      </c>
      <c r="DA200" s="72"/>
    </row>
    <row r="201" spans="1:105" ht="12" customHeight="1" x14ac:dyDescent="0.3">
      <c r="A201" s="62" t="s">
        <v>535</v>
      </c>
      <c r="B201" s="304">
        <f t="shared" ref="B201:W201" si="39">IF(B$102=0,0,B$102/B$72)</f>
        <v>0</v>
      </c>
      <c r="C201" s="304">
        <f t="shared" si="39"/>
        <v>0</v>
      </c>
      <c r="D201" s="304">
        <f t="shared" si="39"/>
        <v>0</v>
      </c>
      <c r="E201" s="304">
        <f t="shared" si="39"/>
        <v>0</v>
      </c>
      <c r="F201" s="304">
        <f t="shared" si="39"/>
        <v>0</v>
      </c>
      <c r="G201" s="304">
        <f t="shared" si="39"/>
        <v>0</v>
      </c>
      <c r="H201" s="304">
        <f t="shared" si="39"/>
        <v>0</v>
      </c>
      <c r="I201" s="304">
        <f t="shared" si="39"/>
        <v>0</v>
      </c>
      <c r="J201" s="304">
        <f t="shared" si="39"/>
        <v>0</v>
      </c>
      <c r="K201" s="304">
        <f t="shared" si="39"/>
        <v>0</v>
      </c>
      <c r="L201" s="304">
        <f t="shared" si="39"/>
        <v>0</v>
      </c>
      <c r="M201" s="304">
        <f t="shared" si="39"/>
        <v>0</v>
      </c>
      <c r="N201" s="304">
        <f t="shared" si="39"/>
        <v>0</v>
      </c>
      <c r="O201" s="304">
        <f t="shared" si="39"/>
        <v>0</v>
      </c>
      <c r="P201" s="304">
        <f t="shared" si="39"/>
        <v>0</v>
      </c>
      <c r="Q201" s="304">
        <f t="shared" si="39"/>
        <v>0</v>
      </c>
      <c r="R201" s="304">
        <f t="shared" si="39"/>
        <v>0</v>
      </c>
      <c r="S201" s="304">
        <f t="shared" si="39"/>
        <v>0</v>
      </c>
      <c r="T201" s="304">
        <f t="shared" si="39"/>
        <v>0</v>
      </c>
      <c r="U201" s="304">
        <f t="shared" si="39"/>
        <v>0</v>
      </c>
      <c r="V201" s="304">
        <f t="shared" si="39"/>
        <v>0</v>
      </c>
      <c r="W201" s="304">
        <f t="shared" si="39"/>
        <v>0</v>
      </c>
      <c r="DA201" s="72"/>
    </row>
    <row r="202" spans="1:105" ht="12" customHeight="1" x14ac:dyDescent="0.3">
      <c r="A202" s="63" t="s">
        <v>547</v>
      </c>
      <c r="B202" s="305">
        <f t="shared" ref="B202:W202" si="40">IF(B$113=0,0,B$113/B$72)</f>
        <v>0</v>
      </c>
      <c r="C202" s="305">
        <f t="shared" si="40"/>
        <v>0</v>
      </c>
      <c r="D202" s="305">
        <f t="shared" si="40"/>
        <v>0</v>
      </c>
      <c r="E202" s="305">
        <f t="shared" si="40"/>
        <v>0</v>
      </c>
      <c r="F202" s="305">
        <f t="shared" si="40"/>
        <v>0</v>
      </c>
      <c r="G202" s="305">
        <f t="shared" si="40"/>
        <v>0</v>
      </c>
      <c r="H202" s="305">
        <f t="shared" si="40"/>
        <v>0</v>
      </c>
      <c r="I202" s="305">
        <f t="shared" si="40"/>
        <v>0</v>
      </c>
      <c r="J202" s="305">
        <f t="shared" si="40"/>
        <v>0</v>
      </c>
      <c r="K202" s="305">
        <f t="shared" si="40"/>
        <v>0</v>
      </c>
      <c r="L202" s="305">
        <f t="shared" si="40"/>
        <v>0</v>
      </c>
      <c r="M202" s="305">
        <f t="shared" si="40"/>
        <v>0</v>
      </c>
      <c r="N202" s="305">
        <f t="shared" si="40"/>
        <v>0</v>
      </c>
      <c r="O202" s="305">
        <f t="shared" si="40"/>
        <v>0</v>
      </c>
      <c r="P202" s="305">
        <f t="shared" si="40"/>
        <v>0</v>
      </c>
      <c r="Q202" s="305">
        <f t="shared" si="40"/>
        <v>0</v>
      </c>
      <c r="R202" s="305">
        <f t="shared" si="40"/>
        <v>0</v>
      </c>
      <c r="S202" s="305">
        <f t="shared" si="40"/>
        <v>0</v>
      </c>
      <c r="T202" s="305">
        <f t="shared" si="40"/>
        <v>0</v>
      </c>
      <c r="U202" s="305">
        <f t="shared" si="40"/>
        <v>0</v>
      </c>
      <c r="V202" s="305">
        <f t="shared" si="40"/>
        <v>0</v>
      </c>
      <c r="W202" s="305">
        <f t="shared" si="40"/>
        <v>0</v>
      </c>
      <c r="DA202" s="74"/>
    </row>
    <row r="203" spans="1:105" ht="12" customHeight="1" x14ac:dyDescent="0.3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3">
      <c r="A204" s="35" t="s">
        <v>45</v>
      </c>
      <c r="B204" s="234">
        <f t="shared" ref="B204:W204" si="41">SUM(B$205:B$210,B$214:B$215,B$217:B$219)</f>
        <v>1.0000000000000002</v>
      </c>
      <c r="C204" s="234">
        <f t="shared" si="41"/>
        <v>1</v>
      </c>
      <c r="D204" s="234">
        <f t="shared" si="41"/>
        <v>1</v>
      </c>
      <c r="E204" s="234">
        <f t="shared" si="41"/>
        <v>0.99999999999999978</v>
      </c>
      <c r="F204" s="234">
        <f t="shared" si="41"/>
        <v>1</v>
      </c>
      <c r="G204" s="234">
        <f t="shared" si="41"/>
        <v>1</v>
      </c>
      <c r="H204" s="234">
        <f t="shared" si="41"/>
        <v>1</v>
      </c>
      <c r="I204" s="234">
        <f t="shared" si="41"/>
        <v>0.99999999999999989</v>
      </c>
      <c r="J204" s="234">
        <f t="shared" si="41"/>
        <v>1.0000000000000002</v>
      </c>
      <c r="K204" s="234">
        <f t="shared" si="41"/>
        <v>1</v>
      </c>
      <c r="L204" s="234">
        <f t="shared" si="41"/>
        <v>1</v>
      </c>
      <c r="M204" s="234">
        <f t="shared" si="41"/>
        <v>0.99999999999999978</v>
      </c>
      <c r="N204" s="234">
        <f t="shared" si="41"/>
        <v>1.0000000000000002</v>
      </c>
      <c r="O204" s="234">
        <f t="shared" si="41"/>
        <v>0.99999999999999978</v>
      </c>
      <c r="P204" s="234">
        <f t="shared" si="41"/>
        <v>1.0000000000000004</v>
      </c>
      <c r="Q204" s="234">
        <f t="shared" si="41"/>
        <v>1.0000000000000002</v>
      </c>
      <c r="R204" s="234">
        <f t="shared" si="41"/>
        <v>1</v>
      </c>
      <c r="S204" s="234">
        <f t="shared" si="41"/>
        <v>1.0000000000000004</v>
      </c>
      <c r="T204" s="234">
        <f t="shared" si="41"/>
        <v>0.99999999999999978</v>
      </c>
      <c r="U204" s="234">
        <f t="shared" si="41"/>
        <v>1.0000000000000002</v>
      </c>
      <c r="V204" s="234">
        <f t="shared" si="41"/>
        <v>0.99999999999999989</v>
      </c>
      <c r="W204" s="234">
        <f t="shared" si="41"/>
        <v>1.0000000000000004</v>
      </c>
      <c r="DA204" s="95"/>
    </row>
    <row r="205" spans="1:105" ht="12" customHeight="1" x14ac:dyDescent="0.3">
      <c r="A205" s="55" t="s">
        <v>92</v>
      </c>
      <c r="B205" s="301">
        <f t="shared" ref="B205:W205" si="42">IF(B$116=0,0,B$116/B$115)</f>
        <v>1.3449153963773378E-3</v>
      </c>
      <c r="C205" s="301">
        <f t="shared" si="42"/>
        <v>1.344915396377214E-3</v>
      </c>
      <c r="D205" s="301">
        <f t="shared" si="42"/>
        <v>1.3449153963772209E-3</v>
      </c>
      <c r="E205" s="301">
        <f t="shared" si="42"/>
        <v>1.3449153963774386E-3</v>
      </c>
      <c r="F205" s="301">
        <f t="shared" si="42"/>
        <v>1.3449153963770062E-3</v>
      </c>
      <c r="G205" s="301">
        <f t="shared" si="42"/>
        <v>1.3449153963771851E-3</v>
      </c>
      <c r="H205" s="301">
        <f t="shared" si="42"/>
        <v>1.3449153963774458E-3</v>
      </c>
      <c r="I205" s="301">
        <f t="shared" si="42"/>
        <v>1.3449153963775034E-3</v>
      </c>
      <c r="J205" s="301">
        <f t="shared" si="42"/>
        <v>1.3449153963775837E-3</v>
      </c>
      <c r="K205" s="301">
        <f t="shared" si="42"/>
        <v>1.3449153963771641E-3</v>
      </c>
      <c r="L205" s="301">
        <f t="shared" si="42"/>
        <v>1.3449153963783185E-3</v>
      </c>
      <c r="M205" s="301">
        <f t="shared" si="42"/>
        <v>1.3449153963779666E-3</v>
      </c>
      <c r="N205" s="301">
        <f t="shared" si="42"/>
        <v>1.3449153963782266E-3</v>
      </c>
      <c r="O205" s="301">
        <f t="shared" si="42"/>
        <v>1.3449153963777727E-3</v>
      </c>
      <c r="P205" s="301">
        <f t="shared" si="42"/>
        <v>1.3449153963780184E-3</v>
      </c>
      <c r="Q205" s="301">
        <f t="shared" si="42"/>
        <v>1.3449153963777829E-3</v>
      </c>
      <c r="R205" s="301">
        <f t="shared" si="42"/>
        <v>1.3449153963777346E-3</v>
      </c>
      <c r="S205" s="301">
        <f t="shared" si="42"/>
        <v>1.3449153963778363E-3</v>
      </c>
      <c r="T205" s="301">
        <f t="shared" si="42"/>
        <v>1.3449153963779274E-3</v>
      </c>
      <c r="U205" s="301">
        <f t="shared" si="42"/>
        <v>1.3449153963779035E-3</v>
      </c>
      <c r="V205" s="301">
        <f t="shared" si="42"/>
        <v>1.3449153963778482E-3</v>
      </c>
      <c r="W205" s="301">
        <f t="shared" si="42"/>
        <v>1.3449153963778849E-3</v>
      </c>
      <c r="DA205" s="67"/>
    </row>
    <row r="206" spans="1:105" ht="12" customHeight="1" x14ac:dyDescent="0.3">
      <c r="A206" s="202" t="s">
        <v>93</v>
      </c>
      <c r="B206" s="235">
        <f t="shared" ref="B206:W206" si="43">IF(B$117=0,0,B$117/B$115)</f>
        <v>6.7130225819028722E-4</v>
      </c>
      <c r="C206" s="235">
        <f t="shared" si="43"/>
        <v>6.7130225819022509E-4</v>
      </c>
      <c r="D206" s="235">
        <f t="shared" si="43"/>
        <v>6.7130225819022878E-4</v>
      </c>
      <c r="E206" s="235">
        <f t="shared" si="43"/>
        <v>6.7130225819033741E-4</v>
      </c>
      <c r="F206" s="235">
        <f t="shared" si="43"/>
        <v>6.7130225819012155E-4</v>
      </c>
      <c r="G206" s="235">
        <f t="shared" si="43"/>
        <v>6.7130225819021078E-4</v>
      </c>
      <c r="H206" s="235">
        <f t="shared" si="43"/>
        <v>6.7130225819034067E-4</v>
      </c>
      <c r="I206" s="235">
        <f t="shared" si="43"/>
        <v>6.7130225819036961E-4</v>
      </c>
      <c r="J206" s="235">
        <f t="shared" si="43"/>
        <v>6.7130225819040951E-4</v>
      </c>
      <c r="K206" s="235">
        <f t="shared" si="43"/>
        <v>6.7130225819020005E-4</v>
      </c>
      <c r="L206" s="235">
        <f t="shared" si="43"/>
        <v>6.7130225819077619E-4</v>
      </c>
      <c r="M206" s="235">
        <f t="shared" si="43"/>
        <v>6.7130225819060098E-4</v>
      </c>
      <c r="N206" s="235">
        <f t="shared" si="43"/>
        <v>6.7130225819073087E-4</v>
      </c>
      <c r="O206" s="235">
        <f t="shared" si="43"/>
        <v>6.7130225819050406E-4</v>
      </c>
      <c r="P206" s="235">
        <f t="shared" si="43"/>
        <v>6.7130225819062679E-4</v>
      </c>
      <c r="Q206" s="235">
        <f t="shared" si="43"/>
        <v>6.7130225819050926E-4</v>
      </c>
      <c r="R206" s="235">
        <f t="shared" si="43"/>
        <v>6.7130225819048519E-4</v>
      </c>
      <c r="S206" s="235">
        <f t="shared" si="43"/>
        <v>6.7130225819053582E-4</v>
      </c>
      <c r="T206" s="235">
        <f t="shared" si="43"/>
        <v>6.7130225819058125E-4</v>
      </c>
      <c r="U206" s="235">
        <f t="shared" si="43"/>
        <v>6.7130225819056943E-4</v>
      </c>
      <c r="V206" s="235">
        <f t="shared" si="43"/>
        <v>6.7130225819054189E-4</v>
      </c>
      <c r="W206" s="235">
        <f t="shared" si="43"/>
        <v>6.7130225819056033E-4</v>
      </c>
      <c r="DA206" s="174"/>
    </row>
    <row r="207" spans="1:105" ht="12" customHeight="1" x14ac:dyDescent="0.3">
      <c r="A207" s="202" t="s">
        <v>94</v>
      </c>
      <c r="B207" s="235">
        <f t="shared" ref="B207:W207" si="44">IF(B$118=0,0,B$118/B$115)</f>
        <v>1.706491654866529E-2</v>
      </c>
      <c r="C207" s="235">
        <f t="shared" si="44"/>
        <v>1.7064916548663718E-2</v>
      </c>
      <c r="D207" s="235">
        <f t="shared" si="44"/>
        <v>1.7064916548663808E-2</v>
      </c>
      <c r="E207" s="235">
        <f t="shared" si="44"/>
        <v>1.706491654866657E-2</v>
      </c>
      <c r="F207" s="235">
        <f t="shared" si="44"/>
        <v>1.7064916548661085E-2</v>
      </c>
      <c r="G207" s="235">
        <f t="shared" si="44"/>
        <v>1.7064916548663361E-2</v>
      </c>
      <c r="H207" s="235">
        <f t="shared" si="44"/>
        <v>1.7064916548666667E-2</v>
      </c>
      <c r="I207" s="235">
        <f t="shared" si="44"/>
        <v>1.7064916548667392E-2</v>
      </c>
      <c r="J207" s="235">
        <f t="shared" si="44"/>
        <v>1.7064916548668405E-2</v>
      </c>
      <c r="K207" s="235">
        <f t="shared" si="44"/>
        <v>1.7064916548663087E-2</v>
      </c>
      <c r="L207" s="235">
        <f t="shared" si="44"/>
        <v>1.7064916548677731E-2</v>
      </c>
      <c r="M207" s="235">
        <f t="shared" si="44"/>
        <v>1.7064916548673273E-2</v>
      </c>
      <c r="N207" s="235">
        <f t="shared" si="44"/>
        <v>1.7064916548676572E-2</v>
      </c>
      <c r="O207" s="235">
        <f t="shared" si="44"/>
        <v>1.706491654867081E-2</v>
      </c>
      <c r="P207" s="235">
        <f t="shared" si="44"/>
        <v>1.7064916548673922E-2</v>
      </c>
      <c r="Q207" s="235">
        <f t="shared" si="44"/>
        <v>1.7064916548670934E-2</v>
      </c>
      <c r="R207" s="235">
        <f t="shared" si="44"/>
        <v>1.7064916548670327E-2</v>
      </c>
      <c r="S207" s="235">
        <f t="shared" si="44"/>
        <v>1.7064916548671621E-2</v>
      </c>
      <c r="T207" s="235">
        <f t="shared" si="44"/>
        <v>1.7064916548672766E-2</v>
      </c>
      <c r="U207" s="235">
        <f t="shared" si="44"/>
        <v>1.7064916548672468E-2</v>
      </c>
      <c r="V207" s="235">
        <f t="shared" si="44"/>
        <v>1.7064916548671771E-2</v>
      </c>
      <c r="W207" s="235">
        <f t="shared" si="44"/>
        <v>1.7064916548672229E-2</v>
      </c>
      <c r="DA207" s="174"/>
    </row>
    <row r="208" spans="1:105" ht="12" customHeight="1" x14ac:dyDescent="0.3">
      <c r="A208" s="202" t="s">
        <v>95</v>
      </c>
      <c r="B208" s="235">
        <f t="shared" ref="B208:W208" si="45">IF(B$119=0,0,B$119/B$115)</f>
        <v>4.4830513212577936E-4</v>
      </c>
      <c r="C208" s="235">
        <f t="shared" si="45"/>
        <v>4.48305132125738E-4</v>
      </c>
      <c r="D208" s="235">
        <f t="shared" si="45"/>
        <v>4.483051321257406E-4</v>
      </c>
      <c r="E208" s="235">
        <f t="shared" si="45"/>
        <v>4.4830513212581303E-4</v>
      </c>
      <c r="F208" s="235">
        <f t="shared" si="45"/>
        <v>4.4830513212566883E-4</v>
      </c>
      <c r="G208" s="235">
        <f t="shared" si="45"/>
        <v>4.4830513212572851E-4</v>
      </c>
      <c r="H208" s="235">
        <f t="shared" si="45"/>
        <v>4.483051321258152E-4</v>
      </c>
      <c r="I208" s="235">
        <f t="shared" si="45"/>
        <v>4.4830513212583444E-4</v>
      </c>
      <c r="J208" s="235">
        <f t="shared" si="45"/>
        <v>4.4830513212586122E-4</v>
      </c>
      <c r="K208" s="235">
        <f t="shared" si="45"/>
        <v>4.4830513212572158E-4</v>
      </c>
      <c r="L208" s="235">
        <f t="shared" si="45"/>
        <v>4.483051321261062E-4</v>
      </c>
      <c r="M208" s="235">
        <f t="shared" si="45"/>
        <v>4.4830513212598905E-4</v>
      </c>
      <c r="N208" s="235">
        <f t="shared" si="45"/>
        <v>4.4830513212607557E-4</v>
      </c>
      <c r="O208" s="235">
        <f t="shared" si="45"/>
        <v>4.4830513212592438E-4</v>
      </c>
      <c r="P208" s="235">
        <f t="shared" si="45"/>
        <v>4.4830513212600634E-4</v>
      </c>
      <c r="Q208" s="235">
        <f t="shared" si="45"/>
        <v>4.4830513212592752E-4</v>
      </c>
      <c r="R208" s="235">
        <f t="shared" si="45"/>
        <v>4.4830513212591142E-4</v>
      </c>
      <c r="S208" s="235">
        <f t="shared" si="45"/>
        <v>4.4830513212594541E-4</v>
      </c>
      <c r="T208" s="235">
        <f t="shared" si="45"/>
        <v>4.4830513212597577E-4</v>
      </c>
      <c r="U208" s="235">
        <f t="shared" si="45"/>
        <v>4.4830513212596791E-4</v>
      </c>
      <c r="V208" s="235">
        <f t="shared" si="45"/>
        <v>4.4830513212594958E-4</v>
      </c>
      <c r="W208" s="235">
        <f t="shared" si="45"/>
        <v>4.4830513212596167E-4</v>
      </c>
      <c r="DA208" s="174"/>
    </row>
    <row r="209" spans="1:105" ht="12" customHeight="1" x14ac:dyDescent="0.3">
      <c r="A209" s="56" t="s">
        <v>96</v>
      </c>
      <c r="B209" s="302">
        <f t="shared" ref="B209:W209" si="46">IF(B$120=0,0,B$120/B$115)</f>
        <v>2.2437529495049754E-3</v>
      </c>
      <c r="C209" s="302">
        <f t="shared" si="46"/>
        <v>2.2454436090698733E-3</v>
      </c>
      <c r="D209" s="302">
        <f t="shared" si="46"/>
        <v>2.2471424491068964E-3</v>
      </c>
      <c r="E209" s="302">
        <f t="shared" si="46"/>
        <v>2.2003129036455371E-3</v>
      </c>
      <c r="F209" s="302">
        <f t="shared" si="46"/>
        <v>2.2380488019901083E-3</v>
      </c>
      <c r="G209" s="302">
        <f t="shared" si="46"/>
        <v>2.2249698208847606E-3</v>
      </c>
      <c r="H209" s="302">
        <f t="shared" si="46"/>
        <v>2.2203984889369085E-3</v>
      </c>
      <c r="I209" s="302">
        <f t="shared" si="46"/>
        <v>2.2231910090727567E-3</v>
      </c>
      <c r="J209" s="302">
        <f t="shared" si="46"/>
        <v>2.2267666762844584E-3</v>
      </c>
      <c r="K209" s="302">
        <f t="shared" si="46"/>
        <v>2.2120584284683726E-3</v>
      </c>
      <c r="L209" s="302">
        <f t="shared" si="46"/>
        <v>2.325719641499596E-3</v>
      </c>
      <c r="M209" s="302">
        <f t="shared" si="46"/>
        <v>2.3412374828310932E-3</v>
      </c>
      <c r="N209" s="302">
        <f t="shared" si="46"/>
        <v>2.3657036564106466E-3</v>
      </c>
      <c r="O209" s="302">
        <f t="shared" si="46"/>
        <v>2.4025404006653649E-3</v>
      </c>
      <c r="P209" s="302">
        <f t="shared" si="46"/>
        <v>2.4989769007324443E-3</v>
      </c>
      <c r="Q209" s="302">
        <f t="shared" si="46"/>
        <v>2.5863201997016077E-3</v>
      </c>
      <c r="R209" s="302">
        <f t="shared" si="46"/>
        <v>2.6854739509533689E-3</v>
      </c>
      <c r="S209" s="302">
        <f t="shared" si="46"/>
        <v>2.714760539525064E-3</v>
      </c>
      <c r="T209" s="302">
        <f t="shared" si="46"/>
        <v>2.6779487261584761E-3</v>
      </c>
      <c r="U209" s="302">
        <f t="shared" si="46"/>
        <v>2.7315427426035884E-3</v>
      </c>
      <c r="V209" s="302">
        <f t="shared" si="46"/>
        <v>2.7542085435513669E-3</v>
      </c>
      <c r="W209" s="302">
        <f t="shared" si="46"/>
        <v>2.518625829063828E-3</v>
      </c>
      <c r="DA209" s="68"/>
    </row>
    <row r="210" spans="1:105" ht="12" customHeight="1" x14ac:dyDescent="0.3">
      <c r="A210" s="203" t="s">
        <v>604</v>
      </c>
      <c r="B210" s="303">
        <f t="shared" ref="B210:W210" si="47">IF(B$126=0,0,B$126/B$115)</f>
        <v>0.48392871964900674</v>
      </c>
      <c r="C210" s="303">
        <f t="shared" si="47"/>
        <v>0.48371445905628213</v>
      </c>
      <c r="D210" s="303">
        <f t="shared" si="47"/>
        <v>0.4832466310124463</v>
      </c>
      <c r="E210" s="303">
        <f t="shared" si="47"/>
        <v>0.4745302400389434</v>
      </c>
      <c r="F210" s="303">
        <f t="shared" si="47"/>
        <v>0.48236558827533665</v>
      </c>
      <c r="G210" s="303">
        <f t="shared" si="47"/>
        <v>0.4798132976419639</v>
      </c>
      <c r="H210" s="303">
        <f t="shared" si="47"/>
        <v>0.47871444605976082</v>
      </c>
      <c r="I210" s="303">
        <f t="shared" si="47"/>
        <v>0.47937669982332509</v>
      </c>
      <c r="J210" s="303">
        <f t="shared" si="47"/>
        <v>0.48413675858095939</v>
      </c>
      <c r="K210" s="303">
        <f t="shared" si="47"/>
        <v>0.4842180606025302</v>
      </c>
      <c r="L210" s="303">
        <f t="shared" si="47"/>
        <v>0.48317590898583684</v>
      </c>
      <c r="M210" s="303">
        <f t="shared" si="47"/>
        <v>0.48388215523834288</v>
      </c>
      <c r="N210" s="303">
        <f t="shared" si="47"/>
        <v>0.48296318115106385</v>
      </c>
      <c r="O210" s="303">
        <f t="shared" si="47"/>
        <v>0.4831163604559866</v>
      </c>
      <c r="P210" s="303">
        <f t="shared" si="47"/>
        <v>0.48386732186066289</v>
      </c>
      <c r="Q210" s="303">
        <f t="shared" si="47"/>
        <v>0.48494143489946739</v>
      </c>
      <c r="R210" s="303">
        <f t="shared" si="47"/>
        <v>0.48453532831709584</v>
      </c>
      <c r="S210" s="303">
        <f t="shared" si="47"/>
        <v>0.4852098005407951</v>
      </c>
      <c r="T210" s="303">
        <f t="shared" si="47"/>
        <v>0.48557928045123078</v>
      </c>
      <c r="U210" s="303">
        <f t="shared" si="47"/>
        <v>0.48551035747117399</v>
      </c>
      <c r="V210" s="303">
        <f t="shared" si="47"/>
        <v>0.48533618848640192</v>
      </c>
      <c r="W210" s="303">
        <f t="shared" si="47"/>
        <v>0.48551957298961113</v>
      </c>
      <c r="DA210" s="175"/>
    </row>
    <row r="211" spans="1:105" ht="12" customHeight="1" x14ac:dyDescent="0.3">
      <c r="A211" s="62" t="s">
        <v>606</v>
      </c>
      <c r="B211" s="304">
        <f t="shared" ref="B211:W211" si="48">IF(B$127=0,0,B$127/B$115)</f>
        <v>0.20352421998929901</v>
      </c>
      <c r="C211" s="304">
        <f t="shared" si="48"/>
        <v>0.19877660037018996</v>
      </c>
      <c r="D211" s="304">
        <f t="shared" si="48"/>
        <v>0.20683502835745604</v>
      </c>
      <c r="E211" s="304">
        <f t="shared" si="48"/>
        <v>0.20909867063537982</v>
      </c>
      <c r="F211" s="304">
        <f t="shared" si="48"/>
        <v>0.22582775337581587</v>
      </c>
      <c r="G211" s="304">
        <f t="shared" si="48"/>
        <v>0.23515811917755908</v>
      </c>
      <c r="H211" s="304">
        <f t="shared" si="48"/>
        <v>0.22510782835484669</v>
      </c>
      <c r="I211" s="304">
        <f t="shared" si="48"/>
        <v>0.22004877960531097</v>
      </c>
      <c r="J211" s="304">
        <f t="shared" si="48"/>
        <v>0.22706132316645772</v>
      </c>
      <c r="K211" s="304">
        <f t="shared" si="48"/>
        <v>0.29342260634231382</v>
      </c>
      <c r="L211" s="304">
        <f t="shared" si="48"/>
        <v>0.18007951437203315</v>
      </c>
      <c r="M211" s="304">
        <f t="shared" si="48"/>
        <v>0.16391046529626588</v>
      </c>
      <c r="N211" s="304">
        <f t="shared" si="48"/>
        <v>0.18167057373756446</v>
      </c>
      <c r="O211" s="304">
        <f t="shared" si="48"/>
        <v>0.17809827293772446</v>
      </c>
      <c r="P211" s="304">
        <f t="shared" si="48"/>
        <v>0.16188846616687563</v>
      </c>
      <c r="Q211" s="304">
        <f t="shared" si="48"/>
        <v>0.16716047983474283</v>
      </c>
      <c r="R211" s="304">
        <f t="shared" si="48"/>
        <v>0.17450545201299936</v>
      </c>
      <c r="S211" s="304">
        <f t="shared" si="48"/>
        <v>0.16075385140932025</v>
      </c>
      <c r="T211" s="304">
        <f t="shared" si="48"/>
        <v>0.15462407192124167</v>
      </c>
      <c r="U211" s="304">
        <f t="shared" si="48"/>
        <v>0.15542103908680618</v>
      </c>
      <c r="V211" s="304">
        <f t="shared" si="48"/>
        <v>0.15837500073454824</v>
      </c>
      <c r="W211" s="304">
        <f t="shared" si="48"/>
        <v>0.15718725310358095</v>
      </c>
      <c r="DA211" s="72"/>
    </row>
    <row r="212" spans="1:105" ht="12" customHeight="1" x14ac:dyDescent="0.3">
      <c r="A212" s="62" t="s">
        <v>613</v>
      </c>
      <c r="B212" s="304">
        <f t="shared" ref="B212:W212" si="49">IF(B$133=0,0,B$133/B$115)</f>
        <v>0.28040449965970754</v>
      </c>
      <c r="C212" s="304">
        <f t="shared" si="49"/>
        <v>0.28493785868609206</v>
      </c>
      <c r="D212" s="304">
        <f t="shared" si="49"/>
        <v>0.2764116026549901</v>
      </c>
      <c r="E212" s="304">
        <f t="shared" si="49"/>
        <v>0.26543156940356344</v>
      </c>
      <c r="F212" s="304">
        <f t="shared" si="49"/>
        <v>0.25653783489952076</v>
      </c>
      <c r="G212" s="304">
        <f t="shared" si="49"/>
        <v>0.24465517846440496</v>
      </c>
      <c r="H212" s="304">
        <f t="shared" si="49"/>
        <v>0.25360661770491411</v>
      </c>
      <c r="I212" s="304">
        <f t="shared" si="49"/>
        <v>0.2593279202180141</v>
      </c>
      <c r="J212" s="304">
        <f t="shared" si="49"/>
        <v>0.25707543541450162</v>
      </c>
      <c r="K212" s="304">
        <f t="shared" si="49"/>
        <v>0.19079545426021646</v>
      </c>
      <c r="L212" s="304">
        <f t="shared" si="49"/>
        <v>0.30309639461380383</v>
      </c>
      <c r="M212" s="304">
        <f t="shared" si="49"/>
        <v>0.31997168994207692</v>
      </c>
      <c r="N212" s="304">
        <f t="shared" si="49"/>
        <v>0.30129260741349939</v>
      </c>
      <c r="O212" s="304">
        <f t="shared" si="49"/>
        <v>0.30501808751826226</v>
      </c>
      <c r="P212" s="304">
        <f t="shared" si="49"/>
        <v>0.32197885569378709</v>
      </c>
      <c r="Q212" s="304">
        <f t="shared" si="49"/>
        <v>0.31778095506472459</v>
      </c>
      <c r="R212" s="304">
        <f t="shared" si="49"/>
        <v>0.31002987630409651</v>
      </c>
      <c r="S212" s="304">
        <f t="shared" si="49"/>
        <v>0.32445594913147474</v>
      </c>
      <c r="T212" s="304">
        <f t="shared" si="49"/>
        <v>0.33095520852998911</v>
      </c>
      <c r="U212" s="304">
        <f t="shared" si="49"/>
        <v>0.33008931838436756</v>
      </c>
      <c r="V212" s="304">
        <f t="shared" si="49"/>
        <v>0.32696118775185362</v>
      </c>
      <c r="W212" s="304">
        <f t="shared" si="49"/>
        <v>0.32833231988603012</v>
      </c>
      <c r="DA212" s="72"/>
    </row>
    <row r="213" spans="1:105" ht="12" customHeight="1" x14ac:dyDescent="0.3">
      <c r="A213" s="203" t="s">
        <v>615</v>
      </c>
      <c r="B213" s="303">
        <f t="shared" ref="B213:W213" si="50">IF(B$134=0,0,B$134/B$115)</f>
        <v>0.24554438931379582</v>
      </c>
      <c r="C213" s="303">
        <f t="shared" si="50"/>
        <v>0.24545037332578681</v>
      </c>
      <c r="D213" s="303">
        <f t="shared" si="50"/>
        <v>0.24557048223652911</v>
      </c>
      <c r="E213" s="303">
        <f t="shared" si="50"/>
        <v>0.24101751317368036</v>
      </c>
      <c r="F213" s="303">
        <f t="shared" si="50"/>
        <v>0.2450404250389247</v>
      </c>
      <c r="G213" s="303">
        <f t="shared" si="50"/>
        <v>0.24379704544236036</v>
      </c>
      <c r="H213" s="303">
        <f t="shared" si="50"/>
        <v>0.24321773532262556</v>
      </c>
      <c r="I213" s="303">
        <f t="shared" si="50"/>
        <v>0.24345855546175824</v>
      </c>
      <c r="J213" s="303">
        <f t="shared" si="50"/>
        <v>0.24380974913392744</v>
      </c>
      <c r="K213" s="303">
        <f t="shared" si="50"/>
        <v>0.24221868113242034</v>
      </c>
      <c r="L213" s="303">
        <f t="shared" si="50"/>
        <v>0.2471715787411633</v>
      </c>
      <c r="M213" s="303">
        <f t="shared" si="50"/>
        <v>0.24794837800051817</v>
      </c>
      <c r="N213" s="303">
        <f t="shared" si="50"/>
        <v>0.2471894513532461</v>
      </c>
      <c r="O213" s="303">
        <f t="shared" si="50"/>
        <v>0.24755597341995889</v>
      </c>
      <c r="P213" s="303">
        <f t="shared" si="50"/>
        <v>0.24794077715825477</v>
      </c>
      <c r="Q213" s="303">
        <f t="shared" si="50"/>
        <v>0.24849116857665635</v>
      </c>
      <c r="R213" s="303">
        <f t="shared" si="50"/>
        <v>0.24828307355330353</v>
      </c>
      <c r="S213" s="303">
        <f t="shared" si="50"/>
        <v>0.24862868310319527</v>
      </c>
      <c r="T213" s="303">
        <f t="shared" si="50"/>
        <v>0.24881801007775844</v>
      </c>
      <c r="U213" s="303">
        <f t="shared" si="50"/>
        <v>0.24878269292268837</v>
      </c>
      <c r="V213" s="303">
        <f t="shared" si="50"/>
        <v>0.24869344615711816</v>
      </c>
      <c r="W213" s="303">
        <f t="shared" si="50"/>
        <v>0.24878741509072924</v>
      </c>
      <c r="DA213" s="175"/>
    </row>
    <row r="214" spans="1:105" ht="12" customHeight="1" x14ac:dyDescent="0.3">
      <c r="A214" s="62" t="s">
        <v>617</v>
      </c>
      <c r="B214" s="304">
        <f t="shared" ref="B214:W214" si="51">IF(B$135=0,0,B$135/B$115)</f>
        <v>8.9813367318629961E-2</v>
      </c>
      <c r="C214" s="304">
        <f t="shared" si="51"/>
        <v>8.6774691966875483E-2</v>
      </c>
      <c r="D214" s="304">
        <f t="shared" si="51"/>
        <v>9.4144452567842291E-2</v>
      </c>
      <c r="E214" s="304">
        <f t="shared" si="51"/>
        <v>9.6935314771040532E-2</v>
      </c>
      <c r="F214" s="304">
        <f t="shared" si="51"/>
        <v>0.10537499294383575</v>
      </c>
      <c r="G214" s="304">
        <f t="shared" si="51"/>
        <v>0.11146044487098068</v>
      </c>
      <c r="H214" s="304">
        <f t="shared" si="51"/>
        <v>0.10580894725789869</v>
      </c>
      <c r="I214" s="304">
        <f t="shared" si="51"/>
        <v>0.10231980425364155</v>
      </c>
      <c r="J214" s="304">
        <f t="shared" si="51"/>
        <v>9.4993590083678206E-2</v>
      </c>
      <c r="K214" s="304">
        <f t="shared" si="51"/>
        <v>0.13085209969345912</v>
      </c>
      <c r="L214" s="304">
        <f t="shared" si="51"/>
        <v>8.9351872828789383E-2</v>
      </c>
      <c r="M214" s="304">
        <f t="shared" si="51"/>
        <v>8.3990148360608377E-2</v>
      </c>
      <c r="N214" s="304">
        <f t="shared" si="51"/>
        <v>9.1103797243060058E-2</v>
      </c>
      <c r="O214" s="304">
        <f t="shared" si="51"/>
        <v>9.1260190981523492E-2</v>
      </c>
      <c r="P214" s="304">
        <f t="shared" si="51"/>
        <v>8.2954046080283936E-2</v>
      </c>
      <c r="Q214" s="304">
        <f t="shared" si="51"/>
        <v>8.565550391168579E-2</v>
      </c>
      <c r="R214" s="304">
        <f t="shared" si="51"/>
        <v>8.9419176364456038E-2</v>
      </c>
      <c r="S214" s="304">
        <f t="shared" si="51"/>
        <v>8.237265268574398E-2</v>
      </c>
      <c r="T214" s="304">
        <f t="shared" si="51"/>
        <v>7.9231662952776283E-2</v>
      </c>
      <c r="U214" s="304">
        <f t="shared" si="51"/>
        <v>7.9640040723855762E-2</v>
      </c>
      <c r="V214" s="304">
        <f t="shared" si="51"/>
        <v>8.1153694392015127E-2</v>
      </c>
      <c r="W214" s="304">
        <f t="shared" si="51"/>
        <v>8.0545074926750448E-2</v>
      </c>
      <c r="DA214" s="72"/>
    </row>
    <row r="215" spans="1:105" ht="12" customHeight="1" x14ac:dyDescent="0.3">
      <c r="A215" s="62" t="s">
        <v>623</v>
      </c>
      <c r="B215" s="304">
        <f t="shared" ref="B215:W215" si="52">IF(B$140=0,0,B$140/B$115)</f>
        <v>0.15573102199516589</v>
      </c>
      <c r="C215" s="304">
        <f t="shared" si="52"/>
        <v>0.15867568135891133</v>
      </c>
      <c r="D215" s="304">
        <f t="shared" si="52"/>
        <v>0.15142602966868679</v>
      </c>
      <c r="E215" s="304">
        <f t="shared" si="52"/>
        <v>0.14408219840263986</v>
      </c>
      <c r="F215" s="304">
        <f t="shared" si="52"/>
        <v>0.13966543209508897</v>
      </c>
      <c r="G215" s="304">
        <f t="shared" si="52"/>
        <v>0.13233660057137969</v>
      </c>
      <c r="H215" s="304">
        <f t="shared" si="52"/>
        <v>0.13740878806472689</v>
      </c>
      <c r="I215" s="304">
        <f t="shared" si="52"/>
        <v>0.1411387512081167</v>
      </c>
      <c r="J215" s="304">
        <f t="shared" si="52"/>
        <v>0.14881615905024922</v>
      </c>
      <c r="K215" s="304">
        <f t="shared" si="52"/>
        <v>0.11136658143896121</v>
      </c>
      <c r="L215" s="304">
        <f t="shared" si="52"/>
        <v>0.1578197059123739</v>
      </c>
      <c r="M215" s="304">
        <f t="shared" si="52"/>
        <v>0.1639582296399098</v>
      </c>
      <c r="N215" s="304">
        <f t="shared" si="52"/>
        <v>0.15608565411018599</v>
      </c>
      <c r="O215" s="304">
        <f t="shared" si="52"/>
        <v>0.15629578243843542</v>
      </c>
      <c r="P215" s="304">
        <f t="shared" si="52"/>
        <v>0.16498673107797085</v>
      </c>
      <c r="Q215" s="304">
        <f t="shared" si="52"/>
        <v>0.16283566466497057</v>
      </c>
      <c r="R215" s="304">
        <f t="shared" si="52"/>
        <v>0.1588638971888475</v>
      </c>
      <c r="S215" s="304">
        <f t="shared" si="52"/>
        <v>0.16625603041745127</v>
      </c>
      <c r="T215" s="304">
        <f t="shared" si="52"/>
        <v>0.16958634712498216</v>
      </c>
      <c r="U215" s="304">
        <f t="shared" si="52"/>
        <v>0.16914265219883259</v>
      </c>
      <c r="V215" s="304">
        <f t="shared" si="52"/>
        <v>0.167539751765103</v>
      </c>
      <c r="W215" s="304">
        <f t="shared" si="52"/>
        <v>0.16824234016397882</v>
      </c>
      <c r="DA215" s="72"/>
    </row>
    <row r="216" spans="1:105" ht="12" customHeight="1" x14ac:dyDescent="0.3">
      <c r="A216" s="203" t="s">
        <v>625</v>
      </c>
      <c r="B216" s="303">
        <f t="shared" ref="B216:W216" si="53">IF(B$141=0,0,B$141/B$115)</f>
        <v>0.24875369875233397</v>
      </c>
      <c r="C216" s="303">
        <f t="shared" si="53"/>
        <v>0.24906028467350425</v>
      </c>
      <c r="D216" s="303">
        <f t="shared" si="53"/>
        <v>0.24940630496656083</v>
      </c>
      <c r="E216" s="303">
        <f t="shared" si="53"/>
        <v>0.26272249454837043</v>
      </c>
      <c r="F216" s="303">
        <f t="shared" si="53"/>
        <v>0.25082649854839451</v>
      </c>
      <c r="G216" s="303">
        <f t="shared" si="53"/>
        <v>0.25463524775943447</v>
      </c>
      <c r="H216" s="303">
        <f t="shared" si="53"/>
        <v>0.25631798079331647</v>
      </c>
      <c r="I216" s="303">
        <f t="shared" si="53"/>
        <v>0.25541211437048272</v>
      </c>
      <c r="J216" s="303">
        <f t="shared" si="53"/>
        <v>0.25029728627346665</v>
      </c>
      <c r="K216" s="303">
        <f t="shared" si="53"/>
        <v>0.25182176050122501</v>
      </c>
      <c r="L216" s="303">
        <f t="shared" si="53"/>
        <v>0.24779735329612745</v>
      </c>
      <c r="M216" s="303">
        <f t="shared" si="53"/>
        <v>0.24629878994293994</v>
      </c>
      <c r="N216" s="303">
        <f t="shared" si="53"/>
        <v>0.24795222450390794</v>
      </c>
      <c r="O216" s="303">
        <f t="shared" si="53"/>
        <v>0.24739568638802395</v>
      </c>
      <c r="P216" s="303">
        <f t="shared" si="53"/>
        <v>0.2461634847449817</v>
      </c>
      <c r="Q216" s="303">
        <f t="shared" si="53"/>
        <v>0.24445163698880981</v>
      </c>
      <c r="R216" s="303">
        <f t="shared" si="53"/>
        <v>0.24496668484328279</v>
      </c>
      <c r="S216" s="303">
        <f t="shared" si="53"/>
        <v>0.24391731648111908</v>
      </c>
      <c r="T216" s="303">
        <f t="shared" si="53"/>
        <v>0.24339532140948478</v>
      </c>
      <c r="U216" s="303">
        <f t="shared" si="53"/>
        <v>0.24344596752816736</v>
      </c>
      <c r="V216" s="303">
        <f t="shared" si="53"/>
        <v>0.24368671747756238</v>
      </c>
      <c r="W216" s="303">
        <f t="shared" si="53"/>
        <v>0.24364494675522952</v>
      </c>
      <c r="DA216" s="175"/>
    </row>
    <row r="217" spans="1:105" ht="12" customHeight="1" x14ac:dyDescent="0.3">
      <c r="A217" s="62" t="s">
        <v>626</v>
      </c>
      <c r="B217" s="304">
        <f t="shared" ref="B217:W217" si="54">IF(B$142=0,0,B$142/B$115)</f>
        <v>4.1563979855751408E-2</v>
      </c>
      <c r="C217" s="304">
        <f t="shared" si="54"/>
        <v>3.6674212120957991E-2</v>
      </c>
      <c r="D217" s="304">
        <f t="shared" si="54"/>
        <v>3.6992099948041673E-2</v>
      </c>
      <c r="E217" s="304">
        <f t="shared" si="54"/>
        <v>4.1441540420239856E-2</v>
      </c>
      <c r="F217" s="304">
        <f t="shared" si="54"/>
        <v>4.6377928659343648E-2</v>
      </c>
      <c r="G217" s="304">
        <f t="shared" si="54"/>
        <v>4.9256771677010085E-2</v>
      </c>
      <c r="H217" s="304">
        <f t="shared" si="54"/>
        <v>4.7305440618033934E-2</v>
      </c>
      <c r="I217" s="304">
        <f t="shared" si="54"/>
        <v>4.619968227563663E-2</v>
      </c>
      <c r="J217" s="304">
        <f t="shared" si="54"/>
        <v>4.5042050808185186E-2</v>
      </c>
      <c r="K217" s="304">
        <f t="shared" si="54"/>
        <v>6.3961222942450519E-2</v>
      </c>
      <c r="L217" s="304">
        <f t="shared" si="54"/>
        <v>4.36756847747653E-2</v>
      </c>
      <c r="M217" s="304">
        <f t="shared" si="54"/>
        <v>4.1054844491203085E-2</v>
      </c>
      <c r="N217" s="304">
        <f t="shared" si="54"/>
        <v>4.3811917681413862E-2</v>
      </c>
      <c r="O217" s="304">
        <f t="shared" si="54"/>
        <v>4.4136477566176661E-2</v>
      </c>
      <c r="P217" s="304">
        <f t="shared" si="54"/>
        <v>4.03043838668335E-2</v>
      </c>
      <c r="Q217" s="304">
        <f t="shared" si="54"/>
        <v>4.1630393451101921E-2</v>
      </c>
      <c r="R217" s="304">
        <f t="shared" si="54"/>
        <v>4.3470711897887086E-2</v>
      </c>
      <c r="S217" s="304">
        <f t="shared" si="54"/>
        <v>4.0051834000321113E-2</v>
      </c>
      <c r="T217" s="304">
        <f t="shared" si="54"/>
        <v>3.8660665605290606E-2</v>
      </c>
      <c r="U217" s="304">
        <f t="shared" si="54"/>
        <v>3.8881660394773018E-2</v>
      </c>
      <c r="V217" s="304">
        <f t="shared" si="54"/>
        <v>3.9618511311136494E-2</v>
      </c>
      <c r="W217" s="304">
        <f t="shared" si="54"/>
        <v>3.9324232844554885E-2</v>
      </c>
      <c r="DA217" s="72"/>
    </row>
    <row r="218" spans="1:105" ht="12" customHeight="1" x14ac:dyDescent="0.3">
      <c r="A218" s="62" t="s">
        <v>631</v>
      </c>
      <c r="B218" s="304">
        <f t="shared" ref="B218:W218" si="55">IF(B$146=0,0,B$146/B$115)</f>
        <v>0.12865946905388256</v>
      </c>
      <c r="C218" s="304">
        <f t="shared" si="55"/>
        <v>0.128875564416289</v>
      </c>
      <c r="D218" s="304">
        <f t="shared" si="55"/>
        <v>0.12913065630046161</v>
      </c>
      <c r="E218" s="304">
        <f t="shared" si="55"/>
        <v>0.14495334205893418</v>
      </c>
      <c r="F218" s="304">
        <f t="shared" si="55"/>
        <v>0.13103757661657373</v>
      </c>
      <c r="G218" s="304">
        <f t="shared" si="55"/>
        <v>0.13554636286218738</v>
      </c>
      <c r="H218" s="304">
        <f t="shared" si="55"/>
        <v>0.1374737710458421</v>
      </c>
      <c r="I218" s="304">
        <f t="shared" si="55"/>
        <v>0.13641843827703382</v>
      </c>
      <c r="J218" s="304">
        <f t="shared" si="55"/>
        <v>0.1311122268106758</v>
      </c>
      <c r="K218" s="304">
        <f t="shared" si="55"/>
        <v>0.13342394265167701</v>
      </c>
      <c r="L218" s="304">
        <f t="shared" si="55"/>
        <v>0.12697853197085324</v>
      </c>
      <c r="M218" s="304">
        <f t="shared" si="55"/>
        <v>0.12510026488554732</v>
      </c>
      <c r="N218" s="304">
        <f t="shared" si="55"/>
        <v>0.12709098282616149</v>
      </c>
      <c r="O218" s="304">
        <f t="shared" si="55"/>
        <v>0.12636503278993519</v>
      </c>
      <c r="P218" s="304">
        <f t="shared" si="55"/>
        <v>0.12495120353289922</v>
      </c>
      <c r="Q218" s="304">
        <f t="shared" si="55"/>
        <v>0.12297085956834566</v>
      </c>
      <c r="R218" s="304">
        <f t="shared" si="55"/>
        <v>0.12358996453135213</v>
      </c>
      <c r="S218" s="304">
        <f t="shared" si="55"/>
        <v>0.12236928650664652</v>
      </c>
      <c r="T218" s="304">
        <f t="shared" si="55"/>
        <v>0.1217656634118945</v>
      </c>
      <c r="U218" s="304">
        <f t="shared" si="55"/>
        <v>0.1218355239565392</v>
      </c>
      <c r="V218" s="304">
        <f t="shared" si="55"/>
        <v>0.12211984659365033</v>
      </c>
      <c r="W218" s="304">
        <f t="shared" si="55"/>
        <v>0.12203233563686154</v>
      </c>
      <c r="DA218" s="72"/>
    </row>
    <row r="219" spans="1:105" ht="12" customHeight="1" x14ac:dyDescent="0.3">
      <c r="A219" s="63" t="s">
        <v>643</v>
      </c>
      <c r="B219" s="305">
        <f t="shared" ref="B219:W219" si="56">IF(B$157=0,0,B$157/B$115)</f>
        <v>7.853024984269999E-2</v>
      </c>
      <c r="C219" s="305">
        <f t="shared" si="56"/>
        <v>8.3510508136257267E-2</v>
      </c>
      <c r="D219" s="305">
        <f t="shared" si="56"/>
        <v>8.3283548718057515E-2</v>
      </c>
      <c r="E219" s="305">
        <f t="shared" si="56"/>
        <v>7.6327612069196402E-2</v>
      </c>
      <c r="F219" s="305">
        <f t="shared" si="56"/>
        <v>7.3410993272477118E-2</v>
      </c>
      <c r="G219" s="305">
        <f t="shared" si="56"/>
        <v>6.9832113220237038E-2</v>
      </c>
      <c r="H219" s="305">
        <f t="shared" si="56"/>
        <v>7.1538769129440433E-2</v>
      </c>
      <c r="I219" s="305">
        <f t="shared" si="56"/>
        <v>7.2793993817812278E-2</v>
      </c>
      <c r="J219" s="305">
        <f t="shared" si="56"/>
        <v>7.4143008654605699E-2</v>
      </c>
      <c r="K219" s="305">
        <f t="shared" si="56"/>
        <v>5.4436594907097478E-2</v>
      </c>
      <c r="L219" s="305">
        <f t="shared" si="56"/>
        <v>7.7143136550508917E-2</v>
      </c>
      <c r="M219" s="305">
        <f t="shared" si="56"/>
        <v>8.0143680566189521E-2</v>
      </c>
      <c r="N219" s="305">
        <f t="shared" si="56"/>
        <v>7.7049323996332589E-2</v>
      </c>
      <c r="O219" s="305">
        <f t="shared" si="56"/>
        <v>7.689417603191212E-2</v>
      </c>
      <c r="P219" s="305">
        <f t="shared" si="56"/>
        <v>8.0907897345248989E-2</v>
      </c>
      <c r="Q219" s="305">
        <f t="shared" si="56"/>
        <v>7.9850383969362254E-2</v>
      </c>
      <c r="R219" s="305">
        <f t="shared" si="56"/>
        <v>7.7906008414043576E-2</v>
      </c>
      <c r="S219" s="305">
        <f t="shared" si="56"/>
        <v>8.1496195974151461E-2</v>
      </c>
      <c r="T219" s="305">
        <f t="shared" si="56"/>
        <v>8.2968992392299656E-2</v>
      </c>
      <c r="U219" s="305">
        <f t="shared" si="56"/>
        <v>8.2728783176855128E-2</v>
      </c>
      <c r="V219" s="305">
        <f t="shared" si="56"/>
        <v>8.1948359572775534E-2</v>
      </c>
      <c r="W219" s="305">
        <f t="shared" si="56"/>
        <v>8.2288378273813051E-2</v>
      </c>
      <c r="DA219" s="74"/>
    </row>
    <row r="220" spans="1:105" ht="12" hidden="1" customHeight="1" x14ac:dyDescent="0.3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3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3">
      <c r="A222" s="32" t="s">
        <v>254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3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3">
      <c r="A224" s="35" t="s">
        <v>43</v>
      </c>
      <c r="B224" s="274">
        <f t="shared" ref="B224:W224" si="57">SUM(B$225:B$231)</f>
        <v>0</v>
      </c>
      <c r="C224" s="274">
        <f t="shared" si="57"/>
        <v>0</v>
      </c>
      <c r="D224" s="274">
        <f t="shared" si="57"/>
        <v>0</v>
      </c>
      <c r="E224" s="274">
        <f t="shared" si="57"/>
        <v>0</v>
      </c>
      <c r="F224" s="274">
        <f t="shared" si="57"/>
        <v>0</v>
      </c>
      <c r="G224" s="274">
        <f t="shared" si="57"/>
        <v>0</v>
      </c>
      <c r="H224" s="274">
        <f t="shared" si="57"/>
        <v>0</v>
      </c>
      <c r="I224" s="274">
        <f t="shared" si="57"/>
        <v>0</v>
      </c>
      <c r="J224" s="274">
        <f t="shared" si="57"/>
        <v>0</v>
      </c>
      <c r="K224" s="274">
        <f t="shared" si="57"/>
        <v>0</v>
      </c>
      <c r="L224" s="274">
        <f t="shared" si="57"/>
        <v>0</v>
      </c>
      <c r="M224" s="274">
        <f t="shared" si="57"/>
        <v>0</v>
      </c>
      <c r="N224" s="274">
        <f t="shared" si="57"/>
        <v>0</v>
      </c>
      <c r="O224" s="274">
        <f t="shared" si="57"/>
        <v>0</v>
      </c>
      <c r="P224" s="274">
        <f t="shared" si="57"/>
        <v>0</v>
      </c>
      <c r="Q224" s="274">
        <f t="shared" si="57"/>
        <v>0</v>
      </c>
      <c r="R224" s="274">
        <f t="shared" si="57"/>
        <v>0</v>
      </c>
      <c r="S224" s="274">
        <f t="shared" si="57"/>
        <v>0</v>
      </c>
      <c r="T224" s="274">
        <f t="shared" si="57"/>
        <v>0</v>
      </c>
      <c r="U224" s="274">
        <f t="shared" si="57"/>
        <v>0</v>
      </c>
      <c r="V224" s="274">
        <f t="shared" si="57"/>
        <v>0</v>
      </c>
      <c r="W224" s="274">
        <f t="shared" si="57"/>
        <v>0</v>
      </c>
      <c r="DA224" s="111"/>
    </row>
    <row r="225" spans="1:105" ht="12" customHeight="1" x14ac:dyDescent="0.3">
      <c r="A225" s="55" t="s">
        <v>92</v>
      </c>
      <c r="B225" s="275">
        <f>IF(B$6=0,0,B$6/NFM!B$11*1000)</f>
        <v>0</v>
      </c>
      <c r="C225" s="275">
        <f>IF(C$6=0,0,C$6/NFM!C$11*1000)</f>
        <v>0</v>
      </c>
      <c r="D225" s="275">
        <f>IF(D$6=0,0,D$6/NFM!D$11*1000)</f>
        <v>0</v>
      </c>
      <c r="E225" s="275">
        <f>IF(E$6=0,0,E$6/NFM!E$11*1000)</f>
        <v>0</v>
      </c>
      <c r="F225" s="275">
        <f>IF(F$6=0,0,F$6/NFM!F$11*1000)</f>
        <v>0</v>
      </c>
      <c r="G225" s="275">
        <f>IF(G$6=0,0,G$6/NFM!G$11*1000)</f>
        <v>0</v>
      </c>
      <c r="H225" s="275">
        <f>IF(H$6=0,0,H$6/NFM!H$11*1000)</f>
        <v>0</v>
      </c>
      <c r="I225" s="275">
        <f>IF(I$6=0,0,I$6/NFM!I$11*1000)</f>
        <v>0</v>
      </c>
      <c r="J225" s="275">
        <f>IF(J$6=0,0,J$6/NFM!J$11*1000)</f>
        <v>0</v>
      </c>
      <c r="K225" s="275">
        <f>IF(K$6=0,0,K$6/NFM!K$11*1000)</f>
        <v>0</v>
      </c>
      <c r="L225" s="275">
        <f>IF(L$6=0,0,L$6/NFM!L$11*1000)</f>
        <v>0</v>
      </c>
      <c r="M225" s="275">
        <f>IF(M$6=0,0,M$6/NFM!M$11*1000)</f>
        <v>0</v>
      </c>
      <c r="N225" s="275">
        <f>IF(N$6=0,0,N$6/NFM!N$11*1000)</f>
        <v>0</v>
      </c>
      <c r="O225" s="275">
        <f>IF(O$6=0,0,O$6/NFM!O$11*1000)</f>
        <v>0</v>
      </c>
      <c r="P225" s="275">
        <f>IF(P$6=0,0,P$6/NFM!P$11*1000)</f>
        <v>0</v>
      </c>
      <c r="Q225" s="275">
        <f>IF(Q$6=0,0,Q$6/NFM!Q$11*1000)</f>
        <v>0</v>
      </c>
      <c r="R225" s="275">
        <f>IF(R$6=0,0,R$6/NFM!R$11*1000)</f>
        <v>0</v>
      </c>
      <c r="S225" s="275">
        <f>IF(S$6=0,0,S$6/NFM!S$11*1000)</f>
        <v>0</v>
      </c>
      <c r="T225" s="275">
        <f>IF(T$6=0,0,T$6/NFM!T$11*1000)</f>
        <v>0</v>
      </c>
      <c r="U225" s="275">
        <f>IF(U$6=0,0,U$6/NFM!U$11*1000)</f>
        <v>0</v>
      </c>
      <c r="V225" s="275">
        <f>IF(V$6=0,0,V$6/NFM!V$11*1000)</f>
        <v>0</v>
      </c>
      <c r="W225" s="275">
        <f>IF(W$6=0,0,W$6/NFM!W$11*1000)</f>
        <v>0</v>
      </c>
      <c r="DA225" s="76"/>
    </row>
    <row r="226" spans="1:105" ht="12" customHeight="1" x14ac:dyDescent="0.3">
      <c r="A226" s="202" t="s">
        <v>93</v>
      </c>
      <c r="B226" s="276">
        <f>IF(B$7=0,0,B$7/NFM!B$11*1000)</f>
        <v>0</v>
      </c>
      <c r="C226" s="276">
        <f>IF(C$7=0,0,C$7/NFM!C$11*1000)</f>
        <v>0</v>
      </c>
      <c r="D226" s="276">
        <f>IF(D$7=0,0,D$7/NFM!D$11*1000)</f>
        <v>0</v>
      </c>
      <c r="E226" s="276">
        <f>IF(E$7=0,0,E$7/NFM!E$11*1000)</f>
        <v>0</v>
      </c>
      <c r="F226" s="276">
        <f>IF(F$7=0,0,F$7/NFM!F$11*1000)</f>
        <v>0</v>
      </c>
      <c r="G226" s="276">
        <f>IF(G$7=0,0,G$7/NFM!G$11*1000)</f>
        <v>0</v>
      </c>
      <c r="H226" s="276">
        <f>IF(H$7=0,0,H$7/NFM!H$11*1000)</f>
        <v>0</v>
      </c>
      <c r="I226" s="276">
        <f>IF(I$7=0,0,I$7/NFM!I$11*1000)</f>
        <v>0</v>
      </c>
      <c r="J226" s="276">
        <f>IF(J$7=0,0,J$7/NFM!J$11*1000)</f>
        <v>0</v>
      </c>
      <c r="K226" s="276">
        <f>IF(K$7=0,0,K$7/NFM!K$11*1000)</f>
        <v>0</v>
      </c>
      <c r="L226" s="276">
        <f>IF(L$7=0,0,L$7/NFM!L$11*1000)</f>
        <v>0</v>
      </c>
      <c r="M226" s="276">
        <f>IF(M$7=0,0,M$7/NFM!M$11*1000)</f>
        <v>0</v>
      </c>
      <c r="N226" s="276">
        <f>IF(N$7=0,0,N$7/NFM!N$11*1000)</f>
        <v>0</v>
      </c>
      <c r="O226" s="276">
        <f>IF(O$7=0,0,O$7/NFM!O$11*1000)</f>
        <v>0</v>
      </c>
      <c r="P226" s="276">
        <f>IF(P$7=0,0,P$7/NFM!P$11*1000)</f>
        <v>0</v>
      </c>
      <c r="Q226" s="276">
        <f>IF(Q$7=0,0,Q$7/NFM!Q$11*1000)</f>
        <v>0</v>
      </c>
      <c r="R226" s="276">
        <f>IF(R$7=0,0,R$7/NFM!R$11*1000)</f>
        <v>0</v>
      </c>
      <c r="S226" s="276">
        <f>IF(S$7=0,0,S$7/NFM!S$11*1000)</f>
        <v>0</v>
      </c>
      <c r="T226" s="276">
        <f>IF(T$7=0,0,T$7/NFM!T$11*1000)</f>
        <v>0</v>
      </c>
      <c r="U226" s="276">
        <f>IF(U$7=0,0,U$7/NFM!U$11*1000)</f>
        <v>0</v>
      </c>
      <c r="V226" s="276">
        <f>IF(V$7=0,0,V$7/NFM!V$11*1000)</f>
        <v>0</v>
      </c>
      <c r="W226" s="276">
        <f>IF(W$7=0,0,W$7/NFM!W$11*1000)</f>
        <v>0</v>
      </c>
      <c r="DA226" s="77"/>
    </row>
    <row r="227" spans="1:105" ht="12" customHeight="1" x14ac:dyDescent="0.3">
      <c r="A227" s="202" t="s">
        <v>94</v>
      </c>
      <c r="B227" s="276">
        <f>IF(B$8=0,0,B$8/NFM!B$11*1000)</f>
        <v>0</v>
      </c>
      <c r="C227" s="276">
        <f>IF(C$8=0,0,C$8/NFM!C$11*1000)</f>
        <v>0</v>
      </c>
      <c r="D227" s="276">
        <f>IF(D$8=0,0,D$8/NFM!D$11*1000)</f>
        <v>0</v>
      </c>
      <c r="E227" s="276">
        <f>IF(E$8=0,0,E$8/NFM!E$11*1000)</f>
        <v>0</v>
      </c>
      <c r="F227" s="276">
        <f>IF(F$8=0,0,F$8/NFM!F$11*1000)</f>
        <v>0</v>
      </c>
      <c r="G227" s="276">
        <f>IF(G$8=0,0,G$8/NFM!G$11*1000)</f>
        <v>0</v>
      </c>
      <c r="H227" s="276">
        <f>IF(H$8=0,0,H$8/NFM!H$11*1000)</f>
        <v>0</v>
      </c>
      <c r="I227" s="276">
        <f>IF(I$8=0,0,I$8/NFM!I$11*1000)</f>
        <v>0</v>
      </c>
      <c r="J227" s="276">
        <f>IF(J$8=0,0,J$8/NFM!J$11*1000)</f>
        <v>0</v>
      </c>
      <c r="K227" s="276">
        <f>IF(K$8=0,0,K$8/NFM!K$11*1000)</f>
        <v>0</v>
      </c>
      <c r="L227" s="276">
        <f>IF(L$8=0,0,L$8/NFM!L$11*1000)</f>
        <v>0</v>
      </c>
      <c r="M227" s="276">
        <f>IF(M$8=0,0,M$8/NFM!M$11*1000)</f>
        <v>0</v>
      </c>
      <c r="N227" s="276">
        <f>IF(N$8=0,0,N$8/NFM!N$11*1000)</f>
        <v>0</v>
      </c>
      <c r="O227" s="276">
        <f>IF(O$8=0,0,O$8/NFM!O$11*1000)</f>
        <v>0</v>
      </c>
      <c r="P227" s="276">
        <f>IF(P$8=0,0,P$8/NFM!P$11*1000)</f>
        <v>0</v>
      </c>
      <c r="Q227" s="276">
        <f>IF(Q$8=0,0,Q$8/NFM!Q$11*1000)</f>
        <v>0</v>
      </c>
      <c r="R227" s="276">
        <f>IF(R$8=0,0,R$8/NFM!R$11*1000)</f>
        <v>0</v>
      </c>
      <c r="S227" s="276">
        <f>IF(S$8=0,0,S$8/NFM!S$11*1000)</f>
        <v>0</v>
      </c>
      <c r="T227" s="276">
        <f>IF(T$8=0,0,T$8/NFM!T$11*1000)</f>
        <v>0</v>
      </c>
      <c r="U227" s="276">
        <f>IF(U$8=0,0,U$8/NFM!U$11*1000)</f>
        <v>0</v>
      </c>
      <c r="V227" s="276">
        <f>IF(V$8=0,0,V$8/NFM!V$11*1000)</f>
        <v>0</v>
      </c>
      <c r="W227" s="276">
        <f>IF(W$8=0,0,W$8/NFM!W$11*1000)</f>
        <v>0</v>
      </c>
      <c r="DA227" s="77"/>
    </row>
    <row r="228" spans="1:105" ht="12" customHeight="1" x14ac:dyDescent="0.3">
      <c r="A228" s="202" t="s">
        <v>95</v>
      </c>
      <c r="B228" s="276">
        <f>IF(B$9=0,0,B$9/NFM!B$11*1000)</f>
        <v>0</v>
      </c>
      <c r="C228" s="276">
        <f>IF(C$9=0,0,C$9/NFM!C$11*1000)</f>
        <v>0</v>
      </c>
      <c r="D228" s="276">
        <f>IF(D$9=0,0,D$9/NFM!D$11*1000)</f>
        <v>0</v>
      </c>
      <c r="E228" s="276">
        <f>IF(E$9=0,0,E$9/NFM!E$11*1000)</f>
        <v>0</v>
      </c>
      <c r="F228" s="276">
        <f>IF(F$9=0,0,F$9/NFM!F$11*1000)</f>
        <v>0</v>
      </c>
      <c r="G228" s="276">
        <f>IF(G$9=0,0,G$9/NFM!G$11*1000)</f>
        <v>0</v>
      </c>
      <c r="H228" s="276">
        <f>IF(H$9=0,0,H$9/NFM!H$11*1000)</f>
        <v>0</v>
      </c>
      <c r="I228" s="276">
        <f>IF(I$9=0,0,I$9/NFM!I$11*1000)</f>
        <v>0</v>
      </c>
      <c r="J228" s="276">
        <f>IF(J$9=0,0,J$9/NFM!J$11*1000)</f>
        <v>0</v>
      </c>
      <c r="K228" s="276">
        <f>IF(K$9=0,0,K$9/NFM!K$11*1000)</f>
        <v>0</v>
      </c>
      <c r="L228" s="276">
        <f>IF(L$9=0,0,L$9/NFM!L$11*1000)</f>
        <v>0</v>
      </c>
      <c r="M228" s="276">
        <f>IF(M$9=0,0,M$9/NFM!M$11*1000)</f>
        <v>0</v>
      </c>
      <c r="N228" s="276">
        <f>IF(N$9=0,0,N$9/NFM!N$11*1000)</f>
        <v>0</v>
      </c>
      <c r="O228" s="276">
        <f>IF(O$9=0,0,O$9/NFM!O$11*1000)</f>
        <v>0</v>
      </c>
      <c r="P228" s="276">
        <f>IF(P$9=0,0,P$9/NFM!P$11*1000)</f>
        <v>0</v>
      </c>
      <c r="Q228" s="276">
        <f>IF(Q$9=0,0,Q$9/NFM!Q$11*1000)</f>
        <v>0</v>
      </c>
      <c r="R228" s="276">
        <f>IF(R$9=0,0,R$9/NFM!R$11*1000)</f>
        <v>0</v>
      </c>
      <c r="S228" s="276">
        <f>IF(S$9=0,0,S$9/NFM!S$11*1000)</f>
        <v>0</v>
      </c>
      <c r="T228" s="276">
        <f>IF(T$9=0,0,T$9/NFM!T$11*1000)</f>
        <v>0</v>
      </c>
      <c r="U228" s="276">
        <f>IF(U$9=0,0,U$9/NFM!U$11*1000)</f>
        <v>0</v>
      </c>
      <c r="V228" s="276">
        <f>IF(V$9=0,0,V$9/NFM!V$11*1000)</f>
        <v>0</v>
      </c>
      <c r="W228" s="276">
        <f>IF(W$9=0,0,W$9/NFM!W$11*1000)</f>
        <v>0</v>
      </c>
      <c r="DA228" s="77"/>
    </row>
    <row r="229" spans="1:105" ht="12" customHeight="1" x14ac:dyDescent="0.3">
      <c r="A229" s="56" t="s">
        <v>96</v>
      </c>
      <c r="B229" s="277">
        <f>IF(B$10=0,0,B$10/NFM!B$11*1000)</f>
        <v>0</v>
      </c>
      <c r="C229" s="277">
        <f>IF(C$10=0,0,C$10/NFM!C$11*1000)</f>
        <v>0</v>
      </c>
      <c r="D229" s="277">
        <f>IF(D$10=0,0,D$10/NFM!D$11*1000)</f>
        <v>0</v>
      </c>
      <c r="E229" s="277">
        <f>IF(E$10=0,0,E$10/NFM!E$11*1000)</f>
        <v>0</v>
      </c>
      <c r="F229" s="277">
        <f>IF(F$10=0,0,F$10/NFM!F$11*1000)</f>
        <v>0</v>
      </c>
      <c r="G229" s="277">
        <f>IF(G$10=0,0,G$10/NFM!G$11*1000)</f>
        <v>0</v>
      </c>
      <c r="H229" s="277">
        <f>IF(H$10=0,0,H$10/NFM!H$11*1000)</f>
        <v>0</v>
      </c>
      <c r="I229" s="277">
        <f>IF(I$10=0,0,I$10/NFM!I$11*1000)</f>
        <v>0</v>
      </c>
      <c r="J229" s="277">
        <f>IF(J$10=0,0,J$10/NFM!J$11*1000)</f>
        <v>0</v>
      </c>
      <c r="K229" s="277">
        <f>IF(K$10=0,0,K$10/NFM!K$11*1000)</f>
        <v>0</v>
      </c>
      <c r="L229" s="277">
        <f>IF(L$10=0,0,L$10/NFM!L$11*1000)</f>
        <v>0</v>
      </c>
      <c r="M229" s="277">
        <f>IF(M$10=0,0,M$10/NFM!M$11*1000)</f>
        <v>0</v>
      </c>
      <c r="N229" s="277">
        <f>IF(N$10=0,0,N$10/NFM!N$11*1000)</f>
        <v>0</v>
      </c>
      <c r="O229" s="277">
        <f>IF(O$10=0,0,O$10/NFM!O$11*1000)</f>
        <v>0</v>
      </c>
      <c r="P229" s="277">
        <f>IF(P$10=0,0,P$10/NFM!P$11*1000)</f>
        <v>0</v>
      </c>
      <c r="Q229" s="277">
        <f>IF(Q$10=0,0,Q$10/NFM!Q$11*1000)</f>
        <v>0</v>
      </c>
      <c r="R229" s="277">
        <f>IF(R$10=0,0,R$10/NFM!R$11*1000)</f>
        <v>0</v>
      </c>
      <c r="S229" s="277">
        <f>IF(S$10=0,0,S$10/NFM!S$11*1000)</f>
        <v>0</v>
      </c>
      <c r="T229" s="277">
        <f>IF(T$10=0,0,T$10/NFM!T$11*1000)</f>
        <v>0</v>
      </c>
      <c r="U229" s="277">
        <f>IF(U$10=0,0,U$10/NFM!U$11*1000)</f>
        <v>0</v>
      </c>
      <c r="V229" s="277">
        <f>IF(V$10=0,0,V$10/NFM!V$11*1000)</f>
        <v>0</v>
      </c>
      <c r="W229" s="277">
        <f>IF(W$10=0,0,W$10/NFM!W$11*1000)</f>
        <v>0</v>
      </c>
      <c r="DA229" s="78"/>
    </row>
    <row r="230" spans="1:105" ht="12" customHeight="1" x14ac:dyDescent="0.3">
      <c r="A230" s="203" t="s">
        <v>487</v>
      </c>
      <c r="B230" s="278">
        <f>IF(B$16=0,0,B$16/NFM!B$11*1000)</f>
        <v>0</v>
      </c>
      <c r="C230" s="278">
        <f>IF(C$16=0,0,C$16/NFM!C$11*1000)</f>
        <v>0</v>
      </c>
      <c r="D230" s="278">
        <f>IF(D$16=0,0,D$16/NFM!D$11*1000)</f>
        <v>0</v>
      </c>
      <c r="E230" s="278">
        <f>IF(E$16=0,0,E$16/NFM!E$11*1000)</f>
        <v>0</v>
      </c>
      <c r="F230" s="278">
        <f>IF(F$16=0,0,F$16/NFM!F$11*1000)</f>
        <v>0</v>
      </c>
      <c r="G230" s="278">
        <f>IF(G$16=0,0,G$16/NFM!G$11*1000)</f>
        <v>0</v>
      </c>
      <c r="H230" s="278">
        <f>IF(H$16=0,0,H$16/NFM!H$11*1000)</f>
        <v>0</v>
      </c>
      <c r="I230" s="278">
        <f>IF(I$16=0,0,I$16/NFM!I$11*1000)</f>
        <v>0</v>
      </c>
      <c r="J230" s="278">
        <f>IF(J$16=0,0,J$16/NFM!J$11*1000)</f>
        <v>0</v>
      </c>
      <c r="K230" s="278">
        <f>IF(K$16=0,0,K$16/NFM!K$11*1000)</f>
        <v>0</v>
      </c>
      <c r="L230" s="278">
        <f>IF(L$16=0,0,L$16/NFM!L$11*1000)</f>
        <v>0</v>
      </c>
      <c r="M230" s="278">
        <f>IF(M$16=0,0,M$16/NFM!M$11*1000)</f>
        <v>0</v>
      </c>
      <c r="N230" s="278">
        <f>IF(N$16=0,0,N$16/NFM!N$11*1000)</f>
        <v>0</v>
      </c>
      <c r="O230" s="278">
        <f>IF(O$16=0,0,O$16/NFM!O$11*1000)</f>
        <v>0</v>
      </c>
      <c r="P230" s="278">
        <f>IF(P$16=0,0,P$16/NFM!P$11*1000)</f>
        <v>0</v>
      </c>
      <c r="Q230" s="278">
        <f>IF(Q$16=0,0,Q$16/NFM!Q$11*1000)</f>
        <v>0</v>
      </c>
      <c r="R230" s="278">
        <f>IF(R$16=0,0,R$16/NFM!R$11*1000)</f>
        <v>0</v>
      </c>
      <c r="S230" s="278">
        <f>IF(S$16=0,0,S$16/NFM!S$11*1000)</f>
        <v>0</v>
      </c>
      <c r="T230" s="278">
        <f>IF(T$16=0,0,T$16/NFM!T$11*1000)</f>
        <v>0</v>
      </c>
      <c r="U230" s="278">
        <f>IF(U$16=0,0,U$16/NFM!U$11*1000)</f>
        <v>0</v>
      </c>
      <c r="V230" s="278">
        <f>IF(V$16=0,0,V$16/NFM!V$11*1000)</f>
        <v>0</v>
      </c>
      <c r="W230" s="278">
        <f>IF(W$16=0,0,W$16/NFM!W$11*1000)</f>
        <v>0</v>
      </c>
      <c r="DA230" s="79"/>
    </row>
    <row r="231" spans="1:105" ht="12" customHeight="1" x14ac:dyDescent="0.3">
      <c r="A231" s="41" t="s">
        <v>499</v>
      </c>
      <c r="B231" s="279">
        <f>IF(B$27=0,0,B$27/NFM!B$11*1000)</f>
        <v>0</v>
      </c>
      <c r="C231" s="279">
        <f>IF(C$27=0,0,C$27/NFM!C$11*1000)</f>
        <v>0</v>
      </c>
      <c r="D231" s="279">
        <f>IF(D$27=0,0,D$27/NFM!D$11*1000)</f>
        <v>0</v>
      </c>
      <c r="E231" s="279">
        <f>IF(E$27=0,0,E$27/NFM!E$11*1000)</f>
        <v>0</v>
      </c>
      <c r="F231" s="279">
        <f>IF(F$27=0,0,F$27/NFM!F$11*1000)</f>
        <v>0</v>
      </c>
      <c r="G231" s="279">
        <f>IF(G$27=0,0,G$27/NFM!G$11*1000)</f>
        <v>0</v>
      </c>
      <c r="H231" s="279">
        <f>IF(H$27=0,0,H$27/NFM!H$11*1000)</f>
        <v>0</v>
      </c>
      <c r="I231" s="279">
        <f>IF(I$27=0,0,I$27/NFM!I$11*1000)</f>
        <v>0</v>
      </c>
      <c r="J231" s="279">
        <f>IF(J$27=0,0,J$27/NFM!J$11*1000)</f>
        <v>0</v>
      </c>
      <c r="K231" s="279">
        <f>IF(K$27=0,0,K$27/NFM!K$11*1000)</f>
        <v>0</v>
      </c>
      <c r="L231" s="279">
        <f>IF(L$27=0,0,L$27/NFM!L$11*1000)</f>
        <v>0</v>
      </c>
      <c r="M231" s="279">
        <f>IF(M$27=0,0,M$27/NFM!M$11*1000)</f>
        <v>0</v>
      </c>
      <c r="N231" s="279">
        <f>IF(N$27=0,0,N$27/NFM!N$11*1000)</f>
        <v>0</v>
      </c>
      <c r="O231" s="279">
        <f>IF(O$27=0,0,O$27/NFM!O$11*1000)</f>
        <v>0</v>
      </c>
      <c r="P231" s="279">
        <f>IF(P$27=0,0,P$27/NFM!P$11*1000)</f>
        <v>0</v>
      </c>
      <c r="Q231" s="279">
        <f>IF(Q$27=0,0,Q$27/NFM!Q$11*1000)</f>
        <v>0</v>
      </c>
      <c r="R231" s="279">
        <f>IF(R$27=0,0,R$27/NFM!R$11*1000)</f>
        <v>0</v>
      </c>
      <c r="S231" s="279">
        <f>IF(S$27=0,0,S$27/NFM!S$11*1000)</f>
        <v>0</v>
      </c>
      <c r="T231" s="279">
        <f>IF(T$27=0,0,T$27/NFM!T$11*1000)</f>
        <v>0</v>
      </c>
      <c r="U231" s="279">
        <f>IF(U$27=0,0,U$27/NFM!U$11*1000)</f>
        <v>0</v>
      </c>
      <c r="V231" s="279">
        <f>IF(V$27=0,0,V$27/NFM!V$11*1000)</f>
        <v>0</v>
      </c>
      <c r="W231" s="279">
        <f>IF(W$27=0,0,W$27/NFM!W$11*1000)</f>
        <v>0</v>
      </c>
      <c r="DA231" s="82"/>
    </row>
    <row r="232" spans="1:105" ht="12" customHeight="1" x14ac:dyDescent="0.3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4"/>
    </row>
    <row r="233" spans="1:105" ht="12" customHeight="1" x14ac:dyDescent="0.3">
      <c r="A233" s="35" t="s">
        <v>44</v>
      </c>
      <c r="B233" s="274">
        <f t="shared" ref="B233:W233" si="58">SUM(B$234:B$241)</f>
        <v>0</v>
      </c>
      <c r="C233" s="274">
        <f t="shared" si="58"/>
        <v>0</v>
      </c>
      <c r="D233" s="274">
        <f t="shared" si="58"/>
        <v>0</v>
      </c>
      <c r="E233" s="274">
        <f t="shared" si="58"/>
        <v>0</v>
      </c>
      <c r="F233" s="274">
        <f t="shared" si="58"/>
        <v>0</v>
      </c>
      <c r="G233" s="274">
        <f t="shared" si="58"/>
        <v>0</v>
      </c>
      <c r="H233" s="274">
        <f t="shared" si="58"/>
        <v>0</v>
      </c>
      <c r="I233" s="274">
        <f t="shared" si="58"/>
        <v>0</v>
      </c>
      <c r="J233" s="274">
        <f t="shared" si="58"/>
        <v>0</v>
      </c>
      <c r="K233" s="274">
        <f t="shared" si="58"/>
        <v>0</v>
      </c>
      <c r="L233" s="274">
        <f t="shared" si="58"/>
        <v>0</v>
      </c>
      <c r="M233" s="274">
        <f t="shared" si="58"/>
        <v>0</v>
      </c>
      <c r="N233" s="274">
        <f t="shared" si="58"/>
        <v>0</v>
      </c>
      <c r="O233" s="274">
        <f t="shared" si="58"/>
        <v>0</v>
      </c>
      <c r="P233" s="274">
        <f t="shared" si="58"/>
        <v>0</v>
      </c>
      <c r="Q233" s="274">
        <f t="shared" si="58"/>
        <v>0</v>
      </c>
      <c r="R233" s="274">
        <f t="shared" si="58"/>
        <v>0</v>
      </c>
      <c r="S233" s="274">
        <f t="shared" si="58"/>
        <v>0</v>
      </c>
      <c r="T233" s="274">
        <f t="shared" si="58"/>
        <v>0</v>
      </c>
      <c r="U233" s="274">
        <f t="shared" si="58"/>
        <v>0</v>
      </c>
      <c r="V233" s="274">
        <f t="shared" si="58"/>
        <v>0</v>
      </c>
      <c r="W233" s="274">
        <f t="shared" si="58"/>
        <v>0</v>
      </c>
      <c r="DA233" s="111"/>
    </row>
    <row r="234" spans="1:105" ht="12" customHeight="1" x14ac:dyDescent="0.3">
      <c r="A234" s="55" t="s">
        <v>92</v>
      </c>
      <c r="B234" s="275">
        <f>IF(B$35=0,0,B$35/NFM!B$13*1000)</f>
        <v>0</v>
      </c>
      <c r="C234" s="275">
        <f>IF(C$35=0,0,C$35/NFM!C$13*1000)</f>
        <v>0</v>
      </c>
      <c r="D234" s="275">
        <f>IF(D$35=0,0,D$35/NFM!D$13*1000)</f>
        <v>0</v>
      </c>
      <c r="E234" s="275">
        <f>IF(E$35=0,0,E$35/NFM!E$13*1000)</f>
        <v>0</v>
      </c>
      <c r="F234" s="275">
        <f>IF(F$35=0,0,F$35/NFM!F$13*1000)</f>
        <v>0</v>
      </c>
      <c r="G234" s="275">
        <f>IF(G$35=0,0,G$35/NFM!G$13*1000)</f>
        <v>0</v>
      </c>
      <c r="H234" s="275">
        <f>IF(H$35=0,0,H$35/NFM!H$13*1000)</f>
        <v>0</v>
      </c>
      <c r="I234" s="275">
        <f>IF(I$35=0,0,I$35/NFM!I$13*1000)</f>
        <v>0</v>
      </c>
      <c r="J234" s="275">
        <f>IF(J$35=0,0,J$35/NFM!J$13*1000)</f>
        <v>0</v>
      </c>
      <c r="K234" s="275">
        <f>IF(K$35=0,0,K$35/NFM!K$13*1000)</f>
        <v>0</v>
      </c>
      <c r="L234" s="275">
        <f>IF(L$35=0,0,L$35/NFM!L$13*1000)</f>
        <v>0</v>
      </c>
      <c r="M234" s="275">
        <f>IF(M$35=0,0,M$35/NFM!M$13*1000)</f>
        <v>0</v>
      </c>
      <c r="N234" s="275">
        <f>IF(N$35=0,0,N$35/NFM!N$13*1000)</f>
        <v>0</v>
      </c>
      <c r="O234" s="275">
        <f>IF(O$35=0,0,O$35/NFM!O$13*1000)</f>
        <v>0</v>
      </c>
      <c r="P234" s="275">
        <f>IF(P$35=0,0,P$35/NFM!P$13*1000)</f>
        <v>0</v>
      </c>
      <c r="Q234" s="275">
        <f>IF(Q$35=0,0,Q$35/NFM!Q$13*1000)</f>
        <v>0</v>
      </c>
      <c r="R234" s="275">
        <f>IF(R$35=0,0,R$35/NFM!R$13*1000)</f>
        <v>0</v>
      </c>
      <c r="S234" s="275">
        <f>IF(S$35=0,0,S$35/NFM!S$13*1000)</f>
        <v>0</v>
      </c>
      <c r="T234" s="275">
        <f>IF(T$35=0,0,T$35/NFM!T$13*1000)</f>
        <v>0</v>
      </c>
      <c r="U234" s="275">
        <f>IF(U$35=0,0,U$35/NFM!U$13*1000)</f>
        <v>0</v>
      </c>
      <c r="V234" s="275">
        <f>IF(V$35=0,0,V$35/NFM!V$13*1000)</f>
        <v>0</v>
      </c>
      <c r="W234" s="275">
        <f>IF(W$35=0,0,W$35/NFM!W$13*1000)</f>
        <v>0</v>
      </c>
      <c r="DA234" s="76"/>
    </row>
    <row r="235" spans="1:105" ht="12" customHeight="1" x14ac:dyDescent="0.3">
      <c r="A235" s="202" t="s">
        <v>93</v>
      </c>
      <c r="B235" s="276">
        <f>IF(B$36=0,0,B$36/NFM!B$13*1000)</f>
        <v>0</v>
      </c>
      <c r="C235" s="276">
        <f>IF(C$36=0,0,C$36/NFM!C$13*1000)</f>
        <v>0</v>
      </c>
      <c r="D235" s="276">
        <f>IF(D$36=0,0,D$36/NFM!D$13*1000)</f>
        <v>0</v>
      </c>
      <c r="E235" s="276">
        <f>IF(E$36=0,0,E$36/NFM!E$13*1000)</f>
        <v>0</v>
      </c>
      <c r="F235" s="276">
        <f>IF(F$36=0,0,F$36/NFM!F$13*1000)</f>
        <v>0</v>
      </c>
      <c r="G235" s="276">
        <f>IF(G$36=0,0,G$36/NFM!G$13*1000)</f>
        <v>0</v>
      </c>
      <c r="H235" s="276">
        <f>IF(H$36=0,0,H$36/NFM!H$13*1000)</f>
        <v>0</v>
      </c>
      <c r="I235" s="276">
        <f>IF(I$36=0,0,I$36/NFM!I$13*1000)</f>
        <v>0</v>
      </c>
      <c r="J235" s="276">
        <f>IF(J$36=0,0,J$36/NFM!J$13*1000)</f>
        <v>0</v>
      </c>
      <c r="K235" s="276">
        <f>IF(K$36=0,0,K$36/NFM!K$13*1000)</f>
        <v>0</v>
      </c>
      <c r="L235" s="276">
        <f>IF(L$36=0,0,L$36/NFM!L$13*1000)</f>
        <v>0</v>
      </c>
      <c r="M235" s="276">
        <f>IF(M$36=0,0,M$36/NFM!M$13*1000)</f>
        <v>0</v>
      </c>
      <c r="N235" s="276">
        <f>IF(N$36=0,0,N$36/NFM!N$13*1000)</f>
        <v>0</v>
      </c>
      <c r="O235" s="276">
        <f>IF(O$36=0,0,O$36/NFM!O$13*1000)</f>
        <v>0</v>
      </c>
      <c r="P235" s="276">
        <f>IF(P$36=0,0,P$36/NFM!P$13*1000)</f>
        <v>0</v>
      </c>
      <c r="Q235" s="276">
        <f>IF(Q$36=0,0,Q$36/NFM!Q$13*1000)</f>
        <v>0</v>
      </c>
      <c r="R235" s="276">
        <f>IF(R$36=0,0,R$36/NFM!R$13*1000)</f>
        <v>0</v>
      </c>
      <c r="S235" s="276">
        <f>IF(S$36=0,0,S$36/NFM!S$13*1000)</f>
        <v>0</v>
      </c>
      <c r="T235" s="276">
        <f>IF(T$36=0,0,T$36/NFM!T$13*1000)</f>
        <v>0</v>
      </c>
      <c r="U235" s="276">
        <f>IF(U$36=0,0,U$36/NFM!U$13*1000)</f>
        <v>0</v>
      </c>
      <c r="V235" s="276">
        <f>IF(V$36=0,0,V$36/NFM!V$13*1000)</f>
        <v>0</v>
      </c>
      <c r="W235" s="276">
        <f>IF(W$36=0,0,W$36/NFM!W$13*1000)</f>
        <v>0</v>
      </c>
      <c r="DA235" s="77"/>
    </row>
    <row r="236" spans="1:105" ht="12" customHeight="1" x14ac:dyDescent="0.3">
      <c r="A236" s="202" t="s">
        <v>94</v>
      </c>
      <c r="B236" s="276">
        <f>IF(B$37=0,0,B$37/NFM!B$13*1000)</f>
        <v>0</v>
      </c>
      <c r="C236" s="276">
        <f>IF(C$37=0,0,C$37/NFM!C$13*1000)</f>
        <v>0</v>
      </c>
      <c r="D236" s="276">
        <f>IF(D$37=0,0,D$37/NFM!D$13*1000)</f>
        <v>0</v>
      </c>
      <c r="E236" s="276">
        <f>IF(E$37=0,0,E$37/NFM!E$13*1000)</f>
        <v>0</v>
      </c>
      <c r="F236" s="276">
        <f>IF(F$37=0,0,F$37/NFM!F$13*1000)</f>
        <v>0</v>
      </c>
      <c r="G236" s="276">
        <f>IF(G$37=0,0,G$37/NFM!G$13*1000)</f>
        <v>0</v>
      </c>
      <c r="H236" s="276">
        <f>IF(H$37=0,0,H$37/NFM!H$13*1000)</f>
        <v>0</v>
      </c>
      <c r="I236" s="276">
        <f>IF(I$37=0,0,I$37/NFM!I$13*1000)</f>
        <v>0</v>
      </c>
      <c r="J236" s="276">
        <f>IF(J$37=0,0,J$37/NFM!J$13*1000)</f>
        <v>0</v>
      </c>
      <c r="K236" s="276">
        <f>IF(K$37=0,0,K$37/NFM!K$13*1000)</f>
        <v>0</v>
      </c>
      <c r="L236" s="276">
        <f>IF(L$37=0,0,L$37/NFM!L$13*1000)</f>
        <v>0</v>
      </c>
      <c r="M236" s="276">
        <f>IF(M$37=0,0,M$37/NFM!M$13*1000)</f>
        <v>0</v>
      </c>
      <c r="N236" s="276">
        <f>IF(N$37=0,0,N$37/NFM!N$13*1000)</f>
        <v>0</v>
      </c>
      <c r="O236" s="276">
        <f>IF(O$37=0,0,O$37/NFM!O$13*1000)</f>
        <v>0</v>
      </c>
      <c r="P236" s="276">
        <f>IF(P$37=0,0,P$37/NFM!P$13*1000)</f>
        <v>0</v>
      </c>
      <c r="Q236" s="276">
        <f>IF(Q$37=0,0,Q$37/NFM!Q$13*1000)</f>
        <v>0</v>
      </c>
      <c r="R236" s="276">
        <f>IF(R$37=0,0,R$37/NFM!R$13*1000)</f>
        <v>0</v>
      </c>
      <c r="S236" s="276">
        <f>IF(S$37=0,0,S$37/NFM!S$13*1000)</f>
        <v>0</v>
      </c>
      <c r="T236" s="276">
        <f>IF(T$37=0,0,T$37/NFM!T$13*1000)</f>
        <v>0</v>
      </c>
      <c r="U236" s="276">
        <f>IF(U$37=0,0,U$37/NFM!U$13*1000)</f>
        <v>0</v>
      </c>
      <c r="V236" s="276">
        <f>IF(V$37=0,0,V$37/NFM!V$13*1000)</f>
        <v>0</v>
      </c>
      <c r="W236" s="276">
        <f>IF(W$37=0,0,W$37/NFM!W$13*1000)</f>
        <v>0</v>
      </c>
      <c r="DA236" s="77"/>
    </row>
    <row r="237" spans="1:105" ht="12" customHeight="1" x14ac:dyDescent="0.3">
      <c r="A237" s="202" t="s">
        <v>95</v>
      </c>
      <c r="B237" s="276">
        <f>IF(B$38=0,0,B$38/NFM!B$13*1000)</f>
        <v>0</v>
      </c>
      <c r="C237" s="276">
        <f>IF(C$38=0,0,C$38/NFM!C$13*1000)</f>
        <v>0</v>
      </c>
      <c r="D237" s="276">
        <f>IF(D$38=0,0,D$38/NFM!D$13*1000)</f>
        <v>0</v>
      </c>
      <c r="E237" s="276">
        <f>IF(E$38=0,0,E$38/NFM!E$13*1000)</f>
        <v>0</v>
      </c>
      <c r="F237" s="276">
        <f>IF(F$38=0,0,F$38/NFM!F$13*1000)</f>
        <v>0</v>
      </c>
      <c r="G237" s="276">
        <f>IF(G$38=0,0,G$38/NFM!G$13*1000)</f>
        <v>0</v>
      </c>
      <c r="H237" s="276">
        <f>IF(H$38=0,0,H$38/NFM!H$13*1000)</f>
        <v>0</v>
      </c>
      <c r="I237" s="276">
        <f>IF(I$38=0,0,I$38/NFM!I$13*1000)</f>
        <v>0</v>
      </c>
      <c r="J237" s="276">
        <f>IF(J$38=0,0,J$38/NFM!J$13*1000)</f>
        <v>0</v>
      </c>
      <c r="K237" s="276">
        <f>IF(K$38=0,0,K$38/NFM!K$13*1000)</f>
        <v>0</v>
      </c>
      <c r="L237" s="276">
        <f>IF(L$38=0,0,L$38/NFM!L$13*1000)</f>
        <v>0</v>
      </c>
      <c r="M237" s="276">
        <f>IF(M$38=0,0,M$38/NFM!M$13*1000)</f>
        <v>0</v>
      </c>
      <c r="N237" s="276">
        <f>IF(N$38=0,0,N$38/NFM!N$13*1000)</f>
        <v>0</v>
      </c>
      <c r="O237" s="276">
        <f>IF(O$38=0,0,O$38/NFM!O$13*1000)</f>
        <v>0</v>
      </c>
      <c r="P237" s="276">
        <f>IF(P$38=0,0,P$38/NFM!P$13*1000)</f>
        <v>0</v>
      </c>
      <c r="Q237" s="276">
        <f>IF(Q$38=0,0,Q$38/NFM!Q$13*1000)</f>
        <v>0</v>
      </c>
      <c r="R237" s="276">
        <f>IF(R$38=0,0,R$38/NFM!R$13*1000)</f>
        <v>0</v>
      </c>
      <c r="S237" s="276">
        <f>IF(S$38=0,0,S$38/NFM!S$13*1000)</f>
        <v>0</v>
      </c>
      <c r="T237" s="276">
        <f>IF(T$38=0,0,T$38/NFM!T$13*1000)</f>
        <v>0</v>
      </c>
      <c r="U237" s="276">
        <f>IF(U$38=0,0,U$38/NFM!U$13*1000)</f>
        <v>0</v>
      </c>
      <c r="V237" s="276">
        <f>IF(V$38=0,0,V$38/NFM!V$13*1000)</f>
        <v>0</v>
      </c>
      <c r="W237" s="276">
        <f>IF(W$38=0,0,W$38/NFM!W$13*1000)</f>
        <v>0</v>
      </c>
      <c r="DA237" s="77"/>
    </row>
    <row r="238" spans="1:105" ht="12" customHeight="1" x14ac:dyDescent="0.3">
      <c r="A238" s="56" t="s">
        <v>96</v>
      </c>
      <c r="B238" s="277">
        <f>IF(B$39=0,0,B$39/NFM!B$13*1000)</f>
        <v>0</v>
      </c>
      <c r="C238" s="277">
        <f>IF(C$39=0,0,C$39/NFM!C$13*1000)</f>
        <v>0</v>
      </c>
      <c r="D238" s="277">
        <f>IF(D$39=0,0,D$39/NFM!D$13*1000)</f>
        <v>0</v>
      </c>
      <c r="E238" s="277">
        <f>IF(E$39=0,0,E$39/NFM!E$13*1000)</f>
        <v>0</v>
      </c>
      <c r="F238" s="277">
        <f>IF(F$39=0,0,F$39/NFM!F$13*1000)</f>
        <v>0</v>
      </c>
      <c r="G238" s="277">
        <f>IF(G$39=0,0,G$39/NFM!G$13*1000)</f>
        <v>0</v>
      </c>
      <c r="H238" s="277">
        <f>IF(H$39=0,0,H$39/NFM!H$13*1000)</f>
        <v>0</v>
      </c>
      <c r="I238" s="277">
        <f>IF(I$39=0,0,I$39/NFM!I$13*1000)</f>
        <v>0</v>
      </c>
      <c r="J238" s="277">
        <f>IF(J$39=0,0,J$39/NFM!J$13*1000)</f>
        <v>0</v>
      </c>
      <c r="K238" s="277">
        <f>IF(K$39=0,0,K$39/NFM!K$13*1000)</f>
        <v>0</v>
      </c>
      <c r="L238" s="277">
        <f>IF(L$39=0,0,L$39/NFM!L$13*1000)</f>
        <v>0</v>
      </c>
      <c r="M238" s="277">
        <f>IF(M$39=0,0,M$39/NFM!M$13*1000)</f>
        <v>0</v>
      </c>
      <c r="N238" s="277">
        <f>IF(N$39=0,0,N$39/NFM!N$13*1000)</f>
        <v>0</v>
      </c>
      <c r="O238" s="277">
        <f>IF(O$39=0,0,O$39/NFM!O$13*1000)</f>
        <v>0</v>
      </c>
      <c r="P238" s="277">
        <f>IF(P$39=0,0,P$39/NFM!P$13*1000)</f>
        <v>0</v>
      </c>
      <c r="Q238" s="277">
        <f>IF(Q$39=0,0,Q$39/NFM!Q$13*1000)</f>
        <v>0</v>
      </c>
      <c r="R238" s="277">
        <f>IF(R$39=0,0,R$39/NFM!R$13*1000)</f>
        <v>0</v>
      </c>
      <c r="S238" s="277">
        <f>IF(S$39=0,0,S$39/NFM!S$13*1000)</f>
        <v>0</v>
      </c>
      <c r="T238" s="277">
        <f>IF(T$39=0,0,T$39/NFM!T$13*1000)</f>
        <v>0</v>
      </c>
      <c r="U238" s="277">
        <f>IF(U$39=0,0,U$39/NFM!U$13*1000)</f>
        <v>0</v>
      </c>
      <c r="V238" s="277">
        <f>IF(V$39=0,0,V$39/NFM!V$13*1000)</f>
        <v>0</v>
      </c>
      <c r="W238" s="277">
        <f>IF(W$39=0,0,W$39/NFM!W$13*1000)</f>
        <v>0</v>
      </c>
      <c r="DA238" s="78"/>
    </row>
    <row r="239" spans="1:105" ht="12" customHeight="1" x14ac:dyDescent="0.3">
      <c r="A239" s="203" t="s">
        <v>517</v>
      </c>
      <c r="B239" s="278">
        <f>IF(B$45=0,0,B$45/NFM!B$13*1000)</f>
        <v>0</v>
      </c>
      <c r="C239" s="278">
        <f>IF(C$45=0,0,C$45/NFM!C$13*1000)</f>
        <v>0</v>
      </c>
      <c r="D239" s="278">
        <f>IF(D$45=0,0,D$45/NFM!D$13*1000)</f>
        <v>0</v>
      </c>
      <c r="E239" s="278">
        <f>IF(E$45=0,0,E$45/NFM!E$13*1000)</f>
        <v>0</v>
      </c>
      <c r="F239" s="278">
        <f>IF(F$45=0,0,F$45/NFM!F$13*1000)</f>
        <v>0</v>
      </c>
      <c r="G239" s="278">
        <f>IF(G$45=0,0,G$45/NFM!G$13*1000)</f>
        <v>0</v>
      </c>
      <c r="H239" s="278">
        <f>IF(H$45=0,0,H$45/NFM!H$13*1000)</f>
        <v>0</v>
      </c>
      <c r="I239" s="278">
        <f>IF(I$45=0,0,I$45/NFM!I$13*1000)</f>
        <v>0</v>
      </c>
      <c r="J239" s="278">
        <f>IF(J$45=0,0,J$45/NFM!J$13*1000)</f>
        <v>0</v>
      </c>
      <c r="K239" s="278">
        <f>IF(K$45=0,0,K$45/NFM!K$13*1000)</f>
        <v>0</v>
      </c>
      <c r="L239" s="278">
        <f>IF(L$45=0,0,L$45/NFM!L$13*1000)</f>
        <v>0</v>
      </c>
      <c r="M239" s="278">
        <f>IF(M$45=0,0,M$45/NFM!M$13*1000)</f>
        <v>0</v>
      </c>
      <c r="N239" s="278">
        <f>IF(N$45=0,0,N$45/NFM!N$13*1000)</f>
        <v>0</v>
      </c>
      <c r="O239" s="278">
        <f>IF(O$45=0,0,O$45/NFM!O$13*1000)</f>
        <v>0</v>
      </c>
      <c r="P239" s="278">
        <f>IF(P$45=0,0,P$45/NFM!P$13*1000)</f>
        <v>0</v>
      </c>
      <c r="Q239" s="278">
        <f>IF(Q$45=0,0,Q$45/NFM!Q$13*1000)</f>
        <v>0</v>
      </c>
      <c r="R239" s="278">
        <f>IF(R$45=0,0,R$45/NFM!R$13*1000)</f>
        <v>0</v>
      </c>
      <c r="S239" s="278">
        <f>IF(S$45=0,0,S$45/NFM!S$13*1000)</f>
        <v>0</v>
      </c>
      <c r="T239" s="278">
        <f>IF(T$45=0,0,T$45/NFM!T$13*1000)</f>
        <v>0</v>
      </c>
      <c r="U239" s="278">
        <f>IF(U$45=0,0,U$45/NFM!U$13*1000)</f>
        <v>0</v>
      </c>
      <c r="V239" s="278">
        <f>IF(V$45=0,0,V$45/NFM!V$13*1000)</f>
        <v>0</v>
      </c>
      <c r="W239" s="278">
        <f>IF(W$45=0,0,W$45/NFM!W$13*1000)</f>
        <v>0</v>
      </c>
      <c r="DA239" s="79"/>
    </row>
    <row r="240" spans="1:105" ht="12" customHeight="1" x14ac:dyDescent="0.3">
      <c r="A240" s="203" t="s">
        <v>519</v>
      </c>
      <c r="B240" s="278">
        <f>IF(B$46=0,0,B$46/NFM!B$13*1000)</f>
        <v>0</v>
      </c>
      <c r="C240" s="278">
        <f>IF(C$46=0,0,C$46/NFM!C$13*1000)</f>
        <v>0</v>
      </c>
      <c r="D240" s="278">
        <f>IF(D$46=0,0,D$46/NFM!D$13*1000)</f>
        <v>0</v>
      </c>
      <c r="E240" s="278">
        <f>IF(E$46=0,0,E$46/NFM!E$13*1000)</f>
        <v>0</v>
      </c>
      <c r="F240" s="278">
        <f>IF(F$46=0,0,F$46/NFM!F$13*1000)</f>
        <v>0</v>
      </c>
      <c r="G240" s="278">
        <f>IF(G$46=0,0,G$46/NFM!G$13*1000)</f>
        <v>0</v>
      </c>
      <c r="H240" s="278">
        <f>IF(H$46=0,0,H$46/NFM!H$13*1000)</f>
        <v>0</v>
      </c>
      <c r="I240" s="278">
        <f>IF(I$46=0,0,I$46/NFM!I$13*1000)</f>
        <v>0</v>
      </c>
      <c r="J240" s="278">
        <f>IF(J$46=0,0,J$46/NFM!J$13*1000)</f>
        <v>0</v>
      </c>
      <c r="K240" s="278">
        <f>IF(K$46=0,0,K$46/NFM!K$13*1000)</f>
        <v>0</v>
      </c>
      <c r="L240" s="278">
        <f>IF(L$46=0,0,L$46/NFM!L$13*1000)</f>
        <v>0</v>
      </c>
      <c r="M240" s="278">
        <f>IF(M$46=0,0,M$46/NFM!M$13*1000)</f>
        <v>0</v>
      </c>
      <c r="N240" s="278">
        <f>IF(N$46=0,0,N$46/NFM!N$13*1000)</f>
        <v>0</v>
      </c>
      <c r="O240" s="278">
        <f>IF(O$46=0,0,O$46/NFM!O$13*1000)</f>
        <v>0</v>
      </c>
      <c r="P240" s="278">
        <f>IF(P$46=0,0,P$46/NFM!P$13*1000)</f>
        <v>0</v>
      </c>
      <c r="Q240" s="278">
        <f>IF(Q$46=0,0,Q$46/NFM!Q$13*1000)</f>
        <v>0</v>
      </c>
      <c r="R240" s="278">
        <f>IF(R$46=0,0,R$46/NFM!R$13*1000)</f>
        <v>0</v>
      </c>
      <c r="S240" s="278">
        <f>IF(S$46=0,0,S$46/NFM!S$13*1000)</f>
        <v>0</v>
      </c>
      <c r="T240" s="278">
        <f>IF(T$46=0,0,T$46/NFM!T$13*1000)</f>
        <v>0</v>
      </c>
      <c r="U240" s="278">
        <f>IF(U$46=0,0,U$46/NFM!U$13*1000)</f>
        <v>0</v>
      </c>
      <c r="V240" s="278">
        <f>IF(V$46=0,0,V$46/NFM!V$13*1000)</f>
        <v>0</v>
      </c>
      <c r="W240" s="278">
        <f>IF(W$46=0,0,W$46/NFM!W$13*1000)</f>
        <v>0</v>
      </c>
      <c r="DA240" s="79"/>
    </row>
    <row r="241" spans="1:105" ht="12" customHeight="1" x14ac:dyDescent="0.3">
      <c r="A241" s="41" t="s">
        <v>529</v>
      </c>
      <c r="B241" s="279">
        <f>IF(B$53=0,0,B$53/NFM!B$13*1000)</f>
        <v>0</v>
      </c>
      <c r="C241" s="279">
        <f>IF(C$53=0,0,C$53/NFM!C$13*1000)</f>
        <v>0</v>
      </c>
      <c r="D241" s="279">
        <f>IF(D$53=0,0,D$53/NFM!D$13*1000)</f>
        <v>0</v>
      </c>
      <c r="E241" s="279">
        <f>IF(E$53=0,0,E$53/NFM!E$13*1000)</f>
        <v>0</v>
      </c>
      <c r="F241" s="279">
        <f>IF(F$53=0,0,F$53/NFM!F$13*1000)</f>
        <v>0</v>
      </c>
      <c r="G241" s="279">
        <f>IF(G$53=0,0,G$53/NFM!G$13*1000)</f>
        <v>0</v>
      </c>
      <c r="H241" s="279">
        <f>IF(H$53=0,0,H$53/NFM!H$13*1000)</f>
        <v>0</v>
      </c>
      <c r="I241" s="279">
        <f>IF(I$53=0,0,I$53/NFM!I$13*1000)</f>
        <v>0</v>
      </c>
      <c r="J241" s="279">
        <f>IF(J$53=0,0,J$53/NFM!J$13*1000)</f>
        <v>0</v>
      </c>
      <c r="K241" s="279">
        <f>IF(K$53=0,0,K$53/NFM!K$13*1000)</f>
        <v>0</v>
      </c>
      <c r="L241" s="279">
        <f>IF(L$53=0,0,L$53/NFM!L$13*1000)</f>
        <v>0</v>
      </c>
      <c r="M241" s="279">
        <f>IF(M$53=0,0,M$53/NFM!M$13*1000)</f>
        <v>0</v>
      </c>
      <c r="N241" s="279">
        <f>IF(N$53=0,0,N$53/NFM!N$13*1000)</f>
        <v>0</v>
      </c>
      <c r="O241" s="279">
        <f>IF(O$53=0,0,O$53/NFM!O$13*1000)</f>
        <v>0</v>
      </c>
      <c r="P241" s="279">
        <f>IF(P$53=0,0,P$53/NFM!P$13*1000)</f>
        <v>0</v>
      </c>
      <c r="Q241" s="279">
        <f>IF(Q$53=0,0,Q$53/NFM!Q$13*1000)</f>
        <v>0</v>
      </c>
      <c r="R241" s="279">
        <f>IF(R$53=0,0,R$53/NFM!R$13*1000)</f>
        <v>0</v>
      </c>
      <c r="S241" s="279">
        <f>IF(S$53=0,0,S$53/NFM!S$13*1000)</f>
        <v>0</v>
      </c>
      <c r="T241" s="279">
        <f>IF(T$53=0,0,T$53/NFM!T$13*1000)</f>
        <v>0</v>
      </c>
      <c r="U241" s="279">
        <f>IF(U$53=0,0,U$53/NFM!U$13*1000)</f>
        <v>0</v>
      </c>
      <c r="V241" s="279">
        <f>IF(V$53=0,0,V$53/NFM!V$13*1000)</f>
        <v>0</v>
      </c>
      <c r="W241" s="279">
        <f>IF(W$53=0,0,W$53/NFM!W$13*1000)</f>
        <v>0</v>
      </c>
      <c r="DA241" s="82"/>
    </row>
    <row r="242" spans="1:105" ht="12" customHeight="1" x14ac:dyDescent="0.3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4"/>
    </row>
    <row r="243" spans="1:105" ht="12" customHeight="1" x14ac:dyDescent="0.3">
      <c r="A243" s="35" t="s">
        <v>81</v>
      </c>
      <c r="B243" s="274">
        <f t="shared" ref="B243:W243" si="59">SUM(B$244:B$251)</f>
        <v>0</v>
      </c>
      <c r="C243" s="274">
        <f t="shared" si="59"/>
        <v>0</v>
      </c>
      <c r="D243" s="274">
        <f t="shared" si="59"/>
        <v>0</v>
      </c>
      <c r="E243" s="274">
        <f t="shared" si="59"/>
        <v>0</v>
      </c>
      <c r="F243" s="274">
        <f t="shared" si="59"/>
        <v>0</v>
      </c>
      <c r="G243" s="274">
        <f t="shared" si="59"/>
        <v>0</v>
      </c>
      <c r="H243" s="274">
        <f t="shared" si="59"/>
        <v>0</v>
      </c>
      <c r="I243" s="274">
        <f t="shared" si="59"/>
        <v>0</v>
      </c>
      <c r="J243" s="274">
        <f t="shared" si="59"/>
        <v>0</v>
      </c>
      <c r="K243" s="274">
        <f t="shared" si="59"/>
        <v>0</v>
      </c>
      <c r="L243" s="274">
        <f t="shared" si="59"/>
        <v>0</v>
      </c>
      <c r="M243" s="274">
        <f t="shared" si="59"/>
        <v>0</v>
      </c>
      <c r="N243" s="274">
        <f t="shared" si="59"/>
        <v>0</v>
      </c>
      <c r="O243" s="274">
        <f t="shared" si="59"/>
        <v>0</v>
      </c>
      <c r="P243" s="274">
        <f t="shared" si="59"/>
        <v>0</v>
      </c>
      <c r="Q243" s="274">
        <f t="shared" si="59"/>
        <v>0</v>
      </c>
      <c r="R243" s="274">
        <f t="shared" si="59"/>
        <v>0</v>
      </c>
      <c r="S243" s="274">
        <f t="shared" si="59"/>
        <v>0</v>
      </c>
      <c r="T243" s="274">
        <f t="shared" si="59"/>
        <v>0</v>
      </c>
      <c r="U243" s="274">
        <f t="shared" si="59"/>
        <v>0</v>
      </c>
      <c r="V243" s="274">
        <f t="shared" si="59"/>
        <v>0</v>
      </c>
      <c r="W243" s="274">
        <f t="shared" si="59"/>
        <v>0</v>
      </c>
      <c r="DA243" s="111"/>
    </row>
    <row r="244" spans="1:105" ht="12" customHeight="1" x14ac:dyDescent="0.3">
      <c r="A244" s="55" t="s">
        <v>92</v>
      </c>
      <c r="B244" s="275">
        <f>IF(B$73=0,0,B$73/NFM!B$14*1000)</f>
        <v>0</v>
      </c>
      <c r="C244" s="275">
        <f>IF(C$73=0,0,C$73/NFM!C$14*1000)</f>
        <v>0</v>
      </c>
      <c r="D244" s="275">
        <f>IF(D$73=0,0,D$73/NFM!D$14*1000)</f>
        <v>0</v>
      </c>
      <c r="E244" s="275">
        <f>IF(E$73=0,0,E$73/NFM!E$14*1000)</f>
        <v>0</v>
      </c>
      <c r="F244" s="275">
        <f>IF(F$73=0,0,F$73/NFM!F$14*1000)</f>
        <v>0</v>
      </c>
      <c r="G244" s="275">
        <f>IF(G$73=0,0,G$73/NFM!G$14*1000)</f>
        <v>0</v>
      </c>
      <c r="H244" s="275">
        <f>IF(H$73=0,0,H$73/NFM!H$14*1000)</f>
        <v>0</v>
      </c>
      <c r="I244" s="275">
        <f>IF(I$73=0,0,I$73/NFM!I$14*1000)</f>
        <v>0</v>
      </c>
      <c r="J244" s="275">
        <f>IF(J$73=0,0,J$73/NFM!J$14*1000)</f>
        <v>0</v>
      </c>
      <c r="K244" s="275">
        <f>IF(K$73=0,0,K$73/NFM!K$14*1000)</f>
        <v>0</v>
      </c>
      <c r="L244" s="275">
        <f>IF(L$73=0,0,L$73/NFM!L$14*1000)</f>
        <v>0</v>
      </c>
      <c r="M244" s="275">
        <f>IF(M$73=0,0,M$73/NFM!M$14*1000)</f>
        <v>0</v>
      </c>
      <c r="N244" s="275">
        <f>IF(N$73=0,0,N$73/NFM!N$14*1000)</f>
        <v>0</v>
      </c>
      <c r="O244" s="275">
        <f>IF(O$73=0,0,O$73/NFM!O$14*1000)</f>
        <v>0</v>
      </c>
      <c r="P244" s="275">
        <f>IF(P$73=0,0,P$73/NFM!P$14*1000)</f>
        <v>0</v>
      </c>
      <c r="Q244" s="275">
        <f>IF(Q$73=0,0,Q$73/NFM!Q$14*1000)</f>
        <v>0</v>
      </c>
      <c r="R244" s="275">
        <f>IF(R$73=0,0,R$73/NFM!R$14*1000)</f>
        <v>0</v>
      </c>
      <c r="S244" s="275">
        <f>IF(S$73=0,0,S$73/NFM!S$14*1000)</f>
        <v>0</v>
      </c>
      <c r="T244" s="275">
        <f>IF(T$73=0,0,T$73/NFM!T$14*1000)</f>
        <v>0</v>
      </c>
      <c r="U244" s="275">
        <f>IF(U$73=0,0,U$73/NFM!U$14*1000)</f>
        <v>0</v>
      </c>
      <c r="V244" s="275">
        <f>IF(V$73=0,0,V$73/NFM!V$14*1000)</f>
        <v>0</v>
      </c>
      <c r="W244" s="275">
        <f>IF(W$73=0,0,W$73/NFM!W$14*1000)</f>
        <v>0</v>
      </c>
      <c r="DA244" s="76"/>
    </row>
    <row r="245" spans="1:105" ht="12" customHeight="1" x14ac:dyDescent="0.3">
      <c r="A245" s="202" t="s">
        <v>93</v>
      </c>
      <c r="B245" s="276">
        <f>IF(B$74=0,0,B$74/NFM!B$14*1000)</f>
        <v>0</v>
      </c>
      <c r="C245" s="276">
        <f>IF(C$74=0,0,C$74/NFM!C$14*1000)</f>
        <v>0</v>
      </c>
      <c r="D245" s="276">
        <f>IF(D$74=0,0,D$74/NFM!D$14*1000)</f>
        <v>0</v>
      </c>
      <c r="E245" s="276">
        <f>IF(E$74=0,0,E$74/NFM!E$14*1000)</f>
        <v>0</v>
      </c>
      <c r="F245" s="276">
        <f>IF(F$74=0,0,F$74/NFM!F$14*1000)</f>
        <v>0</v>
      </c>
      <c r="G245" s="276">
        <f>IF(G$74=0,0,G$74/NFM!G$14*1000)</f>
        <v>0</v>
      </c>
      <c r="H245" s="276">
        <f>IF(H$74=0,0,H$74/NFM!H$14*1000)</f>
        <v>0</v>
      </c>
      <c r="I245" s="276">
        <f>IF(I$74=0,0,I$74/NFM!I$14*1000)</f>
        <v>0</v>
      </c>
      <c r="J245" s="276">
        <f>IF(J$74=0,0,J$74/NFM!J$14*1000)</f>
        <v>0</v>
      </c>
      <c r="K245" s="276">
        <f>IF(K$74=0,0,K$74/NFM!K$14*1000)</f>
        <v>0</v>
      </c>
      <c r="L245" s="276">
        <f>IF(L$74=0,0,L$74/NFM!L$14*1000)</f>
        <v>0</v>
      </c>
      <c r="M245" s="276">
        <f>IF(M$74=0,0,M$74/NFM!M$14*1000)</f>
        <v>0</v>
      </c>
      <c r="N245" s="276">
        <f>IF(N$74=0,0,N$74/NFM!N$14*1000)</f>
        <v>0</v>
      </c>
      <c r="O245" s="276">
        <f>IF(O$74=0,0,O$74/NFM!O$14*1000)</f>
        <v>0</v>
      </c>
      <c r="P245" s="276">
        <f>IF(P$74=0,0,P$74/NFM!P$14*1000)</f>
        <v>0</v>
      </c>
      <c r="Q245" s="276">
        <f>IF(Q$74=0,0,Q$74/NFM!Q$14*1000)</f>
        <v>0</v>
      </c>
      <c r="R245" s="276">
        <f>IF(R$74=0,0,R$74/NFM!R$14*1000)</f>
        <v>0</v>
      </c>
      <c r="S245" s="276">
        <f>IF(S$74=0,0,S$74/NFM!S$14*1000)</f>
        <v>0</v>
      </c>
      <c r="T245" s="276">
        <f>IF(T$74=0,0,T$74/NFM!T$14*1000)</f>
        <v>0</v>
      </c>
      <c r="U245" s="276">
        <f>IF(U$74=0,0,U$74/NFM!U$14*1000)</f>
        <v>0</v>
      </c>
      <c r="V245" s="276">
        <f>IF(V$74=0,0,V$74/NFM!V$14*1000)</f>
        <v>0</v>
      </c>
      <c r="W245" s="276">
        <f>IF(W$74=0,0,W$74/NFM!W$14*1000)</f>
        <v>0</v>
      </c>
      <c r="DA245" s="77"/>
    </row>
    <row r="246" spans="1:105" ht="12" customHeight="1" x14ac:dyDescent="0.3">
      <c r="A246" s="202" t="s">
        <v>94</v>
      </c>
      <c r="B246" s="276">
        <f>IF(B$75=0,0,B$75/NFM!B$14*1000)</f>
        <v>0</v>
      </c>
      <c r="C246" s="276">
        <f>IF(C$75=0,0,C$75/NFM!C$14*1000)</f>
        <v>0</v>
      </c>
      <c r="D246" s="276">
        <f>IF(D$75=0,0,D$75/NFM!D$14*1000)</f>
        <v>0</v>
      </c>
      <c r="E246" s="276">
        <f>IF(E$75=0,0,E$75/NFM!E$14*1000)</f>
        <v>0</v>
      </c>
      <c r="F246" s="276">
        <f>IF(F$75=0,0,F$75/NFM!F$14*1000)</f>
        <v>0</v>
      </c>
      <c r="G246" s="276">
        <f>IF(G$75=0,0,G$75/NFM!G$14*1000)</f>
        <v>0</v>
      </c>
      <c r="H246" s="276">
        <f>IF(H$75=0,0,H$75/NFM!H$14*1000)</f>
        <v>0</v>
      </c>
      <c r="I246" s="276">
        <f>IF(I$75=0,0,I$75/NFM!I$14*1000)</f>
        <v>0</v>
      </c>
      <c r="J246" s="276">
        <f>IF(J$75=0,0,J$75/NFM!J$14*1000)</f>
        <v>0</v>
      </c>
      <c r="K246" s="276">
        <f>IF(K$75=0,0,K$75/NFM!K$14*1000)</f>
        <v>0</v>
      </c>
      <c r="L246" s="276">
        <f>IF(L$75=0,0,L$75/NFM!L$14*1000)</f>
        <v>0</v>
      </c>
      <c r="M246" s="276">
        <f>IF(M$75=0,0,M$75/NFM!M$14*1000)</f>
        <v>0</v>
      </c>
      <c r="N246" s="276">
        <f>IF(N$75=0,0,N$75/NFM!N$14*1000)</f>
        <v>0</v>
      </c>
      <c r="O246" s="276">
        <f>IF(O$75=0,0,O$75/NFM!O$14*1000)</f>
        <v>0</v>
      </c>
      <c r="P246" s="276">
        <f>IF(P$75=0,0,P$75/NFM!P$14*1000)</f>
        <v>0</v>
      </c>
      <c r="Q246" s="276">
        <f>IF(Q$75=0,0,Q$75/NFM!Q$14*1000)</f>
        <v>0</v>
      </c>
      <c r="R246" s="276">
        <f>IF(R$75=0,0,R$75/NFM!R$14*1000)</f>
        <v>0</v>
      </c>
      <c r="S246" s="276">
        <f>IF(S$75=0,0,S$75/NFM!S$14*1000)</f>
        <v>0</v>
      </c>
      <c r="T246" s="276">
        <f>IF(T$75=0,0,T$75/NFM!T$14*1000)</f>
        <v>0</v>
      </c>
      <c r="U246" s="276">
        <f>IF(U$75=0,0,U$75/NFM!U$14*1000)</f>
        <v>0</v>
      </c>
      <c r="V246" s="276">
        <f>IF(V$75=0,0,V$75/NFM!V$14*1000)</f>
        <v>0</v>
      </c>
      <c r="W246" s="276">
        <f>IF(W$75=0,0,W$75/NFM!W$14*1000)</f>
        <v>0</v>
      </c>
      <c r="DA246" s="77"/>
    </row>
    <row r="247" spans="1:105" ht="12" customHeight="1" x14ac:dyDescent="0.3">
      <c r="A247" s="202" t="s">
        <v>95</v>
      </c>
      <c r="B247" s="276">
        <f>IF(B$76=0,0,B$76/NFM!B$14*1000)</f>
        <v>0</v>
      </c>
      <c r="C247" s="276">
        <f>IF(C$76=0,0,C$76/NFM!C$14*1000)</f>
        <v>0</v>
      </c>
      <c r="D247" s="276">
        <f>IF(D$76=0,0,D$76/NFM!D$14*1000)</f>
        <v>0</v>
      </c>
      <c r="E247" s="276">
        <f>IF(E$76=0,0,E$76/NFM!E$14*1000)</f>
        <v>0</v>
      </c>
      <c r="F247" s="276">
        <f>IF(F$76=0,0,F$76/NFM!F$14*1000)</f>
        <v>0</v>
      </c>
      <c r="G247" s="276">
        <f>IF(G$76=0,0,G$76/NFM!G$14*1000)</f>
        <v>0</v>
      </c>
      <c r="H247" s="276">
        <f>IF(H$76=0,0,H$76/NFM!H$14*1000)</f>
        <v>0</v>
      </c>
      <c r="I247" s="276">
        <f>IF(I$76=0,0,I$76/NFM!I$14*1000)</f>
        <v>0</v>
      </c>
      <c r="J247" s="276">
        <f>IF(J$76=0,0,J$76/NFM!J$14*1000)</f>
        <v>0</v>
      </c>
      <c r="K247" s="276">
        <f>IF(K$76=0,0,K$76/NFM!K$14*1000)</f>
        <v>0</v>
      </c>
      <c r="L247" s="276">
        <f>IF(L$76=0,0,L$76/NFM!L$14*1000)</f>
        <v>0</v>
      </c>
      <c r="M247" s="276">
        <f>IF(M$76=0,0,M$76/NFM!M$14*1000)</f>
        <v>0</v>
      </c>
      <c r="N247" s="276">
        <f>IF(N$76=0,0,N$76/NFM!N$14*1000)</f>
        <v>0</v>
      </c>
      <c r="O247" s="276">
        <f>IF(O$76=0,0,O$76/NFM!O$14*1000)</f>
        <v>0</v>
      </c>
      <c r="P247" s="276">
        <f>IF(P$76=0,0,P$76/NFM!P$14*1000)</f>
        <v>0</v>
      </c>
      <c r="Q247" s="276">
        <f>IF(Q$76=0,0,Q$76/NFM!Q$14*1000)</f>
        <v>0</v>
      </c>
      <c r="R247" s="276">
        <f>IF(R$76=0,0,R$76/NFM!R$14*1000)</f>
        <v>0</v>
      </c>
      <c r="S247" s="276">
        <f>IF(S$76=0,0,S$76/NFM!S$14*1000)</f>
        <v>0</v>
      </c>
      <c r="T247" s="276">
        <f>IF(T$76=0,0,T$76/NFM!T$14*1000)</f>
        <v>0</v>
      </c>
      <c r="U247" s="276">
        <f>IF(U$76=0,0,U$76/NFM!U$14*1000)</f>
        <v>0</v>
      </c>
      <c r="V247" s="276">
        <f>IF(V$76=0,0,V$76/NFM!V$14*1000)</f>
        <v>0</v>
      </c>
      <c r="W247" s="276">
        <f>IF(W$76=0,0,W$76/NFM!W$14*1000)</f>
        <v>0</v>
      </c>
      <c r="DA247" s="77"/>
    </row>
    <row r="248" spans="1:105" ht="12" customHeight="1" x14ac:dyDescent="0.3">
      <c r="A248" s="56" t="s">
        <v>96</v>
      </c>
      <c r="B248" s="277">
        <f>IF(B$77=0,0,B$77/NFM!B$14*1000)</f>
        <v>0</v>
      </c>
      <c r="C248" s="277">
        <f>IF(C$77=0,0,C$77/NFM!C$14*1000)</f>
        <v>0</v>
      </c>
      <c r="D248" s="277">
        <f>IF(D$77=0,0,D$77/NFM!D$14*1000)</f>
        <v>0</v>
      </c>
      <c r="E248" s="277">
        <f>IF(E$77=0,0,E$77/NFM!E$14*1000)</f>
        <v>0</v>
      </c>
      <c r="F248" s="277">
        <f>IF(F$77=0,0,F$77/NFM!F$14*1000)</f>
        <v>0</v>
      </c>
      <c r="G248" s="277">
        <f>IF(G$77=0,0,G$77/NFM!G$14*1000)</f>
        <v>0</v>
      </c>
      <c r="H248" s="277">
        <f>IF(H$77=0,0,H$77/NFM!H$14*1000)</f>
        <v>0</v>
      </c>
      <c r="I248" s="277">
        <f>IF(I$77=0,0,I$77/NFM!I$14*1000)</f>
        <v>0</v>
      </c>
      <c r="J248" s="277">
        <f>IF(J$77=0,0,J$77/NFM!J$14*1000)</f>
        <v>0</v>
      </c>
      <c r="K248" s="277">
        <f>IF(K$77=0,0,K$77/NFM!K$14*1000)</f>
        <v>0</v>
      </c>
      <c r="L248" s="277">
        <f>IF(L$77=0,0,L$77/NFM!L$14*1000)</f>
        <v>0</v>
      </c>
      <c r="M248" s="277">
        <f>IF(M$77=0,0,M$77/NFM!M$14*1000)</f>
        <v>0</v>
      </c>
      <c r="N248" s="277">
        <f>IF(N$77=0,0,N$77/NFM!N$14*1000)</f>
        <v>0</v>
      </c>
      <c r="O248" s="277">
        <f>IF(O$77=0,0,O$77/NFM!O$14*1000)</f>
        <v>0</v>
      </c>
      <c r="P248" s="277">
        <f>IF(P$77=0,0,P$77/NFM!P$14*1000)</f>
        <v>0</v>
      </c>
      <c r="Q248" s="277">
        <f>IF(Q$77=0,0,Q$77/NFM!Q$14*1000)</f>
        <v>0</v>
      </c>
      <c r="R248" s="277">
        <f>IF(R$77=0,0,R$77/NFM!R$14*1000)</f>
        <v>0</v>
      </c>
      <c r="S248" s="277">
        <f>IF(S$77=0,0,S$77/NFM!S$14*1000)</f>
        <v>0</v>
      </c>
      <c r="T248" s="277">
        <f>IF(T$77=0,0,T$77/NFM!T$14*1000)</f>
        <v>0</v>
      </c>
      <c r="U248" s="277">
        <f>IF(U$77=0,0,U$77/NFM!U$14*1000)</f>
        <v>0</v>
      </c>
      <c r="V248" s="277">
        <f>IF(V$77=0,0,V$77/NFM!V$14*1000)</f>
        <v>0</v>
      </c>
      <c r="W248" s="277">
        <f>IF(W$77=0,0,W$77/NFM!W$14*1000)</f>
        <v>0</v>
      </c>
      <c r="DA248" s="78"/>
    </row>
    <row r="249" spans="1:105" ht="12" customHeight="1" x14ac:dyDescent="0.3">
      <c r="A249" s="203" t="s">
        <v>560</v>
      </c>
      <c r="B249" s="278">
        <f>IF(B$83=0,0,B$83/NFM!B$14*1000)</f>
        <v>0</v>
      </c>
      <c r="C249" s="278">
        <f>IF(C$83=0,0,C$83/NFM!C$14*1000)</f>
        <v>0</v>
      </c>
      <c r="D249" s="278">
        <f>IF(D$83=0,0,D$83/NFM!D$14*1000)</f>
        <v>0</v>
      </c>
      <c r="E249" s="278">
        <f>IF(E$83=0,0,E$83/NFM!E$14*1000)</f>
        <v>0</v>
      </c>
      <c r="F249" s="278">
        <f>IF(F$83=0,0,F$83/NFM!F$14*1000)</f>
        <v>0</v>
      </c>
      <c r="G249" s="278">
        <f>IF(G$83=0,0,G$83/NFM!G$14*1000)</f>
        <v>0</v>
      </c>
      <c r="H249" s="278">
        <f>IF(H$83=0,0,H$83/NFM!H$14*1000)</f>
        <v>0</v>
      </c>
      <c r="I249" s="278">
        <f>IF(I$83=0,0,I$83/NFM!I$14*1000)</f>
        <v>0</v>
      </c>
      <c r="J249" s="278">
        <f>IF(J$83=0,0,J$83/NFM!J$14*1000)</f>
        <v>0</v>
      </c>
      <c r="K249" s="278">
        <f>IF(K$83=0,0,K$83/NFM!K$14*1000)</f>
        <v>0</v>
      </c>
      <c r="L249" s="278">
        <f>IF(L$83=0,0,L$83/NFM!L$14*1000)</f>
        <v>0</v>
      </c>
      <c r="M249" s="278">
        <f>IF(M$83=0,0,M$83/NFM!M$14*1000)</f>
        <v>0</v>
      </c>
      <c r="N249" s="278">
        <f>IF(N$83=0,0,N$83/NFM!N$14*1000)</f>
        <v>0</v>
      </c>
      <c r="O249" s="278">
        <f>IF(O$83=0,0,O$83/NFM!O$14*1000)</f>
        <v>0</v>
      </c>
      <c r="P249" s="278">
        <f>IF(P$83=0,0,P$83/NFM!P$14*1000)</f>
        <v>0</v>
      </c>
      <c r="Q249" s="278">
        <f>IF(Q$83=0,0,Q$83/NFM!Q$14*1000)</f>
        <v>0</v>
      </c>
      <c r="R249" s="278">
        <f>IF(R$83=0,0,R$83/NFM!R$14*1000)</f>
        <v>0</v>
      </c>
      <c r="S249" s="278">
        <f>IF(S$83=0,0,S$83/NFM!S$14*1000)</f>
        <v>0</v>
      </c>
      <c r="T249" s="278">
        <f>IF(T$83=0,0,T$83/NFM!T$14*1000)</f>
        <v>0</v>
      </c>
      <c r="U249" s="278">
        <f>IF(U$83=0,0,U$83/NFM!U$14*1000)</f>
        <v>0</v>
      </c>
      <c r="V249" s="278">
        <f>IF(V$83=0,0,V$83/NFM!V$14*1000)</f>
        <v>0</v>
      </c>
      <c r="W249" s="278">
        <f>IF(W$83=0,0,W$83/NFM!W$14*1000)</f>
        <v>0</v>
      </c>
      <c r="DA249" s="79"/>
    </row>
    <row r="250" spans="1:105" ht="12" customHeight="1" x14ac:dyDescent="0.3">
      <c r="A250" s="203" t="s">
        <v>519</v>
      </c>
      <c r="B250" s="278">
        <f>IF(B$90=0,0,B$90/NFM!B$14*1000)</f>
        <v>0</v>
      </c>
      <c r="C250" s="278">
        <f>IF(C$90=0,0,C$90/NFM!C$14*1000)</f>
        <v>0</v>
      </c>
      <c r="D250" s="278">
        <f>IF(D$90=0,0,D$90/NFM!D$14*1000)</f>
        <v>0</v>
      </c>
      <c r="E250" s="278">
        <f>IF(E$90=0,0,E$90/NFM!E$14*1000)</f>
        <v>0</v>
      </c>
      <c r="F250" s="278">
        <f>IF(F$90=0,0,F$90/NFM!F$14*1000)</f>
        <v>0</v>
      </c>
      <c r="G250" s="278">
        <f>IF(G$90=0,0,G$90/NFM!G$14*1000)</f>
        <v>0</v>
      </c>
      <c r="H250" s="278">
        <f>IF(H$90=0,0,H$90/NFM!H$14*1000)</f>
        <v>0</v>
      </c>
      <c r="I250" s="278">
        <f>IF(I$90=0,0,I$90/NFM!I$14*1000)</f>
        <v>0</v>
      </c>
      <c r="J250" s="278">
        <f>IF(J$90=0,0,J$90/NFM!J$14*1000)</f>
        <v>0</v>
      </c>
      <c r="K250" s="278">
        <f>IF(K$90=0,0,K$90/NFM!K$14*1000)</f>
        <v>0</v>
      </c>
      <c r="L250" s="278">
        <f>IF(L$90=0,0,L$90/NFM!L$14*1000)</f>
        <v>0</v>
      </c>
      <c r="M250" s="278">
        <f>IF(M$90=0,0,M$90/NFM!M$14*1000)</f>
        <v>0</v>
      </c>
      <c r="N250" s="278">
        <f>IF(N$90=0,0,N$90/NFM!N$14*1000)</f>
        <v>0</v>
      </c>
      <c r="O250" s="278">
        <f>IF(O$90=0,0,O$90/NFM!O$14*1000)</f>
        <v>0</v>
      </c>
      <c r="P250" s="278">
        <f>IF(P$90=0,0,P$90/NFM!P$14*1000)</f>
        <v>0</v>
      </c>
      <c r="Q250" s="278">
        <f>IF(Q$90=0,0,Q$90/NFM!Q$14*1000)</f>
        <v>0</v>
      </c>
      <c r="R250" s="278">
        <f>IF(R$90=0,0,R$90/NFM!R$14*1000)</f>
        <v>0</v>
      </c>
      <c r="S250" s="278">
        <f>IF(S$90=0,0,S$90/NFM!S$14*1000)</f>
        <v>0</v>
      </c>
      <c r="T250" s="278">
        <f>IF(T$90=0,0,T$90/NFM!T$14*1000)</f>
        <v>0</v>
      </c>
      <c r="U250" s="278">
        <f>IF(U$90=0,0,U$90/NFM!U$14*1000)</f>
        <v>0</v>
      </c>
      <c r="V250" s="278">
        <f>IF(V$90=0,0,V$90/NFM!V$14*1000)</f>
        <v>0</v>
      </c>
      <c r="W250" s="278">
        <f>IF(W$90=0,0,W$90/NFM!W$14*1000)</f>
        <v>0</v>
      </c>
      <c r="DA250" s="79"/>
    </row>
    <row r="251" spans="1:105" ht="12" customHeight="1" x14ac:dyDescent="0.3">
      <c r="A251" s="41" t="s">
        <v>529</v>
      </c>
      <c r="B251" s="279">
        <f>IF(B$97=0,0,B$97/NFM!B$14*1000)</f>
        <v>0</v>
      </c>
      <c r="C251" s="279">
        <f>IF(C$97=0,0,C$97/NFM!C$14*1000)</f>
        <v>0</v>
      </c>
      <c r="D251" s="279">
        <f>IF(D$97=0,0,D$97/NFM!D$14*1000)</f>
        <v>0</v>
      </c>
      <c r="E251" s="279">
        <f>IF(E$97=0,0,E$97/NFM!E$14*1000)</f>
        <v>0</v>
      </c>
      <c r="F251" s="279">
        <f>IF(F$97=0,0,F$97/NFM!F$14*1000)</f>
        <v>0</v>
      </c>
      <c r="G251" s="279">
        <f>IF(G$97=0,0,G$97/NFM!G$14*1000)</f>
        <v>0</v>
      </c>
      <c r="H251" s="279">
        <f>IF(H$97=0,0,H$97/NFM!H$14*1000)</f>
        <v>0</v>
      </c>
      <c r="I251" s="279">
        <f>IF(I$97=0,0,I$97/NFM!I$14*1000)</f>
        <v>0</v>
      </c>
      <c r="J251" s="279">
        <f>IF(J$97=0,0,J$97/NFM!J$14*1000)</f>
        <v>0</v>
      </c>
      <c r="K251" s="279">
        <f>IF(K$97=0,0,K$97/NFM!K$14*1000)</f>
        <v>0</v>
      </c>
      <c r="L251" s="279">
        <f>IF(L$97=0,0,L$97/NFM!L$14*1000)</f>
        <v>0</v>
      </c>
      <c r="M251" s="279">
        <f>IF(M$97=0,0,M$97/NFM!M$14*1000)</f>
        <v>0</v>
      </c>
      <c r="N251" s="279">
        <f>IF(N$97=0,0,N$97/NFM!N$14*1000)</f>
        <v>0</v>
      </c>
      <c r="O251" s="279">
        <f>IF(O$97=0,0,O$97/NFM!O$14*1000)</f>
        <v>0</v>
      </c>
      <c r="P251" s="279">
        <f>IF(P$97=0,0,P$97/NFM!P$14*1000)</f>
        <v>0</v>
      </c>
      <c r="Q251" s="279">
        <f>IF(Q$97=0,0,Q$97/NFM!Q$14*1000)</f>
        <v>0</v>
      </c>
      <c r="R251" s="279">
        <f>IF(R$97=0,0,R$97/NFM!R$14*1000)</f>
        <v>0</v>
      </c>
      <c r="S251" s="279">
        <f>IF(S$97=0,0,S$97/NFM!S$14*1000)</f>
        <v>0</v>
      </c>
      <c r="T251" s="279">
        <f>IF(T$97=0,0,T$97/NFM!T$14*1000)</f>
        <v>0</v>
      </c>
      <c r="U251" s="279">
        <f>IF(U$97=0,0,U$97/NFM!U$14*1000)</f>
        <v>0</v>
      </c>
      <c r="V251" s="279">
        <f>IF(V$97=0,0,V$97/NFM!V$14*1000)</f>
        <v>0</v>
      </c>
      <c r="W251" s="279">
        <f>IF(W$97=0,0,W$97/NFM!W$14*1000)</f>
        <v>0</v>
      </c>
      <c r="DA251" s="82"/>
    </row>
    <row r="252" spans="1:105" ht="12" customHeight="1" x14ac:dyDescent="0.3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3">
      <c r="A253" s="35" t="s">
        <v>45</v>
      </c>
      <c r="B253" s="274">
        <f t="shared" ref="B253:W253" si="60">SUM(B$254:B$261)</f>
        <v>164.58979355537571</v>
      </c>
      <c r="C253" s="274">
        <f t="shared" si="60"/>
        <v>156.15873710540211</v>
      </c>
      <c r="D253" s="274">
        <f t="shared" si="60"/>
        <v>163.1416973631751</v>
      </c>
      <c r="E253" s="274">
        <f t="shared" si="60"/>
        <v>184.54694238587967</v>
      </c>
      <c r="F253" s="274">
        <f t="shared" si="60"/>
        <v>191.68887450560428</v>
      </c>
      <c r="G253" s="274">
        <f t="shared" si="60"/>
        <v>188.07026509482924</v>
      </c>
      <c r="H253" s="274">
        <f t="shared" si="60"/>
        <v>188.70889640206255</v>
      </c>
      <c r="I253" s="274">
        <f t="shared" si="60"/>
        <v>188.76676576617652</v>
      </c>
      <c r="J253" s="274">
        <f t="shared" si="60"/>
        <v>179.80030120698473</v>
      </c>
      <c r="K253" s="274">
        <f t="shared" si="60"/>
        <v>170.31569981956903</v>
      </c>
      <c r="L253" s="274">
        <f t="shared" si="60"/>
        <v>156.85562185634708</v>
      </c>
      <c r="M253" s="274">
        <f t="shared" si="60"/>
        <v>147.6873577963585</v>
      </c>
      <c r="N253" s="274">
        <f t="shared" si="60"/>
        <v>152.0131113063137</v>
      </c>
      <c r="O253" s="274">
        <f t="shared" si="60"/>
        <v>151.80192824417946</v>
      </c>
      <c r="P253" s="274">
        <f t="shared" si="60"/>
        <v>148.00238896305839</v>
      </c>
      <c r="Q253" s="274">
        <f t="shared" si="60"/>
        <v>151.28861255767839</v>
      </c>
      <c r="R253" s="274">
        <f t="shared" si="60"/>
        <v>157.04402277685404</v>
      </c>
      <c r="S253" s="274">
        <f t="shared" si="60"/>
        <v>150.25026464392295</v>
      </c>
      <c r="T253" s="274">
        <f t="shared" si="60"/>
        <v>153.94561430985249</v>
      </c>
      <c r="U253" s="274">
        <f t="shared" si="60"/>
        <v>158.20385757216212</v>
      </c>
      <c r="V253" s="274">
        <f t="shared" si="60"/>
        <v>160.18482916470549</v>
      </c>
      <c r="W253" s="274">
        <f t="shared" si="60"/>
        <v>148.27836148939903</v>
      </c>
      <c r="DA253" s="111"/>
    </row>
    <row r="254" spans="1:105" ht="12" customHeight="1" x14ac:dyDescent="0.3">
      <c r="A254" s="55" t="s">
        <v>92</v>
      </c>
      <c r="B254" s="275">
        <f>IF(B$116=0,0,B$116/NFM!B$15*1000)</f>
        <v>0.22135934743919225</v>
      </c>
      <c r="C254" s="275">
        <f>IF(C$116=0,0,C$116/NFM!C$15*1000)</f>
        <v>0.21002028981187704</v>
      </c>
      <c r="D254" s="275">
        <f>IF(D$116=0,0,D$116/NFM!D$15*1000)</f>
        <v>0.2194117805748472</v>
      </c>
      <c r="E254" s="275">
        <f>IF(E$116=0,0,E$116/NFM!E$15*1000)</f>
        <v>0.24820002416914971</v>
      </c>
      <c r="F254" s="275">
        <f>IF(F$116=0,0,F$116/NFM!F$15*1000)</f>
        <v>0.25780531863676703</v>
      </c>
      <c r="G254" s="275">
        <f>IF(G$116=0,0,G$116/NFM!G$15*1000)</f>
        <v>0.25293859512677452</v>
      </c>
      <c r="H254" s="275">
        <f>IF(H$116=0,0,H$116/NFM!H$15*1000)</f>
        <v>0.25379750020453035</v>
      </c>
      <c r="I254" s="275">
        <f>IF(I$116=0,0,I$116/NFM!I$15*1000)</f>
        <v>0.25387532960331666</v>
      </c>
      <c r="J254" s="275">
        <f>IF(J$116=0,0,J$116/NFM!J$15*1000)</f>
        <v>0.24181619336660073</v>
      </c>
      <c r="K254" s="275">
        <f>IF(K$116=0,0,K$116/NFM!K$15*1000)</f>
        <v>0.22906020693208978</v>
      </c>
      <c r="L254" s="275">
        <f>IF(L$116=0,0,L$116/NFM!L$15*1000)</f>
        <v>0.21095754084309665</v>
      </c>
      <c r="M254" s="275">
        <f>IF(M$116=0,0,M$116/NFM!M$15*1000)</f>
        <v>0.19862700135070407</v>
      </c>
      <c r="N254" s="275">
        <f>IF(N$116=0,0,N$116/NFM!N$15*1000)</f>
        <v>0.20444477384721838</v>
      </c>
      <c r="O254" s="275">
        <f>IF(O$116=0,0,O$116/NFM!O$15*1000)</f>
        <v>0.20416075049543092</v>
      </c>
      <c r="P254" s="275">
        <f>IF(P$116=0,0,P$116/NFM!P$15*1000)</f>
        <v>0.19905069161714525</v>
      </c>
      <c r="Q254" s="275">
        <f>IF(Q$116=0,0,Q$116/NFM!Q$15*1000)</f>
        <v>0.20347038432545478</v>
      </c>
      <c r="R254" s="275">
        <f>IF(R$116=0,0,R$116/NFM!R$15*1000)</f>
        <v>0.21121092414168663</v>
      </c>
      <c r="S254" s="275">
        <f>IF(S$116=0,0,S$116/NFM!S$15*1000)</f>
        <v>0.20207389422945632</v>
      </c>
      <c r="T254" s="275">
        <f>IF(T$116=0,0,T$116/NFM!T$15*1000)</f>
        <v>0.20704382689017883</v>
      </c>
      <c r="U254" s="275">
        <f>IF(U$116=0,0,U$116/NFM!U$15*1000)</f>
        <v>0.21277080381517777</v>
      </c>
      <c r="V254" s="275">
        <f>IF(V$116=0,0,V$116/NFM!V$15*1000)</f>
        <v>0.21543504300976782</v>
      </c>
      <c r="W254" s="275">
        <f>IF(W$116=0,0,W$116/NFM!W$15*1000)</f>
        <v>0.19942185131677836</v>
      </c>
      <c r="DA254" s="76"/>
    </row>
    <row r="255" spans="1:105" ht="12" customHeight="1" x14ac:dyDescent="0.3">
      <c r="A255" s="202" t="s">
        <v>93</v>
      </c>
      <c r="B255" s="276">
        <f>IF(B$117=0,0,B$117/NFM!B$15*1000)</f>
        <v>0.11048950008879686</v>
      </c>
      <c r="C255" s="276">
        <f>IF(C$117=0,0,C$117/NFM!C$15*1000)</f>
        <v>0.10482971285499015</v>
      </c>
      <c r="D255" s="276">
        <f>IF(D$117=0,0,D$117/NFM!D$15*1000)</f>
        <v>0.10951738984488632</v>
      </c>
      <c r="E255" s="276">
        <f>IF(E$117=0,0,E$117/NFM!E$15*1000)</f>
        <v>0.12388677916576313</v>
      </c>
      <c r="F255" s="276">
        <f>IF(F$117=0,0,F$117/NFM!F$15*1000)</f>
        <v>0.128681174325535</v>
      </c>
      <c r="G255" s="276">
        <f>IF(G$117=0,0,G$117/NFM!G$15*1000)</f>
        <v>0.12625199365659043</v>
      </c>
      <c r="H255" s="276">
        <f>IF(H$117=0,0,H$117/NFM!H$15*1000)</f>
        <v>0.12668070829531164</v>
      </c>
      <c r="I255" s="276">
        <f>IF(I$117=0,0,I$117/NFM!I$15*1000)</f>
        <v>0.12671955613012689</v>
      </c>
      <c r="J255" s="276">
        <f>IF(J$117=0,0,J$117/NFM!J$15*1000)</f>
        <v>0.12070034822356462</v>
      </c>
      <c r="K255" s="276">
        <f>IF(K$117=0,0,K$117/NFM!K$15*1000)</f>
        <v>0.11433331389412095</v>
      </c>
      <c r="L255" s="276">
        <f>IF(L$117=0,0,L$117/NFM!L$15*1000)</f>
        <v>0.10529753316208428</v>
      </c>
      <c r="M255" s="276">
        <f>IF(M$117=0,0,M$117/NFM!M$15*1000)</f>
        <v>9.9142856794898732E-2</v>
      </c>
      <c r="N255" s="276">
        <f>IF(N$117=0,0,N$117/NFM!N$15*1000)</f>
        <v>0.10204674489452731</v>
      </c>
      <c r="O255" s="276">
        <f>IF(O$117=0,0,O$117/NFM!O$15*1000)</f>
        <v>0.10190497722799056</v>
      </c>
      <c r="P255" s="276">
        <f>IF(P$117=0,0,P$117/NFM!P$15*1000)</f>
        <v>9.9354337928508549E-2</v>
      </c>
      <c r="Q255" s="276">
        <f>IF(Q$117=0,0,Q$117/NFM!Q$15*1000)</f>
        <v>0.1015603872484785</v>
      </c>
      <c r="R255" s="276">
        <f>IF(R$117=0,0,R$117/NFM!R$15*1000)</f>
        <v>0.10542400712542012</v>
      </c>
      <c r="S255" s="276">
        <f>IF(S$117=0,0,S$117/NFM!S$15*1000)</f>
        <v>0.10086334194919105</v>
      </c>
      <c r="T255" s="276">
        <f>IF(T$117=0,0,T$117/NFM!T$15*1000)</f>
        <v>0.10334403852474025</v>
      </c>
      <c r="U255" s="276">
        <f>IF(U$117=0,0,U$117/NFM!U$15*1000)</f>
        <v>0.10620260684265162</v>
      </c>
      <c r="V255" s="276">
        <f>IF(V$117=0,0,V$117/NFM!V$15*1000)</f>
        <v>0.10753243754613298</v>
      </c>
      <c r="W255" s="276">
        <f>IF(W$117=0,0,W$117/NFM!W$15*1000)</f>
        <v>9.9539598908629762E-2</v>
      </c>
      <c r="DA255" s="77"/>
    </row>
    <row r="256" spans="1:105" ht="12" customHeight="1" x14ac:dyDescent="0.3">
      <c r="A256" s="202" t="s">
        <v>94</v>
      </c>
      <c r="B256" s="276">
        <f>IF(B$118=0,0,B$118/NFM!B$15*1000)</f>
        <v>2.8087110917845344</v>
      </c>
      <c r="C256" s="276">
        <f>IF(C$118=0,0,C$118/NFM!C$15*1000)</f>
        <v>2.6648358170484037</v>
      </c>
      <c r="D256" s="276">
        <f>IF(D$118=0,0,D$118/NFM!D$15*1000)</f>
        <v>2.7839994511099491</v>
      </c>
      <c r="E256" s="276">
        <f>IF(E$118=0,0,E$118/NFM!E$15*1000)</f>
        <v>3.1492781711266145</v>
      </c>
      <c r="F256" s="276">
        <f>IF(F$118=0,0,F$118/NFM!F$15*1000)</f>
        <v>3.2711546467449053</v>
      </c>
      <c r="G256" s="276">
        <f>IF(G$118=0,0,G$118/NFM!G$15*1000)</f>
        <v>3.2094033791282564</v>
      </c>
      <c r="H256" s="276">
        <f>IF(H$118=0,0,H$118/NFM!H$15*1000)</f>
        <v>3.220301569092181</v>
      </c>
      <c r="I256" s="276">
        <f>IF(I$118=0,0,I$118/NFM!I$15*1000)</f>
        <v>3.2212891049616474</v>
      </c>
      <c r="J256" s="276">
        <f>IF(J$118=0,0,J$118/NFM!J$15*1000)</f>
        <v>3.0682771355226368</v>
      </c>
      <c r="K256" s="276">
        <f>IF(K$118=0,0,K$118/NFM!K$15*1000)</f>
        <v>2.9064232043480982</v>
      </c>
      <c r="L256" s="276">
        <f>IF(L$118=0,0,L$118/NFM!L$15*1000)</f>
        <v>2.6767280971695135</v>
      </c>
      <c r="M256" s="276">
        <f>IF(M$118=0,0,M$118/NFM!M$15*1000)</f>
        <v>2.5202724360889093</v>
      </c>
      <c r="N256" s="276">
        <f>IF(N$118=0,0,N$118/NFM!N$15*1000)</f>
        <v>2.5940910587469261</v>
      </c>
      <c r="O256" s="276">
        <f>IF(O$118=0,0,O$118/NFM!O$15*1000)</f>
        <v>2.5904872374142376</v>
      </c>
      <c r="P256" s="276">
        <f>IF(P$118=0,0,P$118/NFM!P$15*1000)</f>
        <v>2.5256484166589686</v>
      </c>
      <c r="Q256" s="276">
        <f>IF(Q$118=0,0,Q$118/NFM!Q$15*1000)</f>
        <v>2.5817275480609903</v>
      </c>
      <c r="R256" s="276">
        <f>IF(R$118=0,0,R$118/NFM!R$15*1000)</f>
        <v>2.6799431431544964</v>
      </c>
      <c r="S256" s="276">
        <f>IF(S$118=0,0,S$118/NFM!S$15*1000)</f>
        <v>2.5640082275643699</v>
      </c>
      <c r="T256" s="276">
        <f>IF(T$118=0,0,T$118/NFM!T$15*1000)</f>
        <v>2.6270690612317971</v>
      </c>
      <c r="U256" s="276">
        <f>IF(U$118=0,0,U$118/NFM!U$15*1000)</f>
        <v>2.6997356271470103</v>
      </c>
      <c r="V256" s="276">
        <f>IF(V$118=0,0,V$118/NFM!V$15*1000)</f>
        <v>2.7335407420589437</v>
      </c>
      <c r="W256" s="276">
        <f>IF(W$118=0,0,W$118/NFM!W$15*1000)</f>
        <v>2.5303578647904477</v>
      </c>
      <c r="DA256" s="77"/>
    </row>
    <row r="257" spans="1:105" ht="12" customHeight="1" x14ac:dyDescent="0.3">
      <c r="A257" s="202" t="s">
        <v>95</v>
      </c>
      <c r="B257" s="276">
        <f>IF(B$119=0,0,B$119/NFM!B$15*1000)</f>
        <v>7.378644914639744E-2</v>
      </c>
      <c r="C257" s="276">
        <f>IF(C$119=0,0,C$119/NFM!C$15*1000)</f>
        <v>7.0006763270625688E-2</v>
      </c>
      <c r="D257" s="276">
        <f>IF(D$119=0,0,D$119/NFM!D$15*1000)</f>
        <v>7.3137260191615788E-2</v>
      </c>
      <c r="E257" s="276">
        <f>IF(E$119=0,0,E$119/NFM!E$15*1000)</f>
        <v>8.2733341389716608E-2</v>
      </c>
      <c r="F257" s="276">
        <f>IF(F$119=0,0,F$119/NFM!F$15*1000)</f>
        <v>8.5935106212255696E-2</v>
      </c>
      <c r="G257" s="276">
        <f>IF(G$119=0,0,G$119/NFM!G$15*1000)</f>
        <v>8.4312865042258212E-2</v>
      </c>
      <c r="H257" s="276">
        <f>IF(H$119=0,0,H$119/NFM!H$15*1000)</f>
        <v>8.4599166734843426E-2</v>
      </c>
      <c r="I257" s="276">
        <f>IF(I$119=0,0,I$119/NFM!I$15*1000)</f>
        <v>8.4625109867772205E-2</v>
      </c>
      <c r="J257" s="276">
        <f>IF(J$119=0,0,J$119/NFM!J$15*1000)</f>
        <v>8.0605397788866898E-2</v>
      </c>
      <c r="K257" s="276">
        <f>IF(K$119=0,0,K$119/NFM!K$15*1000)</f>
        <v>7.6353402310696622E-2</v>
      </c>
      <c r="L257" s="276">
        <f>IF(L$119=0,0,L$119/NFM!L$15*1000)</f>
        <v>7.031918028103222E-2</v>
      </c>
      <c r="M257" s="276">
        <f>IF(M$119=0,0,M$119/NFM!M$15*1000)</f>
        <v>6.6209000450234728E-2</v>
      </c>
      <c r="N257" s="276">
        <f>IF(N$119=0,0,N$119/NFM!N$15*1000)</f>
        <v>6.8148257949072796E-2</v>
      </c>
      <c r="O257" s="276">
        <f>IF(O$119=0,0,O$119/NFM!O$15*1000)</f>
        <v>6.8053583498476983E-2</v>
      </c>
      <c r="P257" s="276">
        <f>IF(P$119=0,0,P$119/NFM!P$15*1000)</f>
        <v>6.6350230539048455E-2</v>
      </c>
      <c r="Q257" s="276">
        <f>IF(Q$119=0,0,Q$119/NFM!Q$15*1000)</f>
        <v>6.782346144181825E-2</v>
      </c>
      <c r="R257" s="276">
        <f>IF(R$119=0,0,R$119/NFM!R$15*1000)</f>
        <v>7.0403641380562196E-2</v>
      </c>
      <c r="S257" s="276">
        <f>IF(S$119=0,0,S$119/NFM!S$15*1000)</f>
        <v>6.7357964743152102E-2</v>
      </c>
      <c r="T257" s="276">
        <f>IF(T$119=0,0,T$119/NFM!T$15*1000)</f>
        <v>6.901460896339294E-2</v>
      </c>
      <c r="U257" s="276">
        <f>IF(U$119=0,0,U$119/NFM!U$15*1000)</f>
        <v>7.0923601271725922E-2</v>
      </c>
      <c r="V257" s="276">
        <f>IF(V$119=0,0,V$119/NFM!V$15*1000)</f>
        <v>7.1811681003255967E-2</v>
      </c>
      <c r="W257" s="276">
        <f>IF(W$119=0,0,W$119/NFM!W$15*1000)</f>
        <v>6.6473950438926108E-2</v>
      </c>
      <c r="DA257" s="77"/>
    </row>
    <row r="258" spans="1:105" ht="12" customHeight="1" x14ac:dyDescent="0.3">
      <c r="A258" s="56" t="s">
        <v>96</v>
      </c>
      <c r="B258" s="277">
        <f>IF(B$120=0,0,B$120/NFM!B$15*1000)</f>
        <v>0.36929883474828912</v>
      </c>
      <c r="C258" s="277">
        <f>IF(C$120=0,0,C$120/NFM!C$15*1000)</f>
        <v>0.35064563823374773</v>
      </c>
      <c r="D258" s="277">
        <f>IF(D$120=0,0,D$120/NFM!D$15*1000)</f>
        <v>0.36660263336414128</v>
      </c>
      <c r="E258" s="277">
        <f>IF(E$120=0,0,E$120/NFM!E$15*1000)</f>
        <v>0.40606101865998068</v>
      </c>
      <c r="F258" s="277">
        <f>IF(F$120=0,0,F$120/NFM!F$15*1000)</f>
        <v>0.42900905594209993</v>
      </c>
      <c r="G258" s="277">
        <f>IF(G$120=0,0,G$120/NFM!G$15*1000)</f>
        <v>0.41845066404179165</v>
      </c>
      <c r="H258" s="277">
        <f>IF(H$120=0,0,H$120/NFM!H$15*1000)</f>
        <v>0.41900894842009129</v>
      </c>
      <c r="I258" s="277">
        <f>IF(I$120=0,0,I$120/NFM!I$15*1000)</f>
        <v>0.41966457646310679</v>
      </c>
      <c r="J258" s="277">
        <f>IF(J$120=0,0,J$120/NFM!J$15*1000)</f>
        <v>0.40037331911362173</v>
      </c>
      <c r="K258" s="277">
        <f>IF(K$120=0,0,K$120/NFM!K$15*1000)</f>
        <v>0.37674827928636695</v>
      </c>
      <c r="L258" s="277">
        <f>IF(L$120=0,0,L$120/NFM!L$15*1000)</f>
        <v>0.36480220063093971</v>
      </c>
      <c r="M258" s="277">
        <f>IF(M$120=0,0,M$120/NFM!M$15*1000)</f>
        <v>0.34577117781312139</v>
      </c>
      <c r="N258" s="277">
        <f>IF(N$120=0,0,N$120/NFM!N$15*1000)</f>
        <v>0.35961797323970485</v>
      </c>
      <c r="O258" s="277">
        <f>IF(O$120=0,0,O$120/NFM!O$15*1000)</f>
        <v>0.36471026550554603</v>
      </c>
      <c r="P258" s="277">
        <f>IF(P$120=0,0,P$120/NFM!P$15*1000)</f>
        <v>0.36985455127190126</v>
      </c>
      <c r="Q258" s="277">
        <f>IF(Q$120=0,0,Q$120/NFM!Q$15*1000)</f>
        <v>0.39128079464275378</v>
      </c>
      <c r="R258" s="277">
        <f>IF(R$120=0,0,R$120/NFM!R$15*1000)</f>
        <v>0.42173763232016909</v>
      </c>
      <c r="S258" s="277">
        <f>IF(S$120=0,0,S$120/NFM!S$15*1000)</f>
        <v>0.40789348950851972</v>
      </c>
      <c r="T258" s="277">
        <f>IF(T$120=0,0,T$120/NFM!T$15*1000)</f>
        <v>0.41225846173875358</v>
      </c>
      <c r="U258" s="277">
        <f>IF(U$120=0,0,U$120/NFM!U$15*1000)</f>
        <v>0.43214059900313107</v>
      </c>
      <c r="V258" s="277">
        <f>IF(V$120=0,0,V$120/NFM!V$15*1000)</f>
        <v>0.44118242503274807</v>
      </c>
      <c r="W258" s="277">
        <f>IF(W$120=0,0,W$120/NFM!W$15*1000)</f>
        <v>0.37345771113846349</v>
      </c>
      <c r="DA258" s="78"/>
    </row>
    <row r="259" spans="1:105" ht="12" customHeight="1" x14ac:dyDescent="0.3">
      <c r="A259" s="203" t="s">
        <v>604</v>
      </c>
      <c r="B259" s="278">
        <f>IF(B$126=0,0,B$126/NFM!B$15*1000)</f>
        <v>79.649728062547297</v>
      </c>
      <c r="C259" s="278">
        <f>IF(C$126=0,0,C$126/NFM!C$15*1000)</f>
        <v>75.536239045851758</v>
      </c>
      <c r="D259" s="278">
        <f>IF(D$126=0,0,D$126/NFM!D$15*1000)</f>
        <v>78.837675628406444</v>
      </c>
      <c r="E259" s="278">
        <f>IF(E$126=0,0,E$126/NFM!E$15*1000)</f>
        <v>87.573104868824558</v>
      </c>
      <c r="F259" s="278">
        <f>IF(F$126=0,0,F$126/NFM!F$15*1000)</f>
        <v>92.464116716733002</v>
      </c>
      <c r="G259" s="278">
        <f>IF(G$126=0,0,G$126/NFM!G$15*1000)</f>
        <v>90.238614083548356</v>
      </c>
      <c r="H259" s="278">
        <f>IF(H$126=0,0,H$126/NFM!H$15*1000)</f>
        <v>90.337674807662182</v>
      </c>
      <c r="I259" s="278">
        <f>IF(I$126=0,0,I$126/NFM!I$15*1000)</f>
        <v>90.49038920931234</v>
      </c>
      <c r="J259" s="278">
        <f>IF(J$126=0,0,J$126/NFM!J$15*1000)</f>
        <v>87.047935018229722</v>
      </c>
      <c r="K259" s="278">
        <f>IF(K$126=0,0,K$126/NFM!K$15*1000)</f>
        <v>82.469937856794417</v>
      </c>
      <c r="L259" s="278">
        <f>IF(L$126=0,0,L$126/NFM!L$15*1000)</f>
        <v>75.788857669979194</v>
      </c>
      <c r="M259" s="278">
        <f>IF(M$126=0,0,M$126/NFM!M$15*1000)</f>
        <v>71.463276991958239</v>
      </c>
      <c r="N259" s="278">
        <f>IF(N$126=0,0,N$126/NFM!N$15*1000)</f>
        <v>73.416735813168017</v>
      </c>
      <c r="O259" s="278">
        <f>IF(O$126=0,0,O$126/NFM!O$15*1000)</f>
        <v>73.337995083528838</v>
      </c>
      <c r="P259" s="278">
        <f>IF(P$126=0,0,P$126/NFM!P$15*1000)</f>
        <v>71.613519576535168</v>
      </c>
      <c r="Q259" s="278">
        <f>IF(Q$126=0,0,Q$126/NFM!Q$15*1000)</f>
        <v>73.366116857670107</v>
      </c>
      <c r="R259" s="278">
        <f>IF(R$126=0,0,R$126/NFM!R$15*1000)</f>
        <v>76.093377136420457</v>
      </c>
      <c r="S259" s="278">
        <f>IF(S$126=0,0,S$126/NFM!S$15*1000)</f>
        <v>72.902900939079501</v>
      </c>
      <c r="T259" s="278">
        <f>IF(T$126=0,0,T$126/NFM!T$15*1000)</f>
        <v>74.752800625200891</v>
      </c>
      <c r="U259" s="278">
        <f>IF(U$126=0,0,U$126/NFM!U$15*1000)</f>
        <v>76.809611443179108</v>
      </c>
      <c r="V259" s="278">
        <f>IF(V$126=0,0,V$126/NFM!V$15*1000)</f>
        <v>77.743494440143607</v>
      </c>
      <c r="W259" s="278">
        <f>IF(W$126=0,0,W$126/NFM!W$15*1000)</f>
        <v>71.9920467539322</v>
      </c>
      <c r="DA259" s="79"/>
    </row>
    <row r="260" spans="1:105" ht="12" customHeight="1" x14ac:dyDescent="0.3">
      <c r="A260" s="203" t="s">
        <v>615</v>
      </c>
      <c r="B260" s="278">
        <f>IF(B$134=0,0,B$134/NFM!B$15*1000)</f>
        <v>40.414100345838449</v>
      </c>
      <c r="C260" s="278">
        <f>IF(C$134=0,0,C$134/NFM!C$15*1000)</f>
        <v>38.32922032060435</v>
      </c>
      <c r="D260" s="278">
        <f>IF(D$134=0,0,D$134/NFM!D$15*1000)</f>
        <v>40.062785294360786</v>
      </c>
      <c r="E260" s="278">
        <f>IF(E$134=0,0,E$134/NFM!E$15*1000)</f>
        <v>44.479045117651197</v>
      </c>
      <c r="F260" s="278">
        <f>IF(F$134=0,0,F$134/NFM!F$15*1000)</f>
        <v>46.971523284086381</v>
      </c>
      <c r="G260" s="278">
        <f>IF(G$134=0,0,G$134/NFM!G$15*1000)</f>
        <v>45.850974965680841</v>
      </c>
      <c r="H260" s="278">
        <f>IF(H$134=0,0,H$134/NFM!H$15*1000)</f>
        <v>45.897350418141613</v>
      </c>
      <c r="I260" s="278">
        <f>IF(I$134=0,0,I$134/NFM!I$15*1000)</f>
        <v>45.956884112621424</v>
      </c>
      <c r="J260" s="278">
        <f>IF(J$134=0,0,J$134/NFM!J$15*1000)</f>
        <v>43.837066331479527</v>
      </c>
      <c r="K260" s="278">
        <f>IF(K$134=0,0,K$134/NFM!K$15*1000)</f>
        <v>41.253644186441207</v>
      </c>
      <c r="L260" s="278">
        <f>IF(L$134=0,0,L$134/NFM!L$15*1000)</f>
        <v>38.770251688660224</v>
      </c>
      <c r="M260" s="278">
        <f>IF(M$134=0,0,M$134/NFM!M$15*1000)</f>
        <v>36.618840816789273</v>
      </c>
      <c r="N260" s="278">
        <f>IF(N$134=0,0,N$134/NFM!N$15*1000)</f>
        <v>37.576037582307613</v>
      </c>
      <c r="O260" s="278">
        <f>IF(O$134=0,0,O$134/NFM!O$15*1000)</f>
        <v>37.579474113514607</v>
      </c>
      <c r="P260" s="278">
        <f>IF(P$134=0,0,P$134/NFM!P$15*1000)</f>
        <v>36.69582734077899</v>
      </c>
      <c r="Q260" s="278">
        <f>IF(Q$134=0,0,Q$134/NFM!Q$15*1000)</f>
        <v>37.5938841267985</v>
      </c>
      <c r="R260" s="278">
        <f>IF(R$134=0,0,R$134/NFM!R$15*1000)</f>
        <v>38.991372658212327</v>
      </c>
      <c r="S260" s="278">
        <f>IF(S$134=0,0,S$134/NFM!S$15*1000)</f>
        <v>37.356525434325128</v>
      </c>
      <c r="T260" s="278">
        <f>IF(T$134=0,0,T$134/NFM!T$15*1000)</f>
        <v>38.304441412775603</v>
      </c>
      <c r="U260" s="278">
        <f>IF(U$134=0,0,U$134/NFM!U$15*1000)</f>
        <v>39.358381717559929</v>
      </c>
      <c r="V260" s="278">
        <f>IF(V$134=0,0,V$134/NFM!V$15*1000)</f>
        <v>39.836917187059861</v>
      </c>
      <c r="W260" s="278">
        <f>IF(W$134=0,0,W$134/NFM!W$15*1000)</f>
        <v>36.889790268836315</v>
      </c>
      <c r="DA260" s="79"/>
    </row>
    <row r="261" spans="1:105" ht="12" customHeight="1" x14ac:dyDescent="0.3">
      <c r="A261" s="41" t="s">
        <v>625</v>
      </c>
      <c r="B261" s="279">
        <f>IF(B$141=0,0,B$141/NFM!B$15*1000)</f>
        <v>40.942319923782755</v>
      </c>
      <c r="C261" s="279">
        <f>IF(C$141=0,0,C$141/NFM!C$15*1000)</f>
        <v>38.892939517726361</v>
      </c>
      <c r="D261" s="279">
        <f>IF(D$141=0,0,D$141/NFM!D$15*1000)</f>
        <v>40.68856792532241</v>
      </c>
      <c r="E261" s="279">
        <f>IF(E$141=0,0,E$141/NFM!E$15*1000)</f>
        <v>48.484633064892712</v>
      </c>
      <c r="F261" s="279">
        <f>IF(F$141=0,0,F$141/NFM!F$15*1000)</f>
        <v>48.080649202923333</v>
      </c>
      <c r="G261" s="279">
        <f>IF(G$141=0,0,G$141/NFM!G$15*1000)</f>
        <v>47.889318548604365</v>
      </c>
      <c r="H261" s="279">
        <f>IF(H$141=0,0,H$141/NFM!H$15*1000)</f>
        <v>48.369483283511819</v>
      </c>
      <c r="I261" s="279">
        <f>IF(I$141=0,0,I$141/NFM!I$15*1000)</f>
        <v>48.213318767216812</v>
      </c>
      <c r="J261" s="279">
        <f>IF(J$141=0,0,J$141/NFM!J$15*1000)</f>
        <v>45.003527463260177</v>
      </c>
      <c r="K261" s="279">
        <f>IF(K$141=0,0,K$141/NFM!K$15*1000)</f>
        <v>42.889199369562043</v>
      </c>
      <c r="L261" s="279">
        <f>IF(L$141=0,0,L$141/NFM!L$15*1000)</f>
        <v>38.868407945621009</v>
      </c>
      <c r="M261" s="279">
        <f>IF(M$141=0,0,M$141/NFM!M$15*1000)</f>
        <v>36.375217515113121</v>
      </c>
      <c r="N261" s="279">
        <f>IF(N$141=0,0,N$141/NFM!N$15*1000)</f>
        <v>37.691989102160633</v>
      </c>
      <c r="O261" s="279">
        <f>IF(O$141=0,0,O$141/NFM!O$15*1000)</f>
        <v>37.555142232994349</v>
      </c>
      <c r="P261" s="279">
        <f>IF(P$141=0,0,P$141/NFM!P$15*1000)</f>
        <v>36.432783817728662</v>
      </c>
      <c r="Q261" s="279">
        <f>IF(Q$141=0,0,Q$141/NFM!Q$15*1000)</f>
        <v>36.982748997490283</v>
      </c>
      <c r="R261" s="279">
        <f>IF(R$141=0,0,R$141/NFM!R$15*1000)</f>
        <v>38.470553634098934</v>
      </c>
      <c r="S261" s="279">
        <f>IF(S$141=0,0,S$141/NFM!S$15*1000)</f>
        <v>36.648641352523633</v>
      </c>
      <c r="T261" s="279">
        <f>IF(T$141=0,0,T$141/NFM!T$15*1000)</f>
        <v>37.469642274527125</v>
      </c>
      <c r="U261" s="279">
        <f>IF(U$141=0,0,U$141/NFM!U$15*1000)</f>
        <v>38.514091173343381</v>
      </c>
      <c r="V261" s="279">
        <f>IF(V$141=0,0,V$141/NFM!V$15*1000)</f>
        <v>39.034915208851181</v>
      </c>
      <c r="W261" s="279">
        <f>IF(W$141=0,0,W$141/NFM!W$15*1000)</f>
        <v>36.12727349003729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Non-ferrous metals / useful energy demand"</f>
        <v>BE: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3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3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3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645</v>
      </c>
    </row>
    <row r="6" spans="1:105" ht="12" customHeight="1" x14ac:dyDescent="0.3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646</v>
      </c>
    </row>
    <row r="7" spans="1:105" ht="12" customHeight="1" x14ac:dyDescent="0.3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647</v>
      </c>
    </row>
    <row r="8" spans="1:105" ht="12" customHeight="1" x14ac:dyDescent="0.3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648</v>
      </c>
    </row>
    <row r="9" spans="1:105" ht="12" customHeight="1" x14ac:dyDescent="0.3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649</v>
      </c>
    </row>
    <row r="10" spans="1:105" ht="12" customHeight="1" x14ac:dyDescent="0.3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650</v>
      </c>
    </row>
    <row r="11" spans="1:105" ht="12" customHeight="1" x14ac:dyDescent="0.3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651</v>
      </c>
    </row>
    <row r="12" spans="1:105" ht="12" customHeight="1" x14ac:dyDescent="0.3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652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653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654</v>
      </c>
    </row>
    <row r="15" spans="1:105" ht="12" customHeight="1" x14ac:dyDescent="0.3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655</v>
      </c>
    </row>
    <row r="16" spans="1:105" ht="12" customHeight="1" x14ac:dyDescent="0.3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656</v>
      </c>
    </row>
    <row r="17" spans="1:105" ht="12" customHeight="1" x14ac:dyDescent="0.3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657</v>
      </c>
    </row>
    <row r="18" spans="1:105" ht="12" customHeight="1" x14ac:dyDescent="0.3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658</v>
      </c>
    </row>
    <row r="19" spans="1:105" ht="12" customHeight="1" x14ac:dyDescent="0.3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659</v>
      </c>
    </row>
    <row r="20" spans="1:105" ht="12" customHeight="1" x14ac:dyDescent="0.3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660</v>
      </c>
    </row>
    <row r="21" spans="1:105" ht="12" customHeight="1" x14ac:dyDescent="0.3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661</v>
      </c>
    </row>
    <row r="22" spans="1:105" ht="12" customHeight="1" x14ac:dyDescent="0.3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662</v>
      </c>
    </row>
    <row r="23" spans="1:105" ht="12" customHeight="1" x14ac:dyDescent="0.3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663</v>
      </c>
    </row>
    <row r="24" spans="1:105" ht="12" customHeight="1" x14ac:dyDescent="0.3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664</v>
      </c>
    </row>
    <row r="25" spans="1:105" ht="12" customHeight="1" x14ac:dyDescent="0.3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665</v>
      </c>
    </row>
    <row r="26" spans="1:105" ht="12" customHeight="1" x14ac:dyDescent="0.3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666</v>
      </c>
    </row>
    <row r="27" spans="1:105" ht="12" customHeight="1" x14ac:dyDescent="0.3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667</v>
      </c>
    </row>
    <row r="28" spans="1:105" ht="12" customHeight="1" x14ac:dyDescent="0.3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668</v>
      </c>
    </row>
    <row r="29" spans="1:105" ht="12" customHeight="1" x14ac:dyDescent="0.3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669</v>
      </c>
    </row>
    <row r="30" spans="1:105" ht="12" customHeight="1" x14ac:dyDescent="0.3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670</v>
      </c>
    </row>
    <row r="31" spans="1:105" ht="12" customHeight="1" x14ac:dyDescent="0.3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671</v>
      </c>
    </row>
    <row r="32" spans="1:105" ht="12" customHeight="1" x14ac:dyDescent="0.3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672</v>
      </c>
    </row>
    <row r="33" spans="1:105" ht="12" customHeight="1" x14ac:dyDescent="0.3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3">
      <c r="A34" s="34" t="s">
        <v>44</v>
      </c>
      <c r="B34" s="225">
        <v>0</v>
      </c>
      <c r="C34" s="225">
        <v>0</v>
      </c>
      <c r="D34" s="225">
        <v>0</v>
      </c>
      <c r="E34" s="225">
        <v>0</v>
      </c>
      <c r="F34" s="225">
        <v>0</v>
      </c>
      <c r="G34" s="225">
        <v>0</v>
      </c>
      <c r="H34" s="225">
        <v>0</v>
      </c>
      <c r="I34" s="225">
        <v>0</v>
      </c>
      <c r="J34" s="225">
        <v>0</v>
      </c>
      <c r="K34" s="225">
        <v>0</v>
      </c>
      <c r="L34" s="225">
        <v>0</v>
      </c>
      <c r="M34" s="225">
        <v>0</v>
      </c>
      <c r="N34" s="225">
        <v>0</v>
      </c>
      <c r="O34" s="225">
        <v>0</v>
      </c>
      <c r="P34" s="225">
        <v>0</v>
      </c>
      <c r="Q34" s="225">
        <v>0</v>
      </c>
      <c r="R34" s="225">
        <v>0</v>
      </c>
      <c r="S34" s="225">
        <v>0</v>
      </c>
      <c r="T34" s="225">
        <v>0</v>
      </c>
      <c r="U34" s="225">
        <v>0</v>
      </c>
      <c r="V34" s="225">
        <v>0</v>
      </c>
      <c r="W34" s="225">
        <v>0</v>
      </c>
      <c r="DA34" s="89" t="s">
        <v>673</v>
      </c>
    </row>
    <row r="35" spans="1:105" ht="12" customHeight="1" x14ac:dyDescent="0.3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674</v>
      </c>
    </row>
    <row r="36" spans="1:105" ht="12" customHeight="1" x14ac:dyDescent="0.3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675</v>
      </c>
    </row>
    <row r="37" spans="1:105" ht="12" customHeight="1" x14ac:dyDescent="0.3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676</v>
      </c>
    </row>
    <row r="38" spans="1:105" ht="12" customHeight="1" x14ac:dyDescent="0.3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677</v>
      </c>
    </row>
    <row r="39" spans="1:105" ht="12" customHeight="1" x14ac:dyDescent="0.3">
      <c r="A39" s="56" t="s">
        <v>96</v>
      </c>
      <c r="B39" s="262">
        <v>0</v>
      </c>
      <c r="C39" s="262">
        <v>0</v>
      </c>
      <c r="D39" s="262">
        <v>0</v>
      </c>
      <c r="E39" s="262">
        <v>0</v>
      </c>
      <c r="F39" s="262">
        <v>0</v>
      </c>
      <c r="G39" s="262">
        <v>0</v>
      </c>
      <c r="H39" s="262">
        <v>0</v>
      </c>
      <c r="I39" s="262">
        <v>0</v>
      </c>
      <c r="J39" s="262">
        <v>0</v>
      </c>
      <c r="K39" s="262">
        <v>0</v>
      </c>
      <c r="L39" s="262">
        <v>0</v>
      </c>
      <c r="M39" s="262">
        <v>0</v>
      </c>
      <c r="N39" s="262">
        <v>0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678</v>
      </c>
    </row>
    <row r="40" spans="1:105" ht="12" customHeight="1" x14ac:dyDescent="0.3">
      <c r="A40" s="37" t="s">
        <v>160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679</v>
      </c>
    </row>
    <row r="41" spans="1:105" ht="12" customHeight="1" x14ac:dyDescent="0.3">
      <c r="A41" s="37" t="s">
        <v>162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680</v>
      </c>
    </row>
    <row r="42" spans="1:105" ht="12" customHeight="1" x14ac:dyDescent="0.3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681</v>
      </c>
    </row>
    <row r="43" spans="1:105" ht="12" customHeight="1" x14ac:dyDescent="0.3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682</v>
      </c>
    </row>
    <row r="44" spans="1:105" ht="12" customHeight="1" x14ac:dyDescent="0.3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683</v>
      </c>
    </row>
    <row r="45" spans="1:105" ht="12" customHeight="1" x14ac:dyDescent="0.3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684</v>
      </c>
    </row>
    <row r="46" spans="1:105" ht="12" customHeight="1" x14ac:dyDescent="0.3">
      <c r="A46" s="57" t="s">
        <v>519</v>
      </c>
      <c r="B46" s="296">
        <v>0</v>
      </c>
      <c r="C46" s="296">
        <v>0</v>
      </c>
      <c r="D46" s="296">
        <v>0</v>
      </c>
      <c r="E46" s="296">
        <v>0</v>
      </c>
      <c r="F46" s="296">
        <v>0</v>
      </c>
      <c r="G46" s="296">
        <v>0</v>
      </c>
      <c r="H46" s="296">
        <v>0</v>
      </c>
      <c r="I46" s="296">
        <v>0</v>
      </c>
      <c r="J46" s="296">
        <v>0</v>
      </c>
      <c r="K46" s="296">
        <v>0</v>
      </c>
      <c r="L46" s="296">
        <v>0</v>
      </c>
      <c r="M46" s="296">
        <v>0</v>
      </c>
      <c r="N46" s="296">
        <v>0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685</v>
      </c>
    </row>
    <row r="47" spans="1:105" ht="12" customHeight="1" x14ac:dyDescent="0.3">
      <c r="A47" s="60" t="s">
        <v>521</v>
      </c>
      <c r="B47" s="264">
        <v>0</v>
      </c>
      <c r="C47" s="264">
        <v>0</v>
      </c>
      <c r="D47" s="264">
        <v>0</v>
      </c>
      <c r="E47" s="264">
        <v>0</v>
      </c>
      <c r="F47" s="264">
        <v>0</v>
      </c>
      <c r="G47" s="264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4">
        <v>0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686</v>
      </c>
    </row>
    <row r="48" spans="1:105" ht="12" customHeight="1" x14ac:dyDescent="0.3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687</v>
      </c>
    </row>
    <row r="49" spans="1:105" ht="12" customHeight="1" x14ac:dyDescent="0.3">
      <c r="A49" s="59" t="s">
        <v>160</v>
      </c>
      <c r="B49" s="299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688</v>
      </c>
    </row>
    <row r="50" spans="1:105" ht="12" customHeight="1" x14ac:dyDescent="0.3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689</v>
      </c>
    </row>
    <row r="51" spans="1:105" ht="12" customHeight="1" x14ac:dyDescent="0.3">
      <c r="A51" s="59" t="s">
        <v>162</v>
      </c>
      <c r="B51" s="299">
        <v>0</v>
      </c>
      <c r="C51" s="299">
        <v>0</v>
      </c>
      <c r="D51" s="299">
        <v>0</v>
      </c>
      <c r="E51" s="299">
        <v>0</v>
      </c>
      <c r="F51" s="299">
        <v>0</v>
      </c>
      <c r="G51" s="299">
        <v>0</v>
      </c>
      <c r="H51" s="299">
        <v>0</v>
      </c>
      <c r="I51" s="299">
        <v>0</v>
      </c>
      <c r="J51" s="299">
        <v>0</v>
      </c>
      <c r="K51" s="299">
        <v>0</v>
      </c>
      <c r="L51" s="299">
        <v>0</v>
      </c>
      <c r="M51" s="299">
        <v>0</v>
      </c>
      <c r="N51" s="299">
        <v>0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690</v>
      </c>
    </row>
    <row r="52" spans="1:105" ht="12" customHeight="1" x14ac:dyDescent="0.3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691</v>
      </c>
    </row>
    <row r="53" spans="1:105" ht="12" customHeight="1" x14ac:dyDescent="0.3">
      <c r="A53" s="57" t="s">
        <v>529</v>
      </c>
      <c r="B53" s="296">
        <f t="shared" ref="B53:W53" si="0">B54+B58+B69</f>
        <v>0</v>
      </c>
      <c r="C53" s="296">
        <f t="shared" si="0"/>
        <v>0</v>
      </c>
      <c r="D53" s="296">
        <f t="shared" si="0"/>
        <v>0</v>
      </c>
      <c r="E53" s="296">
        <f t="shared" si="0"/>
        <v>0</v>
      </c>
      <c r="F53" s="296">
        <f t="shared" si="0"/>
        <v>0</v>
      </c>
      <c r="G53" s="296">
        <f t="shared" si="0"/>
        <v>0</v>
      </c>
      <c r="H53" s="296">
        <f t="shared" si="0"/>
        <v>0</v>
      </c>
      <c r="I53" s="296">
        <f t="shared" si="0"/>
        <v>0</v>
      </c>
      <c r="J53" s="296">
        <f t="shared" si="0"/>
        <v>0</v>
      </c>
      <c r="K53" s="296">
        <f t="shared" si="0"/>
        <v>0</v>
      </c>
      <c r="L53" s="296">
        <f t="shared" si="0"/>
        <v>0</v>
      </c>
      <c r="M53" s="296">
        <f t="shared" si="0"/>
        <v>0</v>
      </c>
      <c r="N53" s="296">
        <f t="shared" si="0"/>
        <v>0</v>
      </c>
      <c r="O53" s="296">
        <f t="shared" si="0"/>
        <v>0</v>
      </c>
      <c r="P53" s="296">
        <f t="shared" si="0"/>
        <v>0</v>
      </c>
      <c r="Q53" s="296">
        <f t="shared" si="0"/>
        <v>0</v>
      </c>
      <c r="R53" s="296">
        <f t="shared" si="0"/>
        <v>0</v>
      </c>
      <c r="S53" s="296">
        <f t="shared" si="0"/>
        <v>0</v>
      </c>
      <c r="T53" s="296">
        <f t="shared" si="0"/>
        <v>0</v>
      </c>
      <c r="U53" s="296">
        <f t="shared" si="0"/>
        <v>0</v>
      </c>
      <c r="V53" s="296">
        <f t="shared" si="0"/>
        <v>0</v>
      </c>
      <c r="W53" s="296">
        <f t="shared" si="0"/>
        <v>0</v>
      </c>
      <c r="DA53" s="70"/>
    </row>
    <row r="54" spans="1:105" ht="12" customHeight="1" x14ac:dyDescent="0.3">
      <c r="A54" s="60" t="s">
        <v>530</v>
      </c>
      <c r="B54" s="264">
        <v>0</v>
      </c>
      <c r="C54" s="264">
        <v>0</v>
      </c>
      <c r="D54" s="264">
        <v>0</v>
      </c>
      <c r="E54" s="264">
        <v>0</v>
      </c>
      <c r="F54" s="264">
        <v>0</v>
      </c>
      <c r="G54" s="264">
        <v>0</v>
      </c>
      <c r="H54" s="264">
        <v>0</v>
      </c>
      <c r="I54" s="264">
        <v>0</v>
      </c>
      <c r="J54" s="264">
        <v>0</v>
      </c>
      <c r="K54" s="264">
        <v>0</v>
      </c>
      <c r="L54" s="264">
        <v>0</v>
      </c>
      <c r="M54" s="264">
        <v>0</v>
      </c>
      <c r="N54" s="264">
        <v>0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692</v>
      </c>
    </row>
    <row r="55" spans="1:105" ht="12" customHeight="1" x14ac:dyDescent="0.3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693</v>
      </c>
    </row>
    <row r="56" spans="1:105" ht="12" customHeight="1" x14ac:dyDescent="0.3">
      <c r="A56" s="59" t="s">
        <v>160</v>
      </c>
      <c r="B56" s="232">
        <v>0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694</v>
      </c>
    </row>
    <row r="57" spans="1:105" ht="12" customHeight="1" x14ac:dyDescent="0.3">
      <c r="A57" s="59" t="s">
        <v>162</v>
      </c>
      <c r="B57" s="232">
        <v>0</v>
      </c>
      <c r="C57" s="232">
        <v>0</v>
      </c>
      <c r="D57" s="232">
        <v>0</v>
      </c>
      <c r="E57" s="232">
        <v>0</v>
      </c>
      <c r="F57" s="232">
        <v>0</v>
      </c>
      <c r="G57" s="232">
        <v>0</v>
      </c>
      <c r="H57" s="232">
        <v>0</v>
      </c>
      <c r="I57" s="232">
        <v>0</v>
      </c>
      <c r="J57" s="232">
        <v>0</v>
      </c>
      <c r="K57" s="232">
        <v>0</v>
      </c>
      <c r="L57" s="232">
        <v>0</v>
      </c>
      <c r="M57" s="232">
        <v>0</v>
      </c>
      <c r="N57" s="232">
        <v>0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695</v>
      </c>
    </row>
    <row r="58" spans="1:105" ht="12" customHeight="1" x14ac:dyDescent="0.3">
      <c r="A58" s="60" t="s">
        <v>535</v>
      </c>
      <c r="B58" s="264">
        <v>0</v>
      </c>
      <c r="C58" s="264">
        <v>0</v>
      </c>
      <c r="D58" s="264">
        <v>0</v>
      </c>
      <c r="E58" s="264">
        <v>0</v>
      </c>
      <c r="F58" s="264">
        <v>0</v>
      </c>
      <c r="G58" s="264">
        <v>0</v>
      </c>
      <c r="H58" s="264">
        <v>0</v>
      </c>
      <c r="I58" s="264">
        <v>0</v>
      </c>
      <c r="J58" s="264">
        <v>0</v>
      </c>
      <c r="K58" s="264">
        <v>0</v>
      </c>
      <c r="L58" s="264">
        <v>0</v>
      </c>
      <c r="M58" s="264">
        <v>0</v>
      </c>
      <c r="N58" s="264">
        <v>0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696</v>
      </c>
    </row>
    <row r="59" spans="1:105" ht="12" customHeight="1" x14ac:dyDescent="0.3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697</v>
      </c>
    </row>
    <row r="60" spans="1:105" ht="12" customHeight="1" x14ac:dyDescent="0.3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698</v>
      </c>
    </row>
    <row r="61" spans="1:105" ht="12" customHeight="1" x14ac:dyDescent="0.3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699</v>
      </c>
    </row>
    <row r="62" spans="1:105" ht="12" customHeight="1" x14ac:dyDescent="0.3">
      <c r="A62" s="64" t="s">
        <v>160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700</v>
      </c>
    </row>
    <row r="63" spans="1:105" ht="12" customHeight="1" x14ac:dyDescent="0.3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701</v>
      </c>
    </row>
    <row r="64" spans="1:105" ht="12" customHeight="1" x14ac:dyDescent="0.3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702</v>
      </c>
    </row>
    <row r="65" spans="1:105" ht="12" customHeight="1" x14ac:dyDescent="0.3">
      <c r="A65" s="64" t="s">
        <v>162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703</v>
      </c>
    </row>
    <row r="66" spans="1:105" ht="12" customHeight="1" x14ac:dyDescent="0.3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704</v>
      </c>
    </row>
    <row r="67" spans="1:105" ht="12" customHeight="1" x14ac:dyDescent="0.3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705</v>
      </c>
    </row>
    <row r="68" spans="1:105" ht="12" customHeight="1" x14ac:dyDescent="0.3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706</v>
      </c>
    </row>
    <row r="69" spans="1:105" ht="12" customHeight="1" x14ac:dyDescent="0.3">
      <c r="A69" s="61" t="s">
        <v>547</v>
      </c>
      <c r="B69" s="265">
        <v>0</v>
      </c>
      <c r="C69" s="265">
        <v>0</v>
      </c>
      <c r="D69" s="265">
        <v>0</v>
      </c>
      <c r="E69" s="265">
        <v>0</v>
      </c>
      <c r="F69" s="265">
        <v>0</v>
      </c>
      <c r="G69" s="265">
        <v>0</v>
      </c>
      <c r="H69" s="265">
        <v>0</v>
      </c>
      <c r="I69" s="265">
        <v>0</v>
      </c>
      <c r="J69" s="265">
        <v>0</v>
      </c>
      <c r="K69" s="265">
        <v>0</v>
      </c>
      <c r="L69" s="265">
        <v>0</v>
      </c>
      <c r="M69" s="265">
        <v>0</v>
      </c>
      <c r="N69" s="265">
        <v>0</v>
      </c>
      <c r="O69" s="265">
        <v>0</v>
      </c>
      <c r="P69" s="265">
        <v>0</v>
      </c>
      <c r="Q69" s="265">
        <v>0</v>
      </c>
      <c r="R69" s="265">
        <v>0</v>
      </c>
      <c r="S69" s="265">
        <v>0</v>
      </c>
      <c r="T69" s="265">
        <v>0</v>
      </c>
      <c r="U69" s="265">
        <v>0</v>
      </c>
      <c r="V69" s="265">
        <v>0</v>
      </c>
      <c r="W69" s="265">
        <v>0</v>
      </c>
      <c r="DA69" s="74" t="s">
        <v>707</v>
      </c>
    </row>
    <row r="70" spans="1:105" ht="12" hidden="1" customHeight="1" x14ac:dyDescent="0.3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3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3">
      <c r="A72" s="34" t="s">
        <v>81</v>
      </c>
      <c r="B72" s="225">
        <v>0</v>
      </c>
      <c r="C72" s="225">
        <v>0</v>
      </c>
      <c r="D72" s="225">
        <v>0</v>
      </c>
      <c r="E72" s="225">
        <v>0</v>
      </c>
      <c r="F72" s="225">
        <v>0</v>
      </c>
      <c r="G72" s="225">
        <v>0</v>
      </c>
      <c r="H72" s="225">
        <v>0</v>
      </c>
      <c r="I72" s="225">
        <v>0</v>
      </c>
      <c r="J72" s="225">
        <v>0</v>
      </c>
      <c r="K72" s="225">
        <v>0</v>
      </c>
      <c r="L72" s="225">
        <v>0</v>
      </c>
      <c r="M72" s="225">
        <v>0</v>
      </c>
      <c r="N72" s="225">
        <v>0</v>
      </c>
      <c r="O72" s="225">
        <v>0</v>
      </c>
      <c r="P72" s="225">
        <v>0</v>
      </c>
      <c r="Q72" s="225">
        <v>0</v>
      </c>
      <c r="R72" s="225">
        <v>0</v>
      </c>
      <c r="S72" s="225">
        <v>0</v>
      </c>
      <c r="T72" s="225">
        <v>0</v>
      </c>
      <c r="U72" s="225">
        <v>0</v>
      </c>
      <c r="V72" s="225">
        <v>0</v>
      </c>
      <c r="W72" s="225">
        <v>0</v>
      </c>
      <c r="DA72" s="89" t="s">
        <v>708</v>
      </c>
    </row>
    <row r="73" spans="1:105" ht="12" customHeight="1" x14ac:dyDescent="0.3">
      <c r="A73" s="55" t="s">
        <v>92</v>
      </c>
      <c r="B73" s="261">
        <v>0</v>
      </c>
      <c r="C73" s="261">
        <v>0</v>
      </c>
      <c r="D73" s="261">
        <v>0</v>
      </c>
      <c r="E73" s="261">
        <v>0</v>
      </c>
      <c r="F73" s="261">
        <v>0</v>
      </c>
      <c r="G73" s="261">
        <v>0</v>
      </c>
      <c r="H73" s="261">
        <v>0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709</v>
      </c>
    </row>
    <row r="74" spans="1:105" ht="12" customHeight="1" x14ac:dyDescent="0.3">
      <c r="A74" s="202" t="s">
        <v>93</v>
      </c>
      <c r="B74" s="226">
        <v>0</v>
      </c>
      <c r="C74" s="226">
        <v>0</v>
      </c>
      <c r="D74" s="226">
        <v>0</v>
      </c>
      <c r="E74" s="226">
        <v>0</v>
      </c>
      <c r="F74" s="226">
        <v>0</v>
      </c>
      <c r="G74" s="226">
        <v>0</v>
      </c>
      <c r="H74" s="226">
        <v>0</v>
      </c>
      <c r="I74" s="226">
        <v>0</v>
      </c>
      <c r="J74" s="226">
        <v>0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710</v>
      </c>
    </row>
    <row r="75" spans="1:105" ht="12" customHeight="1" x14ac:dyDescent="0.3">
      <c r="A75" s="202" t="s">
        <v>94</v>
      </c>
      <c r="B75" s="226">
        <v>0</v>
      </c>
      <c r="C75" s="226">
        <v>0</v>
      </c>
      <c r="D75" s="226">
        <v>0</v>
      </c>
      <c r="E75" s="226">
        <v>0</v>
      </c>
      <c r="F75" s="226">
        <v>0</v>
      </c>
      <c r="G75" s="226">
        <v>0</v>
      </c>
      <c r="H75" s="226">
        <v>0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711</v>
      </c>
    </row>
    <row r="76" spans="1:105" ht="12" customHeight="1" x14ac:dyDescent="0.3">
      <c r="A76" s="202" t="s">
        <v>95</v>
      </c>
      <c r="B76" s="226">
        <v>0</v>
      </c>
      <c r="C76" s="226">
        <v>0</v>
      </c>
      <c r="D76" s="226">
        <v>0</v>
      </c>
      <c r="E76" s="226">
        <v>0</v>
      </c>
      <c r="F76" s="226">
        <v>0</v>
      </c>
      <c r="G76" s="226">
        <v>0</v>
      </c>
      <c r="H76" s="226">
        <v>0</v>
      </c>
      <c r="I76" s="226">
        <v>0</v>
      </c>
      <c r="J76" s="226">
        <v>0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712</v>
      </c>
    </row>
    <row r="77" spans="1:105" ht="12" customHeight="1" x14ac:dyDescent="0.3">
      <c r="A77" s="56" t="s">
        <v>96</v>
      </c>
      <c r="B77" s="262">
        <v>0</v>
      </c>
      <c r="C77" s="262">
        <v>0</v>
      </c>
      <c r="D77" s="262">
        <v>0</v>
      </c>
      <c r="E77" s="262">
        <v>0</v>
      </c>
      <c r="F77" s="262">
        <v>0</v>
      </c>
      <c r="G77" s="262">
        <v>0</v>
      </c>
      <c r="H77" s="262">
        <v>0</v>
      </c>
      <c r="I77" s="262">
        <v>0</v>
      </c>
      <c r="J77" s="262">
        <v>0</v>
      </c>
      <c r="K77" s="262">
        <v>0</v>
      </c>
      <c r="L77" s="262">
        <v>0</v>
      </c>
      <c r="M77" s="262">
        <v>0</v>
      </c>
      <c r="N77" s="262">
        <v>0</v>
      </c>
      <c r="O77" s="262">
        <v>0</v>
      </c>
      <c r="P77" s="262">
        <v>0</v>
      </c>
      <c r="Q77" s="262">
        <v>0</v>
      </c>
      <c r="R77" s="262">
        <v>0</v>
      </c>
      <c r="S77" s="262">
        <v>0</v>
      </c>
      <c r="T77" s="262">
        <v>0</v>
      </c>
      <c r="U77" s="262">
        <v>0</v>
      </c>
      <c r="V77" s="262">
        <v>0</v>
      </c>
      <c r="W77" s="262">
        <v>0</v>
      </c>
      <c r="DA77" s="68" t="s">
        <v>713</v>
      </c>
    </row>
    <row r="78" spans="1:105" ht="12" customHeight="1" x14ac:dyDescent="0.3">
      <c r="A78" s="37" t="s">
        <v>160</v>
      </c>
      <c r="B78" s="228">
        <v>0</v>
      </c>
      <c r="C78" s="228">
        <v>0</v>
      </c>
      <c r="D78" s="228">
        <v>0</v>
      </c>
      <c r="E78" s="228">
        <v>0</v>
      </c>
      <c r="F78" s="228">
        <v>0</v>
      </c>
      <c r="G78" s="228">
        <v>0</v>
      </c>
      <c r="H78" s="228">
        <v>0</v>
      </c>
      <c r="I78" s="228">
        <v>0</v>
      </c>
      <c r="J78" s="228">
        <v>0</v>
      </c>
      <c r="K78" s="228">
        <v>0</v>
      </c>
      <c r="L78" s="228">
        <v>0</v>
      </c>
      <c r="M78" s="228">
        <v>0</v>
      </c>
      <c r="N78" s="228">
        <v>0</v>
      </c>
      <c r="O78" s="228">
        <v>0</v>
      </c>
      <c r="P78" s="228">
        <v>0</v>
      </c>
      <c r="Q78" s="228">
        <v>0</v>
      </c>
      <c r="R78" s="228">
        <v>0</v>
      </c>
      <c r="S78" s="228">
        <v>0</v>
      </c>
      <c r="T78" s="228">
        <v>0</v>
      </c>
      <c r="U78" s="228">
        <v>0</v>
      </c>
      <c r="V78" s="228">
        <v>0</v>
      </c>
      <c r="W78" s="228">
        <v>0</v>
      </c>
      <c r="DA78" s="69" t="s">
        <v>714</v>
      </c>
    </row>
    <row r="79" spans="1:105" ht="12" customHeight="1" x14ac:dyDescent="0.3">
      <c r="A79" s="37" t="s">
        <v>162</v>
      </c>
      <c r="B79" s="228">
        <v>0</v>
      </c>
      <c r="C79" s="228">
        <v>0</v>
      </c>
      <c r="D79" s="228">
        <v>0</v>
      </c>
      <c r="E79" s="228">
        <v>0</v>
      </c>
      <c r="F79" s="228">
        <v>0</v>
      </c>
      <c r="G79" s="228">
        <v>0</v>
      </c>
      <c r="H79" s="228">
        <v>0</v>
      </c>
      <c r="I79" s="228">
        <v>0</v>
      </c>
      <c r="J79" s="228">
        <v>0</v>
      </c>
      <c r="K79" s="228">
        <v>0</v>
      </c>
      <c r="L79" s="228">
        <v>0</v>
      </c>
      <c r="M79" s="228">
        <v>0</v>
      </c>
      <c r="N79" s="228">
        <v>0</v>
      </c>
      <c r="O79" s="228">
        <v>0</v>
      </c>
      <c r="P79" s="228">
        <v>0</v>
      </c>
      <c r="Q79" s="228">
        <v>0</v>
      </c>
      <c r="R79" s="228">
        <v>0</v>
      </c>
      <c r="S79" s="228">
        <v>0</v>
      </c>
      <c r="T79" s="228">
        <v>0</v>
      </c>
      <c r="U79" s="228">
        <v>0</v>
      </c>
      <c r="V79" s="228">
        <v>0</v>
      </c>
      <c r="W79" s="228">
        <v>0</v>
      </c>
      <c r="DA79" s="69" t="s">
        <v>715</v>
      </c>
    </row>
    <row r="80" spans="1:105" ht="12" customHeight="1" x14ac:dyDescent="0.3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716</v>
      </c>
    </row>
    <row r="81" spans="1:105" ht="12" customHeight="1" x14ac:dyDescent="0.3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717</v>
      </c>
    </row>
    <row r="82" spans="1:105" ht="12" customHeight="1" x14ac:dyDescent="0.3">
      <c r="A82" s="37" t="s">
        <v>38</v>
      </c>
      <c r="B82" s="228">
        <v>0</v>
      </c>
      <c r="C82" s="228">
        <v>0</v>
      </c>
      <c r="D82" s="228">
        <v>0</v>
      </c>
      <c r="E82" s="228">
        <v>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718</v>
      </c>
    </row>
    <row r="83" spans="1:105" ht="12" customHeight="1" x14ac:dyDescent="0.3">
      <c r="A83" s="57" t="s">
        <v>560</v>
      </c>
      <c r="B83" s="263">
        <v>0</v>
      </c>
      <c r="C83" s="263">
        <v>0</v>
      </c>
      <c r="D83" s="263">
        <v>0</v>
      </c>
      <c r="E83" s="263">
        <v>0</v>
      </c>
      <c r="F83" s="263">
        <v>0</v>
      </c>
      <c r="G83" s="263">
        <v>0</v>
      </c>
      <c r="H83" s="263">
        <v>0</v>
      </c>
      <c r="I83" s="263">
        <v>0</v>
      </c>
      <c r="J83" s="263">
        <v>0</v>
      </c>
      <c r="K83" s="263">
        <v>0</v>
      </c>
      <c r="L83" s="263">
        <v>0</v>
      </c>
      <c r="M83" s="263">
        <v>0</v>
      </c>
      <c r="N83" s="263">
        <v>0</v>
      </c>
      <c r="O83" s="263">
        <v>0</v>
      </c>
      <c r="P83" s="263">
        <v>0</v>
      </c>
      <c r="Q83" s="263">
        <v>0</v>
      </c>
      <c r="R83" s="263">
        <v>0</v>
      </c>
      <c r="S83" s="263">
        <v>0</v>
      </c>
      <c r="T83" s="263">
        <v>0</v>
      </c>
      <c r="U83" s="263">
        <v>0</v>
      </c>
      <c r="V83" s="263">
        <v>0</v>
      </c>
      <c r="W83" s="263">
        <v>0</v>
      </c>
      <c r="DA83" s="70" t="s">
        <v>719</v>
      </c>
    </row>
    <row r="84" spans="1:105" ht="12" customHeight="1" x14ac:dyDescent="0.3">
      <c r="A84" s="60" t="s">
        <v>562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720</v>
      </c>
    </row>
    <row r="85" spans="1:105" ht="12" customHeight="1" x14ac:dyDescent="0.3">
      <c r="A85" s="59" t="s">
        <v>33</v>
      </c>
      <c r="B85" s="232">
        <v>0</v>
      </c>
      <c r="C85" s="232">
        <v>0</v>
      </c>
      <c r="D85" s="232">
        <v>0</v>
      </c>
      <c r="E85" s="232">
        <v>0</v>
      </c>
      <c r="F85" s="232">
        <v>0</v>
      </c>
      <c r="G85" s="232">
        <v>0</v>
      </c>
      <c r="H85" s="232">
        <v>0</v>
      </c>
      <c r="I85" s="232">
        <v>0</v>
      </c>
      <c r="J85" s="232">
        <v>0</v>
      </c>
      <c r="K85" s="232">
        <v>0</v>
      </c>
      <c r="L85" s="232">
        <v>0</v>
      </c>
      <c r="M85" s="232">
        <v>0</v>
      </c>
      <c r="N85" s="232">
        <v>0</v>
      </c>
      <c r="O85" s="232">
        <v>0</v>
      </c>
      <c r="P85" s="232">
        <v>0</v>
      </c>
      <c r="Q85" s="232">
        <v>0</v>
      </c>
      <c r="R85" s="232">
        <v>0</v>
      </c>
      <c r="S85" s="232">
        <v>0</v>
      </c>
      <c r="T85" s="232">
        <v>0</v>
      </c>
      <c r="U85" s="232">
        <v>0</v>
      </c>
      <c r="V85" s="232">
        <v>0</v>
      </c>
      <c r="W85" s="232">
        <v>0</v>
      </c>
      <c r="DA85" s="71" t="s">
        <v>721</v>
      </c>
    </row>
    <row r="86" spans="1:105" ht="12" customHeight="1" x14ac:dyDescent="0.3">
      <c r="A86" s="59" t="s">
        <v>160</v>
      </c>
      <c r="B86" s="232">
        <v>0</v>
      </c>
      <c r="C86" s="232">
        <v>0</v>
      </c>
      <c r="D86" s="232">
        <v>0</v>
      </c>
      <c r="E86" s="232">
        <v>0</v>
      </c>
      <c r="F86" s="232">
        <v>0</v>
      </c>
      <c r="G86" s="232">
        <v>0</v>
      </c>
      <c r="H86" s="232">
        <v>0</v>
      </c>
      <c r="I86" s="232">
        <v>0</v>
      </c>
      <c r="J86" s="232">
        <v>0</v>
      </c>
      <c r="K86" s="232">
        <v>0</v>
      </c>
      <c r="L86" s="232">
        <v>0</v>
      </c>
      <c r="M86" s="232">
        <v>0</v>
      </c>
      <c r="N86" s="232">
        <v>0</v>
      </c>
      <c r="O86" s="232">
        <v>0</v>
      </c>
      <c r="P86" s="232">
        <v>0</v>
      </c>
      <c r="Q86" s="232">
        <v>0</v>
      </c>
      <c r="R86" s="232">
        <v>0</v>
      </c>
      <c r="S86" s="232">
        <v>0</v>
      </c>
      <c r="T86" s="232">
        <v>0</v>
      </c>
      <c r="U86" s="232">
        <v>0</v>
      </c>
      <c r="V86" s="232">
        <v>0</v>
      </c>
      <c r="W86" s="232">
        <v>0</v>
      </c>
      <c r="DA86" s="71" t="s">
        <v>722</v>
      </c>
    </row>
    <row r="87" spans="1:105" ht="12" customHeight="1" x14ac:dyDescent="0.3">
      <c r="A87" s="59" t="s">
        <v>70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723</v>
      </c>
    </row>
    <row r="88" spans="1:105" ht="12" customHeight="1" x14ac:dyDescent="0.3">
      <c r="A88" s="59" t="s">
        <v>162</v>
      </c>
      <c r="B88" s="232">
        <v>0</v>
      </c>
      <c r="C88" s="232">
        <v>0</v>
      </c>
      <c r="D88" s="232">
        <v>0</v>
      </c>
      <c r="E88" s="232">
        <v>0</v>
      </c>
      <c r="F88" s="232">
        <v>0</v>
      </c>
      <c r="G88" s="232">
        <v>0</v>
      </c>
      <c r="H88" s="232">
        <v>0</v>
      </c>
      <c r="I88" s="232">
        <v>0</v>
      </c>
      <c r="J88" s="232">
        <v>0</v>
      </c>
      <c r="K88" s="232">
        <v>0</v>
      </c>
      <c r="L88" s="232">
        <v>0</v>
      </c>
      <c r="M88" s="232">
        <v>0</v>
      </c>
      <c r="N88" s="232">
        <v>0</v>
      </c>
      <c r="O88" s="232">
        <v>0</v>
      </c>
      <c r="P88" s="232">
        <v>0</v>
      </c>
      <c r="Q88" s="232">
        <v>0</v>
      </c>
      <c r="R88" s="232">
        <v>0</v>
      </c>
      <c r="S88" s="232">
        <v>0</v>
      </c>
      <c r="T88" s="232">
        <v>0</v>
      </c>
      <c r="U88" s="232">
        <v>0</v>
      </c>
      <c r="V88" s="232">
        <v>0</v>
      </c>
      <c r="W88" s="232">
        <v>0</v>
      </c>
      <c r="DA88" s="71" t="s">
        <v>724</v>
      </c>
    </row>
    <row r="89" spans="1:105" ht="12" customHeight="1" x14ac:dyDescent="0.3">
      <c r="A89" s="60" t="s">
        <v>568</v>
      </c>
      <c r="B89" s="264">
        <v>0</v>
      </c>
      <c r="C89" s="264">
        <v>0</v>
      </c>
      <c r="D89" s="264">
        <v>0</v>
      </c>
      <c r="E89" s="264">
        <v>0</v>
      </c>
      <c r="F89" s="264">
        <v>0</v>
      </c>
      <c r="G89" s="264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725</v>
      </c>
    </row>
    <row r="90" spans="1:105" ht="12" customHeight="1" x14ac:dyDescent="0.3">
      <c r="A90" s="57" t="s">
        <v>519</v>
      </c>
      <c r="B90" s="296">
        <v>0</v>
      </c>
      <c r="C90" s="296">
        <v>0</v>
      </c>
      <c r="D90" s="296">
        <v>0</v>
      </c>
      <c r="E90" s="296">
        <v>0</v>
      </c>
      <c r="F90" s="296">
        <v>0</v>
      </c>
      <c r="G90" s="296">
        <v>0</v>
      </c>
      <c r="H90" s="296">
        <v>0</v>
      </c>
      <c r="I90" s="296">
        <v>0</v>
      </c>
      <c r="J90" s="296">
        <v>0</v>
      </c>
      <c r="K90" s="296">
        <v>0</v>
      </c>
      <c r="L90" s="296">
        <v>0</v>
      </c>
      <c r="M90" s="296">
        <v>0</v>
      </c>
      <c r="N90" s="296">
        <v>0</v>
      </c>
      <c r="O90" s="296">
        <v>0</v>
      </c>
      <c r="P90" s="296">
        <v>0</v>
      </c>
      <c r="Q90" s="296">
        <v>0</v>
      </c>
      <c r="R90" s="296">
        <v>0</v>
      </c>
      <c r="S90" s="296">
        <v>0</v>
      </c>
      <c r="T90" s="296">
        <v>0</v>
      </c>
      <c r="U90" s="296">
        <v>0</v>
      </c>
      <c r="V90" s="296">
        <v>0</v>
      </c>
      <c r="W90" s="296">
        <v>0</v>
      </c>
      <c r="DA90" s="70" t="s">
        <v>726</v>
      </c>
    </row>
    <row r="91" spans="1:105" ht="12" customHeight="1" x14ac:dyDescent="0.3">
      <c r="A91" s="60" t="s">
        <v>521</v>
      </c>
      <c r="B91" s="264">
        <v>0</v>
      </c>
      <c r="C91" s="264">
        <v>0</v>
      </c>
      <c r="D91" s="264">
        <v>0</v>
      </c>
      <c r="E91" s="264">
        <v>0</v>
      </c>
      <c r="F91" s="264">
        <v>0</v>
      </c>
      <c r="G91" s="264">
        <v>0</v>
      </c>
      <c r="H91" s="264">
        <v>0</v>
      </c>
      <c r="I91" s="264">
        <v>0</v>
      </c>
      <c r="J91" s="264">
        <v>0</v>
      </c>
      <c r="K91" s="264">
        <v>0</v>
      </c>
      <c r="L91" s="264">
        <v>0</v>
      </c>
      <c r="M91" s="264">
        <v>0</v>
      </c>
      <c r="N91" s="264">
        <v>0</v>
      </c>
      <c r="O91" s="264">
        <v>0</v>
      </c>
      <c r="P91" s="264">
        <v>0</v>
      </c>
      <c r="Q91" s="264">
        <v>0</v>
      </c>
      <c r="R91" s="264">
        <v>0</v>
      </c>
      <c r="S91" s="264">
        <v>0</v>
      </c>
      <c r="T91" s="264">
        <v>0</v>
      </c>
      <c r="U91" s="264">
        <v>0</v>
      </c>
      <c r="V91" s="264">
        <v>0</v>
      </c>
      <c r="W91" s="264">
        <v>0</v>
      </c>
      <c r="DA91" s="72" t="s">
        <v>727</v>
      </c>
    </row>
    <row r="92" spans="1:105" ht="12" customHeight="1" x14ac:dyDescent="0.3">
      <c r="A92" s="59" t="s">
        <v>33</v>
      </c>
      <c r="B92" s="299">
        <v>0</v>
      </c>
      <c r="C92" s="299">
        <v>0</v>
      </c>
      <c r="D92" s="299">
        <v>0</v>
      </c>
      <c r="E92" s="299">
        <v>0</v>
      </c>
      <c r="F92" s="299">
        <v>0</v>
      </c>
      <c r="G92" s="299">
        <v>0</v>
      </c>
      <c r="H92" s="299">
        <v>0</v>
      </c>
      <c r="I92" s="299">
        <v>0</v>
      </c>
      <c r="J92" s="299">
        <v>0</v>
      </c>
      <c r="K92" s="299">
        <v>0</v>
      </c>
      <c r="L92" s="299">
        <v>0</v>
      </c>
      <c r="M92" s="299">
        <v>0</v>
      </c>
      <c r="N92" s="299">
        <v>0</v>
      </c>
      <c r="O92" s="299">
        <v>0</v>
      </c>
      <c r="P92" s="299">
        <v>0</v>
      </c>
      <c r="Q92" s="299">
        <v>0</v>
      </c>
      <c r="R92" s="299">
        <v>0</v>
      </c>
      <c r="S92" s="299">
        <v>0</v>
      </c>
      <c r="T92" s="299">
        <v>0</v>
      </c>
      <c r="U92" s="299">
        <v>0</v>
      </c>
      <c r="V92" s="299">
        <v>0</v>
      </c>
      <c r="W92" s="299">
        <v>0</v>
      </c>
      <c r="DA92" s="71" t="s">
        <v>728</v>
      </c>
    </row>
    <row r="93" spans="1:105" ht="12" customHeight="1" x14ac:dyDescent="0.3">
      <c r="A93" s="59" t="s">
        <v>160</v>
      </c>
      <c r="B93" s="299">
        <v>0</v>
      </c>
      <c r="C93" s="299">
        <v>0</v>
      </c>
      <c r="D93" s="299">
        <v>0</v>
      </c>
      <c r="E93" s="299">
        <v>0</v>
      </c>
      <c r="F93" s="299">
        <v>0</v>
      </c>
      <c r="G93" s="299">
        <v>0</v>
      </c>
      <c r="H93" s="299">
        <v>0</v>
      </c>
      <c r="I93" s="299">
        <v>0</v>
      </c>
      <c r="J93" s="299">
        <v>0</v>
      </c>
      <c r="K93" s="299">
        <v>0</v>
      </c>
      <c r="L93" s="299">
        <v>0</v>
      </c>
      <c r="M93" s="299">
        <v>0</v>
      </c>
      <c r="N93" s="299">
        <v>0</v>
      </c>
      <c r="O93" s="299">
        <v>0</v>
      </c>
      <c r="P93" s="299">
        <v>0</v>
      </c>
      <c r="Q93" s="299">
        <v>0</v>
      </c>
      <c r="R93" s="299">
        <v>0</v>
      </c>
      <c r="S93" s="299">
        <v>0</v>
      </c>
      <c r="T93" s="299">
        <v>0</v>
      </c>
      <c r="U93" s="299">
        <v>0</v>
      </c>
      <c r="V93" s="299">
        <v>0</v>
      </c>
      <c r="W93" s="299">
        <v>0</v>
      </c>
      <c r="DA93" s="71" t="s">
        <v>729</v>
      </c>
    </row>
    <row r="94" spans="1:105" ht="12" customHeight="1" x14ac:dyDescent="0.3">
      <c r="A94" s="59" t="s">
        <v>70</v>
      </c>
      <c r="B94" s="299">
        <v>0</v>
      </c>
      <c r="C94" s="299">
        <v>0</v>
      </c>
      <c r="D94" s="299">
        <v>0</v>
      </c>
      <c r="E94" s="299">
        <v>0</v>
      </c>
      <c r="F94" s="299">
        <v>0</v>
      </c>
      <c r="G94" s="299">
        <v>0</v>
      </c>
      <c r="H94" s="299">
        <v>0</v>
      </c>
      <c r="I94" s="299">
        <v>0</v>
      </c>
      <c r="J94" s="299">
        <v>0</v>
      </c>
      <c r="K94" s="299">
        <v>0</v>
      </c>
      <c r="L94" s="299">
        <v>0</v>
      </c>
      <c r="M94" s="299">
        <v>0</v>
      </c>
      <c r="N94" s="299">
        <v>0</v>
      </c>
      <c r="O94" s="299">
        <v>0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730</v>
      </c>
    </row>
    <row r="95" spans="1:105" ht="12" customHeight="1" x14ac:dyDescent="0.3">
      <c r="A95" s="59" t="s">
        <v>162</v>
      </c>
      <c r="B95" s="299">
        <v>0</v>
      </c>
      <c r="C95" s="299">
        <v>0</v>
      </c>
      <c r="D95" s="299">
        <v>0</v>
      </c>
      <c r="E95" s="299">
        <v>0</v>
      </c>
      <c r="F95" s="299">
        <v>0</v>
      </c>
      <c r="G95" s="299">
        <v>0</v>
      </c>
      <c r="H95" s="299">
        <v>0</v>
      </c>
      <c r="I95" s="299">
        <v>0</v>
      </c>
      <c r="J95" s="299">
        <v>0</v>
      </c>
      <c r="K95" s="299">
        <v>0</v>
      </c>
      <c r="L95" s="299">
        <v>0</v>
      </c>
      <c r="M95" s="299">
        <v>0</v>
      </c>
      <c r="N95" s="299">
        <v>0</v>
      </c>
      <c r="O95" s="299">
        <v>0</v>
      </c>
      <c r="P95" s="299">
        <v>0</v>
      </c>
      <c r="Q95" s="299">
        <v>0</v>
      </c>
      <c r="R95" s="299">
        <v>0</v>
      </c>
      <c r="S95" s="299">
        <v>0</v>
      </c>
      <c r="T95" s="299">
        <v>0</v>
      </c>
      <c r="U95" s="299">
        <v>0</v>
      </c>
      <c r="V95" s="299">
        <v>0</v>
      </c>
      <c r="W95" s="299">
        <v>0</v>
      </c>
      <c r="DA95" s="71" t="s">
        <v>731</v>
      </c>
    </row>
    <row r="96" spans="1:105" ht="12" customHeight="1" x14ac:dyDescent="0.3">
      <c r="A96" s="60" t="s">
        <v>527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732</v>
      </c>
    </row>
    <row r="97" spans="1:105" ht="12" customHeight="1" x14ac:dyDescent="0.3">
      <c r="A97" s="57" t="s">
        <v>529</v>
      </c>
      <c r="B97" s="296">
        <f t="shared" ref="B97:W97" si="1">B98+B102+B113</f>
        <v>0</v>
      </c>
      <c r="C97" s="296">
        <f t="shared" si="1"/>
        <v>0</v>
      </c>
      <c r="D97" s="296">
        <f t="shared" si="1"/>
        <v>0</v>
      </c>
      <c r="E97" s="296">
        <f t="shared" si="1"/>
        <v>0</v>
      </c>
      <c r="F97" s="296">
        <f t="shared" si="1"/>
        <v>0</v>
      </c>
      <c r="G97" s="296">
        <f t="shared" si="1"/>
        <v>0</v>
      </c>
      <c r="H97" s="296">
        <f t="shared" si="1"/>
        <v>0</v>
      </c>
      <c r="I97" s="296">
        <f t="shared" si="1"/>
        <v>0</v>
      </c>
      <c r="J97" s="296">
        <f t="shared" si="1"/>
        <v>0</v>
      </c>
      <c r="K97" s="296">
        <f t="shared" si="1"/>
        <v>0</v>
      </c>
      <c r="L97" s="296">
        <f t="shared" si="1"/>
        <v>0</v>
      </c>
      <c r="M97" s="296">
        <f t="shared" si="1"/>
        <v>0</v>
      </c>
      <c r="N97" s="296">
        <f t="shared" si="1"/>
        <v>0</v>
      </c>
      <c r="O97" s="296">
        <f t="shared" si="1"/>
        <v>0</v>
      </c>
      <c r="P97" s="296">
        <f t="shared" si="1"/>
        <v>0</v>
      </c>
      <c r="Q97" s="296">
        <f t="shared" si="1"/>
        <v>0</v>
      </c>
      <c r="R97" s="296">
        <f t="shared" si="1"/>
        <v>0</v>
      </c>
      <c r="S97" s="296">
        <f t="shared" si="1"/>
        <v>0</v>
      </c>
      <c r="T97" s="296">
        <f t="shared" si="1"/>
        <v>0</v>
      </c>
      <c r="U97" s="296">
        <f t="shared" si="1"/>
        <v>0</v>
      </c>
      <c r="V97" s="296">
        <f t="shared" si="1"/>
        <v>0</v>
      </c>
      <c r="W97" s="296">
        <f t="shared" si="1"/>
        <v>0</v>
      </c>
      <c r="DA97" s="70"/>
    </row>
    <row r="98" spans="1:105" ht="12" customHeight="1" x14ac:dyDescent="0.3">
      <c r="A98" s="60" t="s">
        <v>530</v>
      </c>
      <c r="B98" s="264">
        <v>0</v>
      </c>
      <c r="C98" s="264">
        <v>0</v>
      </c>
      <c r="D98" s="264">
        <v>0</v>
      </c>
      <c r="E98" s="264">
        <v>0</v>
      </c>
      <c r="F98" s="264">
        <v>0</v>
      </c>
      <c r="G98" s="264">
        <v>0</v>
      </c>
      <c r="H98" s="264">
        <v>0</v>
      </c>
      <c r="I98" s="264">
        <v>0</v>
      </c>
      <c r="J98" s="264">
        <v>0</v>
      </c>
      <c r="K98" s="264">
        <v>0</v>
      </c>
      <c r="L98" s="264">
        <v>0</v>
      </c>
      <c r="M98" s="264">
        <v>0</v>
      </c>
      <c r="N98" s="264">
        <v>0</v>
      </c>
      <c r="O98" s="264">
        <v>0</v>
      </c>
      <c r="P98" s="264">
        <v>0</v>
      </c>
      <c r="Q98" s="264">
        <v>0</v>
      </c>
      <c r="R98" s="264">
        <v>0</v>
      </c>
      <c r="S98" s="264">
        <v>0</v>
      </c>
      <c r="T98" s="264">
        <v>0</v>
      </c>
      <c r="U98" s="264">
        <v>0</v>
      </c>
      <c r="V98" s="264">
        <v>0</v>
      </c>
      <c r="W98" s="264">
        <v>0</v>
      </c>
      <c r="DA98" s="72" t="s">
        <v>733</v>
      </c>
    </row>
    <row r="99" spans="1:105" ht="12" customHeight="1" x14ac:dyDescent="0.3">
      <c r="A99" s="59" t="s">
        <v>33</v>
      </c>
      <c r="B99" s="232">
        <v>0</v>
      </c>
      <c r="C99" s="232">
        <v>0</v>
      </c>
      <c r="D99" s="232">
        <v>0</v>
      </c>
      <c r="E99" s="232">
        <v>0</v>
      </c>
      <c r="F99" s="232">
        <v>0</v>
      </c>
      <c r="G99" s="232">
        <v>0</v>
      </c>
      <c r="H99" s="232">
        <v>0</v>
      </c>
      <c r="I99" s="232">
        <v>0</v>
      </c>
      <c r="J99" s="232">
        <v>0</v>
      </c>
      <c r="K99" s="232">
        <v>0</v>
      </c>
      <c r="L99" s="232">
        <v>0</v>
      </c>
      <c r="M99" s="232">
        <v>0</v>
      </c>
      <c r="N99" s="232">
        <v>0</v>
      </c>
      <c r="O99" s="232">
        <v>0</v>
      </c>
      <c r="P99" s="232">
        <v>0</v>
      </c>
      <c r="Q99" s="232">
        <v>0</v>
      </c>
      <c r="R99" s="232">
        <v>0</v>
      </c>
      <c r="S99" s="232">
        <v>0</v>
      </c>
      <c r="T99" s="232">
        <v>0</v>
      </c>
      <c r="U99" s="232">
        <v>0</v>
      </c>
      <c r="V99" s="232">
        <v>0</v>
      </c>
      <c r="W99" s="232">
        <v>0</v>
      </c>
      <c r="DA99" s="71" t="s">
        <v>734</v>
      </c>
    </row>
    <row r="100" spans="1:105" ht="12" customHeight="1" x14ac:dyDescent="0.3">
      <c r="A100" s="59" t="s">
        <v>160</v>
      </c>
      <c r="B100" s="232">
        <v>0</v>
      </c>
      <c r="C100" s="232">
        <v>0</v>
      </c>
      <c r="D100" s="232">
        <v>0</v>
      </c>
      <c r="E100" s="232">
        <v>0</v>
      </c>
      <c r="F100" s="232">
        <v>0</v>
      </c>
      <c r="G100" s="232">
        <v>0</v>
      </c>
      <c r="H100" s="232">
        <v>0</v>
      </c>
      <c r="I100" s="232">
        <v>0</v>
      </c>
      <c r="J100" s="232">
        <v>0</v>
      </c>
      <c r="K100" s="232">
        <v>0</v>
      </c>
      <c r="L100" s="232">
        <v>0</v>
      </c>
      <c r="M100" s="232">
        <v>0</v>
      </c>
      <c r="N100" s="232">
        <v>0</v>
      </c>
      <c r="O100" s="232">
        <v>0</v>
      </c>
      <c r="P100" s="232">
        <v>0</v>
      </c>
      <c r="Q100" s="232">
        <v>0</v>
      </c>
      <c r="R100" s="232">
        <v>0</v>
      </c>
      <c r="S100" s="232">
        <v>0</v>
      </c>
      <c r="T100" s="232">
        <v>0</v>
      </c>
      <c r="U100" s="232">
        <v>0</v>
      </c>
      <c r="V100" s="232">
        <v>0</v>
      </c>
      <c r="W100" s="232">
        <v>0</v>
      </c>
      <c r="DA100" s="71" t="s">
        <v>735</v>
      </c>
    </row>
    <row r="101" spans="1:105" ht="12" customHeight="1" x14ac:dyDescent="0.3">
      <c r="A101" s="59" t="s">
        <v>162</v>
      </c>
      <c r="B101" s="232">
        <v>0</v>
      </c>
      <c r="C101" s="232">
        <v>0</v>
      </c>
      <c r="D101" s="232">
        <v>0</v>
      </c>
      <c r="E101" s="232">
        <v>0</v>
      </c>
      <c r="F101" s="232">
        <v>0</v>
      </c>
      <c r="G101" s="232">
        <v>0</v>
      </c>
      <c r="H101" s="232">
        <v>0</v>
      </c>
      <c r="I101" s="232">
        <v>0</v>
      </c>
      <c r="J101" s="232">
        <v>0</v>
      </c>
      <c r="K101" s="232">
        <v>0</v>
      </c>
      <c r="L101" s="232">
        <v>0</v>
      </c>
      <c r="M101" s="232">
        <v>0</v>
      </c>
      <c r="N101" s="232">
        <v>0</v>
      </c>
      <c r="O101" s="232">
        <v>0</v>
      </c>
      <c r="P101" s="232">
        <v>0</v>
      </c>
      <c r="Q101" s="232">
        <v>0</v>
      </c>
      <c r="R101" s="232">
        <v>0</v>
      </c>
      <c r="S101" s="232">
        <v>0</v>
      </c>
      <c r="T101" s="232">
        <v>0</v>
      </c>
      <c r="U101" s="232">
        <v>0</v>
      </c>
      <c r="V101" s="232">
        <v>0</v>
      </c>
      <c r="W101" s="232">
        <v>0</v>
      </c>
      <c r="DA101" s="71" t="s">
        <v>736</v>
      </c>
    </row>
    <row r="102" spans="1:105" ht="12" customHeight="1" x14ac:dyDescent="0.3">
      <c r="A102" s="60" t="s">
        <v>535</v>
      </c>
      <c r="B102" s="264">
        <v>0</v>
      </c>
      <c r="C102" s="264">
        <v>0</v>
      </c>
      <c r="D102" s="264">
        <v>0</v>
      </c>
      <c r="E102" s="264">
        <v>0</v>
      </c>
      <c r="F102" s="264">
        <v>0</v>
      </c>
      <c r="G102" s="264">
        <v>0</v>
      </c>
      <c r="H102" s="264">
        <v>0</v>
      </c>
      <c r="I102" s="264">
        <v>0</v>
      </c>
      <c r="J102" s="264">
        <v>0</v>
      </c>
      <c r="K102" s="264">
        <v>0</v>
      </c>
      <c r="L102" s="264">
        <v>0</v>
      </c>
      <c r="M102" s="264">
        <v>0</v>
      </c>
      <c r="N102" s="264">
        <v>0</v>
      </c>
      <c r="O102" s="264">
        <v>0</v>
      </c>
      <c r="P102" s="264">
        <v>0</v>
      </c>
      <c r="Q102" s="264">
        <v>0</v>
      </c>
      <c r="R102" s="264">
        <v>0</v>
      </c>
      <c r="S102" s="264">
        <v>0</v>
      </c>
      <c r="T102" s="264">
        <v>0</v>
      </c>
      <c r="U102" s="264">
        <v>0</v>
      </c>
      <c r="V102" s="264">
        <v>0</v>
      </c>
      <c r="W102" s="264">
        <v>0</v>
      </c>
      <c r="DA102" s="72" t="s">
        <v>737</v>
      </c>
    </row>
    <row r="103" spans="1:105" ht="12" customHeight="1" x14ac:dyDescent="0.3">
      <c r="A103" s="64" t="s">
        <v>30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738</v>
      </c>
    </row>
    <row r="104" spans="1:105" ht="12" customHeight="1" x14ac:dyDescent="0.3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739</v>
      </c>
    </row>
    <row r="105" spans="1:105" ht="12" customHeight="1" x14ac:dyDescent="0.3">
      <c r="A105" s="64" t="s">
        <v>33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740</v>
      </c>
    </row>
    <row r="106" spans="1:105" ht="12" customHeight="1" x14ac:dyDescent="0.3">
      <c r="A106" s="64" t="s">
        <v>160</v>
      </c>
      <c r="B106" s="231">
        <v>0</v>
      </c>
      <c r="C106" s="231">
        <v>0</v>
      </c>
      <c r="D106" s="231">
        <v>0</v>
      </c>
      <c r="E106" s="231">
        <v>0</v>
      </c>
      <c r="F106" s="231">
        <v>0</v>
      </c>
      <c r="G106" s="231">
        <v>0</v>
      </c>
      <c r="H106" s="231">
        <v>0</v>
      </c>
      <c r="I106" s="231">
        <v>0</v>
      </c>
      <c r="J106" s="231">
        <v>0</v>
      </c>
      <c r="K106" s="231">
        <v>0</v>
      </c>
      <c r="L106" s="231">
        <v>0</v>
      </c>
      <c r="M106" s="231">
        <v>0</v>
      </c>
      <c r="N106" s="231">
        <v>0</v>
      </c>
      <c r="O106" s="231">
        <v>0</v>
      </c>
      <c r="P106" s="231">
        <v>0</v>
      </c>
      <c r="Q106" s="231">
        <v>0</v>
      </c>
      <c r="R106" s="231">
        <v>0</v>
      </c>
      <c r="S106" s="231">
        <v>0</v>
      </c>
      <c r="T106" s="231">
        <v>0</v>
      </c>
      <c r="U106" s="231">
        <v>0</v>
      </c>
      <c r="V106" s="231">
        <v>0</v>
      </c>
      <c r="W106" s="231">
        <v>0</v>
      </c>
      <c r="DA106" s="73" t="s">
        <v>741</v>
      </c>
    </row>
    <row r="107" spans="1:105" ht="12" customHeight="1" x14ac:dyDescent="0.3">
      <c r="A107" s="64" t="s">
        <v>70</v>
      </c>
      <c r="B107" s="231">
        <v>0</v>
      </c>
      <c r="C107" s="231">
        <v>0</v>
      </c>
      <c r="D107" s="231">
        <v>0</v>
      </c>
      <c r="E107" s="231">
        <v>0</v>
      </c>
      <c r="F107" s="231">
        <v>0</v>
      </c>
      <c r="G107" s="231">
        <v>0</v>
      </c>
      <c r="H107" s="231">
        <v>0</v>
      </c>
      <c r="I107" s="231">
        <v>0</v>
      </c>
      <c r="J107" s="231">
        <v>0</v>
      </c>
      <c r="K107" s="231">
        <v>0</v>
      </c>
      <c r="L107" s="231">
        <v>0</v>
      </c>
      <c r="M107" s="231">
        <v>0</v>
      </c>
      <c r="N107" s="231">
        <v>0</v>
      </c>
      <c r="O107" s="231">
        <v>0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742</v>
      </c>
    </row>
    <row r="108" spans="1:105" ht="12" customHeight="1" x14ac:dyDescent="0.3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743</v>
      </c>
    </row>
    <row r="109" spans="1:105" ht="12" customHeight="1" x14ac:dyDescent="0.3">
      <c r="A109" s="64" t="s">
        <v>162</v>
      </c>
      <c r="B109" s="231">
        <v>0</v>
      </c>
      <c r="C109" s="231">
        <v>0</v>
      </c>
      <c r="D109" s="231">
        <v>0</v>
      </c>
      <c r="E109" s="231">
        <v>0</v>
      </c>
      <c r="F109" s="231">
        <v>0</v>
      </c>
      <c r="G109" s="231">
        <v>0</v>
      </c>
      <c r="H109" s="231">
        <v>0</v>
      </c>
      <c r="I109" s="231">
        <v>0</v>
      </c>
      <c r="J109" s="231">
        <v>0</v>
      </c>
      <c r="K109" s="231">
        <v>0</v>
      </c>
      <c r="L109" s="231">
        <v>0</v>
      </c>
      <c r="M109" s="231">
        <v>0</v>
      </c>
      <c r="N109" s="231">
        <v>0</v>
      </c>
      <c r="O109" s="231">
        <v>0</v>
      </c>
      <c r="P109" s="231">
        <v>0</v>
      </c>
      <c r="Q109" s="231">
        <v>0</v>
      </c>
      <c r="R109" s="231">
        <v>0</v>
      </c>
      <c r="S109" s="231">
        <v>0</v>
      </c>
      <c r="T109" s="231">
        <v>0</v>
      </c>
      <c r="U109" s="231">
        <v>0</v>
      </c>
      <c r="V109" s="231">
        <v>0</v>
      </c>
      <c r="W109" s="231">
        <v>0</v>
      </c>
      <c r="DA109" s="73" t="s">
        <v>744</v>
      </c>
    </row>
    <row r="110" spans="1:105" ht="12" customHeight="1" x14ac:dyDescent="0.3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745</v>
      </c>
    </row>
    <row r="111" spans="1:105" ht="12" customHeight="1" x14ac:dyDescent="0.3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746</v>
      </c>
    </row>
    <row r="112" spans="1:105" ht="12" customHeight="1" x14ac:dyDescent="0.3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747</v>
      </c>
    </row>
    <row r="113" spans="1:105" ht="12" customHeight="1" x14ac:dyDescent="0.3">
      <c r="A113" s="61" t="s">
        <v>547</v>
      </c>
      <c r="B113" s="265">
        <v>0</v>
      </c>
      <c r="C113" s="265">
        <v>0</v>
      </c>
      <c r="D113" s="265">
        <v>0</v>
      </c>
      <c r="E113" s="265">
        <v>0</v>
      </c>
      <c r="F113" s="265">
        <v>0</v>
      </c>
      <c r="G113" s="265">
        <v>0</v>
      </c>
      <c r="H113" s="265">
        <v>0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748</v>
      </c>
    </row>
    <row r="114" spans="1:105" ht="12" customHeight="1" x14ac:dyDescent="0.3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3">
      <c r="A115" s="34" t="s">
        <v>45</v>
      </c>
      <c r="B115" s="225">
        <v>171.0022047251592</v>
      </c>
      <c r="C115" s="225">
        <v>161.75443247160339</v>
      </c>
      <c r="D115" s="225">
        <v>167.0501854037978</v>
      </c>
      <c r="E115" s="225">
        <v>183.7156704944733</v>
      </c>
      <c r="F115" s="225">
        <v>186.75979489957351</v>
      </c>
      <c r="G115" s="225">
        <v>179.3199658720209</v>
      </c>
      <c r="H115" s="225">
        <v>184.57680931958001</v>
      </c>
      <c r="I115" s="225">
        <v>185.16722367976439</v>
      </c>
      <c r="J115" s="225">
        <v>177.05535261286309</v>
      </c>
      <c r="K115" s="225">
        <v>112.7391621138073</v>
      </c>
      <c r="L115" s="225">
        <v>161.20654921941829</v>
      </c>
      <c r="M115" s="225">
        <v>158.8666648234248</v>
      </c>
      <c r="N115" s="225">
        <v>158.27565162425279</v>
      </c>
      <c r="O115" s="225">
        <v>160.7411214070024</v>
      </c>
      <c r="P115" s="225">
        <v>159.47124488779289</v>
      </c>
      <c r="Q115" s="225">
        <v>162.34470516655031</v>
      </c>
      <c r="R115" s="225">
        <v>161.1976217635289</v>
      </c>
      <c r="S115" s="225">
        <v>168.0853238815543</v>
      </c>
      <c r="T115" s="225">
        <v>176.16479462965509</v>
      </c>
      <c r="U115" s="225">
        <v>170.9908197036508</v>
      </c>
      <c r="V115" s="225">
        <v>161.40143773736381</v>
      </c>
      <c r="W115" s="225">
        <v>174.72820117222611</v>
      </c>
      <c r="DA115" s="89" t="s">
        <v>749</v>
      </c>
    </row>
    <row r="116" spans="1:105" ht="12" customHeight="1" x14ac:dyDescent="0.3">
      <c r="A116" s="55" t="s">
        <v>92</v>
      </c>
      <c r="B116" s="261">
        <v>0.24038937811122471</v>
      </c>
      <c r="C116" s="261">
        <v>0.2274198722649651</v>
      </c>
      <c r="D116" s="261">
        <v>0.23627127208832821</v>
      </c>
      <c r="E116" s="261">
        <v>0.25880250870159532</v>
      </c>
      <c r="F116" s="261">
        <v>0.26381140914504769</v>
      </c>
      <c r="G116" s="261">
        <v>0.25452969271248971</v>
      </c>
      <c r="H116" s="261">
        <v>0.25898240547545881</v>
      </c>
      <c r="I116" s="261">
        <v>0.25908025622331088</v>
      </c>
      <c r="J116" s="261">
        <v>0.2456590879483441</v>
      </c>
      <c r="K116" s="261">
        <v>0.1600282865569245</v>
      </c>
      <c r="L116" s="261">
        <v>0.21569226134190209</v>
      </c>
      <c r="M116" s="261">
        <v>0.21112023066335411</v>
      </c>
      <c r="N116" s="261">
        <v>0.21216884051450791</v>
      </c>
      <c r="O116" s="261">
        <v>0.21199266312556139</v>
      </c>
      <c r="P116" s="261">
        <v>0.20875922090293711</v>
      </c>
      <c r="Q116" s="261">
        <v>0.20974026928143991</v>
      </c>
      <c r="R116" s="261">
        <v>0.2083526109294957</v>
      </c>
      <c r="S116" s="261">
        <v>0.2133833638677963</v>
      </c>
      <c r="T116" s="261">
        <v>0.22231827092864101</v>
      </c>
      <c r="U116" s="261">
        <v>0.21566166753391361</v>
      </c>
      <c r="V116" s="261">
        <v>0.20400699459065469</v>
      </c>
      <c r="W116" s="261">
        <v>0.2183346864651145</v>
      </c>
      <c r="DA116" s="67" t="s">
        <v>750</v>
      </c>
    </row>
    <row r="117" spans="1:105" ht="12" customHeight="1" x14ac:dyDescent="0.3">
      <c r="A117" s="202" t="s">
        <v>93</v>
      </c>
      <c r="B117" s="226">
        <v>3.1973639651118282E-2</v>
      </c>
      <c r="C117" s="226">
        <v>3.0248595434773949E-2</v>
      </c>
      <c r="D117" s="226">
        <v>3.142589981728805E-2</v>
      </c>
      <c r="E117" s="226">
        <v>3.455731642077893E-2</v>
      </c>
      <c r="F117" s="226">
        <v>3.522614362192536E-2</v>
      </c>
      <c r="G117" s="226">
        <v>3.398677691989048E-2</v>
      </c>
      <c r="H117" s="226">
        <v>3.4845596229549573E-2</v>
      </c>
      <c r="I117" s="226">
        <v>3.485876186388738E-2</v>
      </c>
      <c r="J117" s="226">
        <v>3.3375050360779847E-2</v>
      </c>
      <c r="K117" s="226">
        <v>2.1741317073153559E-2</v>
      </c>
      <c r="L117" s="226">
        <v>2.9646486899118078E-2</v>
      </c>
      <c r="M117" s="226">
        <v>2.9018070066865211E-2</v>
      </c>
      <c r="N117" s="226">
        <v>2.916219947615005E-2</v>
      </c>
      <c r="O117" s="226">
        <v>2.9484193430564739E-2</v>
      </c>
      <c r="P117" s="226">
        <v>2.9123561709546612E-2</v>
      </c>
      <c r="Q117" s="226">
        <v>2.9559753616809459E-2</v>
      </c>
      <c r="R117" s="226">
        <v>2.954708251069561E-2</v>
      </c>
      <c r="S117" s="226">
        <v>3.0515850953102351E-2</v>
      </c>
      <c r="T117" s="226">
        <v>3.2033058955234762E-2</v>
      </c>
      <c r="U117" s="226">
        <v>3.1131876821640321E-2</v>
      </c>
      <c r="V117" s="226">
        <v>2.9449464519931742E-2</v>
      </c>
      <c r="W117" s="226">
        <v>3.1723501623997327E-2</v>
      </c>
      <c r="DA117" s="174" t="s">
        <v>751</v>
      </c>
    </row>
    <row r="118" spans="1:105" ht="12" customHeight="1" x14ac:dyDescent="0.3">
      <c r="A118" s="202" t="s">
        <v>94</v>
      </c>
      <c r="B118" s="226">
        <v>4.2489466019653346</v>
      </c>
      <c r="C118" s="226">
        <v>4.0197071146484822</v>
      </c>
      <c r="D118" s="226">
        <v>4.1761579757373362</v>
      </c>
      <c r="E118" s="226">
        <v>4.5744036137027688</v>
      </c>
      <c r="F118" s="226">
        <v>4.6629372697486806</v>
      </c>
      <c r="G118" s="226">
        <v>4.4988804474115653</v>
      </c>
      <c r="H118" s="226">
        <v>4.5775833373328956</v>
      </c>
      <c r="I118" s="226">
        <v>4.5793128754924126</v>
      </c>
      <c r="J118" s="226">
        <v>4.3420901338538851</v>
      </c>
      <c r="K118" s="226">
        <v>2.8285427988826348</v>
      </c>
      <c r="L118" s="226">
        <v>3.81241845251107</v>
      </c>
      <c r="M118" s="226">
        <v>3.7316065864946379</v>
      </c>
      <c r="N118" s="226">
        <v>3.7501410462900542</v>
      </c>
      <c r="O118" s="226">
        <v>3.7470270637838832</v>
      </c>
      <c r="P118" s="226">
        <v>3.6898751070193279</v>
      </c>
      <c r="Q118" s="226">
        <v>3.7072153997017878</v>
      </c>
      <c r="R118" s="226">
        <v>3.6826881669034481</v>
      </c>
      <c r="S118" s="226">
        <v>3.7716080716449532</v>
      </c>
      <c r="T118" s="226">
        <v>3.9295349455082662</v>
      </c>
      <c r="U118" s="226">
        <v>3.8118776987659779</v>
      </c>
      <c r="V118" s="226">
        <v>3.6058782349445568</v>
      </c>
      <c r="W118" s="226">
        <v>3.8591240238488611</v>
      </c>
      <c r="DA118" s="174" t="s">
        <v>752</v>
      </c>
    </row>
    <row r="119" spans="1:105" ht="12" customHeight="1" x14ac:dyDescent="0.3">
      <c r="A119" s="202" t="s">
        <v>95</v>
      </c>
      <c r="B119" s="226">
        <v>8.152437104641079E-2</v>
      </c>
      <c r="C119" s="226">
        <v>7.7125962035136331E-2</v>
      </c>
      <c r="D119" s="226">
        <v>8.0127778542794667E-2</v>
      </c>
      <c r="E119" s="226">
        <v>8.811206722151417E-2</v>
      </c>
      <c r="F119" s="226">
        <v>8.981740066203435E-2</v>
      </c>
      <c r="G119" s="226">
        <v>8.6657341563922768E-2</v>
      </c>
      <c r="H119" s="226">
        <v>8.884710490730309E-2</v>
      </c>
      <c r="I119" s="226">
        <v>8.8880673811892241E-2</v>
      </c>
      <c r="J119" s="226">
        <v>8.5097599741345009E-2</v>
      </c>
      <c r="K119" s="226">
        <v>5.5434639892410403E-2</v>
      </c>
      <c r="L119" s="226">
        <v>7.5590743642528282E-2</v>
      </c>
      <c r="M119" s="226">
        <v>7.3988446013499909E-2</v>
      </c>
      <c r="N119" s="226">
        <v>7.4355938096648658E-2</v>
      </c>
      <c r="O119" s="226">
        <v>7.5320112543746154E-2</v>
      </c>
      <c r="P119" s="226">
        <v>7.425742195474698E-2</v>
      </c>
      <c r="Q119" s="226">
        <v>7.5511249933355937E-2</v>
      </c>
      <c r="R119" s="226">
        <v>7.5337288598503818E-2</v>
      </c>
      <c r="S119" s="226">
        <v>7.7951507112727428E-2</v>
      </c>
      <c r="T119" s="226">
        <v>8.1828178044080088E-2</v>
      </c>
      <c r="U119" s="226">
        <v>7.9378097241106338E-2</v>
      </c>
      <c r="V119" s="226">
        <v>7.5088388398630579E-2</v>
      </c>
      <c r="W119" s="226">
        <v>8.1034042673538254E-2</v>
      </c>
      <c r="DA119" s="174" t="s">
        <v>753</v>
      </c>
    </row>
    <row r="120" spans="1:105" ht="12" customHeight="1" x14ac:dyDescent="0.3">
      <c r="A120" s="56" t="s">
        <v>96</v>
      </c>
      <c r="B120" s="262">
        <v>0.67649816046718381</v>
      </c>
      <c r="C120" s="262">
        <v>0.64795783379722582</v>
      </c>
      <c r="D120" s="262">
        <v>0.67334500023184918</v>
      </c>
      <c r="E120" s="262">
        <v>0.71826294618420139</v>
      </c>
      <c r="F120" s="262">
        <v>0.73915817875593737</v>
      </c>
      <c r="G120" s="262">
        <v>0.70441767356553786</v>
      </c>
      <c r="H120" s="262">
        <v>0.72298780939929963</v>
      </c>
      <c r="I120" s="262">
        <v>0.72588375693355467</v>
      </c>
      <c r="J120" s="262">
        <v>0.697794967323488</v>
      </c>
      <c r="K120" s="262">
        <v>0.43625619719011582</v>
      </c>
      <c r="L120" s="262">
        <v>0.65851369972376139</v>
      </c>
      <c r="M120" s="262">
        <v>0.65271224995267541</v>
      </c>
      <c r="N120" s="262">
        <v>0.66285372969815637</v>
      </c>
      <c r="O120" s="262">
        <v>0.68627305151817719</v>
      </c>
      <c r="P120" s="262">
        <v>0.71730569678003553</v>
      </c>
      <c r="Q120" s="262">
        <v>0.76513826127336637</v>
      </c>
      <c r="R120" s="262">
        <v>0.79693836735993773</v>
      </c>
      <c r="S120" s="262">
        <v>0.84572498230007476</v>
      </c>
      <c r="T120" s="262">
        <v>0.86702636058281224</v>
      </c>
      <c r="U120" s="262">
        <v>0.86257343112710649</v>
      </c>
      <c r="V120" s="262">
        <v>0.82333175959775795</v>
      </c>
      <c r="W120" s="262">
        <v>0.81229294266593488</v>
      </c>
      <c r="DA120" s="68" t="s">
        <v>754</v>
      </c>
    </row>
    <row r="121" spans="1:105" ht="12" customHeight="1" x14ac:dyDescent="0.3">
      <c r="A121" s="37" t="s">
        <v>160</v>
      </c>
      <c r="B121" s="228">
        <v>2.0025140575063549E-2</v>
      </c>
      <c r="C121" s="228">
        <v>1.5920547596302919E-3</v>
      </c>
      <c r="D121" s="228">
        <v>1.653012979090719E-3</v>
      </c>
      <c r="E121" s="228">
        <v>1.683337049395362E-3</v>
      </c>
      <c r="F121" s="228">
        <v>1.6297763680003081E-3</v>
      </c>
      <c r="G121" s="228">
        <v>6.6546588606427011E-3</v>
      </c>
      <c r="H121" s="228">
        <v>8.2793502472291707E-3</v>
      </c>
      <c r="I121" s="228">
        <v>6.540932995438193E-3</v>
      </c>
      <c r="J121" s="228">
        <v>4.9060633268270702E-3</v>
      </c>
      <c r="K121" s="228">
        <v>0</v>
      </c>
      <c r="L121" s="228">
        <v>1.41754469401454E-3</v>
      </c>
      <c r="M121" s="228">
        <v>1.367059371782332E-3</v>
      </c>
      <c r="N121" s="228">
        <v>5.620789780769693E-3</v>
      </c>
      <c r="O121" s="228">
        <v>5.5441988768150496E-3</v>
      </c>
      <c r="P121" s="228">
        <v>1.2996633167360681E-3</v>
      </c>
      <c r="Q121" s="228">
        <v>1.276528377789347E-3</v>
      </c>
      <c r="R121" s="228">
        <v>1.2418490633019641E-3</v>
      </c>
      <c r="S121" s="228">
        <v>1.2251808170393581E-4</v>
      </c>
      <c r="T121" s="228">
        <v>1.228004406961837E-4</v>
      </c>
      <c r="U121" s="228">
        <v>1.20503653836593E-4</v>
      </c>
      <c r="V121" s="228">
        <v>6.3042616005958138E-3</v>
      </c>
      <c r="W121" s="228">
        <v>6.8923518970943976E-3</v>
      </c>
      <c r="DA121" s="69" t="s">
        <v>755</v>
      </c>
    </row>
    <row r="122" spans="1:105" ht="12" customHeight="1" x14ac:dyDescent="0.3">
      <c r="A122" s="37" t="s">
        <v>162</v>
      </c>
      <c r="B122" s="228">
        <v>0.18012429430964011</v>
      </c>
      <c r="C122" s="228">
        <v>0.16713766065189231</v>
      </c>
      <c r="D122" s="228">
        <v>0.17516495648806549</v>
      </c>
      <c r="E122" s="228">
        <v>0.21617922134540821</v>
      </c>
      <c r="F122" s="228">
        <v>0.24693449088340669</v>
      </c>
      <c r="G122" s="228">
        <v>0.24750534642237559</v>
      </c>
      <c r="H122" s="228">
        <v>0.24179103444753569</v>
      </c>
      <c r="I122" s="228">
        <v>0.23794573760518181</v>
      </c>
      <c r="J122" s="228">
        <v>0.22344026162304639</v>
      </c>
      <c r="K122" s="228">
        <v>0.2117270360488521</v>
      </c>
      <c r="L122" s="228">
        <v>0.1897458053391276</v>
      </c>
      <c r="M122" s="228">
        <v>0.17388964907340379</v>
      </c>
      <c r="N122" s="228">
        <v>0.17940430701938531</v>
      </c>
      <c r="O122" s="228">
        <v>0.18085175482171559</v>
      </c>
      <c r="P122" s="228">
        <v>0.1604448942562049</v>
      </c>
      <c r="Q122" s="228">
        <v>0.16393227356689369</v>
      </c>
      <c r="R122" s="228">
        <v>0.16363440223609979</v>
      </c>
      <c r="S122" s="228">
        <v>0.15686508217025491</v>
      </c>
      <c r="T122" s="228">
        <v>0.16004588662368011</v>
      </c>
      <c r="U122" s="228">
        <v>0.1530360523566156</v>
      </c>
      <c r="V122" s="228">
        <v>0.13937076612158741</v>
      </c>
      <c r="W122" s="228">
        <v>0.16953736842594039</v>
      </c>
      <c r="DA122" s="69" t="s">
        <v>756</v>
      </c>
    </row>
    <row r="123" spans="1:105" ht="12" customHeight="1" x14ac:dyDescent="0.3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757</v>
      </c>
    </row>
    <row r="124" spans="1:105" ht="12" customHeight="1" x14ac:dyDescent="0.3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4.6297435428301822E-2</v>
      </c>
      <c r="M124" s="228">
        <v>5.0805024766324133E-2</v>
      </c>
      <c r="N124" s="228">
        <v>7.1038290556257058E-2</v>
      </c>
      <c r="O124" s="228">
        <v>9.3933554901040092E-2</v>
      </c>
      <c r="P124" s="228">
        <v>0.15063835600213429</v>
      </c>
      <c r="Q124" s="228">
        <v>0.20475493837321071</v>
      </c>
      <c r="R124" s="228">
        <v>0.26358347488909989</v>
      </c>
      <c r="S124" s="228">
        <v>0.29068556736597101</v>
      </c>
      <c r="T124" s="228">
        <v>0.27852344626678499</v>
      </c>
      <c r="U124" s="228">
        <v>0.30334112448049277</v>
      </c>
      <c r="V124" s="228">
        <v>0.30043120194894712</v>
      </c>
      <c r="W124" s="228">
        <v>0.17388163919171709</v>
      </c>
      <c r="DA124" s="69" t="s">
        <v>758</v>
      </c>
    </row>
    <row r="125" spans="1:105" ht="12" customHeight="1" x14ac:dyDescent="0.3">
      <c r="A125" s="37" t="s">
        <v>38</v>
      </c>
      <c r="B125" s="228">
        <v>0.47634872558248009</v>
      </c>
      <c r="C125" s="228">
        <v>0.47922811838570328</v>
      </c>
      <c r="D125" s="228">
        <v>0.49652703076469301</v>
      </c>
      <c r="E125" s="228">
        <v>0.50040038778939788</v>
      </c>
      <c r="F125" s="228">
        <v>0.4905939115045303</v>
      </c>
      <c r="G125" s="228">
        <v>0.45025766828251951</v>
      </c>
      <c r="H125" s="228">
        <v>0.47291742470453468</v>
      </c>
      <c r="I125" s="228">
        <v>0.4813970863329346</v>
      </c>
      <c r="J125" s="228">
        <v>0.46944864237361461</v>
      </c>
      <c r="K125" s="228">
        <v>0.2245291611412637</v>
      </c>
      <c r="L125" s="228">
        <v>0.42105291426231739</v>
      </c>
      <c r="M125" s="228">
        <v>0.42665051674116511</v>
      </c>
      <c r="N125" s="228">
        <v>0.40679034234174433</v>
      </c>
      <c r="O125" s="228">
        <v>0.4059435429186064</v>
      </c>
      <c r="P125" s="228">
        <v>0.40492278320496028</v>
      </c>
      <c r="Q125" s="228">
        <v>0.39517452095547267</v>
      </c>
      <c r="R125" s="228">
        <v>0.36847864117143608</v>
      </c>
      <c r="S125" s="228">
        <v>0.39805181468214512</v>
      </c>
      <c r="T125" s="228">
        <v>0.42833422725165088</v>
      </c>
      <c r="U125" s="228">
        <v>0.40607575063616141</v>
      </c>
      <c r="V125" s="228">
        <v>0.37722552992662772</v>
      </c>
      <c r="W125" s="228">
        <v>0.46198158315118287</v>
      </c>
      <c r="DA125" s="69" t="s">
        <v>759</v>
      </c>
    </row>
    <row r="126" spans="1:105" ht="12" customHeight="1" x14ac:dyDescent="0.3">
      <c r="A126" s="57" t="s">
        <v>604</v>
      </c>
      <c r="B126" s="296">
        <v>67.674457853657032</v>
      </c>
      <c r="C126" s="296">
        <v>63.95420514515294</v>
      </c>
      <c r="D126" s="296">
        <v>65.983316995393025</v>
      </c>
      <c r="E126" s="296">
        <v>71.39893735738427</v>
      </c>
      <c r="F126" s="296">
        <v>73.58125672105318</v>
      </c>
      <c r="G126" s="296">
        <v>70.267183169071359</v>
      </c>
      <c r="H126" s="296">
        <v>72.270863867934125</v>
      </c>
      <c r="I126" s="296">
        <v>72.618026669475256</v>
      </c>
      <c r="J126" s="296">
        <v>69.693779939693655</v>
      </c>
      <c r="K126" s="296">
        <v>44.075926127078063</v>
      </c>
      <c r="L126" s="296">
        <v>64.290349335413595</v>
      </c>
      <c r="M126" s="296">
        <v>63.630832895035368</v>
      </c>
      <c r="N126" s="296">
        <v>63.107347452011062</v>
      </c>
      <c r="O126" s="296">
        <v>64.25854660660498</v>
      </c>
      <c r="P126" s="296">
        <v>63.891852744696607</v>
      </c>
      <c r="Q126" s="296">
        <v>65.190764197355065</v>
      </c>
      <c r="R126" s="296">
        <v>64.564601813730064</v>
      </c>
      <c r="S126" s="296">
        <v>67.595920280441035</v>
      </c>
      <c r="T126" s="296">
        <v>70.923718659973446</v>
      </c>
      <c r="U126" s="296">
        <v>68.768443248693103</v>
      </c>
      <c r="V126" s="296">
        <v>64.879466460153864</v>
      </c>
      <c r="W126" s="296">
        <v>70.383219463637516</v>
      </c>
      <c r="DA126" s="70" t="s">
        <v>760</v>
      </c>
    </row>
    <row r="127" spans="1:105" ht="12" customHeight="1" x14ac:dyDescent="0.3">
      <c r="A127" s="60" t="s">
        <v>606</v>
      </c>
      <c r="B127" s="264">
        <v>24.172241663027521</v>
      </c>
      <c r="C127" s="264">
        <v>22.133659254476338</v>
      </c>
      <c r="D127" s="264">
        <v>23.835186257100069</v>
      </c>
      <c r="E127" s="264">
        <v>26.892081784310459</v>
      </c>
      <c r="F127" s="264">
        <v>29.733149166264411</v>
      </c>
      <c r="G127" s="264">
        <v>29.92134693543807</v>
      </c>
      <c r="H127" s="264">
        <v>29.392045404488599</v>
      </c>
      <c r="I127" s="264">
        <v>28.75530638137192</v>
      </c>
      <c r="J127" s="264">
        <v>28.062780463965279</v>
      </c>
      <c r="K127" s="264">
        <v>23.94850187327501</v>
      </c>
      <c r="L127" s="264">
        <v>20.690164022176059</v>
      </c>
      <c r="M127" s="264">
        <v>18.578798411235919</v>
      </c>
      <c r="N127" s="264">
        <v>20.474623711325691</v>
      </c>
      <c r="O127" s="264">
        <v>20.4882417612796</v>
      </c>
      <c r="P127" s="264">
        <v>18.392400645349319</v>
      </c>
      <c r="Q127" s="264">
        <v>19.397318060196309</v>
      </c>
      <c r="R127" s="264">
        <v>20.116575643581921</v>
      </c>
      <c r="S127" s="264">
        <v>19.331582710596368</v>
      </c>
      <c r="T127" s="264">
        <v>19.387678166876331</v>
      </c>
      <c r="U127" s="264">
        <v>18.90628162511166</v>
      </c>
      <c r="V127" s="264">
        <v>18.158917980134159</v>
      </c>
      <c r="W127" s="264">
        <v>19.61308845715438</v>
      </c>
      <c r="DA127" s="72" t="s">
        <v>761</v>
      </c>
    </row>
    <row r="128" spans="1:105" ht="12" customHeight="1" x14ac:dyDescent="0.3">
      <c r="A128" s="59" t="s">
        <v>30</v>
      </c>
      <c r="B128" s="232">
        <v>4.3491044612480279</v>
      </c>
      <c r="C128" s="232">
        <v>4.2270536706448514</v>
      </c>
      <c r="D128" s="232">
        <v>3.5768693885161169</v>
      </c>
      <c r="E128" s="232">
        <v>3.431573664246808</v>
      </c>
      <c r="F128" s="232">
        <v>3.6988341328470891</v>
      </c>
      <c r="G128" s="232">
        <v>3.2173764402353311</v>
      </c>
      <c r="H128" s="232">
        <v>3.3809378218179491</v>
      </c>
      <c r="I128" s="232">
        <v>3.6343994809383831</v>
      </c>
      <c r="J128" s="232">
        <v>6.8366502425847662</v>
      </c>
      <c r="K128" s="232">
        <v>4.8978647194738372</v>
      </c>
      <c r="L128" s="232">
        <v>0.81764006706810533</v>
      </c>
      <c r="M128" s="232">
        <v>0</v>
      </c>
      <c r="N128" s="232">
        <v>0.55148208503851814</v>
      </c>
      <c r="O128" s="232">
        <v>0</v>
      </c>
      <c r="P128" s="232">
        <v>0</v>
      </c>
      <c r="Q128" s="232">
        <v>0</v>
      </c>
      <c r="R128" s="232">
        <v>0</v>
      </c>
      <c r="S128" s="232">
        <v>0</v>
      </c>
      <c r="T128" s="232">
        <v>0</v>
      </c>
      <c r="U128" s="232">
        <v>0</v>
      </c>
      <c r="V128" s="232">
        <v>0</v>
      </c>
      <c r="W128" s="232">
        <v>0</v>
      </c>
      <c r="DA128" s="71" t="s">
        <v>762</v>
      </c>
    </row>
    <row r="129" spans="1:105" ht="12" customHeight="1" x14ac:dyDescent="0.3">
      <c r="A129" s="59" t="s">
        <v>33</v>
      </c>
      <c r="B129" s="232">
        <v>0</v>
      </c>
      <c r="C129" s="232">
        <v>0</v>
      </c>
      <c r="D129" s="232">
        <v>0</v>
      </c>
      <c r="E129" s="232">
        <v>0</v>
      </c>
      <c r="F129" s="232">
        <v>0</v>
      </c>
      <c r="G129" s="232">
        <v>0</v>
      </c>
      <c r="H129" s="232">
        <v>0</v>
      </c>
      <c r="I129" s="232">
        <v>0</v>
      </c>
      <c r="J129" s="232">
        <v>0</v>
      </c>
      <c r="K129" s="232">
        <v>0</v>
      </c>
      <c r="L129" s="232">
        <v>0</v>
      </c>
      <c r="M129" s="232">
        <v>0</v>
      </c>
      <c r="N129" s="232">
        <v>0</v>
      </c>
      <c r="O129" s="232">
        <v>0</v>
      </c>
      <c r="P129" s="232">
        <v>0</v>
      </c>
      <c r="Q129" s="232">
        <v>0</v>
      </c>
      <c r="R129" s="232">
        <v>0</v>
      </c>
      <c r="S129" s="232">
        <v>0</v>
      </c>
      <c r="T129" s="232">
        <v>0</v>
      </c>
      <c r="U129" s="232">
        <v>0</v>
      </c>
      <c r="V129" s="232">
        <v>0</v>
      </c>
      <c r="W129" s="232">
        <v>0</v>
      </c>
      <c r="DA129" s="71" t="s">
        <v>763</v>
      </c>
    </row>
    <row r="130" spans="1:105" ht="12" customHeight="1" x14ac:dyDescent="0.3">
      <c r="A130" s="59" t="s">
        <v>160</v>
      </c>
      <c r="B130" s="232">
        <v>1.8806390323637621</v>
      </c>
      <c r="C130" s="232">
        <v>0.14287258556567381</v>
      </c>
      <c r="D130" s="232">
        <v>0.1442962959974424</v>
      </c>
      <c r="E130" s="232">
        <v>0.153965655114984</v>
      </c>
      <c r="F130" s="232">
        <v>0.14979599904942631</v>
      </c>
      <c r="G130" s="232">
        <v>0.61320670909240194</v>
      </c>
      <c r="H130" s="232">
        <v>0.77196435312158906</v>
      </c>
      <c r="I130" s="232">
        <v>0.61287979302156825</v>
      </c>
      <c r="J130" s="232">
        <v>0.44740970175035388</v>
      </c>
      <c r="K130" s="232">
        <v>0</v>
      </c>
      <c r="L130" s="232">
        <v>0.15094958231771011</v>
      </c>
      <c r="M130" s="232">
        <v>0.14844754024562931</v>
      </c>
      <c r="N130" s="232">
        <v>0.6057777062775962</v>
      </c>
      <c r="O130" s="232">
        <v>0.61474673596118412</v>
      </c>
      <c r="P130" s="232">
        <v>0.1501786901529929</v>
      </c>
      <c r="Q130" s="232">
        <v>0.1523507892884047</v>
      </c>
      <c r="R130" s="232">
        <v>0.15404672584836429</v>
      </c>
      <c r="S130" s="232">
        <v>1.534924607932554E-2</v>
      </c>
      <c r="T130" s="232">
        <v>1.519398495964432E-2</v>
      </c>
      <c r="U130" s="232">
        <v>1.5216254351738749E-2</v>
      </c>
      <c r="V130" s="232">
        <v>0.80294274599919069</v>
      </c>
      <c r="W130" s="232">
        <v>0.78800338988309926</v>
      </c>
      <c r="DA130" s="71" t="s">
        <v>764</v>
      </c>
    </row>
    <row r="131" spans="1:105" ht="12" customHeight="1" x14ac:dyDescent="0.3">
      <c r="A131" s="59" t="s">
        <v>70</v>
      </c>
      <c r="B131" s="232">
        <v>1.4313829751785081</v>
      </c>
      <c r="C131" s="232">
        <v>3.1237873303490131</v>
      </c>
      <c r="D131" s="232">
        <v>5.1895000315213826</v>
      </c>
      <c r="E131" s="232">
        <v>4.0072688542536472</v>
      </c>
      <c r="F131" s="232">
        <v>3.731741032300663</v>
      </c>
      <c r="G131" s="232">
        <v>3.8300068111179248</v>
      </c>
      <c r="H131" s="232">
        <v>3.234444474722344</v>
      </c>
      <c r="I131" s="232">
        <v>2.7465798560440691</v>
      </c>
      <c r="J131" s="232">
        <v>0.88995069509164426</v>
      </c>
      <c r="K131" s="232">
        <v>0</v>
      </c>
      <c r="L131" s="232">
        <v>0</v>
      </c>
      <c r="M131" s="232">
        <v>0</v>
      </c>
      <c r="N131" s="232">
        <v>0.44514126880697802</v>
      </c>
      <c r="O131" s="232">
        <v>0.30063000811324703</v>
      </c>
      <c r="P131" s="232">
        <v>0.14642996780948911</v>
      </c>
      <c r="Q131" s="232">
        <v>0.1485040928187856</v>
      </c>
      <c r="R131" s="232">
        <v>0.15033749975143201</v>
      </c>
      <c r="S131" s="232">
        <v>0.1345206419460884</v>
      </c>
      <c r="T131" s="232">
        <v>4.4323541971238757E-2</v>
      </c>
      <c r="U131" s="232">
        <v>2.959520629083464E-2</v>
      </c>
      <c r="V131" s="232">
        <v>3.0056104238595279E-2</v>
      </c>
      <c r="W131" s="232">
        <v>3.0746742046602389E-2</v>
      </c>
      <c r="DA131" s="71" t="s">
        <v>765</v>
      </c>
    </row>
    <row r="132" spans="1:105" ht="12" customHeight="1" x14ac:dyDescent="0.3">
      <c r="A132" s="59" t="s">
        <v>162</v>
      </c>
      <c r="B132" s="232">
        <v>16.51111519423722</v>
      </c>
      <c r="C132" s="232">
        <v>14.639945667916811</v>
      </c>
      <c r="D132" s="232">
        <v>14.92452054106513</v>
      </c>
      <c r="E132" s="232">
        <v>19.299273610695021</v>
      </c>
      <c r="F132" s="232">
        <v>22.15277800206723</v>
      </c>
      <c r="G132" s="232">
        <v>22.260756974992422</v>
      </c>
      <c r="H132" s="232">
        <v>22.00469875482672</v>
      </c>
      <c r="I132" s="232">
        <v>21.761447251367901</v>
      </c>
      <c r="J132" s="232">
        <v>19.888769824538521</v>
      </c>
      <c r="K132" s="232">
        <v>19.050637153801169</v>
      </c>
      <c r="L132" s="232">
        <v>19.72157437279024</v>
      </c>
      <c r="M132" s="232">
        <v>18.430350870990289</v>
      </c>
      <c r="N132" s="232">
        <v>18.872222651202591</v>
      </c>
      <c r="O132" s="232">
        <v>19.572865017205171</v>
      </c>
      <c r="P132" s="232">
        <v>18.095791987386828</v>
      </c>
      <c r="Q132" s="232">
        <v>19.09646317808912</v>
      </c>
      <c r="R132" s="232">
        <v>19.812191417982131</v>
      </c>
      <c r="S132" s="232">
        <v>19.181712822570951</v>
      </c>
      <c r="T132" s="232">
        <v>19.328160639945441</v>
      </c>
      <c r="U132" s="232">
        <v>18.86147016446909</v>
      </c>
      <c r="V132" s="232">
        <v>17.32591912989637</v>
      </c>
      <c r="W132" s="232">
        <v>18.794338325224679</v>
      </c>
      <c r="DA132" s="71" t="s">
        <v>766</v>
      </c>
    </row>
    <row r="133" spans="1:105" ht="12" customHeight="1" x14ac:dyDescent="0.3">
      <c r="A133" s="60" t="s">
        <v>613</v>
      </c>
      <c r="B133" s="264">
        <v>43.502216190629518</v>
      </c>
      <c r="C133" s="264">
        <v>41.820545890676598</v>
      </c>
      <c r="D133" s="264">
        <v>42.148130738292963</v>
      </c>
      <c r="E133" s="264">
        <v>44.506855573073807</v>
      </c>
      <c r="F133" s="264">
        <v>43.848107554788768</v>
      </c>
      <c r="G133" s="264">
        <v>40.345836233633293</v>
      </c>
      <c r="H133" s="264">
        <v>42.878818463445533</v>
      </c>
      <c r="I133" s="264">
        <v>43.862720288103347</v>
      </c>
      <c r="J133" s="264">
        <v>41.630999475728373</v>
      </c>
      <c r="K133" s="264">
        <v>20.12742425380306</v>
      </c>
      <c r="L133" s="264">
        <v>43.600185313237539</v>
      </c>
      <c r="M133" s="264">
        <v>45.052034483799453</v>
      </c>
      <c r="N133" s="264">
        <v>42.632723740685371</v>
      </c>
      <c r="O133" s="264">
        <v>43.770304845325377</v>
      </c>
      <c r="P133" s="264">
        <v>45.499452099347288</v>
      </c>
      <c r="Q133" s="264">
        <v>45.793446137158753</v>
      </c>
      <c r="R133" s="264">
        <v>44.448026170148147</v>
      </c>
      <c r="S133" s="264">
        <v>48.26433756984467</v>
      </c>
      <c r="T133" s="264">
        <v>51.536040493097111</v>
      </c>
      <c r="U133" s="264">
        <v>49.86216162358145</v>
      </c>
      <c r="V133" s="264">
        <v>46.720548480019708</v>
      </c>
      <c r="W133" s="264">
        <v>50.770131006483133</v>
      </c>
      <c r="DA133" s="72" t="s">
        <v>767</v>
      </c>
    </row>
    <row r="134" spans="1:105" ht="12" customHeight="1" x14ac:dyDescent="0.3">
      <c r="A134" s="57" t="s">
        <v>615</v>
      </c>
      <c r="B134" s="296">
        <v>46.892837616005252</v>
      </c>
      <c r="C134" s="296">
        <v>44.347664666469328</v>
      </c>
      <c r="D134" s="296">
        <v>45.5840034502531</v>
      </c>
      <c r="E134" s="296">
        <v>49.192275571159158</v>
      </c>
      <c r="F134" s="296">
        <v>50.72758566239667</v>
      </c>
      <c r="G134" s="296">
        <v>48.357275995028743</v>
      </c>
      <c r="H134" s="296">
        <v>49.767793041214837</v>
      </c>
      <c r="I134" s="296">
        <v>50.058952320604817</v>
      </c>
      <c r="J134" s="296">
        <v>48.515754894354657</v>
      </c>
      <c r="K134" s="296">
        <v>30.490780703960429</v>
      </c>
      <c r="L134" s="296">
        <v>44.066264014590978</v>
      </c>
      <c r="M134" s="296">
        <v>43.473840717477401</v>
      </c>
      <c r="N134" s="296">
        <v>43.209703453193818</v>
      </c>
      <c r="O134" s="296">
        <v>43.902707112452447</v>
      </c>
      <c r="P134" s="296">
        <v>43.652174629701847</v>
      </c>
      <c r="Q134" s="296">
        <v>44.53961656672837</v>
      </c>
      <c r="R134" s="296">
        <v>44.111810069618812</v>
      </c>
      <c r="S134" s="296">
        <v>46.182866665768159</v>
      </c>
      <c r="T134" s="296">
        <v>48.456484189057868</v>
      </c>
      <c r="U134" s="296">
        <v>46.983957496112303</v>
      </c>
      <c r="V134" s="296">
        <v>44.326931809558523</v>
      </c>
      <c r="W134" s="296">
        <v>48.087204471971759</v>
      </c>
      <c r="DA134" s="70" t="s">
        <v>768</v>
      </c>
    </row>
    <row r="135" spans="1:105" ht="12" customHeight="1" x14ac:dyDescent="0.3">
      <c r="A135" s="60" t="s">
        <v>617</v>
      </c>
      <c r="B135" s="264">
        <v>14.679162516197939</v>
      </c>
      <c r="C135" s="264">
        <v>13.29573100577918</v>
      </c>
      <c r="D135" s="264">
        <v>14.797432339861169</v>
      </c>
      <c r="E135" s="264">
        <v>16.979852060940139</v>
      </c>
      <c r="F135" s="264">
        <v>18.898285106709839</v>
      </c>
      <c r="G135" s="264">
        <v>19.259284021832421</v>
      </c>
      <c r="H135" s="264">
        <v>18.791069946577601</v>
      </c>
      <c r="I135" s="264">
        <v>18.229344150638109</v>
      </c>
      <c r="J135" s="264">
        <v>16.383212789678449</v>
      </c>
      <c r="K135" s="264">
        <v>14.826379327041669</v>
      </c>
      <c r="L135" s="264">
        <v>13.796604829641259</v>
      </c>
      <c r="M135" s="264">
        <v>12.693401706442391</v>
      </c>
      <c r="N135" s="264">
        <v>13.76166785444811</v>
      </c>
      <c r="O135" s="264">
        <v>13.99797108392923</v>
      </c>
      <c r="P135" s="264">
        <v>12.566051074436441</v>
      </c>
      <c r="Q135" s="264">
        <v>13.252630483185399</v>
      </c>
      <c r="R135" s="264">
        <v>13.74404145790146</v>
      </c>
      <c r="S135" s="264">
        <v>13.20771879512483</v>
      </c>
      <c r="T135" s="264">
        <v>13.246044317836629</v>
      </c>
      <c r="U135" s="264">
        <v>12.91714470067863</v>
      </c>
      <c r="V135" s="264">
        <v>12.40653111004119</v>
      </c>
      <c r="W135" s="264">
        <v>13.40004907637552</v>
      </c>
      <c r="DA135" s="72" t="s">
        <v>769</v>
      </c>
    </row>
    <row r="136" spans="1:105" ht="12" customHeight="1" x14ac:dyDescent="0.3">
      <c r="A136" s="59" t="s">
        <v>33</v>
      </c>
      <c r="B136" s="299">
        <v>0</v>
      </c>
      <c r="C136" s="299">
        <v>0</v>
      </c>
      <c r="D136" s="299">
        <v>0</v>
      </c>
      <c r="E136" s="299">
        <v>0</v>
      </c>
      <c r="F136" s="299">
        <v>0</v>
      </c>
      <c r="G136" s="299">
        <v>0</v>
      </c>
      <c r="H136" s="299">
        <v>0</v>
      </c>
      <c r="I136" s="299">
        <v>0</v>
      </c>
      <c r="J136" s="299">
        <v>0</v>
      </c>
      <c r="K136" s="299">
        <v>0</v>
      </c>
      <c r="L136" s="299">
        <v>0</v>
      </c>
      <c r="M136" s="299">
        <v>0</v>
      </c>
      <c r="N136" s="299">
        <v>0</v>
      </c>
      <c r="O136" s="299">
        <v>0</v>
      </c>
      <c r="P136" s="299">
        <v>0</v>
      </c>
      <c r="Q136" s="299">
        <v>0</v>
      </c>
      <c r="R136" s="299">
        <v>0</v>
      </c>
      <c r="S136" s="299">
        <v>0</v>
      </c>
      <c r="T136" s="299">
        <v>0</v>
      </c>
      <c r="U136" s="299">
        <v>0</v>
      </c>
      <c r="V136" s="299">
        <v>0</v>
      </c>
      <c r="W136" s="299">
        <v>0</v>
      </c>
      <c r="DA136" s="71" t="s">
        <v>770</v>
      </c>
    </row>
    <row r="137" spans="1:105" ht="12" customHeight="1" x14ac:dyDescent="0.3">
      <c r="A137" s="59" t="s">
        <v>160</v>
      </c>
      <c r="B137" s="299">
        <v>1.392625481495166</v>
      </c>
      <c r="C137" s="299">
        <v>0.1060835040392345</v>
      </c>
      <c r="D137" s="299">
        <v>0.10539941154864479</v>
      </c>
      <c r="E137" s="299">
        <v>0.1114346728101074</v>
      </c>
      <c r="F137" s="299">
        <v>0.10873677660606031</v>
      </c>
      <c r="G137" s="299">
        <v>0.44225341608377428</v>
      </c>
      <c r="H137" s="299">
        <v>0.55768621577024446</v>
      </c>
      <c r="I137" s="299">
        <v>0.4447449574270429</v>
      </c>
      <c r="J137" s="299">
        <v>0.34532947228220129</v>
      </c>
      <c r="K137" s="299">
        <v>0</v>
      </c>
      <c r="L137" s="299">
        <v>0.10479754565355789</v>
      </c>
      <c r="M137" s="299">
        <v>0.1014222889426193</v>
      </c>
      <c r="N137" s="299">
        <v>0.41843358561594901</v>
      </c>
      <c r="O137" s="299">
        <v>0.42000710135056002</v>
      </c>
      <c r="P137" s="299">
        <v>0.10260504472164469</v>
      </c>
      <c r="Q137" s="299">
        <v>0.1040890657149143</v>
      </c>
      <c r="R137" s="299">
        <v>0.1052477630400971</v>
      </c>
      <c r="S137" s="299">
        <v>1.0486907821664339E-2</v>
      </c>
      <c r="T137" s="299">
        <v>1.0380830360792931E-2</v>
      </c>
      <c r="U137" s="299">
        <v>1.0396045248933479E-2</v>
      </c>
      <c r="V137" s="299">
        <v>0.5485863292470945</v>
      </c>
      <c r="W137" s="299">
        <v>0.53837946633703349</v>
      </c>
      <c r="DA137" s="71" t="s">
        <v>771</v>
      </c>
    </row>
    <row r="138" spans="1:105" ht="12" customHeight="1" x14ac:dyDescent="0.3">
      <c r="A138" s="59" t="s">
        <v>70</v>
      </c>
      <c r="B138" s="299">
        <v>1.059948438114936</v>
      </c>
      <c r="C138" s="299">
        <v>2.319425413663168</v>
      </c>
      <c r="D138" s="299">
        <v>3.7906049200578389</v>
      </c>
      <c r="E138" s="299">
        <v>2.9003136660731221</v>
      </c>
      <c r="F138" s="299">
        <v>2.708867349968783</v>
      </c>
      <c r="G138" s="299">
        <v>2.7622554853453001</v>
      </c>
      <c r="H138" s="299">
        <v>2.3366429964451609</v>
      </c>
      <c r="I138" s="299">
        <v>1.9930948206401471</v>
      </c>
      <c r="J138" s="299">
        <v>0.68690107230767605</v>
      </c>
      <c r="K138" s="299">
        <v>0</v>
      </c>
      <c r="L138" s="299">
        <v>0</v>
      </c>
      <c r="M138" s="299">
        <v>0</v>
      </c>
      <c r="N138" s="299">
        <v>0.30747591943765362</v>
      </c>
      <c r="O138" s="299">
        <v>0.2053963541412164</v>
      </c>
      <c r="P138" s="299">
        <v>0.1000438436397043</v>
      </c>
      <c r="Q138" s="299">
        <v>0.10146092677660171</v>
      </c>
      <c r="R138" s="299">
        <v>0.1027135465732288</v>
      </c>
      <c r="S138" s="299">
        <v>9.1907157192552477E-2</v>
      </c>
      <c r="T138" s="299">
        <v>3.028271855046551E-2</v>
      </c>
      <c r="U138" s="299">
        <v>2.0220028966319172E-2</v>
      </c>
      <c r="V138" s="299">
        <v>2.05349235395367E-2</v>
      </c>
      <c r="W138" s="299">
        <v>2.1006780918934789E-2</v>
      </c>
      <c r="DA138" s="71" t="s">
        <v>772</v>
      </c>
    </row>
    <row r="139" spans="1:105" ht="12" customHeight="1" x14ac:dyDescent="0.3">
      <c r="A139" s="59" t="s">
        <v>162</v>
      </c>
      <c r="B139" s="299">
        <v>12.22658859658784</v>
      </c>
      <c r="C139" s="299">
        <v>10.87022208807678</v>
      </c>
      <c r="D139" s="299">
        <v>10.90142800825468</v>
      </c>
      <c r="E139" s="299">
        <v>13.96810372205691</v>
      </c>
      <c r="F139" s="299">
        <v>16.080680980135</v>
      </c>
      <c r="G139" s="299">
        <v>16.054775120403349</v>
      </c>
      <c r="H139" s="299">
        <v>15.896740734362201</v>
      </c>
      <c r="I139" s="299">
        <v>15.79150437257092</v>
      </c>
      <c r="J139" s="299">
        <v>15.35098224508857</v>
      </c>
      <c r="K139" s="299">
        <v>14.826379327041669</v>
      </c>
      <c r="L139" s="299">
        <v>13.6918072839877</v>
      </c>
      <c r="M139" s="299">
        <v>12.59197941749977</v>
      </c>
      <c r="N139" s="299">
        <v>13.035758349394509</v>
      </c>
      <c r="O139" s="299">
        <v>13.37256762843745</v>
      </c>
      <c r="P139" s="299">
        <v>12.36340218607509</v>
      </c>
      <c r="Q139" s="299">
        <v>13.04708049069388</v>
      </c>
      <c r="R139" s="299">
        <v>13.53608014828813</v>
      </c>
      <c r="S139" s="299">
        <v>13.10532473011062</v>
      </c>
      <c r="T139" s="299">
        <v>13.20538076892538</v>
      </c>
      <c r="U139" s="299">
        <v>12.886528626463379</v>
      </c>
      <c r="V139" s="299">
        <v>11.83740985725456</v>
      </c>
      <c r="W139" s="299">
        <v>12.840662829119561</v>
      </c>
      <c r="DA139" s="71" t="s">
        <v>773</v>
      </c>
    </row>
    <row r="140" spans="1:105" ht="12" customHeight="1" x14ac:dyDescent="0.3">
      <c r="A140" s="60" t="s">
        <v>623</v>
      </c>
      <c r="B140" s="264">
        <v>32.213675099807297</v>
      </c>
      <c r="C140" s="264">
        <v>31.05193366069016</v>
      </c>
      <c r="D140" s="264">
        <v>30.786571110391939</v>
      </c>
      <c r="E140" s="264">
        <v>32.212423510219011</v>
      </c>
      <c r="F140" s="264">
        <v>31.829300555686832</v>
      </c>
      <c r="G140" s="264">
        <v>29.097991973196319</v>
      </c>
      <c r="H140" s="264">
        <v>30.976723094637229</v>
      </c>
      <c r="I140" s="264">
        <v>31.829608169966711</v>
      </c>
      <c r="J140" s="264">
        <v>32.132542104676212</v>
      </c>
      <c r="K140" s="264">
        <v>15.664401376918759</v>
      </c>
      <c r="L140" s="264">
        <v>30.26965918494972</v>
      </c>
      <c r="M140" s="264">
        <v>30.780439011035011</v>
      </c>
      <c r="N140" s="264">
        <v>29.448035598745701</v>
      </c>
      <c r="O140" s="264">
        <v>29.904736028523232</v>
      </c>
      <c r="P140" s="264">
        <v>31.08612355526542</v>
      </c>
      <c r="Q140" s="264">
        <v>31.286986083542971</v>
      </c>
      <c r="R140" s="264">
        <v>30.367768611717349</v>
      </c>
      <c r="S140" s="264">
        <v>32.975147870643333</v>
      </c>
      <c r="T140" s="264">
        <v>35.21043987122124</v>
      </c>
      <c r="U140" s="264">
        <v>34.06681279543367</v>
      </c>
      <c r="V140" s="264">
        <v>31.92040069951733</v>
      </c>
      <c r="W140" s="264">
        <v>34.687155395596243</v>
      </c>
      <c r="DA140" s="72" t="s">
        <v>774</v>
      </c>
    </row>
    <row r="141" spans="1:105" ht="12" customHeight="1" x14ac:dyDescent="0.3">
      <c r="A141" s="57" t="s">
        <v>625</v>
      </c>
      <c r="B141" s="263">
        <f t="shared" ref="B141:W141" si="2">B142+B146+B157</f>
        <v>51.155577104255627</v>
      </c>
      <c r="C141" s="263">
        <f t="shared" si="2"/>
        <v>48.450103281800494</v>
      </c>
      <c r="D141" s="263">
        <f t="shared" si="2"/>
        <v>50.28553703173408</v>
      </c>
      <c r="E141" s="263">
        <f t="shared" si="2"/>
        <v>57.450319113699052</v>
      </c>
      <c r="F141" s="263">
        <f t="shared" si="2"/>
        <v>56.660002114190078</v>
      </c>
      <c r="G141" s="263">
        <f t="shared" si="2"/>
        <v>55.117034775747399</v>
      </c>
      <c r="H141" s="263">
        <f t="shared" si="2"/>
        <v>56.854906157086468</v>
      </c>
      <c r="I141" s="263">
        <f t="shared" si="2"/>
        <v>56.802228365359305</v>
      </c>
      <c r="J141" s="263">
        <f t="shared" si="2"/>
        <v>53.441800939586898</v>
      </c>
      <c r="K141" s="263">
        <f t="shared" si="2"/>
        <v>34.670452043173583</v>
      </c>
      <c r="L141" s="263">
        <f t="shared" si="2"/>
        <v>48.058074225295329</v>
      </c>
      <c r="M141" s="263">
        <f t="shared" si="2"/>
        <v>47.063545627721012</v>
      </c>
      <c r="N141" s="263">
        <f t="shared" si="2"/>
        <v>47.229918964972477</v>
      </c>
      <c r="O141" s="263">
        <f t="shared" si="2"/>
        <v>47.829770603542997</v>
      </c>
      <c r="P141" s="263">
        <f t="shared" si="2"/>
        <v>47.207896505027911</v>
      </c>
      <c r="Q141" s="263">
        <f t="shared" si="2"/>
        <v>47.827159468660085</v>
      </c>
      <c r="R141" s="263">
        <f t="shared" si="2"/>
        <v>47.728346363877918</v>
      </c>
      <c r="S141" s="263">
        <f t="shared" si="2"/>
        <v>49.367353159466475</v>
      </c>
      <c r="T141" s="263">
        <f t="shared" si="2"/>
        <v>51.651850966604762</v>
      </c>
      <c r="U141" s="263">
        <f t="shared" si="2"/>
        <v>50.237796187355599</v>
      </c>
      <c r="V141" s="263">
        <f t="shared" si="2"/>
        <v>47.457284625599861</v>
      </c>
      <c r="W141" s="263">
        <f t="shared" si="2"/>
        <v>51.255268039339342</v>
      </c>
      <c r="DA141" s="70"/>
    </row>
    <row r="142" spans="1:105" ht="12" customHeight="1" x14ac:dyDescent="0.3">
      <c r="A142" s="60" t="s">
        <v>626</v>
      </c>
      <c r="B142" s="264">
        <v>7.7262083323196817</v>
      </c>
      <c r="C142" s="264">
        <v>6.4988941960550317</v>
      </c>
      <c r="D142" s="264">
        <v>6.8104116964624621</v>
      </c>
      <c r="E142" s="264">
        <v>8.3909723144827542</v>
      </c>
      <c r="F142" s="264">
        <v>9.5731733523604934</v>
      </c>
      <c r="G142" s="264">
        <v>9.7933992148157181</v>
      </c>
      <c r="H142" s="264">
        <v>9.6374522382208205</v>
      </c>
      <c r="I142" s="264">
        <v>9.420794084827536</v>
      </c>
      <c r="J142" s="264">
        <v>8.7977223427909692</v>
      </c>
      <c r="K142" s="264">
        <v>8.1531173382872471</v>
      </c>
      <c r="L142" s="264">
        <v>7.5868379976549614</v>
      </c>
      <c r="M142" s="264">
        <v>6.9801798032972693</v>
      </c>
      <c r="N142" s="264">
        <v>7.4716408073920668</v>
      </c>
      <c r="O142" s="264">
        <v>7.6338576399289586</v>
      </c>
      <c r="P142" s="264">
        <v>6.8773605615896729</v>
      </c>
      <c r="Q142" s="264">
        <v>7.25511627625795</v>
      </c>
      <c r="R142" s="264">
        <v>7.5258388096652453</v>
      </c>
      <c r="S142" s="264">
        <v>7.2328194474285201</v>
      </c>
      <c r="T142" s="264">
        <v>7.2739388957367526</v>
      </c>
      <c r="U142" s="264">
        <v>7.0964669751370746</v>
      </c>
      <c r="V142" s="264">
        <v>6.8156277287807017</v>
      </c>
      <c r="W142" s="264">
        <v>7.3617446940612004</v>
      </c>
      <c r="DA142" s="72" t="s">
        <v>775</v>
      </c>
    </row>
    <row r="143" spans="1:105" ht="12" customHeight="1" x14ac:dyDescent="0.3">
      <c r="A143" s="59" t="s">
        <v>33</v>
      </c>
      <c r="B143" s="232">
        <v>0</v>
      </c>
      <c r="C143" s="232">
        <v>0</v>
      </c>
      <c r="D143" s="232">
        <v>0</v>
      </c>
      <c r="E143" s="232">
        <v>0</v>
      </c>
      <c r="F143" s="232">
        <v>0</v>
      </c>
      <c r="G143" s="232">
        <v>0</v>
      </c>
      <c r="H143" s="232">
        <v>0</v>
      </c>
      <c r="I143" s="232">
        <v>0</v>
      </c>
      <c r="J143" s="232">
        <v>0</v>
      </c>
      <c r="K143" s="232">
        <v>0</v>
      </c>
      <c r="L143" s="232">
        <v>0</v>
      </c>
      <c r="M143" s="232">
        <v>0</v>
      </c>
      <c r="N143" s="232">
        <v>0</v>
      </c>
      <c r="O143" s="232">
        <v>0</v>
      </c>
      <c r="P143" s="232">
        <v>0</v>
      </c>
      <c r="Q143" s="232">
        <v>0</v>
      </c>
      <c r="R143" s="232">
        <v>0</v>
      </c>
      <c r="S143" s="232">
        <v>0</v>
      </c>
      <c r="T143" s="232">
        <v>0</v>
      </c>
      <c r="U143" s="232">
        <v>0</v>
      </c>
      <c r="V143" s="232">
        <v>0</v>
      </c>
      <c r="W143" s="232">
        <v>0</v>
      </c>
      <c r="DA143" s="71" t="s">
        <v>776</v>
      </c>
    </row>
    <row r="144" spans="1:105" ht="12" customHeight="1" x14ac:dyDescent="0.3">
      <c r="A144" s="59" t="s">
        <v>160</v>
      </c>
      <c r="B144" s="232">
        <v>0.7900393177785453</v>
      </c>
      <c r="C144" s="232">
        <v>6.281033840684587E-2</v>
      </c>
      <c r="D144" s="232">
        <v>6.5215284825822895E-2</v>
      </c>
      <c r="E144" s="232">
        <v>6.6411641362045262E-2</v>
      </c>
      <c r="F144" s="232">
        <v>6.4298545375004068E-2</v>
      </c>
      <c r="G144" s="232">
        <v>0.26254208436658771</v>
      </c>
      <c r="H144" s="232">
        <v>0.32664001515753682</v>
      </c>
      <c r="I144" s="232">
        <v>0.25805532909897022</v>
      </c>
      <c r="J144" s="232">
        <v>0.19355584092784819</v>
      </c>
      <c r="K144" s="232">
        <v>0</v>
      </c>
      <c r="L144" s="232">
        <v>5.762881601980821E-2</v>
      </c>
      <c r="M144" s="232">
        <v>5.5772741559273392E-2</v>
      </c>
      <c r="N144" s="232">
        <v>0.23237259201989191</v>
      </c>
      <c r="O144" s="232">
        <v>0.23246380623515889</v>
      </c>
      <c r="P144" s="232">
        <v>5.6606086850768143E-2</v>
      </c>
      <c r="Q144" s="232">
        <v>5.7422898519375161E-2</v>
      </c>
      <c r="R144" s="232">
        <v>5.8064559760332812E-2</v>
      </c>
      <c r="S144" s="232">
        <v>5.7830893679929277E-3</v>
      </c>
      <c r="T144" s="232">
        <v>5.713596236140886E-3</v>
      </c>
      <c r="U144" s="232">
        <v>5.7203708371580328E-3</v>
      </c>
      <c r="V144" s="232">
        <v>0.3018699619269431</v>
      </c>
      <c r="W144" s="232">
        <v>0.29624035055514369</v>
      </c>
      <c r="DA144" s="71" t="s">
        <v>777</v>
      </c>
    </row>
    <row r="145" spans="1:105" ht="12" customHeight="1" x14ac:dyDescent="0.3">
      <c r="A145" s="59" t="s">
        <v>162</v>
      </c>
      <c r="B145" s="232">
        <v>6.9361690145411368</v>
      </c>
      <c r="C145" s="232">
        <v>6.4360838576481862</v>
      </c>
      <c r="D145" s="232">
        <v>6.7451964116366394</v>
      </c>
      <c r="E145" s="232">
        <v>8.3245606731207094</v>
      </c>
      <c r="F145" s="232">
        <v>9.5088748069854887</v>
      </c>
      <c r="G145" s="232">
        <v>9.5308571304491299</v>
      </c>
      <c r="H145" s="232">
        <v>9.3108122230632837</v>
      </c>
      <c r="I145" s="232">
        <v>9.1627387557285651</v>
      </c>
      <c r="J145" s="232">
        <v>8.604166501863121</v>
      </c>
      <c r="K145" s="232">
        <v>8.1531173382872471</v>
      </c>
      <c r="L145" s="232">
        <v>7.529209181635153</v>
      </c>
      <c r="M145" s="232">
        <v>6.9244070617379956</v>
      </c>
      <c r="N145" s="232">
        <v>7.2392682153721752</v>
      </c>
      <c r="O145" s="232">
        <v>7.4013938336937999</v>
      </c>
      <c r="P145" s="232">
        <v>6.8207544747389051</v>
      </c>
      <c r="Q145" s="232">
        <v>7.1976933777385748</v>
      </c>
      <c r="R145" s="232">
        <v>7.4677742499049122</v>
      </c>
      <c r="S145" s="232">
        <v>7.227036358060527</v>
      </c>
      <c r="T145" s="232">
        <v>7.2682252995006129</v>
      </c>
      <c r="U145" s="232">
        <v>7.090746604299917</v>
      </c>
      <c r="V145" s="232">
        <v>6.5137577668537583</v>
      </c>
      <c r="W145" s="232">
        <v>7.0655043435060563</v>
      </c>
      <c r="DA145" s="71" t="s">
        <v>778</v>
      </c>
    </row>
    <row r="146" spans="1:105" ht="12" customHeight="1" x14ac:dyDescent="0.3">
      <c r="A146" s="60" t="s">
        <v>631</v>
      </c>
      <c r="B146" s="264">
        <v>25.154484219581281</v>
      </c>
      <c r="C146" s="264">
        <v>23.565858044800031</v>
      </c>
      <c r="D146" s="264">
        <v>24.42611002983012</v>
      </c>
      <c r="E146" s="264">
        <v>29.861732056734251</v>
      </c>
      <c r="F146" s="264">
        <v>28.265434658443869</v>
      </c>
      <c r="G146" s="264">
        <v>28.049721588318999</v>
      </c>
      <c r="H146" s="264">
        <v>29.074209536918008</v>
      </c>
      <c r="I146" s="264">
        <v>28.912871851154591</v>
      </c>
      <c r="J146" s="264">
        <v>26.63391234276245</v>
      </c>
      <c r="K146" s="264">
        <v>17.903383878259952</v>
      </c>
      <c r="L146" s="264">
        <v>23.825764148375669</v>
      </c>
      <c r="M146" s="264">
        <v>23.157012771844951</v>
      </c>
      <c r="N146" s="264">
        <v>23.404628266160781</v>
      </c>
      <c r="O146" s="264">
        <v>23.644362431981751</v>
      </c>
      <c r="P146" s="264">
        <v>23.180659788744059</v>
      </c>
      <c r="Q146" s="264">
        <v>23.311926440340951</v>
      </c>
      <c r="R146" s="264">
        <v>23.448791708762862</v>
      </c>
      <c r="S146" s="264">
        <v>23.950124131860392</v>
      </c>
      <c r="T146" s="264">
        <v>24.998129362839261</v>
      </c>
      <c r="U146" s="264">
        <v>24.396239347405459</v>
      </c>
      <c r="V146" s="264">
        <v>23.076855096014711</v>
      </c>
      <c r="W146" s="264">
        <v>24.8071062052169</v>
      </c>
      <c r="DA146" s="72" t="s">
        <v>779</v>
      </c>
    </row>
    <row r="147" spans="1:105" ht="12" customHeight="1" x14ac:dyDescent="0.3">
      <c r="A147" s="64" t="s">
        <v>30</v>
      </c>
      <c r="B147" s="231">
        <v>4.4930839254465749</v>
      </c>
      <c r="C147" s="231">
        <v>4.4788046401470636</v>
      </c>
      <c r="D147" s="231">
        <v>3.64944973052499</v>
      </c>
      <c r="E147" s="231">
        <v>2.7856046328661699</v>
      </c>
      <c r="F147" s="231">
        <v>3.3939564974236638</v>
      </c>
      <c r="G147" s="231">
        <v>2.6865656493028842</v>
      </c>
      <c r="H147" s="231">
        <v>2.8438490605349842</v>
      </c>
      <c r="I147" s="231">
        <v>3.1573773964458418</v>
      </c>
      <c r="J147" s="231">
        <v>6.4515256354507287</v>
      </c>
      <c r="K147" s="231">
        <v>3.6397036215217669</v>
      </c>
      <c r="L147" s="231">
        <v>0.8940719238156416</v>
      </c>
      <c r="M147" s="231">
        <v>0</v>
      </c>
      <c r="N147" s="231">
        <v>0.59720321536588183</v>
      </c>
      <c r="O147" s="231">
        <v>0</v>
      </c>
      <c r="P147" s="231">
        <v>0</v>
      </c>
      <c r="Q147" s="231">
        <v>0</v>
      </c>
      <c r="R147" s="231">
        <v>0</v>
      </c>
      <c r="S147" s="231">
        <v>0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780</v>
      </c>
    </row>
    <row r="148" spans="1:105" ht="12" customHeight="1" x14ac:dyDescent="0.3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781</v>
      </c>
    </row>
    <row r="149" spans="1:105" ht="12" customHeight="1" x14ac:dyDescent="0.3">
      <c r="A149" s="64" t="s">
        <v>33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0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782</v>
      </c>
    </row>
    <row r="150" spans="1:105" ht="12" customHeight="1" x14ac:dyDescent="0.3">
      <c r="A150" s="64" t="s">
        <v>160</v>
      </c>
      <c r="B150" s="231">
        <v>1.9995807497115421</v>
      </c>
      <c r="C150" s="231">
        <v>0.15579806930947451</v>
      </c>
      <c r="D150" s="231">
        <v>0.15151941918629919</v>
      </c>
      <c r="E150" s="231">
        <v>0.12862897650472169</v>
      </c>
      <c r="F150" s="231">
        <v>0.14145895268453351</v>
      </c>
      <c r="G150" s="231">
        <v>0.52697654753957313</v>
      </c>
      <c r="H150" s="231">
        <v>0.66827530784777489</v>
      </c>
      <c r="I150" s="231">
        <v>0.54797146827994481</v>
      </c>
      <c r="J150" s="231">
        <v>0.43452350301842652</v>
      </c>
      <c r="K150" s="231">
        <v>0</v>
      </c>
      <c r="L150" s="231">
        <v>0.1698756053866444</v>
      </c>
      <c r="M150" s="231">
        <v>0.18046449005421569</v>
      </c>
      <c r="N150" s="231">
        <v>0.67513842265694601</v>
      </c>
      <c r="O150" s="231">
        <v>0.69364063620024685</v>
      </c>
      <c r="P150" s="231">
        <v>0.1844997813412747</v>
      </c>
      <c r="Q150" s="231">
        <v>0.1874618494523479</v>
      </c>
      <c r="R150" s="231">
        <v>0.18349934794606221</v>
      </c>
      <c r="S150" s="231">
        <v>1.9481515988256891E-2</v>
      </c>
      <c r="T150" s="231">
        <v>2.0111943009444268E-2</v>
      </c>
      <c r="U150" s="231">
        <v>2.006225434626743E-2</v>
      </c>
      <c r="V150" s="231">
        <v>1.041338786410301</v>
      </c>
      <c r="W150" s="231">
        <v>1.013119231688836</v>
      </c>
      <c r="DA150" s="73" t="s">
        <v>783</v>
      </c>
    </row>
    <row r="151" spans="1:105" ht="12" customHeight="1" x14ac:dyDescent="0.3">
      <c r="A151" s="64" t="s">
        <v>70</v>
      </c>
      <c r="B151" s="231">
        <v>1.4754576167886819</v>
      </c>
      <c r="C151" s="231">
        <v>3.3024177977505831</v>
      </c>
      <c r="D151" s="231">
        <v>5.2829441864832516</v>
      </c>
      <c r="E151" s="231">
        <v>3.2456436126862749</v>
      </c>
      <c r="F151" s="231">
        <v>3.4164818053278179</v>
      </c>
      <c r="G151" s="231">
        <v>3.1909597500127971</v>
      </c>
      <c r="H151" s="231">
        <v>2.7145338274834532</v>
      </c>
      <c r="I151" s="231">
        <v>2.3807416177816392</v>
      </c>
      <c r="J151" s="231">
        <v>0.83793669829508899</v>
      </c>
      <c r="K151" s="231">
        <v>0</v>
      </c>
      <c r="L151" s="231">
        <v>0</v>
      </c>
      <c r="M151" s="231">
        <v>0</v>
      </c>
      <c r="N151" s="231">
        <v>0.48096645482062622</v>
      </c>
      <c r="O151" s="231">
        <v>0.32964474515251541</v>
      </c>
      <c r="P151" s="231">
        <v>0.17440338116085211</v>
      </c>
      <c r="Q151" s="231">
        <v>0.17760843981529459</v>
      </c>
      <c r="R151" s="231">
        <v>0.17361480874973459</v>
      </c>
      <c r="S151" s="231">
        <v>0.16594547306260099</v>
      </c>
      <c r="T151" s="231">
        <v>5.6915090016524228E-2</v>
      </c>
      <c r="U151" s="231">
        <v>3.7829511579574357E-2</v>
      </c>
      <c r="V151" s="231">
        <v>3.7790056725578003E-2</v>
      </c>
      <c r="W151" s="231">
        <v>3.8328892417609763E-2</v>
      </c>
      <c r="DA151" s="73" t="s">
        <v>784</v>
      </c>
    </row>
    <row r="152" spans="1:105" ht="12" customHeight="1" x14ac:dyDescent="0.3">
      <c r="A152" s="64" t="s">
        <v>34</v>
      </c>
      <c r="B152" s="231">
        <v>0</v>
      </c>
      <c r="C152" s="231">
        <v>0</v>
      </c>
      <c r="D152" s="231">
        <v>0</v>
      </c>
      <c r="E152" s="231">
        <v>7.9173861623099144</v>
      </c>
      <c r="F152" s="231">
        <v>0.83341893902078579</v>
      </c>
      <c r="G152" s="231">
        <v>2.9169194073538138</v>
      </c>
      <c r="H152" s="231">
        <v>4.1988909511889476</v>
      </c>
      <c r="I152" s="231">
        <v>3.7789971323356228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785</v>
      </c>
    </row>
    <row r="153" spans="1:105" ht="12" customHeight="1" x14ac:dyDescent="0.3">
      <c r="A153" s="64" t="s">
        <v>162</v>
      </c>
      <c r="B153" s="231">
        <v>17.186361927634479</v>
      </c>
      <c r="C153" s="231">
        <v>15.62883753759291</v>
      </c>
      <c r="D153" s="231">
        <v>15.34219669363558</v>
      </c>
      <c r="E153" s="231">
        <v>15.78446867236717</v>
      </c>
      <c r="F153" s="231">
        <v>20.480118463987068</v>
      </c>
      <c r="G153" s="231">
        <v>18.72830023410993</v>
      </c>
      <c r="H153" s="231">
        <v>18.648660389862851</v>
      </c>
      <c r="I153" s="231">
        <v>19.04778423631155</v>
      </c>
      <c r="J153" s="231">
        <v>18.909926505998211</v>
      </c>
      <c r="K153" s="231">
        <v>14.26368025673818</v>
      </c>
      <c r="L153" s="231">
        <v>21.719700736916689</v>
      </c>
      <c r="M153" s="231">
        <v>21.934432399551461</v>
      </c>
      <c r="N153" s="231">
        <v>20.59096187012284</v>
      </c>
      <c r="O153" s="231">
        <v>21.566539494765301</v>
      </c>
      <c r="P153" s="231">
        <v>21.764023366561961</v>
      </c>
      <c r="Q153" s="231">
        <v>22.946856151073309</v>
      </c>
      <c r="R153" s="231">
        <v>23.091677552067061</v>
      </c>
      <c r="S153" s="231">
        <v>23.764697142809531</v>
      </c>
      <c r="T153" s="231">
        <v>24.921102329813301</v>
      </c>
      <c r="U153" s="231">
        <v>24.338347581479621</v>
      </c>
      <c r="V153" s="231">
        <v>21.997726252878842</v>
      </c>
      <c r="W153" s="231">
        <v>23.755658081110461</v>
      </c>
      <c r="DA153" s="73" t="s">
        <v>786</v>
      </c>
    </row>
    <row r="154" spans="1:105" ht="12" customHeight="1" x14ac:dyDescent="0.3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787</v>
      </c>
    </row>
    <row r="155" spans="1:105" ht="12" customHeight="1" x14ac:dyDescent="0.3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1.0421158822566949</v>
      </c>
      <c r="M155" s="231">
        <v>1.0421158822392711</v>
      </c>
      <c r="N155" s="231">
        <v>1.060358303194487</v>
      </c>
      <c r="O155" s="231">
        <v>1.054537555863692</v>
      </c>
      <c r="P155" s="231">
        <v>1.0577332596799709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788</v>
      </c>
    </row>
    <row r="156" spans="1:105" ht="12" customHeight="1" x14ac:dyDescent="0.3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789</v>
      </c>
    </row>
    <row r="157" spans="1:105" ht="12" customHeight="1" x14ac:dyDescent="0.3">
      <c r="A157" s="61" t="s">
        <v>643</v>
      </c>
      <c r="B157" s="265">
        <v>18.27488455235466</v>
      </c>
      <c r="C157" s="265">
        <v>18.38535104094543</v>
      </c>
      <c r="D157" s="265">
        <v>19.0490153054415</v>
      </c>
      <c r="E157" s="265">
        <v>19.197614742482049</v>
      </c>
      <c r="F157" s="265">
        <v>18.82139410338571</v>
      </c>
      <c r="G157" s="265">
        <v>17.273913972612679</v>
      </c>
      <c r="H157" s="265">
        <v>18.143244381947639</v>
      </c>
      <c r="I157" s="265">
        <v>18.46856242937718</v>
      </c>
      <c r="J157" s="265">
        <v>18.010166254033479</v>
      </c>
      <c r="K157" s="265">
        <v>8.6139508266263878</v>
      </c>
      <c r="L157" s="265">
        <v>16.6454720792647</v>
      </c>
      <c r="M157" s="265">
        <v>16.92635305257879</v>
      </c>
      <c r="N157" s="265">
        <v>16.353649891419629</v>
      </c>
      <c r="O157" s="265">
        <v>16.551550531632291</v>
      </c>
      <c r="P157" s="265">
        <v>17.14987615469418</v>
      </c>
      <c r="Q157" s="265">
        <v>17.26011675206118</v>
      </c>
      <c r="R157" s="265">
        <v>16.753715845449811</v>
      </c>
      <c r="S157" s="265">
        <v>18.184409580177569</v>
      </c>
      <c r="T157" s="265">
        <v>19.379782708028749</v>
      </c>
      <c r="U157" s="265">
        <v>18.745089864813071</v>
      </c>
      <c r="V157" s="265">
        <v>17.56480180080445</v>
      </c>
      <c r="W157" s="265">
        <v>19.08641714006124</v>
      </c>
      <c r="DA157" s="74" t="s">
        <v>790</v>
      </c>
    </row>
    <row r="158" spans="1:105" ht="12" hidden="1" customHeight="1" x14ac:dyDescent="0.3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3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3">
      <c r="A160" s="32" t="s">
        <v>342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3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3">
      <c r="A162" s="35" t="s">
        <v>43</v>
      </c>
      <c r="B162" s="234">
        <f t="shared" ref="B162:W162" si="3">SUM(B$163:B$169)</f>
        <v>0</v>
      </c>
      <c r="C162" s="234">
        <f t="shared" si="3"/>
        <v>0</v>
      </c>
      <c r="D162" s="234">
        <f t="shared" si="3"/>
        <v>0</v>
      </c>
      <c r="E162" s="234">
        <f t="shared" si="3"/>
        <v>0</v>
      </c>
      <c r="F162" s="234">
        <f t="shared" si="3"/>
        <v>0</v>
      </c>
      <c r="G162" s="234">
        <f t="shared" si="3"/>
        <v>0</v>
      </c>
      <c r="H162" s="234">
        <f t="shared" si="3"/>
        <v>0</v>
      </c>
      <c r="I162" s="234">
        <f t="shared" si="3"/>
        <v>0</v>
      </c>
      <c r="J162" s="234">
        <f t="shared" si="3"/>
        <v>0</v>
      </c>
      <c r="K162" s="234">
        <f t="shared" si="3"/>
        <v>0</v>
      </c>
      <c r="L162" s="234">
        <f t="shared" si="3"/>
        <v>0</v>
      </c>
      <c r="M162" s="234">
        <f t="shared" si="3"/>
        <v>0</v>
      </c>
      <c r="N162" s="234">
        <f t="shared" si="3"/>
        <v>0</v>
      </c>
      <c r="O162" s="234">
        <f t="shared" si="3"/>
        <v>0</v>
      </c>
      <c r="P162" s="234">
        <f t="shared" si="3"/>
        <v>0</v>
      </c>
      <c r="Q162" s="234">
        <f t="shared" si="3"/>
        <v>0</v>
      </c>
      <c r="R162" s="234">
        <f t="shared" si="3"/>
        <v>0</v>
      </c>
      <c r="S162" s="234">
        <f t="shared" si="3"/>
        <v>0</v>
      </c>
      <c r="T162" s="234">
        <f t="shared" si="3"/>
        <v>0</v>
      </c>
      <c r="U162" s="234">
        <f t="shared" si="3"/>
        <v>0</v>
      </c>
      <c r="V162" s="234">
        <f t="shared" si="3"/>
        <v>0</v>
      </c>
      <c r="W162" s="234">
        <f t="shared" si="3"/>
        <v>0</v>
      </c>
      <c r="DA162" s="95"/>
    </row>
    <row r="163" spans="1:105" ht="12" customHeight="1" x14ac:dyDescent="0.3">
      <c r="A163" s="55" t="s">
        <v>92</v>
      </c>
      <c r="B163" s="301">
        <f t="shared" ref="B163:W163" si="4">IF(B$6=0,0,B$6/B$5)</f>
        <v>0</v>
      </c>
      <c r="C163" s="301">
        <f t="shared" si="4"/>
        <v>0</v>
      </c>
      <c r="D163" s="301">
        <f t="shared" si="4"/>
        <v>0</v>
      </c>
      <c r="E163" s="301">
        <f t="shared" si="4"/>
        <v>0</v>
      </c>
      <c r="F163" s="301">
        <f t="shared" si="4"/>
        <v>0</v>
      </c>
      <c r="G163" s="301">
        <f t="shared" si="4"/>
        <v>0</v>
      </c>
      <c r="H163" s="301">
        <f t="shared" si="4"/>
        <v>0</v>
      </c>
      <c r="I163" s="301">
        <f t="shared" si="4"/>
        <v>0</v>
      </c>
      <c r="J163" s="301">
        <f t="shared" si="4"/>
        <v>0</v>
      </c>
      <c r="K163" s="301">
        <f t="shared" si="4"/>
        <v>0</v>
      </c>
      <c r="L163" s="301">
        <f t="shared" si="4"/>
        <v>0</v>
      </c>
      <c r="M163" s="301">
        <f t="shared" si="4"/>
        <v>0</v>
      </c>
      <c r="N163" s="301">
        <f t="shared" si="4"/>
        <v>0</v>
      </c>
      <c r="O163" s="301">
        <f t="shared" si="4"/>
        <v>0</v>
      </c>
      <c r="P163" s="301">
        <f t="shared" si="4"/>
        <v>0</v>
      </c>
      <c r="Q163" s="301">
        <f t="shared" si="4"/>
        <v>0</v>
      </c>
      <c r="R163" s="301">
        <f t="shared" si="4"/>
        <v>0</v>
      </c>
      <c r="S163" s="301">
        <f t="shared" si="4"/>
        <v>0</v>
      </c>
      <c r="T163" s="301">
        <f t="shared" si="4"/>
        <v>0</v>
      </c>
      <c r="U163" s="301">
        <f t="shared" si="4"/>
        <v>0</v>
      </c>
      <c r="V163" s="301">
        <f t="shared" si="4"/>
        <v>0</v>
      </c>
      <c r="W163" s="301">
        <f t="shared" si="4"/>
        <v>0</v>
      </c>
      <c r="DA163" s="67"/>
    </row>
    <row r="164" spans="1:105" ht="12" customHeight="1" x14ac:dyDescent="0.3">
      <c r="A164" s="202" t="s">
        <v>93</v>
      </c>
      <c r="B164" s="235">
        <f t="shared" ref="B164:W164" si="5">IF(B$7=0,0,B$7/B$5)</f>
        <v>0</v>
      </c>
      <c r="C164" s="235">
        <f t="shared" si="5"/>
        <v>0</v>
      </c>
      <c r="D164" s="235">
        <f t="shared" si="5"/>
        <v>0</v>
      </c>
      <c r="E164" s="235">
        <f t="shared" si="5"/>
        <v>0</v>
      </c>
      <c r="F164" s="235">
        <f t="shared" si="5"/>
        <v>0</v>
      </c>
      <c r="G164" s="235">
        <f t="shared" si="5"/>
        <v>0</v>
      </c>
      <c r="H164" s="235">
        <f t="shared" si="5"/>
        <v>0</v>
      </c>
      <c r="I164" s="235">
        <f t="shared" si="5"/>
        <v>0</v>
      </c>
      <c r="J164" s="235">
        <f t="shared" si="5"/>
        <v>0</v>
      </c>
      <c r="K164" s="235">
        <f t="shared" si="5"/>
        <v>0</v>
      </c>
      <c r="L164" s="235">
        <f t="shared" si="5"/>
        <v>0</v>
      </c>
      <c r="M164" s="235">
        <f t="shared" si="5"/>
        <v>0</v>
      </c>
      <c r="N164" s="235">
        <f t="shared" si="5"/>
        <v>0</v>
      </c>
      <c r="O164" s="235">
        <f t="shared" si="5"/>
        <v>0</v>
      </c>
      <c r="P164" s="235">
        <f t="shared" si="5"/>
        <v>0</v>
      </c>
      <c r="Q164" s="235">
        <f t="shared" si="5"/>
        <v>0</v>
      </c>
      <c r="R164" s="235">
        <f t="shared" si="5"/>
        <v>0</v>
      </c>
      <c r="S164" s="235">
        <f t="shared" si="5"/>
        <v>0</v>
      </c>
      <c r="T164" s="235">
        <f t="shared" si="5"/>
        <v>0</v>
      </c>
      <c r="U164" s="235">
        <f t="shared" si="5"/>
        <v>0</v>
      </c>
      <c r="V164" s="235">
        <f t="shared" si="5"/>
        <v>0</v>
      </c>
      <c r="W164" s="235">
        <f t="shared" si="5"/>
        <v>0</v>
      </c>
      <c r="DA164" s="174"/>
    </row>
    <row r="165" spans="1:105" ht="12" customHeight="1" x14ac:dyDescent="0.3">
      <c r="A165" s="202" t="s">
        <v>94</v>
      </c>
      <c r="B165" s="235">
        <f t="shared" ref="B165:W165" si="6">IF(B$8=0,0,B$8/B$5)</f>
        <v>0</v>
      </c>
      <c r="C165" s="235">
        <f t="shared" si="6"/>
        <v>0</v>
      </c>
      <c r="D165" s="235">
        <f t="shared" si="6"/>
        <v>0</v>
      </c>
      <c r="E165" s="235">
        <f t="shared" si="6"/>
        <v>0</v>
      </c>
      <c r="F165" s="235">
        <f t="shared" si="6"/>
        <v>0</v>
      </c>
      <c r="G165" s="235">
        <f t="shared" si="6"/>
        <v>0</v>
      </c>
      <c r="H165" s="235">
        <f t="shared" si="6"/>
        <v>0</v>
      </c>
      <c r="I165" s="235">
        <f t="shared" si="6"/>
        <v>0</v>
      </c>
      <c r="J165" s="235">
        <f t="shared" si="6"/>
        <v>0</v>
      </c>
      <c r="K165" s="235">
        <f t="shared" si="6"/>
        <v>0</v>
      </c>
      <c r="L165" s="235">
        <f t="shared" si="6"/>
        <v>0</v>
      </c>
      <c r="M165" s="235">
        <f t="shared" si="6"/>
        <v>0</v>
      </c>
      <c r="N165" s="235">
        <f t="shared" si="6"/>
        <v>0</v>
      </c>
      <c r="O165" s="235">
        <f t="shared" si="6"/>
        <v>0</v>
      </c>
      <c r="P165" s="235">
        <f t="shared" si="6"/>
        <v>0</v>
      </c>
      <c r="Q165" s="235">
        <f t="shared" si="6"/>
        <v>0</v>
      </c>
      <c r="R165" s="235">
        <f t="shared" si="6"/>
        <v>0</v>
      </c>
      <c r="S165" s="235">
        <f t="shared" si="6"/>
        <v>0</v>
      </c>
      <c r="T165" s="235">
        <f t="shared" si="6"/>
        <v>0</v>
      </c>
      <c r="U165" s="235">
        <f t="shared" si="6"/>
        <v>0</v>
      </c>
      <c r="V165" s="235">
        <f t="shared" si="6"/>
        <v>0</v>
      </c>
      <c r="W165" s="235">
        <f t="shared" si="6"/>
        <v>0</v>
      </c>
      <c r="DA165" s="174"/>
    </row>
    <row r="166" spans="1:105" ht="12" customHeight="1" x14ac:dyDescent="0.3">
      <c r="A166" s="202" t="s">
        <v>95</v>
      </c>
      <c r="B166" s="235">
        <f t="shared" ref="B166:W166" si="7">IF(B$9=0,0,B$9/B$5)</f>
        <v>0</v>
      </c>
      <c r="C166" s="235">
        <f t="shared" si="7"/>
        <v>0</v>
      </c>
      <c r="D166" s="235">
        <f t="shared" si="7"/>
        <v>0</v>
      </c>
      <c r="E166" s="235">
        <f t="shared" si="7"/>
        <v>0</v>
      </c>
      <c r="F166" s="235">
        <f t="shared" si="7"/>
        <v>0</v>
      </c>
      <c r="G166" s="235">
        <f t="shared" si="7"/>
        <v>0</v>
      </c>
      <c r="H166" s="235">
        <f t="shared" si="7"/>
        <v>0</v>
      </c>
      <c r="I166" s="235">
        <f t="shared" si="7"/>
        <v>0</v>
      </c>
      <c r="J166" s="235">
        <f t="shared" si="7"/>
        <v>0</v>
      </c>
      <c r="K166" s="235">
        <f t="shared" si="7"/>
        <v>0</v>
      </c>
      <c r="L166" s="235">
        <f t="shared" si="7"/>
        <v>0</v>
      </c>
      <c r="M166" s="235">
        <f t="shared" si="7"/>
        <v>0</v>
      </c>
      <c r="N166" s="235">
        <f t="shared" si="7"/>
        <v>0</v>
      </c>
      <c r="O166" s="235">
        <f t="shared" si="7"/>
        <v>0</v>
      </c>
      <c r="P166" s="235">
        <f t="shared" si="7"/>
        <v>0</v>
      </c>
      <c r="Q166" s="235">
        <f t="shared" si="7"/>
        <v>0</v>
      </c>
      <c r="R166" s="235">
        <f t="shared" si="7"/>
        <v>0</v>
      </c>
      <c r="S166" s="235">
        <f t="shared" si="7"/>
        <v>0</v>
      </c>
      <c r="T166" s="235">
        <f t="shared" si="7"/>
        <v>0</v>
      </c>
      <c r="U166" s="235">
        <f t="shared" si="7"/>
        <v>0</v>
      </c>
      <c r="V166" s="235">
        <f t="shared" si="7"/>
        <v>0</v>
      </c>
      <c r="W166" s="235">
        <f t="shared" si="7"/>
        <v>0</v>
      </c>
      <c r="DA166" s="174"/>
    </row>
    <row r="167" spans="1:105" ht="12" customHeight="1" x14ac:dyDescent="0.3">
      <c r="A167" s="56" t="s">
        <v>96</v>
      </c>
      <c r="B167" s="302">
        <f t="shared" ref="B167:W167" si="8">IF(B$10=0,0,B$10/B$5)</f>
        <v>0</v>
      </c>
      <c r="C167" s="302">
        <f t="shared" si="8"/>
        <v>0</v>
      </c>
      <c r="D167" s="302">
        <f t="shared" si="8"/>
        <v>0</v>
      </c>
      <c r="E167" s="302">
        <f t="shared" si="8"/>
        <v>0</v>
      </c>
      <c r="F167" s="302">
        <f t="shared" si="8"/>
        <v>0</v>
      </c>
      <c r="G167" s="302">
        <f t="shared" si="8"/>
        <v>0</v>
      </c>
      <c r="H167" s="302">
        <f t="shared" si="8"/>
        <v>0</v>
      </c>
      <c r="I167" s="302">
        <f t="shared" si="8"/>
        <v>0</v>
      </c>
      <c r="J167" s="302">
        <f t="shared" si="8"/>
        <v>0</v>
      </c>
      <c r="K167" s="302">
        <f t="shared" si="8"/>
        <v>0</v>
      </c>
      <c r="L167" s="302">
        <f t="shared" si="8"/>
        <v>0</v>
      </c>
      <c r="M167" s="302">
        <f t="shared" si="8"/>
        <v>0</v>
      </c>
      <c r="N167" s="302">
        <f t="shared" si="8"/>
        <v>0</v>
      </c>
      <c r="O167" s="302">
        <f t="shared" si="8"/>
        <v>0</v>
      </c>
      <c r="P167" s="302">
        <f t="shared" si="8"/>
        <v>0</v>
      </c>
      <c r="Q167" s="302">
        <f t="shared" si="8"/>
        <v>0</v>
      </c>
      <c r="R167" s="302">
        <f t="shared" si="8"/>
        <v>0</v>
      </c>
      <c r="S167" s="302">
        <f t="shared" si="8"/>
        <v>0</v>
      </c>
      <c r="T167" s="302">
        <f t="shared" si="8"/>
        <v>0</v>
      </c>
      <c r="U167" s="302">
        <f t="shared" si="8"/>
        <v>0</v>
      </c>
      <c r="V167" s="302">
        <f t="shared" si="8"/>
        <v>0</v>
      </c>
      <c r="W167" s="302">
        <f t="shared" si="8"/>
        <v>0</v>
      </c>
      <c r="DA167" s="68"/>
    </row>
    <row r="168" spans="1:105" ht="12" customHeight="1" x14ac:dyDescent="0.3">
      <c r="A168" s="203" t="s">
        <v>487</v>
      </c>
      <c r="B168" s="303">
        <f t="shared" ref="B168:W168" si="9">IF(B$16=0,0,B$16/B$5)</f>
        <v>0</v>
      </c>
      <c r="C168" s="303">
        <f t="shared" si="9"/>
        <v>0</v>
      </c>
      <c r="D168" s="303">
        <f t="shared" si="9"/>
        <v>0</v>
      </c>
      <c r="E168" s="303">
        <f t="shared" si="9"/>
        <v>0</v>
      </c>
      <c r="F168" s="303">
        <f t="shared" si="9"/>
        <v>0</v>
      </c>
      <c r="G168" s="303">
        <f t="shared" si="9"/>
        <v>0</v>
      </c>
      <c r="H168" s="303">
        <f t="shared" si="9"/>
        <v>0</v>
      </c>
      <c r="I168" s="303">
        <f t="shared" si="9"/>
        <v>0</v>
      </c>
      <c r="J168" s="303">
        <f t="shared" si="9"/>
        <v>0</v>
      </c>
      <c r="K168" s="303">
        <f t="shared" si="9"/>
        <v>0</v>
      </c>
      <c r="L168" s="303">
        <f t="shared" si="9"/>
        <v>0</v>
      </c>
      <c r="M168" s="303">
        <f t="shared" si="9"/>
        <v>0</v>
      </c>
      <c r="N168" s="303">
        <f t="shared" si="9"/>
        <v>0</v>
      </c>
      <c r="O168" s="303">
        <f t="shared" si="9"/>
        <v>0</v>
      </c>
      <c r="P168" s="303">
        <f t="shared" si="9"/>
        <v>0</v>
      </c>
      <c r="Q168" s="303">
        <f t="shared" si="9"/>
        <v>0</v>
      </c>
      <c r="R168" s="303">
        <f t="shared" si="9"/>
        <v>0</v>
      </c>
      <c r="S168" s="303">
        <f t="shared" si="9"/>
        <v>0</v>
      </c>
      <c r="T168" s="303">
        <f t="shared" si="9"/>
        <v>0</v>
      </c>
      <c r="U168" s="303">
        <f t="shared" si="9"/>
        <v>0</v>
      </c>
      <c r="V168" s="303">
        <f t="shared" si="9"/>
        <v>0</v>
      </c>
      <c r="W168" s="303">
        <f t="shared" si="9"/>
        <v>0</v>
      </c>
      <c r="DA168" s="175"/>
    </row>
    <row r="169" spans="1:105" ht="12" customHeight="1" x14ac:dyDescent="0.3">
      <c r="A169" s="41" t="s">
        <v>499</v>
      </c>
      <c r="B169" s="237">
        <f t="shared" ref="B169:W169" si="10">IF(B$27=0,0,B$27/B$5)</f>
        <v>0</v>
      </c>
      <c r="C169" s="237">
        <f t="shared" si="10"/>
        <v>0</v>
      </c>
      <c r="D169" s="237">
        <f t="shared" si="10"/>
        <v>0</v>
      </c>
      <c r="E169" s="237">
        <f t="shared" si="10"/>
        <v>0</v>
      </c>
      <c r="F169" s="237">
        <f t="shared" si="10"/>
        <v>0</v>
      </c>
      <c r="G169" s="237">
        <f t="shared" si="10"/>
        <v>0</v>
      </c>
      <c r="H169" s="237">
        <f t="shared" si="10"/>
        <v>0</v>
      </c>
      <c r="I169" s="237">
        <f t="shared" si="10"/>
        <v>0</v>
      </c>
      <c r="J169" s="237">
        <f t="shared" si="10"/>
        <v>0</v>
      </c>
      <c r="K169" s="237">
        <f t="shared" si="10"/>
        <v>0</v>
      </c>
      <c r="L169" s="237">
        <f t="shared" si="10"/>
        <v>0</v>
      </c>
      <c r="M169" s="237">
        <f t="shared" si="10"/>
        <v>0</v>
      </c>
      <c r="N169" s="237">
        <f t="shared" si="10"/>
        <v>0</v>
      </c>
      <c r="O169" s="237">
        <f t="shared" si="10"/>
        <v>0</v>
      </c>
      <c r="P169" s="237">
        <f t="shared" si="10"/>
        <v>0</v>
      </c>
      <c r="Q169" s="237">
        <f t="shared" si="10"/>
        <v>0</v>
      </c>
      <c r="R169" s="237">
        <f t="shared" si="10"/>
        <v>0</v>
      </c>
      <c r="S169" s="237">
        <f t="shared" si="10"/>
        <v>0</v>
      </c>
      <c r="T169" s="237">
        <f t="shared" si="10"/>
        <v>0</v>
      </c>
      <c r="U169" s="237">
        <f t="shared" si="10"/>
        <v>0</v>
      </c>
      <c r="V169" s="237">
        <f t="shared" si="10"/>
        <v>0</v>
      </c>
      <c r="W169" s="237">
        <f t="shared" si="10"/>
        <v>0</v>
      </c>
      <c r="DA169" s="97"/>
    </row>
    <row r="170" spans="1:105" ht="12" customHeight="1" x14ac:dyDescent="0.3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3">
      <c r="A171" s="35" t="s">
        <v>44</v>
      </c>
      <c r="B171" s="234">
        <f t="shared" ref="B171:W171" si="11">SUM(B$172:B$177,B$179:B$180,B$182:B$184)</f>
        <v>0</v>
      </c>
      <c r="C171" s="234">
        <f t="shared" si="11"/>
        <v>0</v>
      </c>
      <c r="D171" s="234">
        <f t="shared" si="11"/>
        <v>0</v>
      </c>
      <c r="E171" s="234">
        <f t="shared" si="11"/>
        <v>0</v>
      </c>
      <c r="F171" s="234">
        <f t="shared" si="11"/>
        <v>0</v>
      </c>
      <c r="G171" s="234">
        <f t="shared" si="11"/>
        <v>0</v>
      </c>
      <c r="H171" s="234">
        <f t="shared" si="11"/>
        <v>0</v>
      </c>
      <c r="I171" s="234">
        <f t="shared" si="11"/>
        <v>0</v>
      </c>
      <c r="J171" s="234">
        <f t="shared" si="11"/>
        <v>0</v>
      </c>
      <c r="K171" s="234">
        <f t="shared" si="11"/>
        <v>0</v>
      </c>
      <c r="L171" s="234">
        <f t="shared" si="11"/>
        <v>0</v>
      </c>
      <c r="M171" s="234">
        <f t="shared" si="11"/>
        <v>0</v>
      </c>
      <c r="N171" s="234">
        <f t="shared" si="11"/>
        <v>0</v>
      </c>
      <c r="O171" s="234">
        <f t="shared" si="11"/>
        <v>0</v>
      </c>
      <c r="P171" s="234">
        <f t="shared" si="11"/>
        <v>0</v>
      </c>
      <c r="Q171" s="234">
        <f t="shared" si="11"/>
        <v>0</v>
      </c>
      <c r="R171" s="234">
        <f t="shared" si="11"/>
        <v>0</v>
      </c>
      <c r="S171" s="234">
        <f t="shared" si="11"/>
        <v>0</v>
      </c>
      <c r="T171" s="234">
        <f t="shared" si="11"/>
        <v>0</v>
      </c>
      <c r="U171" s="234">
        <f t="shared" si="11"/>
        <v>0</v>
      </c>
      <c r="V171" s="234">
        <f t="shared" si="11"/>
        <v>0</v>
      </c>
      <c r="W171" s="234">
        <f t="shared" si="11"/>
        <v>0</v>
      </c>
      <c r="DA171" s="95"/>
    </row>
    <row r="172" spans="1:105" ht="12" customHeight="1" x14ac:dyDescent="0.3">
      <c r="A172" s="55" t="s">
        <v>92</v>
      </c>
      <c r="B172" s="301">
        <f t="shared" ref="B172:W172" si="12">IF(B$35=0,0,B$35/B$34)</f>
        <v>0</v>
      </c>
      <c r="C172" s="301">
        <f t="shared" si="12"/>
        <v>0</v>
      </c>
      <c r="D172" s="301">
        <f t="shared" si="12"/>
        <v>0</v>
      </c>
      <c r="E172" s="301">
        <f t="shared" si="12"/>
        <v>0</v>
      </c>
      <c r="F172" s="301">
        <f t="shared" si="12"/>
        <v>0</v>
      </c>
      <c r="G172" s="301">
        <f t="shared" si="12"/>
        <v>0</v>
      </c>
      <c r="H172" s="301">
        <f t="shared" si="12"/>
        <v>0</v>
      </c>
      <c r="I172" s="301">
        <f t="shared" si="12"/>
        <v>0</v>
      </c>
      <c r="J172" s="301">
        <f t="shared" si="12"/>
        <v>0</v>
      </c>
      <c r="K172" s="301">
        <f t="shared" si="12"/>
        <v>0</v>
      </c>
      <c r="L172" s="301">
        <f t="shared" si="12"/>
        <v>0</v>
      </c>
      <c r="M172" s="301">
        <f t="shared" si="12"/>
        <v>0</v>
      </c>
      <c r="N172" s="301">
        <f t="shared" si="12"/>
        <v>0</v>
      </c>
      <c r="O172" s="301">
        <f t="shared" si="12"/>
        <v>0</v>
      </c>
      <c r="P172" s="301">
        <f t="shared" si="12"/>
        <v>0</v>
      </c>
      <c r="Q172" s="301">
        <f t="shared" si="12"/>
        <v>0</v>
      </c>
      <c r="R172" s="301">
        <f t="shared" si="12"/>
        <v>0</v>
      </c>
      <c r="S172" s="301">
        <f t="shared" si="12"/>
        <v>0</v>
      </c>
      <c r="T172" s="301">
        <f t="shared" si="12"/>
        <v>0</v>
      </c>
      <c r="U172" s="301">
        <f t="shared" si="12"/>
        <v>0</v>
      </c>
      <c r="V172" s="301">
        <f t="shared" si="12"/>
        <v>0</v>
      </c>
      <c r="W172" s="301">
        <f t="shared" si="12"/>
        <v>0</v>
      </c>
      <c r="DA172" s="67"/>
    </row>
    <row r="173" spans="1:105" ht="12" customHeight="1" x14ac:dyDescent="0.3">
      <c r="A173" s="202" t="s">
        <v>93</v>
      </c>
      <c r="B173" s="235">
        <f t="shared" ref="B173:W173" si="13">IF(B$36=0,0,B$36/B$34)</f>
        <v>0</v>
      </c>
      <c r="C173" s="235">
        <f t="shared" si="13"/>
        <v>0</v>
      </c>
      <c r="D173" s="235">
        <f t="shared" si="13"/>
        <v>0</v>
      </c>
      <c r="E173" s="235">
        <f t="shared" si="13"/>
        <v>0</v>
      </c>
      <c r="F173" s="235">
        <f t="shared" si="13"/>
        <v>0</v>
      </c>
      <c r="G173" s="235">
        <f t="shared" si="13"/>
        <v>0</v>
      </c>
      <c r="H173" s="235">
        <f t="shared" si="13"/>
        <v>0</v>
      </c>
      <c r="I173" s="235">
        <f t="shared" si="13"/>
        <v>0</v>
      </c>
      <c r="J173" s="235">
        <f t="shared" si="13"/>
        <v>0</v>
      </c>
      <c r="K173" s="235">
        <f t="shared" si="13"/>
        <v>0</v>
      </c>
      <c r="L173" s="235">
        <f t="shared" si="13"/>
        <v>0</v>
      </c>
      <c r="M173" s="235">
        <f t="shared" si="13"/>
        <v>0</v>
      </c>
      <c r="N173" s="235">
        <f t="shared" si="13"/>
        <v>0</v>
      </c>
      <c r="O173" s="235">
        <f t="shared" si="13"/>
        <v>0</v>
      </c>
      <c r="P173" s="235">
        <f t="shared" si="13"/>
        <v>0</v>
      </c>
      <c r="Q173" s="235">
        <f t="shared" si="13"/>
        <v>0</v>
      </c>
      <c r="R173" s="235">
        <f t="shared" si="13"/>
        <v>0</v>
      </c>
      <c r="S173" s="235">
        <f t="shared" si="13"/>
        <v>0</v>
      </c>
      <c r="T173" s="235">
        <f t="shared" si="13"/>
        <v>0</v>
      </c>
      <c r="U173" s="235">
        <f t="shared" si="13"/>
        <v>0</v>
      </c>
      <c r="V173" s="235">
        <f t="shared" si="13"/>
        <v>0</v>
      </c>
      <c r="W173" s="235">
        <f t="shared" si="13"/>
        <v>0</v>
      </c>
      <c r="DA173" s="174"/>
    </row>
    <row r="174" spans="1:105" ht="12" customHeight="1" x14ac:dyDescent="0.3">
      <c r="A174" s="202" t="s">
        <v>94</v>
      </c>
      <c r="B174" s="235">
        <f t="shared" ref="B174:W174" si="14">IF(B$37=0,0,B$37/B$34)</f>
        <v>0</v>
      </c>
      <c r="C174" s="235">
        <f t="shared" si="14"/>
        <v>0</v>
      </c>
      <c r="D174" s="235">
        <f t="shared" si="14"/>
        <v>0</v>
      </c>
      <c r="E174" s="235">
        <f t="shared" si="14"/>
        <v>0</v>
      </c>
      <c r="F174" s="235">
        <f t="shared" si="14"/>
        <v>0</v>
      </c>
      <c r="G174" s="235">
        <f t="shared" si="14"/>
        <v>0</v>
      </c>
      <c r="H174" s="235">
        <f t="shared" si="14"/>
        <v>0</v>
      </c>
      <c r="I174" s="235">
        <f t="shared" si="14"/>
        <v>0</v>
      </c>
      <c r="J174" s="235">
        <f t="shared" si="14"/>
        <v>0</v>
      </c>
      <c r="K174" s="235">
        <f t="shared" si="14"/>
        <v>0</v>
      </c>
      <c r="L174" s="235">
        <f t="shared" si="14"/>
        <v>0</v>
      </c>
      <c r="M174" s="235">
        <f t="shared" si="14"/>
        <v>0</v>
      </c>
      <c r="N174" s="235">
        <f t="shared" si="14"/>
        <v>0</v>
      </c>
      <c r="O174" s="235">
        <f t="shared" si="14"/>
        <v>0</v>
      </c>
      <c r="P174" s="235">
        <f t="shared" si="14"/>
        <v>0</v>
      </c>
      <c r="Q174" s="235">
        <f t="shared" si="14"/>
        <v>0</v>
      </c>
      <c r="R174" s="235">
        <f t="shared" si="14"/>
        <v>0</v>
      </c>
      <c r="S174" s="235">
        <f t="shared" si="14"/>
        <v>0</v>
      </c>
      <c r="T174" s="235">
        <f t="shared" si="14"/>
        <v>0</v>
      </c>
      <c r="U174" s="235">
        <f t="shared" si="14"/>
        <v>0</v>
      </c>
      <c r="V174" s="235">
        <f t="shared" si="14"/>
        <v>0</v>
      </c>
      <c r="W174" s="235">
        <f t="shared" si="14"/>
        <v>0</v>
      </c>
      <c r="DA174" s="174"/>
    </row>
    <row r="175" spans="1:105" ht="12" customHeight="1" x14ac:dyDescent="0.3">
      <c r="A175" s="202" t="s">
        <v>95</v>
      </c>
      <c r="B175" s="235">
        <f t="shared" ref="B175:W175" si="15">IF(B$38=0,0,B$38/B$34)</f>
        <v>0</v>
      </c>
      <c r="C175" s="235">
        <f t="shared" si="15"/>
        <v>0</v>
      </c>
      <c r="D175" s="235">
        <f t="shared" si="15"/>
        <v>0</v>
      </c>
      <c r="E175" s="235">
        <f t="shared" si="15"/>
        <v>0</v>
      </c>
      <c r="F175" s="235">
        <f t="shared" si="15"/>
        <v>0</v>
      </c>
      <c r="G175" s="235">
        <f t="shared" si="15"/>
        <v>0</v>
      </c>
      <c r="H175" s="235">
        <f t="shared" si="15"/>
        <v>0</v>
      </c>
      <c r="I175" s="235">
        <f t="shared" si="15"/>
        <v>0</v>
      </c>
      <c r="J175" s="235">
        <f t="shared" si="15"/>
        <v>0</v>
      </c>
      <c r="K175" s="235">
        <f t="shared" si="15"/>
        <v>0</v>
      </c>
      <c r="L175" s="235">
        <f t="shared" si="15"/>
        <v>0</v>
      </c>
      <c r="M175" s="235">
        <f t="shared" si="15"/>
        <v>0</v>
      </c>
      <c r="N175" s="235">
        <f t="shared" si="15"/>
        <v>0</v>
      </c>
      <c r="O175" s="235">
        <f t="shared" si="15"/>
        <v>0</v>
      </c>
      <c r="P175" s="235">
        <f t="shared" si="15"/>
        <v>0</v>
      </c>
      <c r="Q175" s="235">
        <f t="shared" si="15"/>
        <v>0</v>
      </c>
      <c r="R175" s="235">
        <f t="shared" si="15"/>
        <v>0</v>
      </c>
      <c r="S175" s="235">
        <f t="shared" si="15"/>
        <v>0</v>
      </c>
      <c r="T175" s="235">
        <f t="shared" si="15"/>
        <v>0</v>
      </c>
      <c r="U175" s="235">
        <f t="shared" si="15"/>
        <v>0</v>
      </c>
      <c r="V175" s="235">
        <f t="shared" si="15"/>
        <v>0</v>
      </c>
      <c r="W175" s="235">
        <f t="shared" si="15"/>
        <v>0</v>
      </c>
      <c r="DA175" s="174"/>
    </row>
    <row r="176" spans="1:105" ht="12" customHeight="1" x14ac:dyDescent="0.3">
      <c r="A176" s="56" t="s">
        <v>96</v>
      </c>
      <c r="B176" s="302">
        <f t="shared" ref="B176:W176" si="16">IF(B$39=0,0,B$39/B$34)</f>
        <v>0</v>
      </c>
      <c r="C176" s="302">
        <f t="shared" si="16"/>
        <v>0</v>
      </c>
      <c r="D176" s="302">
        <f t="shared" si="16"/>
        <v>0</v>
      </c>
      <c r="E176" s="302">
        <f t="shared" si="16"/>
        <v>0</v>
      </c>
      <c r="F176" s="302">
        <f t="shared" si="16"/>
        <v>0</v>
      </c>
      <c r="G176" s="302">
        <f t="shared" si="16"/>
        <v>0</v>
      </c>
      <c r="H176" s="302">
        <f t="shared" si="16"/>
        <v>0</v>
      </c>
      <c r="I176" s="302">
        <f t="shared" si="16"/>
        <v>0</v>
      </c>
      <c r="J176" s="302">
        <f t="shared" si="16"/>
        <v>0</v>
      </c>
      <c r="K176" s="302">
        <f t="shared" si="16"/>
        <v>0</v>
      </c>
      <c r="L176" s="302">
        <f t="shared" si="16"/>
        <v>0</v>
      </c>
      <c r="M176" s="302">
        <f t="shared" si="16"/>
        <v>0</v>
      </c>
      <c r="N176" s="302">
        <f t="shared" si="16"/>
        <v>0</v>
      </c>
      <c r="O176" s="302">
        <f t="shared" si="16"/>
        <v>0</v>
      </c>
      <c r="P176" s="302">
        <f t="shared" si="16"/>
        <v>0</v>
      </c>
      <c r="Q176" s="302">
        <f t="shared" si="16"/>
        <v>0</v>
      </c>
      <c r="R176" s="302">
        <f t="shared" si="16"/>
        <v>0</v>
      </c>
      <c r="S176" s="302">
        <f t="shared" si="16"/>
        <v>0</v>
      </c>
      <c r="T176" s="302">
        <f t="shared" si="16"/>
        <v>0</v>
      </c>
      <c r="U176" s="302">
        <f t="shared" si="16"/>
        <v>0</v>
      </c>
      <c r="V176" s="302">
        <f t="shared" si="16"/>
        <v>0</v>
      </c>
      <c r="W176" s="302">
        <f t="shared" si="16"/>
        <v>0</v>
      </c>
      <c r="DA176" s="68"/>
    </row>
    <row r="177" spans="1:105" ht="12" customHeight="1" x14ac:dyDescent="0.3">
      <c r="A177" s="203" t="s">
        <v>517</v>
      </c>
      <c r="B177" s="303">
        <f t="shared" ref="B177:W177" si="17">IF(B$45=0,0,B$45/B$34)</f>
        <v>0</v>
      </c>
      <c r="C177" s="303">
        <f t="shared" si="17"/>
        <v>0</v>
      </c>
      <c r="D177" s="303">
        <f t="shared" si="17"/>
        <v>0</v>
      </c>
      <c r="E177" s="303">
        <f t="shared" si="17"/>
        <v>0</v>
      </c>
      <c r="F177" s="303">
        <f t="shared" si="17"/>
        <v>0</v>
      </c>
      <c r="G177" s="303">
        <f t="shared" si="17"/>
        <v>0</v>
      </c>
      <c r="H177" s="303">
        <f t="shared" si="17"/>
        <v>0</v>
      </c>
      <c r="I177" s="303">
        <f t="shared" si="17"/>
        <v>0</v>
      </c>
      <c r="J177" s="303">
        <f t="shared" si="17"/>
        <v>0</v>
      </c>
      <c r="K177" s="303">
        <f t="shared" si="17"/>
        <v>0</v>
      </c>
      <c r="L177" s="303">
        <f t="shared" si="17"/>
        <v>0</v>
      </c>
      <c r="M177" s="303">
        <f t="shared" si="17"/>
        <v>0</v>
      </c>
      <c r="N177" s="303">
        <f t="shared" si="17"/>
        <v>0</v>
      </c>
      <c r="O177" s="303">
        <f t="shared" si="17"/>
        <v>0</v>
      </c>
      <c r="P177" s="303">
        <f t="shared" si="17"/>
        <v>0</v>
      </c>
      <c r="Q177" s="303">
        <f t="shared" si="17"/>
        <v>0</v>
      </c>
      <c r="R177" s="303">
        <f t="shared" si="17"/>
        <v>0</v>
      </c>
      <c r="S177" s="303">
        <f t="shared" si="17"/>
        <v>0</v>
      </c>
      <c r="T177" s="303">
        <f t="shared" si="17"/>
        <v>0</v>
      </c>
      <c r="U177" s="303">
        <f t="shared" si="17"/>
        <v>0</v>
      </c>
      <c r="V177" s="303">
        <f t="shared" si="17"/>
        <v>0</v>
      </c>
      <c r="W177" s="303">
        <f t="shared" si="17"/>
        <v>0</v>
      </c>
      <c r="DA177" s="175"/>
    </row>
    <row r="178" spans="1:105" ht="12" customHeight="1" x14ac:dyDescent="0.3">
      <c r="A178" s="203" t="s">
        <v>519</v>
      </c>
      <c r="B178" s="303">
        <f t="shared" ref="B178:W178" si="18">IF(B$46=0,0,B$46/B$34)</f>
        <v>0</v>
      </c>
      <c r="C178" s="303">
        <f t="shared" si="18"/>
        <v>0</v>
      </c>
      <c r="D178" s="303">
        <f t="shared" si="18"/>
        <v>0</v>
      </c>
      <c r="E178" s="303">
        <f t="shared" si="18"/>
        <v>0</v>
      </c>
      <c r="F178" s="303">
        <f t="shared" si="18"/>
        <v>0</v>
      </c>
      <c r="G178" s="303">
        <f t="shared" si="18"/>
        <v>0</v>
      </c>
      <c r="H178" s="303">
        <f t="shared" si="18"/>
        <v>0</v>
      </c>
      <c r="I178" s="303">
        <f t="shared" si="18"/>
        <v>0</v>
      </c>
      <c r="J178" s="303">
        <f t="shared" si="18"/>
        <v>0</v>
      </c>
      <c r="K178" s="303">
        <f t="shared" si="18"/>
        <v>0</v>
      </c>
      <c r="L178" s="303">
        <f t="shared" si="18"/>
        <v>0</v>
      </c>
      <c r="M178" s="303">
        <f t="shared" si="18"/>
        <v>0</v>
      </c>
      <c r="N178" s="303">
        <f t="shared" si="18"/>
        <v>0</v>
      </c>
      <c r="O178" s="303">
        <f t="shared" si="18"/>
        <v>0</v>
      </c>
      <c r="P178" s="303">
        <f t="shared" si="18"/>
        <v>0</v>
      </c>
      <c r="Q178" s="303">
        <f t="shared" si="18"/>
        <v>0</v>
      </c>
      <c r="R178" s="303">
        <f t="shared" si="18"/>
        <v>0</v>
      </c>
      <c r="S178" s="303">
        <f t="shared" si="18"/>
        <v>0</v>
      </c>
      <c r="T178" s="303">
        <f t="shared" si="18"/>
        <v>0</v>
      </c>
      <c r="U178" s="303">
        <f t="shared" si="18"/>
        <v>0</v>
      </c>
      <c r="V178" s="303">
        <f t="shared" si="18"/>
        <v>0</v>
      </c>
      <c r="W178" s="303">
        <f t="shared" si="18"/>
        <v>0</v>
      </c>
      <c r="DA178" s="175"/>
    </row>
    <row r="179" spans="1:105" ht="12" customHeight="1" x14ac:dyDescent="0.3">
      <c r="A179" s="62" t="s">
        <v>521</v>
      </c>
      <c r="B179" s="304">
        <f t="shared" ref="B179:W179" si="19">IF(B$47=0,0,B$47/B$34)</f>
        <v>0</v>
      </c>
      <c r="C179" s="304">
        <f t="shared" si="19"/>
        <v>0</v>
      </c>
      <c r="D179" s="304">
        <f t="shared" si="19"/>
        <v>0</v>
      </c>
      <c r="E179" s="304">
        <f t="shared" si="19"/>
        <v>0</v>
      </c>
      <c r="F179" s="304">
        <f t="shared" si="19"/>
        <v>0</v>
      </c>
      <c r="G179" s="304">
        <f t="shared" si="19"/>
        <v>0</v>
      </c>
      <c r="H179" s="304">
        <f t="shared" si="19"/>
        <v>0</v>
      </c>
      <c r="I179" s="304">
        <f t="shared" si="19"/>
        <v>0</v>
      </c>
      <c r="J179" s="304">
        <f t="shared" si="19"/>
        <v>0</v>
      </c>
      <c r="K179" s="304">
        <f t="shared" si="19"/>
        <v>0</v>
      </c>
      <c r="L179" s="304">
        <f t="shared" si="19"/>
        <v>0</v>
      </c>
      <c r="M179" s="304">
        <f t="shared" si="19"/>
        <v>0</v>
      </c>
      <c r="N179" s="304">
        <f t="shared" si="19"/>
        <v>0</v>
      </c>
      <c r="O179" s="304">
        <f t="shared" si="19"/>
        <v>0</v>
      </c>
      <c r="P179" s="304">
        <f t="shared" si="19"/>
        <v>0</v>
      </c>
      <c r="Q179" s="304">
        <f t="shared" si="19"/>
        <v>0</v>
      </c>
      <c r="R179" s="304">
        <f t="shared" si="19"/>
        <v>0</v>
      </c>
      <c r="S179" s="304">
        <f t="shared" si="19"/>
        <v>0</v>
      </c>
      <c r="T179" s="304">
        <f t="shared" si="19"/>
        <v>0</v>
      </c>
      <c r="U179" s="304">
        <f t="shared" si="19"/>
        <v>0</v>
      </c>
      <c r="V179" s="304">
        <f t="shared" si="19"/>
        <v>0</v>
      </c>
      <c r="W179" s="304">
        <f t="shared" si="19"/>
        <v>0</v>
      </c>
      <c r="DA179" s="72"/>
    </row>
    <row r="180" spans="1:105" ht="12" customHeight="1" x14ac:dyDescent="0.3">
      <c r="A180" s="62" t="s">
        <v>527</v>
      </c>
      <c r="B180" s="304">
        <f t="shared" ref="B180:W180" si="20">IF(B$52=0,0,B$52/B$34)</f>
        <v>0</v>
      </c>
      <c r="C180" s="304">
        <f t="shared" si="20"/>
        <v>0</v>
      </c>
      <c r="D180" s="304">
        <f t="shared" si="20"/>
        <v>0</v>
      </c>
      <c r="E180" s="304">
        <f t="shared" si="20"/>
        <v>0</v>
      </c>
      <c r="F180" s="304">
        <f t="shared" si="20"/>
        <v>0</v>
      </c>
      <c r="G180" s="304">
        <f t="shared" si="20"/>
        <v>0</v>
      </c>
      <c r="H180" s="304">
        <f t="shared" si="20"/>
        <v>0</v>
      </c>
      <c r="I180" s="304">
        <f t="shared" si="20"/>
        <v>0</v>
      </c>
      <c r="J180" s="304">
        <f t="shared" si="20"/>
        <v>0</v>
      </c>
      <c r="K180" s="304">
        <f t="shared" si="20"/>
        <v>0</v>
      </c>
      <c r="L180" s="304">
        <f t="shared" si="20"/>
        <v>0</v>
      </c>
      <c r="M180" s="304">
        <f t="shared" si="20"/>
        <v>0</v>
      </c>
      <c r="N180" s="304">
        <f t="shared" si="20"/>
        <v>0</v>
      </c>
      <c r="O180" s="304">
        <f t="shared" si="20"/>
        <v>0</v>
      </c>
      <c r="P180" s="304">
        <f t="shared" si="20"/>
        <v>0</v>
      </c>
      <c r="Q180" s="304">
        <f t="shared" si="20"/>
        <v>0</v>
      </c>
      <c r="R180" s="304">
        <f t="shared" si="20"/>
        <v>0</v>
      </c>
      <c r="S180" s="304">
        <f t="shared" si="20"/>
        <v>0</v>
      </c>
      <c r="T180" s="304">
        <f t="shared" si="20"/>
        <v>0</v>
      </c>
      <c r="U180" s="304">
        <f t="shared" si="20"/>
        <v>0</v>
      </c>
      <c r="V180" s="304">
        <f t="shared" si="20"/>
        <v>0</v>
      </c>
      <c r="W180" s="304">
        <f t="shared" si="20"/>
        <v>0</v>
      </c>
      <c r="DA180" s="72"/>
    </row>
    <row r="181" spans="1:105" ht="12" customHeight="1" x14ac:dyDescent="0.3">
      <c r="A181" s="203" t="s">
        <v>529</v>
      </c>
      <c r="B181" s="303">
        <f t="shared" ref="B181:W181" si="21">IF(B$53=0,0,B$53/B$34)</f>
        <v>0</v>
      </c>
      <c r="C181" s="303">
        <f t="shared" si="21"/>
        <v>0</v>
      </c>
      <c r="D181" s="303">
        <f t="shared" si="21"/>
        <v>0</v>
      </c>
      <c r="E181" s="303">
        <f t="shared" si="21"/>
        <v>0</v>
      </c>
      <c r="F181" s="303">
        <f t="shared" si="21"/>
        <v>0</v>
      </c>
      <c r="G181" s="303">
        <f t="shared" si="21"/>
        <v>0</v>
      </c>
      <c r="H181" s="303">
        <f t="shared" si="21"/>
        <v>0</v>
      </c>
      <c r="I181" s="303">
        <f t="shared" si="21"/>
        <v>0</v>
      </c>
      <c r="J181" s="303">
        <f t="shared" si="21"/>
        <v>0</v>
      </c>
      <c r="K181" s="303">
        <f t="shared" si="21"/>
        <v>0</v>
      </c>
      <c r="L181" s="303">
        <f t="shared" si="21"/>
        <v>0</v>
      </c>
      <c r="M181" s="303">
        <f t="shared" si="21"/>
        <v>0</v>
      </c>
      <c r="N181" s="303">
        <f t="shared" si="21"/>
        <v>0</v>
      </c>
      <c r="O181" s="303">
        <f t="shared" si="21"/>
        <v>0</v>
      </c>
      <c r="P181" s="303">
        <f t="shared" si="21"/>
        <v>0</v>
      </c>
      <c r="Q181" s="303">
        <f t="shared" si="21"/>
        <v>0</v>
      </c>
      <c r="R181" s="303">
        <f t="shared" si="21"/>
        <v>0</v>
      </c>
      <c r="S181" s="303">
        <f t="shared" si="21"/>
        <v>0</v>
      </c>
      <c r="T181" s="303">
        <f t="shared" si="21"/>
        <v>0</v>
      </c>
      <c r="U181" s="303">
        <f t="shared" si="21"/>
        <v>0</v>
      </c>
      <c r="V181" s="303">
        <f t="shared" si="21"/>
        <v>0</v>
      </c>
      <c r="W181" s="303">
        <f t="shared" si="21"/>
        <v>0</v>
      </c>
      <c r="DA181" s="175"/>
    </row>
    <row r="182" spans="1:105" ht="12" customHeight="1" x14ac:dyDescent="0.3">
      <c r="A182" s="62" t="s">
        <v>530</v>
      </c>
      <c r="B182" s="304">
        <f t="shared" ref="B182:W182" si="22">IF(B$54=0,0,B$54/B$34)</f>
        <v>0</v>
      </c>
      <c r="C182" s="304">
        <f t="shared" si="22"/>
        <v>0</v>
      </c>
      <c r="D182" s="304">
        <f t="shared" si="22"/>
        <v>0</v>
      </c>
      <c r="E182" s="304">
        <f t="shared" si="22"/>
        <v>0</v>
      </c>
      <c r="F182" s="304">
        <f t="shared" si="22"/>
        <v>0</v>
      </c>
      <c r="G182" s="304">
        <f t="shared" si="22"/>
        <v>0</v>
      </c>
      <c r="H182" s="304">
        <f t="shared" si="22"/>
        <v>0</v>
      </c>
      <c r="I182" s="304">
        <f t="shared" si="22"/>
        <v>0</v>
      </c>
      <c r="J182" s="304">
        <f t="shared" si="22"/>
        <v>0</v>
      </c>
      <c r="K182" s="304">
        <f t="shared" si="22"/>
        <v>0</v>
      </c>
      <c r="L182" s="304">
        <f t="shared" si="22"/>
        <v>0</v>
      </c>
      <c r="M182" s="304">
        <f t="shared" si="22"/>
        <v>0</v>
      </c>
      <c r="N182" s="304">
        <f t="shared" si="22"/>
        <v>0</v>
      </c>
      <c r="O182" s="304">
        <f t="shared" si="22"/>
        <v>0</v>
      </c>
      <c r="P182" s="304">
        <f t="shared" si="22"/>
        <v>0</v>
      </c>
      <c r="Q182" s="304">
        <f t="shared" si="22"/>
        <v>0</v>
      </c>
      <c r="R182" s="304">
        <f t="shared" si="22"/>
        <v>0</v>
      </c>
      <c r="S182" s="304">
        <f t="shared" si="22"/>
        <v>0</v>
      </c>
      <c r="T182" s="304">
        <f t="shared" si="22"/>
        <v>0</v>
      </c>
      <c r="U182" s="304">
        <f t="shared" si="22"/>
        <v>0</v>
      </c>
      <c r="V182" s="304">
        <f t="shared" si="22"/>
        <v>0</v>
      </c>
      <c r="W182" s="304">
        <f t="shared" si="22"/>
        <v>0</v>
      </c>
      <c r="DA182" s="72"/>
    </row>
    <row r="183" spans="1:105" ht="12" customHeight="1" x14ac:dyDescent="0.3">
      <c r="A183" s="62" t="s">
        <v>535</v>
      </c>
      <c r="B183" s="304">
        <f t="shared" ref="B183:W183" si="23">IF(B$58=0,0,B$58/B$34)</f>
        <v>0</v>
      </c>
      <c r="C183" s="304">
        <f t="shared" si="23"/>
        <v>0</v>
      </c>
      <c r="D183" s="304">
        <f t="shared" si="23"/>
        <v>0</v>
      </c>
      <c r="E183" s="304">
        <f t="shared" si="23"/>
        <v>0</v>
      </c>
      <c r="F183" s="304">
        <f t="shared" si="23"/>
        <v>0</v>
      </c>
      <c r="G183" s="304">
        <f t="shared" si="23"/>
        <v>0</v>
      </c>
      <c r="H183" s="304">
        <f t="shared" si="23"/>
        <v>0</v>
      </c>
      <c r="I183" s="304">
        <f t="shared" si="23"/>
        <v>0</v>
      </c>
      <c r="J183" s="304">
        <f t="shared" si="23"/>
        <v>0</v>
      </c>
      <c r="K183" s="304">
        <f t="shared" si="23"/>
        <v>0</v>
      </c>
      <c r="L183" s="304">
        <f t="shared" si="23"/>
        <v>0</v>
      </c>
      <c r="M183" s="304">
        <f t="shared" si="23"/>
        <v>0</v>
      </c>
      <c r="N183" s="304">
        <f t="shared" si="23"/>
        <v>0</v>
      </c>
      <c r="O183" s="304">
        <f t="shared" si="23"/>
        <v>0</v>
      </c>
      <c r="P183" s="304">
        <f t="shared" si="23"/>
        <v>0</v>
      </c>
      <c r="Q183" s="304">
        <f t="shared" si="23"/>
        <v>0</v>
      </c>
      <c r="R183" s="304">
        <f t="shared" si="23"/>
        <v>0</v>
      </c>
      <c r="S183" s="304">
        <f t="shared" si="23"/>
        <v>0</v>
      </c>
      <c r="T183" s="304">
        <f t="shared" si="23"/>
        <v>0</v>
      </c>
      <c r="U183" s="304">
        <f t="shared" si="23"/>
        <v>0</v>
      </c>
      <c r="V183" s="304">
        <f t="shared" si="23"/>
        <v>0</v>
      </c>
      <c r="W183" s="304">
        <f t="shared" si="23"/>
        <v>0</v>
      </c>
      <c r="DA183" s="72"/>
    </row>
    <row r="184" spans="1:105" ht="12" customHeight="1" x14ac:dyDescent="0.3">
      <c r="A184" s="63" t="s">
        <v>547</v>
      </c>
      <c r="B184" s="305">
        <f t="shared" ref="B184:W184" si="24">IF(B$69=0,0,B$69/B$34)</f>
        <v>0</v>
      </c>
      <c r="C184" s="305">
        <f t="shared" si="24"/>
        <v>0</v>
      </c>
      <c r="D184" s="305">
        <f t="shared" si="24"/>
        <v>0</v>
      </c>
      <c r="E184" s="305">
        <f t="shared" si="24"/>
        <v>0</v>
      </c>
      <c r="F184" s="305">
        <f t="shared" si="24"/>
        <v>0</v>
      </c>
      <c r="G184" s="305">
        <f t="shared" si="24"/>
        <v>0</v>
      </c>
      <c r="H184" s="305">
        <f t="shared" si="24"/>
        <v>0</v>
      </c>
      <c r="I184" s="305">
        <f t="shared" si="24"/>
        <v>0</v>
      </c>
      <c r="J184" s="305">
        <f t="shared" si="24"/>
        <v>0</v>
      </c>
      <c r="K184" s="305">
        <f t="shared" si="24"/>
        <v>0</v>
      </c>
      <c r="L184" s="305">
        <f t="shared" si="24"/>
        <v>0</v>
      </c>
      <c r="M184" s="305">
        <f t="shared" si="24"/>
        <v>0</v>
      </c>
      <c r="N184" s="305">
        <f t="shared" si="24"/>
        <v>0</v>
      </c>
      <c r="O184" s="305">
        <f t="shared" si="24"/>
        <v>0</v>
      </c>
      <c r="P184" s="305">
        <f t="shared" si="24"/>
        <v>0</v>
      </c>
      <c r="Q184" s="305">
        <f t="shared" si="24"/>
        <v>0</v>
      </c>
      <c r="R184" s="305">
        <f t="shared" si="24"/>
        <v>0</v>
      </c>
      <c r="S184" s="305">
        <f t="shared" si="24"/>
        <v>0</v>
      </c>
      <c r="T184" s="305">
        <f t="shared" si="24"/>
        <v>0</v>
      </c>
      <c r="U184" s="305">
        <f t="shared" si="24"/>
        <v>0</v>
      </c>
      <c r="V184" s="305">
        <f t="shared" si="24"/>
        <v>0</v>
      </c>
      <c r="W184" s="305">
        <f t="shared" si="24"/>
        <v>0</v>
      </c>
      <c r="DA184" s="74"/>
    </row>
    <row r="185" spans="1:105" ht="12" hidden="1" customHeight="1" x14ac:dyDescent="0.3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1"/>
    </row>
    <row r="186" spans="1:105" ht="12" customHeight="1" x14ac:dyDescent="0.3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3">
      <c r="A187" s="35" t="s">
        <v>81</v>
      </c>
      <c r="B187" s="234">
        <f t="shared" ref="B187:W187" si="25">SUM(B$188:B$193,B$197:B$198,B$200:B$202)</f>
        <v>0</v>
      </c>
      <c r="C187" s="234">
        <f t="shared" si="25"/>
        <v>0</v>
      </c>
      <c r="D187" s="234">
        <f t="shared" si="25"/>
        <v>0</v>
      </c>
      <c r="E187" s="234">
        <f t="shared" si="25"/>
        <v>0</v>
      </c>
      <c r="F187" s="234">
        <f t="shared" si="25"/>
        <v>0</v>
      </c>
      <c r="G187" s="234">
        <f t="shared" si="25"/>
        <v>0</v>
      </c>
      <c r="H187" s="234">
        <f t="shared" si="25"/>
        <v>0</v>
      </c>
      <c r="I187" s="234">
        <f t="shared" si="25"/>
        <v>0</v>
      </c>
      <c r="J187" s="234">
        <f t="shared" si="25"/>
        <v>0</v>
      </c>
      <c r="K187" s="234">
        <f t="shared" si="25"/>
        <v>0</v>
      </c>
      <c r="L187" s="234">
        <f t="shared" si="25"/>
        <v>0</v>
      </c>
      <c r="M187" s="234">
        <f t="shared" si="25"/>
        <v>0</v>
      </c>
      <c r="N187" s="234">
        <f t="shared" si="25"/>
        <v>0</v>
      </c>
      <c r="O187" s="234">
        <f t="shared" si="25"/>
        <v>0</v>
      </c>
      <c r="P187" s="234">
        <f t="shared" si="25"/>
        <v>0</v>
      </c>
      <c r="Q187" s="234">
        <f t="shared" si="25"/>
        <v>0</v>
      </c>
      <c r="R187" s="234">
        <f t="shared" si="25"/>
        <v>0</v>
      </c>
      <c r="S187" s="234">
        <f t="shared" si="25"/>
        <v>0</v>
      </c>
      <c r="T187" s="234">
        <f t="shared" si="25"/>
        <v>0</v>
      </c>
      <c r="U187" s="234">
        <f t="shared" si="25"/>
        <v>0</v>
      </c>
      <c r="V187" s="234">
        <f t="shared" si="25"/>
        <v>0</v>
      </c>
      <c r="W187" s="234">
        <f t="shared" si="25"/>
        <v>0</v>
      </c>
      <c r="DA187" s="95"/>
    </row>
    <row r="188" spans="1:105" ht="12" customHeight="1" x14ac:dyDescent="0.3">
      <c r="A188" s="55" t="s">
        <v>92</v>
      </c>
      <c r="B188" s="301">
        <f t="shared" ref="B188:W188" si="26">IF(B$73=0,0,B$73/B$72)</f>
        <v>0</v>
      </c>
      <c r="C188" s="301">
        <f t="shared" si="26"/>
        <v>0</v>
      </c>
      <c r="D188" s="301">
        <f t="shared" si="26"/>
        <v>0</v>
      </c>
      <c r="E188" s="301">
        <f t="shared" si="26"/>
        <v>0</v>
      </c>
      <c r="F188" s="301">
        <f t="shared" si="26"/>
        <v>0</v>
      </c>
      <c r="G188" s="301">
        <f t="shared" si="26"/>
        <v>0</v>
      </c>
      <c r="H188" s="301">
        <f t="shared" si="26"/>
        <v>0</v>
      </c>
      <c r="I188" s="301">
        <f t="shared" si="26"/>
        <v>0</v>
      </c>
      <c r="J188" s="301">
        <f t="shared" si="26"/>
        <v>0</v>
      </c>
      <c r="K188" s="301">
        <f t="shared" si="26"/>
        <v>0</v>
      </c>
      <c r="L188" s="301">
        <f t="shared" si="26"/>
        <v>0</v>
      </c>
      <c r="M188" s="301">
        <f t="shared" si="26"/>
        <v>0</v>
      </c>
      <c r="N188" s="301">
        <f t="shared" si="26"/>
        <v>0</v>
      </c>
      <c r="O188" s="301">
        <f t="shared" si="26"/>
        <v>0</v>
      </c>
      <c r="P188" s="301">
        <f t="shared" si="26"/>
        <v>0</v>
      </c>
      <c r="Q188" s="301">
        <f t="shared" si="26"/>
        <v>0</v>
      </c>
      <c r="R188" s="301">
        <f t="shared" si="26"/>
        <v>0</v>
      </c>
      <c r="S188" s="301">
        <f t="shared" si="26"/>
        <v>0</v>
      </c>
      <c r="T188" s="301">
        <f t="shared" si="26"/>
        <v>0</v>
      </c>
      <c r="U188" s="301">
        <f t="shared" si="26"/>
        <v>0</v>
      </c>
      <c r="V188" s="301">
        <f t="shared" si="26"/>
        <v>0</v>
      </c>
      <c r="W188" s="301">
        <f t="shared" si="26"/>
        <v>0</v>
      </c>
      <c r="DA188" s="67"/>
    </row>
    <row r="189" spans="1:105" ht="12" customHeight="1" x14ac:dyDescent="0.3">
      <c r="A189" s="202" t="s">
        <v>93</v>
      </c>
      <c r="B189" s="235">
        <f t="shared" ref="B189:W189" si="27">IF(B$74=0,0,B$74/B$72)</f>
        <v>0</v>
      </c>
      <c r="C189" s="235">
        <f t="shared" si="27"/>
        <v>0</v>
      </c>
      <c r="D189" s="235">
        <f t="shared" si="27"/>
        <v>0</v>
      </c>
      <c r="E189" s="235">
        <f t="shared" si="27"/>
        <v>0</v>
      </c>
      <c r="F189" s="235">
        <f t="shared" si="27"/>
        <v>0</v>
      </c>
      <c r="G189" s="235">
        <f t="shared" si="27"/>
        <v>0</v>
      </c>
      <c r="H189" s="235">
        <f t="shared" si="27"/>
        <v>0</v>
      </c>
      <c r="I189" s="235">
        <f t="shared" si="27"/>
        <v>0</v>
      </c>
      <c r="J189" s="235">
        <f t="shared" si="27"/>
        <v>0</v>
      </c>
      <c r="K189" s="235">
        <f t="shared" si="27"/>
        <v>0</v>
      </c>
      <c r="L189" s="235">
        <f t="shared" si="27"/>
        <v>0</v>
      </c>
      <c r="M189" s="235">
        <f t="shared" si="27"/>
        <v>0</v>
      </c>
      <c r="N189" s="235">
        <f t="shared" si="27"/>
        <v>0</v>
      </c>
      <c r="O189" s="235">
        <f t="shared" si="27"/>
        <v>0</v>
      </c>
      <c r="P189" s="235">
        <f t="shared" si="27"/>
        <v>0</v>
      </c>
      <c r="Q189" s="235">
        <f t="shared" si="27"/>
        <v>0</v>
      </c>
      <c r="R189" s="235">
        <f t="shared" si="27"/>
        <v>0</v>
      </c>
      <c r="S189" s="235">
        <f t="shared" si="27"/>
        <v>0</v>
      </c>
      <c r="T189" s="235">
        <f t="shared" si="27"/>
        <v>0</v>
      </c>
      <c r="U189" s="235">
        <f t="shared" si="27"/>
        <v>0</v>
      </c>
      <c r="V189" s="235">
        <f t="shared" si="27"/>
        <v>0</v>
      </c>
      <c r="W189" s="235">
        <f t="shared" si="27"/>
        <v>0</v>
      </c>
      <c r="DA189" s="174"/>
    </row>
    <row r="190" spans="1:105" ht="12" customHeight="1" x14ac:dyDescent="0.3">
      <c r="A190" s="202" t="s">
        <v>94</v>
      </c>
      <c r="B190" s="235">
        <f t="shared" ref="B190:W190" si="28">IF(B$75=0,0,B$75/B$72)</f>
        <v>0</v>
      </c>
      <c r="C190" s="235">
        <f t="shared" si="28"/>
        <v>0</v>
      </c>
      <c r="D190" s="235">
        <f t="shared" si="28"/>
        <v>0</v>
      </c>
      <c r="E190" s="235">
        <f t="shared" si="28"/>
        <v>0</v>
      </c>
      <c r="F190" s="235">
        <f t="shared" si="28"/>
        <v>0</v>
      </c>
      <c r="G190" s="235">
        <f t="shared" si="28"/>
        <v>0</v>
      </c>
      <c r="H190" s="235">
        <f t="shared" si="28"/>
        <v>0</v>
      </c>
      <c r="I190" s="235">
        <f t="shared" si="28"/>
        <v>0</v>
      </c>
      <c r="J190" s="235">
        <f t="shared" si="28"/>
        <v>0</v>
      </c>
      <c r="K190" s="235">
        <f t="shared" si="28"/>
        <v>0</v>
      </c>
      <c r="L190" s="235">
        <f t="shared" si="28"/>
        <v>0</v>
      </c>
      <c r="M190" s="235">
        <f t="shared" si="28"/>
        <v>0</v>
      </c>
      <c r="N190" s="235">
        <f t="shared" si="28"/>
        <v>0</v>
      </c>
      <c r="O190" s="235">
        <f t="shared" si="28"/>
        <v>0</v>
      </c>
      <c r="P190" s="235">
        <f t="shared" si="28"/>
        <v>0</v>
      </c>
      <c r="Q190" s="235">
        <f t="shared" si="28"/>
        <v>0</v>
      </c>
      <c r="R190" s="235">
        <f t="shared" si="28"/>
        <v>0</v>
      </c>
      <c r="S190" s="235">
        <f t="shared" si="28"/>
        <v>0</v>
      </c>
      <c r="T190" s="235">
        <f t="shared" si="28"/>
        <v>0</v>
      </c>
      <c r="U190" s="235">
        <f t="shared" si="28"/>
        <v>0</v>
      </c>
      <c r="V190" s="235">
        <f t="shared" si="28"/>
        <v>0</v>
      </c>
      <c r="W190" s="235">
        <f t="shared" si="28"/>
        <v>0</v>
      </c>
      <c r="DA190" s="174"/>
    </row>
    <row r="191" spans="1:105" ht="12" customHeight="1" x14ac:dyDescent="0.3">
      <c r="A191" s="202" t="s">
        <v>95</v>
      </c>
      <c r="B191" s="235">
        <f t="shared" ref="B191:W191" si="29">IF(B$76=0,0,B$76/B$72)</f>
        <v>0</v>
      </c>
      <c r="C191" s="235">
        <f t="shared" si="29"/>
        <v>0</v>
      </c>
      <c r="D191" s="235">
        <f t="shared" si="29"/>
        <v>0</v>
      </c>
      <c r="E191" s="235">
        <f t="shared" si="29"/>
        <v>0</v>
      </c>
      <c r="F191" s="235">
        <f t="shared" si="29"/>
        <v>0</v>
      </c>
      <c r="G191" s="235">
        <f t="shared" si="29"/>
        <v>0</v>
      </c>
      <c r="H191" s="235">
        <f t="shared" si="29"/>
        <v>0</v>
      </c>
      <c r="I191" s="235">
        <f t="shared" si="29"/>
        <v>0</v>
      </c>
      <c r="J191" s="235">
        <f t="shared" si="29"/>
        <v>0</v>
      </c>
      <c r="K191" s="235">
        <f t="shared" si="29"/>
        <v>0</v>
      </c>
      <c r="L191" s="235">
        <f t="shared" si="29"/>
        <v>0</v>
      </c>
      <c r="M191" s="235">
        <f t="shared" si="29"/>
        <v>0</v>
      </c>
      <c r="N191" s="235">
        <f t="shared" si="29"/>
        <v>0</v>
      </c>
      <c r="O191" s="235">
        <f t="shared" si="29"/>
        <v>0</v>
      </c>
      <c r="P191" s="235">
        <f t="shared" si="29"/>
        <v>0</v>
      </c>
      <c r="Q191" s="235">
        <f t="shared" si="29"/>
        <v>0</v>
      </c>
      <c r="R191" s="235">
        <f t="shared" si="29"/>
        <v>0</v>
      </c>
      <c r="S191" s="235">
        <f t="shared" si="29"/>
        <v>0</v>
      </c>
      <c r="T191" s="235">
        <f t="shared" si="29"/>
        <v>0</v>
      </c>
      <c r="U191" s="235">
        <f t="shared" si="29"/>
        <v>0</v>
      </c>
      <c r="V191" s="235">
        <f t="shared" si="29"/>
        <v>0</v>
      </c>
      <c r="W191" s="235">
        <f t="shared" si="29"/>
        <v>0</v>
      </c>
      <c r="DA191" s="174"/>
    </row>
    <row r="192" spans="1:105" ht="12" customHeight="1" x14ac:dyDescent="0.3">
      <c r="A192" s="56" t="s">
        <v>96</v>
      </c>
      <c r="B192" s="302">
        <f t="shared" ref="B192:W192" si="30">IF(B$77=0,0,B$77/B$72)</f>
        <v>0</v>
      </c>
      <c r="C192" s="302">
        <f t="shared" si="30"/>
        <v>0</v>
      </c>
      <c r="D192" s="302">
        <f t="shared" si="30"/>
        <v>0</v>
      </c>
      <c r="E192" s="302">
        <f t="shared" si="30"/>
        <v>0</v>
      </c>
      <c r="F192" s="302">
        <f t="shared" si="30"/>
        <v>0</v>
      </c>
      <c r="G192" s="302">
        <f t="shared" si="30"/>
        <v>0</v>
      </c>
      <c r="H192" s="302">
        <f t="shared" si="30"/>
        <v>0</v>
      </c>
      <c r="I192" s="302">
        <f t="shared" si="30"/>
        <v>0</v>
      </c>
      <c r="J192" s="302">
        <f t="shared" si="30"/>
        <v>0</v>
      </c>
      <c r="K192" s="302">
        <f t="shared" si="30"/>
        <v>0</v>
      </c>
      <c r="L192" s="302">
        <f t="shared" si="30"/>
        <v>0</v>
      </c>
      <c r="M192" s="302">
        <f t="shared" si="30"/>
        <v>0</v>
      </c>
      <c r="N192" s="302">
        <f t="shared" si="30"/>
        <v>0</v>
      </c>
      <c r="O192" s="302">
        <f t="shared" si="30"/>
        <v>0</v>
      </c>
      <c r="P192" s="302">
        <f t="shared" si="30"/>
        <v>0</v>
      </c>
      <c r="Q192" s="302">
        <f t="shared" si="30"/>
        <v>0</v>
      </c>
      <c r="R192" s="302">
        <f t="shared" si="30"/>
        <v>0</v>
      </c>
      <c r="S192" s="302">
        <f t="shared" si="30"/>
        <v>0</v>
      </c>
      <c r="T192" s="302">
        <f t="shared" si="30"/>
        <v>0</v>
      </c>
      <c r="U192" s="302">
        <f t="shared" si="30"/>
        <v>0</v>
      </c>
      <c r="V192" s="302">
        <f t="shared" si="30"/>
        <v>0</v>
      </c>
      <c r="W192" s="302">
        <f t="shared" si="30"/>
        <v>0</v>
      </c>
      <c r="DA192" s="68"/>
    </row>
    <row r="193" spans="1:105" ht="12" customHeight="1" x14ac:dyDescent="0.3">
      <c r="A193" s="203" t="s">
        <v>560</v>
      </c>
      <c r="B193" s="303">
        <f t="shared" ref="B193:W193" si="31">IF(B$83=0,0,B$83/B$72)</f>
        <v>0</v>
      </c>
      <c r="C193" s="303">
        <f t="shared" si="31"/>
        <v>0</v>
      </c>
      <c r="D193" s="303">
        <f t="shared" si="31"/>
        <v>0</v>
      </c>
      <c r="E193" s="303">
        <f t="shared" si="31"/>
        <v>0</v>
      </c>
      <c r="F193" s="303">
        <f t="shared" si="31"/>
        <v>0</v>
      </c>
      <c r="G193" s="303">
        <f t="shared" si="31"/>
        <v>0</v>
      </c>
      <c r="H193" s="303">
        <f t="shared" si="31"/>
        <v>0</v>
      </c>
      <c r="I193" s="303">
        <f t="shared" si="31"/>
        <v>0</v>
      </c>
      <c r="J193" s="303">
        <f t="shared" si="31"/>
        <v>0</v>
      </c>
      <c r="K193" s="303">
        <f t="shared" si="31"/>
        <v>0</v>
      </c>
      <c r="L193" s="303">
        <f t="shared" si="31"/>
        <v>0</v>
      </c>
      <c r="M193" s="303">
        <f t="shared" si="31"/>
        <v>0</v>
      </c>
      <c r="N193" s="303">
        <f t="shared" si="31"/>
        <v>0</v>
      </c>
      <c r="O193" s="303">
        <f t="shared" si="31"/>
        <v>0</v>
      </c>
      <c r="P193" s="303">
        <f t="shared" si="31"/>
        <v>0</v>
      </c>
      <c r="Q193" s="303">
        <f t="shared" si="31"/>
        <v>0</v>
      </c>
      <c r="R193" s="303">
        <f t="shared" si="31"/>
        <v>0</v>
      </c>
      <c r="S193" s="303">
        <f t="shared" si="31"/>
        <v>0</v>
      </c>
      <c r="T193" s="303">
        <f t="shared" si="31"/>
        <v>0</v>
      </c>
      <c r="U193" s="303">
        <f t="shared" si="31"/>
        <v>0</v>
      </c>
      <c r="V193" s="303">
        <f t="shared" si="31"/>
        <v>0</v>
      </c>
      <c r="W193" s="303">
        <f t="shared" si="31"/>
        <v>0</v>
      </c>
      <c r="DA193" s="175"/>
    </row>
    <row r="194" spans="1:105" ht="12" customHeight="1" x14ac:dyDescent="0.3">
      <c r="A194" s="62" t="s">
        <v>562</v>
      </c>
      <c r="B194" s="304">
        <f t="shared" ref="B194:W194" si="32">IF(B$84=0,0,B$84/B$72)</f>
        <v>0</v>
      </c>
      <c r="C194" s="304">
        <f t="shared" si="32"/>
        <v>0</v>
      </c>
      <c r="D194" s="304">
        <f t="shared" si="32"/>
        <v>0</v>
      </c>
      <c r="E194" s="304">
        <f t="shared" si="32"/>
        <v>0</v>
      </c>
      <c r="F194" s="304">
        <f t="shared" si="32"/>
        <v>0</v>
      </c>
      <c r="G194" s="304">
        <f t="shared" si="32"/>
        <v>0</v>
      </c>
      <c r="H194" s="304">
        <f t="shared" si="32"/>
        <v>0</v>
      </c>
      <c r="I194" s="304">
        <f t="shared" si="32"/>
        <v>0</v>
      </c>
      <c r="J194" s="304">
        <f t="shared" si="32"/>
        <v>0</v>
      </c>
      <c r="K194" s="304">
        <f t="shared" si="32"/>
        <v>0</v>
      </c>
      <c r="L194" s="304">
        <f t="shared" si="32"/>
        <v>0</v>
      </c>
      <c r="M194" s="304">
        <f t="shared" si="32"/>
        <v>0</v>
      </c>
      <c r="N194" s="304">
        <f t="shared" si="32"/>
        <v>0</v>
      </c>
      <c r="O194" s="304">
        <f t="shared" si="32"/>
        <v>0</v>
      </c>
      <c r="P194" s="304">
        <f t="shared" si="32"/>
        <v>0</v>
      </c>
      <c r="Q194" s="304">
        <f t="shared" si="32"/>
        <v>0</v>
      </c>
      <c r="R194" s="304">
        <f t="shared" si="32"/>
        <v>0</v>
      </c>
      <c r="S194" s="304">
        <f t="shared" si="32"/>
        <v>0</v>
      </c>
      <c r="T194" s="304">
        <f t="shared" si="32"/>
        <v>0</v>
      </c>
      <c r="U194" s="304">
        <f t="shared" si="32"/>
        <v>0</v>
      </c>
      <c r="V194" s="304">
        <f t="shared" si="32"/>
        <v>0</v>
      </c>
      <c r="W194" s="304">
        <f t="shared" si="32"/>
        <v>0</v>
      </c>
      <c r="DA194" s="72"/>
    </row>
    <row r="195" spans="1:105" ht="12" customHeight="1" x14ac:dyDescent="0.3">
      <c r="A195" s="62" t="s">
        <v>568</v>
      </c>
      <c r="B195" s="304">
        <f t="shared" ref="B195:W195" si="33">IF(B$89=0,0,B$89/B$72)</f>
        <v>0</v>
      </c>
      <c r="C195" s="304">
        <f t="shared" si="33"/>
        <v>0</v>
      </c>
      <c r="D195" s="304">
        <f t="shared" si="33"/>
        <v>0</v>
      </c>
      <c r="E195" s="304">
        <f t="shared" si="33"/>
        <v>0</v>
      </c>
      <c r="F195" s="304">
        <f t="shared" si="33"/>
        <v>0</v>
      </c>
      <c r="G195" s="304">
        <f t="shared" si="33"/>
        <v>0</v>
      </c>
      <c r="H195" s="304">
        <f t="shared" si="33"/>
        <v>0</v>
      </c>
      <c r="I195" s="304">
        <f t="shared" si="33"/>
        <v>0</v>
      </c>
      <c r="J195" s="304">
        <f t="shared" si="33"/>
        <v>0</v>
      </c>
      <c r="K195" s="304">
        <f t="shared" si="33"/>
        <v>0</v>
      </c>
      <c r="L195" s="304">
        <f t="shared" si="33"/>
        <v>0</v>
      </c>
      <c r="M195" s="304">
        <f t="shared" si="33"/>
        <v>0</v>
      </c>
      <c r="N195" s="304">
        <f t="shared" si="33"/>
        <v>0</v>
      </c>
      <c r="O195" s="304">
        <f t="shared" si="33"/>
        <v>0</v>
      </c>
      <c r="P195" s="304">
        <f t="shared" si="33"/>
        <v>0</v>
      </c>
      <c r="Q195" s="304">
        <f t="shared" si="33"/>
        <v>0</v>
      </c>
      <c r="R195" s="304">
        <f t="shared" si="33"/>
        <v>0</v>
      </c>
      <c r="S195" s="304">
        <f t="shared" si="33"/>
        <v>0</v>
      </c>
      <c r="T195" s="304">
        <f t="shared" si="33"/>
        <v>0</v>
      </c>
      <c r="U195" s="304">
        <f t="shared" si="33"/>
        <v>0</v>
      </c>
      <c r="V195" s="304">
        <f t="shared" si="33"/>
        <v>0</v>
      </c>
      <c r="W195" s="304">
        <f t="shared" si="33"/>
        <v>0</v>
      </c>
      <c r="DA195" s="72"/>
    </row>
    <row r="196" spans="1:105" ht="12" customHeight="1" x14ac:dyDescent="0.3">
      <c r="A196" s="203" t="s">
        <v>519</v>
      </c>
      <c r="B196" s="303">
        <f t="shared" ref="B196:W196" si="34">IF(B$90=0,0,B$90/B$72)</f>
        <v>0</v>
      </c>
      <c r="C196" s="303">
        <f t="shared" si="34"/>
        <v>0</v>
      </c>
      <c r="D196" s="303">
        <f t="shared" si="34"/>
        <v>0</v>
      </c>
      <c r="E196" s="303">
        <f t="shared" si="34"/>
        <v>0</v>
      </c>
      <c r="F196" s="303">
        <f t="shared" si="34"/>
        <v>0</v>
      </c>
      <c r="G196" s="303">
        <f t="shared" si="34"/>
        <v>0</v>
      </c>
      <c r="H196" s="303">
        <f t="shared" si="34"/>
        <v>0</v>
      </c>
      <c r="I196" s="303">
        <f t="shared" si="34"/>
        <v>0</v>
      </c>
      <c r="J196" s="303">
        <f t="shared" si="34"/>
        <v>0</v>
      </c>
      <c r="K196" s="303">
        <f t="shared" si="34"/>
        <v>0</v>
      </c>
      <c r="L196" s="303">
        <f t="shared" si="34"/>
        <v>0</v>
      </c>
      <c r="M196" s="303">
        <f t="shared" si="34"/>
        <v>0</v>
      </c>
      <c r="N196" s="303">
        <f t="shared" si="34"/>
        <v>0</v>
      </c>
      <c r="O196" s="303">
        <f t="shared" si="34"/>
        <v>0</v>
      </c>
      <c r="P196" s="303">
        <f t="shared" si="34"/>
        <v>0</v>
      </c>
      <c r="Q196" s="303">
        <f t="shared" si="34"/>
        <v>0</v>
      </c>
      <c r="R196" s="303">
        <f t="shared" si="34"/>
        <v>0</v>
      </c>
      <c r="S196" s="303">
        <f t="shared" si="34"/>
        <v>0</v>
      </c>
      <c r="T196" s="303">
        <f t="shared" si="34"/>
        <v>0</v>
      </c>
      <c r="U196" s="303">
        <f t="shared" si="34"/>
        <v>0</v>
      </c>
      <c r="V196" s="303">
        <f t="shared" si="34"/>
        <v>0</v>
      </c>
      <c r="W196" s="303">
        <f t="shared" si="34"/>
        <v>0</v>
      </c>
      <c r="DA196" s="175"/>
    </row>
    <row r="197" spans="1:105" ht="12" customHeight="1" x14ac:dyDescent="0.3">
      <c r="A197" s="62" t="s">
        <v>521</v>
      </c>
      <c r="B197" s="304">
        <f t="shared" ref="B197:W197" si="35">IF(B$91=0,0,B$91/B$72)</f>
        <v>0</v>
      </c>
      <c r="C197" s="304">
        <f t="shared" si="35"/>
        <v>0</v>
      </c>
      <c r="D197" s="304">
        <f t="shared" si="35"/>
        <v>0</v>
      </c>
      <c r="E197" s="304">
        <f t="shared" si="35"/>
        <v>0</v>
      </c>
      <c r="F197" s="304">
        <f t="shared" si="35"/>
        <v>0</v>
      </c>
      <c r="G197" s="304">
        <f t="shared" si="35"/>
        <v>0</v>
      </c>
      <c r="H197" s="304">
        <f t="shared" si="35"/>
        <v>0</v>
      </c>
      <c r="I197" s="304">
        <f t="shared" si="35"/>
        <v>0</v>
      </c>
      <c r="J197" s="304">
        <f t="shared" si="35"/>
        <v>0</v>
      </c>
      <c r="K197" s="304">
        <f t="shared" si="35"/>
        <v>0</v>
      </c>
      <c r="L197" s="304">
        <f t="shared" si="35"/>
        <v>0</v>
      </c>
      <c r="M197" s="304">
        <f t="shared" si="35"/>
        <v>0</v>
      </c>
      <c r="N197" s="304">
        <f t="shared" si="35"/>
        <v>0</v>
      </c>
      <c r="O197" s="304">
        <f t="shared" si="35"/>
        <v>0</v>
      </c>
      <c r="P197" s="304">
        <f t="shared" si="35"/>
        <v>0</v>
      </c>
      <c r="Q197" s="304">
        <f t="shared" si="35"/>
        <v>0</v>
      </c>
      <c r="R197" s="304">
        <f t="shared" si="35"/>
        <v>0</v>
      </c>
      <c r="S197" s="304">
        <f t="shared" si="35"/>
        <v>0</v>
      </c>
      <c r="T197" s="304">
        <f t="shared" si="35"/>
        <v>0</v>
      </c>
      <c r="U197" s="304">
        <f t="shared" si="35"/>
        <v>0</v>
      </c>
      <c r="V197" s="304">
        <f t="shared" si="35"/>
        <v>0</v>
      </c>
      <c r="W197" s="304">
        <f t="shared" si="35"/>
        <v>0</v>
      </c>
      <c r="DA197" s="72"/>
    </row>
    <row r="198" spans="1:105" ht="12" customHeight="1" x14ac:dyDescent="0.3">
      <c r="A198" s="62" t="s">
        <v>527</v>
      </c>
      <c r="B198" s="304">
        <f t="shared" ref="B198:W198" si="36">IF(B$96=0,0,B$96/B$72)</f>
        <v>0</v>
      </c>
      <c r="C198" s="304">
        <f t="shared" si="36"/>
        <v>0</v>
      </c>
      <c r="D198" s="304">
        <f t="shared" si="36"/>
        <v>0</v>
      </c>
      <c r="E198" s="304">
        <f t="shared" si="36"/>
        <v>0</v>
      </c>
      <c r="F198" s="304">
        <f t="shared" si="36"/>
        <v>0</v>
      </c>
      <c r="G198" s="304">
        <f t="shared" si="36"/>
        <v>0</v>
      </c>
      <c r="H198" s="304">
        <f t="shared" si="36"/>
        <v>0</v>
      </c>
      <c r="I198" s="304">
        <f t="shared" si="36"/>
        <v>0</v>
      </c>
      <c r="J198" s="304">
        <f t="shared" si="36"/>
        <v>0</v>
      </c>
      <c r="K198" s="304">
        <f t="shared" si="36"/>
        <v>0</v>
      </c>
      <c r="L198" s="304">
        <f t="shared" si="36"/>
        <v>0</v>
      </c>
      <c r="M198" s="304">
        <f t="shared" si="36"/>
        <v>0</v>
      </c>
      <c r="N198" s="304">
        <f t="shared" si="36"/>
        <v>0</v>
      </c>
      <c r="O198" s="304">
        <f t="shared" si="36"/>
        <v>0</v>
      </c>
      <c r="P198" s="304">
        <f t="shared" si="36"/>
        <v>0</v>
      </c>
      <c r="Q198" s="304">
        <f t="shared" si="36"/>
        <v>0</v>
      </c>
      <c r="R198" s="304">
        <f t="shared" si="36"/>
        <v>0</v>
      </c>
      <c r="S198" s="304">
        <f t="shared" si="36"/>
        <v>0</v>
      </c>
      <c r="T198" s="304">
        <f t="shared" si="36"/>
        <v>0</v>
      </c>
      <c r="U198" s="304">
        <f t="shared" si="36"/>
        <v>0</v>
      </c>
      <c r="V198" s="304">
        <f t="shared" si="36"/>
        <v>0</v>
      </c>
      <c r="W198" s="304">
        <f t="shared" si="36"/>
        <v>0</v>
      </c>
      <c r="DA198" s="72"/>
    </row>
    <row r="199" spans="1:105" ht="12" customHeight="1" x14ac:dyDescent="0.3">
      <c r="A199" s="203" t="s">
        <v>529</v>
      </c>
      <c r="B199" s="303">
        <f t="shared" ref="B199:W199" si="37">IF(B$97=0,0,B$97/B$72)</f>
        <v>0</v>
      </c>
      <c r="C199" s="303">
        <f t="shared" si="37"/>
        <v>0</v>
      </c>
      <c r="D199" s="303">
        <f t="shared" si="37"/>
        <v>0</v>
      </c>
      <c r="E199" s="303">
        <f t="shared" si="37"/>
        <v>0</v>
      </c>
      <c r="F199" s="303">
        <f t="shared" si="37"/>
        <v>0</v>
      </c>
      <c r="G199" s="303">
        <f t="shared" si="37"/>
        <v>0</v>
      </c>
      <c r="H199" s="303">
        <f t="shared" si="37"/>
        <v>0</v>
      </c>
      <c r="I199" s="303">
        <f t="shared" si="37"/>
        <v>0</v>
      </c>
      <c r="J199" s="303">
        <f t="shared" si="37"/>
        <v>0</v>
      </c>
      <c r="K199" s="303">
        <f t="shared" si="37"/>
        <v>0</v>
      </c>
      <c r="L199" s="303">
        <f t="shared" si="37"/>
        <v>0</v>
      </c>
      <c r="M199" s="303">
        <f t="shared" si="37"/>
        <v>0</v>
      </c>
      <c r="N199" s="303">
        <f t="shared" si="37"/>
        <v>0</v>
      </c>
      <c r="O199" s="303">
        <f t="shared" si="37"/>
        <v>0</v>
      </c>
      <c r="P199" s="303">
        <f t="shared" si="37"/>
        <v>0</v>
      </c>
      <c r="Q199" s="303">
        <f t="shared" si="37"/>
        <v>0</v>
      </c>
      <c r="R199" s="303">
        <f t="shared" si="37"/>
        <v>0</v>
      </c>
      <c r="S199" s="303">
        <f t="shared" si="37"/>
        <v>0</v>
      </c>
      <c r="T199" s="303">
        <f t="shared" si="37"/>
        <v>0</v>
      </c>
      <c r="U199" s="303">
        <f t="shared" si="37"/>
        <v>0</v>
      </c>
      <c r="V199" s="303">
        <f t="shared" si="37"/>
        <v>0</v>
      </c>
      <c r="W199" s="303">
        <f t="shared" si="37"/>
        <v>0</v>
      </c>
      <c r="DA199" s="175"/>
    </row>
    <row r="200" spans="1:105" ht="12" customHeight="1" x14ac:dyDescent="0.3">
      <c r="A200" s="62" t="s">
        <v>530</v>
      </c>
      <c r="B200" s="304">
        <f t="shared" ref="B200:W200" si="38">IF(B$98=0,0,B$98/B$72)</f>
        <v>0</v>
      </c>
      <c r="C200" s="304">
        <f t="shared" si="38"/>
        <v>0</v>
      </c>
      <c r="D200" s="304">
        <f t="shared" si="38"/>
        <v>0</v>
      </c>
      <c r="E200" s="304">
        <f t="shared" si="38"/>
        <v>0</v>
      </c>
      <c r="F200" s="304">
        <f t="shared" si="38"/>
        <v>0</v>
      </c>
      <c r="G200" s="304">
        <f t="shared" si="38"/>
        <v>0</v>
      </c>
      <c r="H200" s="304">
        <f t="shared" si="38"/>
        <v>0</v>
      </c>
      <c r="I200" s="304">
        <f t="shared" si="38"/>
        <v>0</v>
      </c>
      <c r="J200" s="304">
        <f t="shared" si="38"/>
        <v>0</v>
      </c>
      <c r="K200" s="304">
        <f t="shared" si="38"/>
        <v>0</v>
      </c>
      <c r="L200" s="304">
        <f t="shared" si="38"/>
        <v>0</v>
      </c>
      <c r="M200" s="304">
        <f t="shared" si="38"/>
        <v>0</v>
      </c>
      <c r="N200" s="304">
        <f t="shared" si="38"/>
        <v>0</v>
      </c>
      <c r="O200" s="304">
        <f t="shared" si="38"/>
        <v>0</v>
      </c>
      <c r="P200" s="304">
        <f t="shared" si="38"/>
        <v>0</v>
      </c>
      <c r="Q200" s="304">
        <f t="shared" si="38"/>
        <v>0</v>
      </c>
      <c r="R200" s="304">
        <f t="shared" si="38"/>
        <v>0</v>
      </c>
      <c r="S200" s="304">
        <f t="shared" si="38"/>
        <v>0</v>
      </c>
      <c r="T200" s="304">
        <f t="shared" si="38"/>
        <v>0</v>
      </c>
      <c r="U200" s="304">
        <f t="shared" si="38"/>
        <v>0</v>
      </c>
      <c r="V200" s="304">
        <f t="shared" si="38"/>
        <v>0</v>
      </c>
      <c r="W200" s="304">
        <f t="shared" si="38"/>
        <v>0</v>
      </c>
      <c r="DA200" s="72"/>
    </row>
    <row r="201" spans="1:105" ht="12" customHeight="1" x14ac:dyDescent="0.3">
      <c r="A201" s="62" t="s">
        <v>535</v>
      </c>
      <c r="B201" s="304">
        <f t="shared" ref="B201:W201" si="39">IF(B$102=0,0,B$102/B$72)</f>
        <v>0</v>
      </c>
      <c r="C201" s="304">
        <f t="shared" si="39"/>
        <v>0</v>
      </c>
      <c r="D201" s="304">
        <f t="shared" si="39"/>
        <v>0</v>
      </c>
      <c r="E201" s="304">
        <f t="shared" si="39"/>
        <v>0</v>
      </c>
      <c r="F201" s="304">
        <f t="shared" si="39"/>
        <v>0</v>
      </c>
      <c r="G201" s="304">
        <f t="shared" si="39"/>
        <v>0</v>
      </c>
      <c r="H201" s="304">
        <f t="shared" si="39"/>
        <v>0</v>
      </c>
      <c r="I201" s="304">
        <f t="shared" si="39"/>
        <v>0</v>
      </c>
      <c r="J201" s="304">
        <f t="shared" si="39"/>
        <v>0</v>
      </c>
      <c r="K201" s="304">
        <f t="shared" si="39"/>
        <v>0</v>
      </c>
      <c r="L201" s="304">
        <f t="shared" si="39"/>
        <v>0</v>
      </c>
      <c r="M201" s="304">
        <f t="shared" si="39"/>
        <v>0</v>
      </c>
      <c r="N201" s="304">
        <f t="shared" si="39"/>
        <v>0</v>
      </c>
      <c r="O201" s="304">
        <f t="shared" si="39"/>
        <v>0</v>
      </c>
      <c r="P201" s="304">
        <f t="shared" si="39"/>
        <v>0</v>
      </c>
      <c r="Q201" s="304">
        <f t="shared" si="39"/>
        <v>0</v>
      </c>
      <c r="R201" s="304">
        <f t="shared" si="39"/>
        <v>0</v>
      </c>
      <c r="S201" s="304">
        <f t="shared" si="39"/>
        <v>0</v>
      </c>
      <c r="T201" s="304">
        <f t="shared" si="39"/>
        <v>0</v>
      </c>
      <c r="U201" s="304">
        <f t="shared" si="39"/>
        <v>0</v>
      </c>
      <c r="V201" s="304">
        <f t="shared" si="39"/>
        <v>0</v>
      </c>
      <c r="W201" s="304">
        <f t="shared" si="39"/>
        <v>0</v>
      </c>
      <c r="DA201" s="72"/>
    </row>
    <row r="202" spans="1:105" ht="12" customHeight="1" x14ac:dyDescent="0.3">
      <c r="A202" s="63" t="s">
        <v>547</v>
      </c>
      <c r="B202" s="305">
        <f t="shared" ref="B202:W202" si="40">IF(B$113=0,0,B$113/B$72)</f>
        <v>0</v>
      </c>
      <c r="C202" s="305">
        <f t="shared" si="40"/>
        <v>0</v>
      </c>
      <c r="D202" s="305">
        <f t="shared" si="40"/>
        <v>0</v>
      </c>
      <c r="E202" s="305">
        <f t="shared" si="40"/>
        <v>0</v>
      </c>
      <c r="F202" s="305">
        <f t="shared" si="40"/>
        <v>0</v>
      </c>
      <c r="G202" s="305">
        <f t="shared" si="40"/>
        <v>0</v>
      </c>
      <c r="H202" s="305">
        <f t="shared" si="40"/>
        <v>0</v>
      </c>
      <c r="I202" s="305">
        <f t="shared" si="40"/>
        <v>0</v>
      </c>
      <c r="J202" s="305">
        <f t="shared" si="40"/>
        <v>0</v>
      </c>
      <c r="K202" s="305">
        <f t="shared" si="40"/>
        <v>0</v>
      </c>
      <c r="L202" s="305">
        <f t="shared" si="40"/>
        <v>0</v>
      </c>
      <c r="M202" s="305">
        <f t="shared" si="40"/>
        <v>0</v>
      </c>
      <c r="N202" s="305">
        <f t="shared" si="40"/>
        <v>0</v>
      </c>
      <c r="O202" s="305">
        <f t="shared" si="40"/>
        <v>0</v>
      </c>
      <c r="P202" s="305">
        <f t="shared" si="40"/>
        <v>0</v>
      </c>
      <c r="Q202" s="305">
        <f t="shared" si="40"/>
        <v>0</v>
      </c>
      <c r="R202" s="305">
        <f t="shared" si="40"/>
        <v>0</v>
      </c>
      <c r="S202" s="305">
        <f t="shared" si="40"/>
        <v>0</v>
      </c>
      <c r="T202" s="305">
        <f t="shared" si="40"/>
        <v>0</v>
      </c>
      <c r="U202" s="305">
        <f t="shared" si="40"/>
        <v>0</v>
      </c>
      <c r="V202" s="305">
        <f t="shared" si="40"/>
        <v>0</v>
      </c>
      <c r="W202" s="305">
        <f t="shared" si="40"/>
        <v>0</v>
      </c>
      <c r="DA202" s="74"/>
    </row>
    <row r="203" spans="1:105" ht="12" customHeight="1" x14ac:dyDescent="0.3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3">
      <c r="A204" s="35" t="s">
        <v>45</v>
      </c>
      <c r="B204" s="234">
        <f t="shared" ref="B204:W204" si="41">SUM(B$205:B$210,B$214:B$215,B$217:B$219)</f>
        <v>0.99999999999999978</v>
      </c>
      <c r="C204" s="234">
        <f t="shared" si="41"/>
        <v>0.99999999999999989</v>
      </c>
      <c r="D204" s="234">
        <f t="shared" si="41"/>
        <v>1.0000000000000002</v>
      </c>
      <c r="E204" s="234">
        <f t="shared" si="41"/>
        <v>1.0000000000000002</v>
      </c>
      <c r="F204" s="234">
        <f t="shared" si="41"/>
        <v>1.0000000000000002</v>
      </c>
      <c r="G204" s="234">
        <f t="shared" si="41"/>
        <v>0.99999999999999989</v>
      </c>
      <c r="H204" s="234">
        <f t="shared" si="41"/>
        <v>0.99999999999999967</v>
      </c>
      <c r="I204" s="234">
        <f t="shared" si="41"/>
        <v>1.0000000000000004</v>
      </c>
      <c r="J204" s="234">
        <f t="shared" si="41"/>
        <v>0.99999999999999978</v>
      </c>
      <c r="K204" s="234">
        <f t="shared" si="41"/>
        <v>1.0000000000000002</v>
      </c>
      <c r="L204" s="234">
        <f t="shared" si="41"/>
        <v>1</v>
      </c>
      <c r="M204" s="234">
        <f t="shared" si="41"/>
        <v>1</v>
      </c>
      <c r="N204" s="234">
        <f t="shared" si="41"/>
        <v>1.0000000000000004</v>
      </c>
      <c r="O204" s="234">
        <f t="shared" si="41"/>
        <v>1</v>
      </c>
      <c r="P204" s="234">
        <f t="shared" si="41"/>
        <v>1.0000000000000004</v>
      </c>
      <c r="Q204" s="234">
        <f t="shared" si="41"/>
        <v>0.99999999999999978</v>
      </c>
      <c r="R204" s="234">
        <f t="shared" si="41"/>
        <v>0.99999999999999978</v>
      </c>
      <c r="S204" s="234">
        <f t="shared" si="41"/>
        <v>1.0000000000000002</v>
      </c>
      <c r="T204" s="234">
        <f t="shared" si="41"/>
        <v>1.0000000000000002</v>
      </c>
      <c r="U204" s="234">
        <f t="shared" si="41"/>
        <v>0.99999999999999978</v>
      </c>
      <c r="V204" s="234">
        <f t="shared" si="41"/>
        <v>0.99999999999999978</v>
      </c>
      <c r="W204" s="234">
        <f t="shared" si="41"/>
        <v>0.99999999999999978</v>
      </c>
      <c r="DA204" s="95"/>
    </row>
    <row r="205" spans="1:105" ht="12" customHeight="1" x14ac:dyDescent="0.3">
      <c r="A205" s="55" t="s">
        <v>92</v>
      </c>
      <c r="B205" s="301">
        <f t="shared" ref="B205:W205" si="42">IF(B$116=0,0,B$116/B$115)</f>
        <v>1.4057677121624662E-3</v>
      </c>
      <c r="C205" s="301">
        <f t="shared" si="42"/>
        <v>1.4059575913314742E-3</v>
      </c>
      <c r="D205" s="301">
        <f t="shared" si="42"/>
        <v>1.414373001246347E-3</v>
      </c>
      <c r="E205" s="301">
        <f t="shared" si="42"/>
        <v>1.4087122127634771E-3</v>
      </c>
      <c r="F205" s="301">
        <f t="shared" si="42"/>
        <v>1.4125706728630068E-3</v>
      </c>
      <c r="G205" s="301">
        <f t="shared" si="42"/>
        <v>1.4194163570951455E-3</v>
      </c>
      <c r="H205" s="301">
        <f t="shared" si="42"/>
        <v>1.4031145431008694E-3</v>
      </c>
      <c r="I205" s="301">
        <f t="shared" si="42"/>
        <v>1.3991690919953233E-3</v>
      </c>
      <c r="J205" s="301">
        <f t="shared" si="42"/>
        <v>1.3874705527004607E-3</v>
      </c>
      <c r="K205" s="301">
        <f t="shared" si="42"/>
        <v>1.4194560572960446E-3</v>
      </c>
      <c r="L205" s="301">
        <f t="shared" si="42"/>
        <v>1.3379869638442746E-3</v>
      </c>
      <c r="M205" s="301">
        <f t="shared" si="42"/>
        <v>1.3289146020532847E-3</v>
      </c>
      <c r="N205" s="301">
        <f t="shared" si="42"/>
        <v>1.3405020818881089E-3</v>
      </c>
      <c r="O205" s="301">
        <f t="shared" si="42"/>
        <v>1.3188452417772314E-3</v>
      </c>
      <c r="P205" s="301">
        <f t="shared" si="42"/>
        <v>1.3090712438460252E-3</v>
      </c>
      <c r="Q205" s="301">
        <f t="shared" si="42"/>
        <v>1.2919440092996333E-3</v>
      </c>
      <c r="R205" s="301">
        <f t="shared" si="42"/>
        <v>1.2925290624643425E-3</v>
      </c>
      <c r="S205" s="301">
        <f t="shared" si="42"/>
        <v>1.2694943195526245E-3</v>
      </c>
      <c r="T205" s="301">
        <f t="shared" si="42"/>
        <v>1.261990350546559E-3</v>
      </c>
      <c r="U205" s="301">
        <f t="shared" si="42"/>
        <v>1.2612470535417232E-3</v>
      </c>
      <c r="V205" s="301">
        <f t="shared" si="42"/>
        <v>1.2639725980794522E-3</v>
      </c>
      <c r="W205" s="301">
        <f t="shared" si="42"/>
        <v>1.2495675283116224E-3</v>
      </c>
      <c r="DA205" s="67"/>
    </row>
    <row r="206" spans="1:105" ht="12" customHeight="1" x14ac:dyDescent="0.3">
      <c r="A206" s="202" t="s">
        <v>93</v>
      </c>
      <c r="B206" s="235">
        <f t="shared" ref="B206:W206" si="43">IF(B$117=0,0,B$117/B$115)</f>
        <v>1.8697793810616329E-4</v>
      </c>
      <c r="C206" s="235">
        <f t="shared" si="43"/>
        <v>1.8700319349878837E-4</v>
      </c>
      <c r="D206" s="235">
        <f t="shared" si="43"/>
        <v>1.8812250786387691E-4</v>
      </c>
      <c r="E206" s="235">
        <f t="shared" si="43"/>
        <v>1.881021707498736E-4</v>
      </c>
      <c r="F206" s="235">
        <f t="shared" si="43"/>
        <v>1.8861738224154476E-4</v>
      </c>
      <c r="G206" s="235">
        <f t="shared" si="43"/>
        <v>1.8953147104738212E-4</v>
      </c>
      <c r="H206" s="235">
        <f t="shared" si="43"/>
        <v>1.8878642640970787E-4</v>
      </c>
      <c r="I206" s="235">
        <f t="shared" si="43"/>
        <v>1.8825557337390076E-4</v>
      </c>
      <c r="J206" s="235">
        <f t="shared" si="43"/>
        <v>1.8850065738343087E-4</v>
      </c>
      <c r="K206" s="235">
        <f t="shared" si="43"/>
        <v>1.9284618286595262E-4</v>
      </c>
      <c r="L206" s="235">
        <f t="shared" si="43"/>
        <v>1.839037374267359E-4</v>
      </c>
      <c r="M206" s="235">
        <f t="shared" si="43"/>
        <v>1.8265675872983087E-4</v>
      </c>
      <c r="N206" s="235">
        <f t="shared" si="43"/>
        <v>1.842494355694157E-4</v>
      </c>
      <c r="O206" s="235">
        <f t="shared" si="43"/>
        <v>1.8342657543062477E-4</v>
      </c>
      <c r="P206" s="235">
        <f t="shared" si="43"/>
        <v>1.8262578767751217E-4</v>
      </c>
      <c r="Q206" s="235">
        <f t="shared" si="43"/>
        <v>1.8208018294458046E-4</v>
      </c>
      <c r="R206" s="235">
        <f t="shared" si="43"/>
        <v>1.8329726076256954E-4</v>
      </c>
      <c r="S206" s="235">
        <f t="shared" si="43"/>
        <v>1.8154976441968329E-4</v>
      </c>
      <c r="T206" s="235">
        <f t="shared" si="43"/>
        <v>1.8183575794798677E-4</v>
      </c>
      <c r="U206" s="235">
        <f t="shared" si="43"/>
        <v>1.8206753365821563E-4</v>
      </c>
      <c r="V206" s="235">
        <f t="shared" si="43"/>
        <v>1.8246098010510042E-4</v>
      </c>
      <c r="W206" s="235">
        <f t="shared" si="43"/>
        <v>1.8155913819960926E-4</v>
      </c>
      <c r="DA206" s="174"/>
    </row>
    <row r="207" spans="1:105" ht="12" customHeight="1" x14ac:dyDescent="0.3">
      <c r="A207" s="202" t="s">
        <v>94</v>
      </c>
      <c r="B207" s="235">
        <f t="shared" ref="B207:W207" si="44">IF(B$118=0,0,B$118/B$115)</f>
        <v>2.4847320587441501E-2</v>
      </c>
      <c r="C207" s="235">
        <f t="shared" si="44"/>
        <v>2.4850676752577752E-2</v>
      </c>
      <c r="D207" s="235">
        <f t="shared" si="44"/>
        <v>2.4999421375334754E-2</v>
      </c>
      <c r="E207" s="235">
        <f t="shared" si="44"/>
        <v>2.4899365423704453E-2</v>
      </c>
      <c r="F207" s="235">
        <f t="shared" si="44"/>
        <v>2.4967564738738793E-2</v>
      </c>
      <c r="G207" s="235">
        <f t="shared" si="44"/>
        <v>2.5088564039892677E-2</v>
      </c>
      <c r="H207" s="235">
        <f t="shared" si="44"/>
        <v>2.4800425114116995E-2</v>
      </c>
      <c r="I207" s="235">
        <f t="shared" si="44"/>
        <v>2.4730688209766864E-2</v>
      </c>
      <c r="J207" s="235">
        <f t="shared" si="44"/>
        <v>2.4523913396439345E-2</v>
      </c>
      <c r="K207" s="235">
        <f t="shared" si="44"/>
        <v>2.5089265751569924E-2</v>
      </c>
      <c r="L207" s="235">
        <f t="shared" si="44"/>
        <v>2.364927771837598E-2</v>
      </c>
      <c r="M207" s="235">
        <f t="shared" si="44"/>
        <v>2.3488921295365513E-2</v>
      </c>
      <c r="N207" s="235">
        <f t="shared" si="44"/>
        <v>2.3693733103010109E-2</v>
      </c>
      <c r="O207" s="235">
        <f t="shared" si="44"/>
        <v>2.3310942657269844E-2</v>
      </c>
      <c r="P207" s="235">
        <f t="shared" si="44"/>
        <v>2.3138184627677527E-2</v>
      </c>
      <c r="Q207" s="235">
        <f t="shared" si="44"/>
        <v>2.2835456172706929E-2</v>
      </c>
      <c r="R207" s="235">
        <f t="shared" si="44"/>
        <v>2.2845797143991483E-2</v>
      </c>
      <c r="S207" s="235">
        <f t="shared" si="44"/>
        <v>2.2438651897429874E-2</v>
      </c>
      <c r="T207" s="235">
        <f t="shared" si="44"/>
        <v>2.2306017236696958E-2</v>
      </c>
      <c r="U207" s="235">
        <f t="shared" si="44"/>
        <v>2.2292879263181818E-2</v>
      </c>
      <c r="V207" s="235">
        <f t="shared" si="44"/>
        <v>2.2341053992419362E-2</v>
      </c>
      <c r="W207" s="235">
        <f t="shared" si="44"/>
        <v>2.2086440528538375E-2</v>
      </c>
      <c r="DA207" s="174"/>
    </row>
    <row r="208" spans="1:105" ht="12" customHeight="1" x14ac:dyDescent="0.3">
      <c r="A208" s="202" t="s">
        <v>95</v>
      </c>
      <c r="B208" s="235">
        <f t="shared" ref="B208:W208" si="45">IF(B$119=0,0,B$119/B$115)</f>
        <v>4.7674456114434109E-4</v>
      </c>
      <c r="C208" s="235">
        <f t="shared" si="45"/>
        <v>4.7680895575257935E-4</v>
      </c>
      <c r="D208" s="235">
        <f t="shared" si="45"/>
        <v>4.7966291296898497E-4</v>
      </c>
      <c r="E208" s="235">
        <f t="shared" si="45"/>
        <v>4.7961105867757122E-4</v>
      </c>
      <c r="F208" s="235">
        <f t="shared" si="45"/>
        <v>4.8092471246464976E-4</v>
      </c>
      <c r="G208" s="235">
        <f t="shared" si="45"/>
        <v>4.8325539848568432E-4</v>
      </c>
      <c r="H208" s="235">
        <f t="shared" si="45"/>
        <v>4.8135573062957994E-4</v>
      </c>
      <c r="I208" s="235">
        <f t="shared" si="45"/>
        <v>4.8000219501916839E-4</v>
      </c>
      <c r="J208" s="235">
        <f t="shared" si="45"/>
        <v>4.8062709477873566E-4</v>
      </c>
      <c r="K208" s="235">
        <f t="shared" si="45"/>
        <v>4.9170704175050147E-4</v>
      </c>
      <c r="L208" s="235">
        <f t="shared" si="45"/>
        <v>4.6890615802241194E-4</v>
      </c>
      <c r="M208" s="235">
        <f t="shared" si="45"/>
        <v>4.6572669033957307E-4</v>
      </c>
      <c r="N208" s="235">
        <f t="shared" si="45"/>
        <v>4.6978759735685711E-4</v>
      </c>
      <c r="O208" s="235">
        <f t="shared" si="45"/>
        <v>4.6858023562640745E-4</v>
      </c>
      <c r="P208" s="235">
        <f t="shared" si="45"/>
        <v>4.6564772230251269E-4</v>
      </c>
      <c r="Q208" s="235">
        <f t="shared" si="45"/>
        <v>4.6512912050866419E-4</v>
      </c>
      <c r="R208" s="235">
        <f t="shared" si="45"/>
        <v>4.6735980205105571E-4</v>
      </c>
      <c r="S208" s="235">
        <f t="shared" si="45"/>
        <v>4.6376153082620101E-4</v>
      </c>
      <c r="T208" s="235">
        <f t="shared" si="45"/>
        <v>4.6449790502185479E-4</v>
      </c>
      <c r="U208" s="235">
        <f t="shared" si="45"/>
        <v>4.6422432139151589E-4</v>
      </c>
      <c r="V208" s="235">
        <f t="shared" si="45"/>
        <v>4.6522750634239181E-4</v>
      </c>
      <c r="W208" s="235">
        <f t="shared" si="45"/>
        <v>4.6377197344156604E-4</v>
      </c>
      <c r="DA208" s="174"/>
    </row>
    <row r="209" spans="1:105" ht="12" customHeight="1" x14ac:dyDescent="0.3">
      <c r="A209" s="56" t="s">
        <v>96</v>
      </c>
      <c r="B209" s="302">
        <f t="shared" ref="B209:W209" si="46">IF(B$120=0,0,B$120/B$115)</f>
        <v>3.9560785871414674E-3</v>
      </c>
      <c r="C209" s="302">
        <f t="shared" si="46"/>
        <v>4.0058119205541847E-3</v>
      </c>
      <c r="D209" s="302">
        <f t="shared" si="46"/>
        <v>4.0307946896570223E-3</v>
      </c>
      <c r="E209" s="302">
        <f t="shared" si="46"/>
        <v>3.9096444209194923E-3</v>
      </c>
      <c r="F209" s="302">
        <f t="shared" si="46"/>
        <v>3.9578014055616489E-3</v>
      </c>
      <c r="G209" s="302">
        <f t="shared" si="46"/>
        <v>3.9282724048044634E-3</v>
      </c>
      <c r="H209" s="302">
        <f t="shared" si="46"/>
        <v>3.9170024233515918E-3</v>
      </c>
      <c r="I209" s="302">
        <f t="shared" si="46"/>
        <v>3.9201525113803457E-3</v>
      </c>
      <c r="J209" s="302">
        <f t="shared" si="46"/>
        <v>3.9411119575087795E-3</v>
      </c>
      <c r="K209" s="302">
        <f t="shared" si="46"/>
        <v>3.8696065236827498E-3</v>
      </c>
      <c r="L209" s="302">
        <f t="shared" si="46"/>
        <v>4.084906617704831E-3</v>
      </c>
      <c r="M209" s="302">
        <f t="shared" si="46"/>
        <v>4.1085538660872887E-3</v>
      </c>
      <c r="N209" s="302">
        <f t="shared" si="46"/>
        <v>4.1879703093674484E-3</v>
      </c>
      <c r="O209" s="302">
        <f t="shared" si="46"/>
        <v>4.269430532219E-3</v>
      </c>
      <c r="P209" s="302">
        <f t="shared" si="46"/>
        <v>4.4980253166315093E-3</v>
      </c>
      <c r="Q209" s="302">
        <f t="shared" si="46"/>
        <v>4.713047219423676E-3</v>
      </c>
      <c r="R209" s="302">
        <f t="shared" si="46"/>
        <v>4.9438593363928009E-3</v>
      </c>
      <c r="S209" s="302">
        <f t="shared" si="46"/>
        <v>5.0315218650263411E-3</v>
      </c>
      <c r="T209" s="302">
        <f t="shared" si="46"/>
        <v>4.9216778097208955E-3</v>
      </c>
      <c r="U209" s="302">
        <f t="shared" si="46"/>
        <v>5.0445598928764582E-3</v>
      </c>
      <c r="V209" s="302">
        <f t="shared" si="46"/>
        <v>5.1011426610554893E-3</v>
      </c>
      <c r="W209" s="302">
        <f t="shared" si="46"/>
        <v>4.6488943239636161E-3</v>
      </c>
      <c r="DA209" s="68"/>
    </row>
    <row r="210" spans="1:105" ht="12" customHeight="1" x14ac:dyDescent="0.3">
      <c r="A210" s="203" t="s">
        <v>604</v>
      </c>
      <c r="B210" s="303">
        <f t="shared" ref="B210:W210" si="47">IF(B$126=0,0,B$126/B$115)</f>
        <v>0.39575196099036158</v>
      </c>
      <c r="C210" s="303">
        <f t="shared" si="47"/>
        <v>0.39537837800135922</v>
      </c>
      <c r="D210" s="303">
        <f t="shared" si="47"/>
        <v>0.39499098331376609</v>
      </c>
      <c r="E210" s="303">
        <f t="shared" si="47"/>
        <v>0.38863825369503335</v>
      </c>
      <c r="F210" s="303">
        <f t="shared" si="47"/>
        <v>0.39398874238762194</v>
      </c>
      <c r="G210" s="303">
        <f t="shared" si="47"/>
        <v>0.39185365013520268</v>
      </c>
      <c r="H210" s="303">
        <f t="shared" si="47"/>
        <v>0.39154899325842663</v>
      </c>
      <c r="I210" s="303">
        <f t="shared" si="47"/>
        <v>0.39217538194050899</v>
      </c>
      <c r="J210" s="303">
        <f t="shared" si="47"/>
        <v>0.3936270714847081</v>
      </c>
      <c r="K210" s="303">
        <f t="shared" si="47"/>
        <v>0.39095488471507839</v>
      </c>
      <c r="L210" s="303">
        <f t="shared" si="47"/>
        <v>0.39880730433543354</v>
      </c>
      <c r="M210" s="303">
        <f t="shared" si="47"/>
        <v>0.40052979626505658</v>
      </c>
      <c r="N210" s="303">
        <f t="shared" si="47"/>
        <v>0.39871797591349195</v>
      </c>
      <c r="O210" s="303">
        <f t="shared" si="47"/>
        <v>0.39976420497838877</v>
      </c>
      <c r="P210" s="303">
        <f t="shared" si="47"/>
        <v>0.40064810925413025</v>
      </c>
      <c r="Q210" s="303">
        <f t="shared" si="47"/>
        <v>0.4015576863469339</v>
      </c>
      <c r="R210" s="303">
        <f t="shared" si="47"/>
        <v>0.40053073430849995</v>
      </c>
      <c r="S210" s="303">
        <f t="shared" si="47"/>
        <v>0.40215242306386167</v>
      </c>
      <c r="T210" s="303">
        <f t="shared" si="47"/>
        <v>0.40259870769908274</v>
      </c>
      <c r="U210" s="303">
        <f t="shared" si="47"/>
        <v>0.40217623009163711</v>
      </c>
      <c r="V210" s="303">
        <f t="shared" si="47"/>
        <v>0.40197576533194984</v>
      </c>
      <c r="W210" s="303">
        <f t="shared" si="47"/>
        <v>0.40281545275145469</v>
      </c>
      <c r="DA210" s="175"/>
    </row>
    <row r="211" spans="1:105" ht="12" customHeight="1" x14ac:dyDescent="0.3">
      <c r="A211" s="62" t="s">
        <v>606</v>
      </c>
      <c r="B211" s="304">
        <f t="shared" ref="B211:W211" si="48">IF(B$127=0,0,B$127/B$115)</f>
        <v>0.14135631585497979</v>
      </c>
      <c r="C211" s="304">
        <f t="shared" si="48"/>
        <v>0.13683494737222726</v>
      </c>
      <c r="D211" s="304">
        <f t="shared" si="48"/>
        <v>0.14268278840568224</v>
      </c>
      <c r="E211" s="304">
        <f t="shared" si="48"/>
        <v>0.14637881304262204</v>
      </c>
      <c r="F211" s="304">
        <f t="shared" si="48"/>
        <v>0.15920529995362676</v>
      </c>
      <c r="G211" s="304">
        <f t="shared" si="48"/>
        <v>0.166860097200736</v>
      </c>
      <c r="H211" s="304">
        <f t="shared" si="48"/>
        <v>0.15924018576785895</v>
      </c>
      <c r="I211" s="304">
        <f t="shared" si="48"/>
        <v>0.15529371672765638</v>
      </c>
      <c r="J211" s="304">
        <f t="shared" si="48"/>
        <v>0.15849721598265035</v>
      </c>
      <c r="K211" s="304">
        <f t="shared" si="48"/>
        <v>0.21242398315058977</v>
      </c>
      <c r="L211" s="304">
        <f t="shared" si="48"/>
        <v>0.1283456790208608</v>
      </c>
      <c r="M211" s="304">
        <f t="shared" si="48"/>
        <v>0.11694585791100769</v>
      </c>
      <c r="N211" s="304">
        <f t="shared" si="48"/>
        <v>0.12936053967373676</v>
      </c>
      <c r="O211" s="304">
        <f t="shared" si="48"/>
        <v>0.12746111002549634</v>
      </c>
      <c r="P211" s="304">
        <f t="shared" si="48"/>
        <v>0.11533364938795439</v>
      </c>
      <c r="Q211" s="304">
        <f t="shared" si="48"/>
        <v>0.11948229565169061</v>
      </c>
      <c r="R211" s="304">
        <f t="shared" si="48"/>
        <v>0.12479449400991915</v>
      </c>
      <c r="S211" s="304">
        <f t="shared" si="48"/>
        <v>0.11501053312791824</v>
      </c>
      <c r="T211" s="304">
        <f t="shared" si="48"/>
        <v>0.11005421490505155</v>
      </c>
      <c r="U211" s="304">
        <f t="shared" si="48"/>
        <v>0.11056898643961524</v>
      </c>
      <c r="V211" s="304">
        <f t="shared" si="48"/>
        <v>0.11250778329300123</v>
      </c>
      <c r="W211" s="304">
        <f t="shared" si="48"/>
        <v>0.11224912936534011</v>
      </c>
      <c r="DA211" s="72"/>
    </row>
    <row r="212" spans="1:105" ht="12" customHeight="1" x14ac:dyDescent="0.3">
      <c r="A212" s="62" t="s">
        <v>613</v>
      </c>
      <c r="B212" s="304">
        <f t="shared" ref="B212:W212" si="49">IF(B$133=0,0,B$133/B$115)</f>
        <v>0.25439564513538188</v>
      </c>
      <c r="C212" s="304">
        <f t="shared" si="49"/>
        <v>0.25854343062913193</v>
      </c>
      <c r="D212" s="304">
        <f t="shared" si="49"/>
        <v>0.25230819490808387</v>
      </c>
      <c r="E212" s="304">
        <f t="shared" si="49"/>
        <v>0.24225944065241131</v>
      </c>
      <c r="F212" s="304">
        <f t="shared" si="49"/>
        <v>0.23478344243399521</v>
      </c>
      <c r="G212" s="304">
        <f t="shared" si="49"/>
        <v>0.22499355293446668</v>
      </c>
      <c r="H212" s="304">
        <f t="shared" si="49"/>
        <v>0.2323088074905677</v>
      </c>
      <c r="I212" s="304">
        <f t="shared" si="49"/>
        <v>0.23688166521285264</v>
      </c>
      <c r="J212" s="304">
        <f t="shared" si="49"/>
        <v>0.2351298555020577</v>
      </c>
      <c r="K212" s="304">
        <f t="shared" si="49"/>
        <v>0.17853090156448867</v>
      </c>
      <c r="L212" s="304">
        <f t="shared" si="49"/>
        <v>0.27046162531457274</v>
      </c>
      <c r="M212" s="304">
        <f t="shared" si="49"/>
        <v>0.28358393835404894</v>
      </c>
      <c r="N212" s="304">
        <f t="shared" si="49"/>
        <v>0.26935743623975517</v>
      </c>
      <c r="O212" s="304">
        <f t="shared" si="49"/>
        <v>0.2723030949528924</v>
      </c>
      <c r="P212" s="304">
        <f t="shared" si="49"/>
        <v>0.28531445986617587</v>
      </c>
      <c r="Q212" s="304">
        <f t="shared" si="49"/>
        <v>0.28207539069524323</v>
      </c>
      <c r="R212" s="304">
        <f t="shared" si="49"/>
        <v>0.27573624029858085</v>
      </c>
      <c r="S212" s="304">
        <f t="shared" si="49"/>
        <v>0.28714188993594342</v>
      </c>
      <c r="T212" s="304">
        <f t="shared" si="49"/>
        <v>0.29254449279403116</v>
      </c>
      <c r="U212" s="304">
        <f t="shared" si="49"/>
        <v>0.2916072436520219</v>
      </c>
      <c r="V212" s="304">
        <f t="shared" si="49"/>
        <v>0.28946798203894863</v>
      </c>
      <c r="W212" s="304">
        <f t="shared" si="49"/>
        <v>0.29056632338611454</v>
      </c>
      <c r="DA212" s="72"/>
    </row>
    <row r="213" spans="1:105" ht="12" customHeight="1" x14ac:dyDescent="0.3">
      <c r="A213" s="203" t="s">
        <v>615</v>
      </c>
      <c r="B213" s="303">
        <f t="shared" ref="B213:W213" si="50">IF(B$134=0,0,B$134/B$115)</f>
        <v>0.27422358496121779</v>
      </c>
      <c r="C213" s="303">
        <f t="shared" si="50"/>
        <v>0.2741666116275035</v>
      </c>
      <c r="D213" s="303">
        <f t="shared" si="50"/>
        <v>0.27287610211306457</v>
      </c>
      <c r="E213" s="303">
        <f t="shared" si="50"/>
        <v>0.26776308977213242</v>
      </c>
      <c r="F213" s="303">
        <f t="shared" si="50"/>
        <v>0.27161941192789624</v>
      </c>
      <c r="G213" s="303">
        <f t="shared" si="50"/>
        <v>0.26967033904936671</v>
      </c>
      <c r="H213" s="303">
        <f t="shared" si="50"/>
        <v>0.26963188509259511</v>
      </c>
      <c r="I213" s="303">
        <f t="shared" si="50"/>
        <v>0.27034456382614869</v>
      </c>
      <c r="J213" s="303">
        <f t="shared" si="50"/>
        <v>0.27401461847039343</v>
      </c>
      <c r="K213" s="303">
        <f t="shared" si="50"/>
        <v>0.2704542071474752</v>
      </c>
      <c r="L213" s="303">
        <f t="shared" si="50"/>
        <v>0.27335281493193164</v>
      </c>
      <c r="M213" s="303">
        <f t="shared" si="50"/>
        <v>0.27364986081754267</v>
      </c>
      <c r="N213" s="303">
        <f t="shared" si="50"/>
        <v>0.27300284667773078</v>
      </c>
      <c r="O213" s="303">
        <f t="shared" si="50"/>
        <v>0.27312679374240018</v>
      </c>
      <c r="P213" s="303">
        <f t="shared" si="50"/>
        <v>0.27373069458645272</v>
      </c>
      <c r="Q213" s="303">
        <f t="shared" si="50"/>
        <v>0.27435213560574667</v>
      </c>
      <c r="R213" s="303">
        <f t="shared" si="50"/>
        <v>0.2736505017073344</v>
      </c>
      <c r="S213" s="303">
        <f t="shared" si="50"/>
        <v>0.27475847146721816</v>
      </c>
      <c r="T213" s="303">
        <f t="shared" si="50"/>
        <v>0.27506338193693119</v>
      </c>
      <c r="U213" s="303">
        <f t="shared" si="50"/>
        <v>0.27477473689839943</v>
      </c>
      <c r="V213" s="303">
        <f t="shared" si="50"/>
        <v>0.27463777541863255</v>
      </c>
      <c r="W213" s="303">
        <f t="shared" si="50"/>
        <v>0.2752114664339339</v>
      </c>
      <c r="DA213" s="175"/>
    </row>
    <row r="214" spans="1:105" ht="12" customHeight="1" x14ac:dyDescent="0.3">
      <c r="A214" s="62" t="s">
        <v>617</v>
      </c>
      <c r="B214" s="304">
        <f t="shared" ref="B214:W214" si="51">IF(B$135=0,0,B$135/B$115)</f>
        <v>8.5841948878909544E-2</v>
      </c>
      <c r="C214" s="304">
        <f t="shared" si="51"/>
        <v>8.2197011869293263E-2</v>
      </c>
      <c r="D214" s="304">
        <f t="shared" si="51"/>
        <v>8.8580759752480684E-2</v>
      </c>
      <c r="E214" s="304">
        <f t="shared" si="51"/>
        <v>9.242462559257264E-2</v>
      </c>
      <c r="F214" s="304">
        <f t="shared" si="51"/>
        <v>0.10119032909022002</v>
      </c>
      <c r="G214" s="304">
        <f t="shared" si="51"/>
        <v>0.10740178277514063</v>
      </c>
      <c r="H214" s="304">
        <f t="shared" si="51"/>
        <v>0.10180623457436824</v>
      </c>
      <c r="I214" s="304">
        <f t="shared" si="51"/>
        <v>9.8448007095276568E-2</v>
      </c>
      <c r="J214" s="304">
        <f t="shared" si="51"/>
        <v>9.253158714439344E-2</v>
      </c>
      <c r="K214" s="304">
        <f t="shared" si="51"/>
        <v>0.13151046228350374</v>
      </c>
      <c r="L214" s="304">
        <f t="shared" si="51"/>
        <v>8.558340152088173E-2</v>
      </c>
      <c r="M214" s="304">
        <f t="shared" si="51"/>
        <v>7.9899717921004379E-2</v>
      </c>
      <c r="N214" s="304">
        <f t="shared" si="51"/>
        <v>8.6947472420574073E-2</v>
      </c>
      <c r="O214" s="304">
        <f t="shared" si="51"/>
        <v>8.7083945672407348E-2</v>
      </c>
      <c r="P214" s="304">
        <f t="shared" si="51"/>
        <v>7.8798225242915493E-2</v>
      </c>
      <c r="Q214" s="304">
        <f t="shared" si="51"/>
        <v>8.1632662239211645E-2</v>
      </c>
      <c r="R214" s="304">
        <f t="shared" si="51"/>
        <v>8.526206098786912E-2</v>
      </c>
      <c r="S214" s="304">
        <f t="shared" si="51"/>
        <v>7.8577465837719379E-2</v>
      </c>
      <c r="T214" s="304">
        <f t="shared" si="51"/>
        <v>7.5191211420439094E-2</v>
      </c>
      <c r="U214" s="304">
        <f t="shared" si="51"/>
        <v>7.5542913491295688E-2</v>
      </c>
      <c r="V214" s="304">
        <f t="shared" si="51"/>
        <v>7.686753776152469E-2</v>
      </c>
      <c r="W214" s="304">
        <f t="shared" si="51"/>
        <v>7.669082029389955E-2</v>
      </c>
      <c r="DA214" s="72"/>
    </row>
    <row r="215" spans="1:105" ht="12" customHeight="1" x14ac:dyDescent="0.3">
      <c r="A215" s="62" t="s">
        <v>623</v>
      </c>
      <c r="B215" s="304">
        <f t="shared" ref="B215:W215" si="52">IF(B$140=0,0,B$140/B$115)</f>
        <v>0.18838163608230815</v>
      </c>
      <c r="C215" s="304">
        <f t="shared" si="52"/>
        <v>0.19196959975821032</v>
      </c>
      <c r="D215" s="304">
        <f t="shared" si="52"/>
        <v>0.18429534236058395</v>
      </c>
      <c r="E215" s="304">
        <f t="shared" si="52"/>
        <v>0.17533846417955976</v>
      </c>
      <c r="F215" s="304">
        <f t="shared" si="52"/>
        <v>0.17042908283767622</v>
      </c>
      <c r="G215" s="304">
        <f t="shared" si="52"/>
        <v>0.16226855627422604</v>
      </c>
      <c r="H215" s="304">
        <f t="shared" si="52"/>
        <v>0.16782565051822684</v>
      </c>
      <c r="I215" s="304">
        <f t="shared" si="52"/>
        <v>0.17189655673087215</v>
      </c>
      <c r="J215" s="304">
        <f t="shared" si="52"/>
        <v>0.18148303132600002</v>
      </c>
      <c r="K215" s="304">
        <f t="shared" si="52"/>
        <v>0.13894374486397146</v>
      </c>
      <c r="L215" s="304">
        <f t="shared" si="52"/>
        <v>0.18776941341104991</v>
      </c>
      <c r="M215" s="304">
        <f t="shared" si="52"/>
        <v>0.1937501428965383</v>
      </c>
      <c r="N215" s="304">
        <f t="shared" si="52"/>
        <v>0.18605537425715668</v>
      </c>
      <c r="O215" s="304">
        <f t="shared" si="52"/>
        <v>0.18604284806999291</v>
      </c>
      <c r="P215" s="304">
        <f t="shared" si="52"/>
        <v>0.19493246934353731</v>
      </c>
      <c r="Q215" s="304">
        <f t="shared" si="52"/>
        <v>0.192719473366535</v>
      </c>
      <c r="R215" s="304">
        <f t="shared" si="52"/>
        <v>0.18838844071946526</v>
      </c>
      <c r="S215" s="304">
        <f t="shared" si="52"/>
        <v>0.19618100562949881</v>
      </c>
      <c r="T215" s="304">
        <f t="shared" si="52"/>
        <v>0.19987217051649214</v>
      </c>
      <c r="U215" s="304">
        <f t="shared" si="52"/>
        <v>0.19923182340710374</v>
      </c>
      <c r="V215" s="304">
        <f t="shared" si="52"/>
        <v>0.19777023765710783</v>
      </c>
      <c r="W215" s="304">
        <f t="shared" si="52"/>
        <v>0.1985206461400344</v>
      </c>
      <c r="DA215" s="72"/>
    </row>
    <row r="216" spans="1:105" ht="12" customHeight="1" x14ac:dyDescent="0.3">
      <c r="A216" s="203" t="s">
        <v>625</v>
      </c>
      <c r="B216" s="303">
        <f t="shared" ref="B216:W216" si="53">IF(B$141=0,0,B$141/B$115)</f>
        <v>0.2991515646624246</v>
      </c>
      <c r="C216" s="303">
        <f t="shared" si="53"/>
        <v>0.29952875195742223</v>
      </c>
      <c r="D216" s="303">
        <f t="shared" si="53"/>
        <v>0.30102054008609835</v>
      </c>
      <c r="E216" s="303">
        <f t="shared" si="53"/>
        <v>0.31271322124601952</v>
      </c>
      <c r="F216" s="303">
        <f t="shared" si="53"/>
        <v>0.30338436677261243</v>
      </c>
      <c r="G216" s="303">
        <f t="shared" si="53"/>
        <v>0.30736697114410533</v>
      </c>
      <c r="H216" s="303">
        <f t="shared" si="53"/>
        <v>0.30802843741136915</v>
      </c>
      <c r="I216" s="303">
        <f t="shared" si="53"/>
        <v>0.30676178665180698</v>
      </c>
      <c r="J216" s="303">
        <f t="shared" si="53"/>
        <v>0.30183668638608752</v>
      </c>
      <c r="K216" s="303">
        <f t="shared" si="53"/>
        <v>0.30752802658028139</v>
      </c>
      <c r="L216" s="303">
        <f t="shared" si="53"/>
        <v>0.2981148995372605</v>
      </c>
      <c r="M216" s="303">
        <f t="shared" si="53"/>
        <v>0.29624556970482535</v>
      </c>
      <c r="N216" s="303">
        <f t="shared" si="53"/>
        <v>0.29840293488158587</v>
      </c>
      <c r="O216" s="303">
        <f t="shared" si="53"/>
        <v>0.29755777603688771</v>
      </c>
      <c r="P216" s="303">
        <f t="shared" si="53"/>
        <v>0.29602764146128235</v>
      </c>
      <c r="Q216" s="303">
        <f t="shared" si="53"/>
        <v>0.29460252134243581</v>
      </c>
      <c r="R216" s="303">
        <f t="shared" si="53"/>
        <v>0.2960859213785032</v>
      </c>
      <c r="S216" s="303">
        <f t="shared" si="53"/>
        <v>0.29370412609166557</v>
      </c>
      <c r="T216" s="303">
        <f t="shared" si="53"/>
        <v>0.29320189130405194</v>
      </c>
      <c r="U216" s="303">
        <f t="shared" si="53"/>
        <v>0.29380405494531342</v>
      </c>
      <c r="V216" s="303">
        <f t="shared" si="53"/>
        <v>0.29403260151141569</v>
      </c>
      <c r="W216" s="303">
        <f t="shared" si="53"/>
        <v>0.29334284732215632</v>
      </c>
      <c r="DA216" s="175"/>
    </row>
    <row r="217" spans="1:105" ht="12" customHeight="1" x14ac:dyDescent="0.3">
      <c r="A217" s="62" t="s">
        <v>626</v>
      </c>
      <c r="B217" s="304">
        <f t="shared" ref="B217:W217" si="54">IF(B$142=0,0,B$142/B$115)</f>
        <v>4.5181922330987001E-2</v>
      </c>
      <c r="C217" s="304">
        <f t="shared" si="54"/>
        <v>4.0177533912067215E-2</v>
      </c>
      <c r="D217" s="304">
        <f t="shared" si="54"/>
        <v>4.0768656915885298E-2</v>
      </c>
      <c r="E217" s="304">
        <f t="shared" si="54"/>
        <v>4.5673688542182247E-2</v>
      </c>
      <c r="F217" s="304">
        <f t="shared" si="54"/>
        <v>5.1259283924081647E-2</v>
      </c>
      <c r="G217" s="304">
        <f t="shared" si="54"/>
        <v>5.4614103717849145E-2</v>
      </c>
      <c r="H217" s="304">
        <f t="shared" si="54"/>
        <v>5.2213776333809851E-2</v>
      </c>
      <c r="I217" s="304">
        <f t="shared" si="54"/>
        <v>5.0877222748234509E-2</v>
      </c>
      <c r="J217" s="304">
        <f t="shared" si="54"/>
        <v>4.9689106897702534E-2</v>
      </c>
      <c r="K217" s="304">
        <f t="shared" si="54"/>
        <v>7.2318413454739744E-2</v>
      </c>
      <c r="L217" s="304">
        <f t="shared" si="54"/>
        <v>4.7062839781580545E-2</v>
      </c>
      <c r="M217" s="304">
        <f t="shared" si="54"/>
        <v>4.3937347152440791E-2</v>
      </c>
      <c r="N217" s="304">
        <f t="shared" si="54"/>
        <v>4.720650795442486E-2</v>
      </c>
      <c r="O217" s="304">
        <f t="shared" si="54"/>
        <v>4.749162860821253E-2</v>
      </c>
      <c r="P217" s="304">
        <f t="shared" si="54"/>
        <v>4.3126022916725328E-2</v>
      </c>
      <c r="Q217" s="304">
        <f t="shared" si="54"/>
        <v>4.4689577456898805E-2</v>
      </c>
      <c r="R217" s="304">
        <f t="shared" si="54"/>
        <v>4.6687033762231177E-2</v>
      </c>
      <c r="S217" s="304">
        <f t="shared" si="54"/>
        <v>4.3030642297630428E-2</v>
      </c>
      <c r="T217" s="304">
        <f t="shared" si="54"/>
        <v>4.1290536574169048E-2</v>
      </c>
      <c r="U217" s="304">
        <f t="shared" si="54"/>
        <v>4.1502034948052588E-2</v>
      </c>
      <c r="V217" s="304">
        <f t="shared" si="54"/>
        <v>4.2227800596617057E-2</v>
      </c>
      <c r="W217" s="304">
        <f t="shared" si="54"/>
        <v>4.2132550124549584E-2</v>
      </c>
      <c r="DA217" s="72"/>
    </row>
    <row r="218" spans="1:105" ht="12" customHeight="1" x14ac:dyDescent="0.3">
      <c r="A218" s="62" t="s">
        <v>631</v>
      </c>
      <c r="B218" s="304">
        <f t="shared" ref="B218:W218" si="55">IF(B$146=0,0,B$146/B$115)</f>
        <v>0.14710035031425739</v>
      </c>
      <c r="C218" s="304">
        <f t="shared" si="55"/>
        <v>0.14568910220705764</v>
      </c>
      <c r="D218" s="304">
        <f t="shared" si="55"/>
        <v>0.14622019108082238</v>
      </c>
      <c r="E218" s="304">
        <f t="shared" si="55"/>
        <v>0.16254319501630415</v>
      </c>
      <c r="F218" s="304">
        <f t="shared" si="55"/>
        <v>0.15134646444457203</v>
      </c>
      <c r="G218" s="304">
        <f t="shared" si="55"/>
        <v>0.15642274663568606</v>
      </c>
      <c r="H218" s="304">
        <f t="shared" si="55"/>
        <v>0.15751821501355751</v>
      </c>
      <c r="I218" s="304">
        <f t="shared" si="55"/>
        <v>0.15614465279858422</v>
      </c>
      <c r="J218" s="304">
        <f t="shared" si="55"/>
        <v>0.15042703849229744</v>
      </c>
      <c r="K218" s="304">
        <f t="shared" si="55"/>
        <v>0.15880359178283535</v>
      </c>
      <c r="L218" s="304">
        <f t="shared" si="55"/>
        <v>0.14779650246061909</v>
      </c>
      <c r="M218" s="304">
        <f t="shared" si="55"/>
        <v>0.14576382526556611</v>
      </c>
      <c r="N218" s="304">
        <f t="shared" si="55"/>
        <v>0.14787257563610282</v>
      </c>
      <c r="O218" s="304">
        <f t="shared" si="55"/>
        <v>0.14709591562518318</v>
      </c>
      <c r="P218" s="304">
        <f t="shared" si="55"/>
        <v>0.14535949603362303</v>
      </c>
      <c r="Q218" s="304">
        <f t="shared" si="55"/>
        <v>0.14359523716172398</v>
      </c>
      <c r="R218" s="304">
        <f t="shared" si="55"/>
        <v>0.1454661145259413</v>
      </c>
      <c r="S218" s="304">
        <f t="shared" si="55"/>
        <v>0.14248789590183061</v>
      </c>
      <c r="T218" s="304">
        <f t="shared" si="55"/>
        <v>0.14190195842132891</v>
      </c>
      <c r="U218" s="304">
        <f t="shared" si="55"/>
        <v>0.1426757260400722</v>
      </c>
      <c r="V218" s="304">
        <f t="shared" si="55"/>
        <v>0.14297800205203814</v>
      </c>
      <c r="W218" s="304">
        <f t="shared" si="55"/>
        <v>0.14197539972820433</v>
      </c>
      <c r="DA218" s="72"/>
    </row>
    <row r="219" spans="1:105" ht="12" customHeight="1" x14ac:dyDescent="0.3">
      <c r="A219" s="63" t="s">
        <v>643</v>
      </c>
      <c r="B219" s="305">
        <f t="shared" ref="B219:W219" si="56">IF(B$157=0,0,B$157/B$115)</f>
        <v>0.10686929201718014</v>
      </c>
      <c r="C219" s="305">
        <f t="shared" si="56"/>
        <v>0.11366211583829734</v>
      </c>
      <c r="D219" s="305">
        <f t="shared" si="56"/>
        <v>0.11403169208939071</v>
      </c>
      <c r="E219" s="305">
        <f t="shared" si="56"/>
        <v>0.10449633768753314</v>
      </c>
      <c r="F219" s="305">
        <f t="shared" si="56"/>
        <v>0.1007786184039587</v>
      </c>
      <c r="G219" s="305">
        <f t="shared" si="56"/>
        <v>9.6330120790570087E-2</v>
      </c>
      <c r="H219" s="305">
        <f t="shared" si="56"/>
        <v>9.8296446064001786E-2</v>
      </c>
      <c r="I219" s="305">
        <f t="shared" si="56"/>
        <v>9.9739911104988269E-2</v>
      </c>
      <c r="J219" s="305">
        <f t="shared" si="56"/>
        <v>0.10172054099608756</v>
      </c>
      <c r="K219" s="305">
        <f t="shared" si="56"/>
        <v>7.6406021342706312E-2</v>
      </c>
      <c r="L219" s="305">
        <f t="shared" si="56"/>
        <v>0.10325555729506089</v>
      </c>
      <c r="M219" s="305">
        <f t="shared" si="56"/>
        <v>0.1065443972868184</v>
      </c>
      <c r="N219" s="305">
        <f t="shared" si="56"/>
        <v>0.1033238512910582</v>
      </c>
      <c r="O219" s="305">
        <f t="shared" si="56"/>
        <v>0.10297023180349202</v>
      </c>
      <c r="P219" s="305">
        <f t="shared" si="56"/>
        <v>0.10754212251093399</v>
      </c>
      <c r="Q219" s="305">
        <f t="shared" si="56"/>
        <v>0.10631770672381297</v>
      </c>
      <c r="R219" s="305">
        <f t="shared" si="56"/>
        <v>0.10393277309033075</v>
      </c>
      <c r="S219" s="305">
        <f t="shared" si="56"/>
        <v>0.10818558789220459</v>
      </c>
      <c r="T219" s="305">
        <f t="shared" si="56"/>
        <v>0.11000939630855398</v>
      </c>
      <c r="U219" s="305">
        <f t="shared" si="56"/>
        <v>0.10962629395718868</v>
      </c>
      <c r="V219" s="305">
        <f t="shared" si="56"/>
        <v>0.10882679886276048</v>
      </c>
      <c r="W219" s="305">
        <f t="shared" si="56"/>
        <v>0.10923489746940243</v>
      </c>
      <c r="DA219" s="74"/>
    </row>
    <row r="220" spans="1:105" ht="12" hidden="1" customHeight="1" x14ac:dyDescent="0.3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3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3">
      <c r="A222" s="32" t="s">
        <v>343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3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3">
      <c r="A224" s="35" t="s">
        <v>43</v>
      </c>
      <c r="B224" s="306">
        <f>IF(B$5=0,0,B$5/NFM_fec!B$5)</f>
        <v>0</v>
      </c>
      <c r="C224" s="306">
        <f>IF(C$5=0,0,C$5/NFM_fec!C$5)</f>
        <v>0</v>
      </c>
      <c r="D224" s="306">
        <f>IF(D$5=0,0,D$5/NFM_fec!D$5)</f>
        <v>0</v>
      </c>
      <c r="E224" s="306">
        <f>IF(E$5=0,0,E$5/NFM_fec!E$5)</f>
        <v>0</v>
      </c>
      <c r="F224" s="306">
        <f>IF(F$5=0,0,F$5/NFM_fec!F$5)</f>
        <v>0</v>
      </c>
      <c r="G224" s="306">
        <f>IF(G$5=0,0,G$5/NFM_fec!G$5)</f>
        <v>0</v>
      </c>
      <c r="H224" s="306">
        <f>IF(H$5=0,0,H$5/NFM_fec!H$5)</f>
        <v>0</v>
      </c>
      <c r="I224" s="306">
        <f>IF(I$5=0,0,I$5/NFM_fec!I$5)</f>
        <v>0</v>
      </c>
      <c r="J224" s="306">
        <f>IF(J$5=0,0,J$5/NFM_fec!J$5)</f>
        <v>0</v>
      </c>
      <c r="K224" s="306">
        <f>IF(K$5=0,0,K$5/NFM_fec!K$5)</f>
        <v>0</v>
      </c>
      <c r="L224" s="306">
        <f>IF(L$5=0,0,L$5/NFM_fec!L$5)</f>
        <v>0</v>
      </c>
      <c r="M224" s="306">
        <f>IF(M$5=0,0,M$5/NFM_fec!M$5)</f>
        <v>0</v>
      </c>
      <c r="N224" s="306">
        <f>IF(N$5=0,0,N$5/NFM_fec!N$5)</f>
        <v>0</v>
      </c>
      <c r="O224" s="306">
        <f>IF(O$5=0,0,O$5/NFM_fec!O$5)</f>
        <v>0</v>
      </c>
      <c r="P224" s="306">
        <f>IF(P$5=0,0,P$5/NFM_fec!P$5)</f>
        <v>0</v>
      </c>
      <c r="Q224" s="306">
        <f>IF(Q$5=0,0,Q$5/NFM_fec!Q$5)</f>
        <v>0</v>
      </c>
      <c r="R224" s="306">
        <f>IF(R$5=0,0,R$5/NFM_fec!R$5)</f>
        <v>0</v>
      </c>
      <c r="S224" s="306">
        <f>IF(S$5=0,0,S$5/NFM_fec!S$5)</f>
        <v>0</v>
      </c>
      <c r="T224" s="306">
        <f>IF(T$5=0,0,T$5/NFM_fec!T$5)</f>
        <v>0</v>
      </c>
      <c r="U224" s="306">
        <f>IF(U$5=0,0,U$5/NFM_fec!U$5)</f>
        <v>0</v>
      </c>
      <c r="V224" s="306">
        <f>IF(V$5=0,0,V$5/NFM_fec!V$5)</f>
        <v>0</v>
      </c>
      <c r="W224" s="306">
        <f>IF(W$5=0,0,W$5/NFM_fec!W$5)</f>
        <v>0</v>
      </c>
      <c r="DA224" s="111"/>
    </row>
    <row r="225" spans="1:105" ht="12" customHeight="1" x14ac:dyDescent="0.3">
      <c r="A225" s="55" t="s">
        <v>92</v>
      </c>
      <c r="B225" s="307">
        <f>IF(B$6=0,0,B$6/NFM_fec!B$6)</f>
        <v>0</v>
      </c>
      <c r="C225" s="307">
        <f>IF(C$6=0,0,C$6/NFM_fec!C$6)</f>
        <v>0</v>
      </c>
      <c r="D225" s="307">
        <f>IF(D$6=0,0,D$6/NFM_fec!D$6)</f>
        <v>0</v>
      </c>
      <c r="E225" s="307">
        <f>IF(E$6=0,0,E$6/NFM_fec!E$6)</f>
        <v>0</v>
      </c>
      <c r="F225" s="307">
        <f>IF(F$6=0,0,F$6/NFM_fec!F$6)</f>
        <v>0</v>
      </c>
      <c r="G225" s="307">
        <f>IF(G$6=0,0,G$6/NFM_fec!G$6)</f>
        <v>0</v>
      </c>
      <c r="H225" s="307">
        <f>IF(H$6=0,0,H$6/NFM_fec!H$6)</f>
        <v>0</v>
      </c>
      <c r="I225" s="307">
        <f>IF(I$6=0,0,I$6/NFM_fec!I$6)</f>
        <v>0</v>
      </c>
      <c r="J225" s="307">
        <f>IF(J$6=0,0,J$6/NFM_fec!J$6)</f>
        <v>0</v>
      </c>
      <c r="K225" s="307">
        <f>IF(K$6=0,0,K$6/NFM_fec!K$6)</f>
        <v>0</v>
      </c>
      <c r="L225" s="307">
        <f>IF(L$6=0,0,L$6/NFM_fec!L$6)</f>
        <v>0</v>
      </c>
      <c r="M225" s="307">
        <f>IF(M$6=0,0,M$6/NFM_fec!M$6)</f>
        <v>0</v>
      </c>
      <c r="N225" s="307">
        <f>IF(N$6=0,0,N$6/NFM_fec!N$6)</f>
        <v>0</v>
      </c>
      <c r="O225" s="307">
        <f>IF(O$6=0,0,O$6/NFM_fec!O$6)</f>
        <v>0</v>
      </c>
      <c r="P225" s="307">
        <f>IF(P$6=0,0,P$6/NFM_fec!P$6)</f>
        <v>0</v>
      </c>
      <c r="Q225" s="307">
        <f>IF(Q$6=0,0,Q$6/NFM_fec!Q$6)</f>
        <v>0</v>
      </c>
      <c r="R225" s="307">
        <f>IF(R$6=0,0,R$6/NFM_fec!R$6)</f>
        <v>0</v>
      </c>
      <c r="S225" s="307">
        <f>IF(S$6=0,0,S$6/NFM_fec!S$6)</f>
        <v>0</v>
      </c>
      <c r="T225" s="307">
        <f>IF(T$6=0,0,T$6/NFM_fec!T$6)</f>
        <v>0</v>
      </c>
      <c r="U225" s="307">
        <f>IF(U$6=0,0,U$6/NFM_fec!U$6)</f>
        <v>0</v>
      </c>
      <c r="V225" s="307">
        <f>IF(V$6=0,0,V$6/NFM_fec!V$6)</f>
        <v>0</v>
      </c>
      <c r="W225" s="307">
        <f>IF(W$6=0,0,W$6/NFM_fec!W$6)</f>
        <v>0</v>
      </c>
      <c r="DA225" s="76"/>
    </row>
    <row r="226" spans="1:105" ht="12" customHeight="1" x14ac:dyDescent="0.3">
      <c r="A226" s="202" t="s">
        <v>93</v>
      </c>
      <c r="B226" s="308">
        <f>IF(B$7=0,0,B$7/NFM_fec!B$7)</f>
        <v>0</v>
      </c>
      <c r="C226" s="308">
        <f>IF(C$7=0,0,C$7/NFM_fec!C$7)</f>
        <v>0</v>
      </c>
      <c r="D226" s="308">
        <f>IF(D$7=0,0,D$7/NFM_fec!D$7)</f>
        <v>0</v>
      </c>
      <c r="E226" s="308">
        <f>IF(E$7=0,0,E$7/NFM_fec!E$7)</f>
        <v>0</v>
      </c>
      <c r="F226" s="308">
        <f>IF(F$7=0,0,F$7/NFM_fec!F$7)</f>
        <v>0</v>
      </c>
      <c r="G226" s="308">
        <f>IF(G$7=0,0,G$7/NFM_fec!G$7)</f>
        <v>0</v>
      </c>
      <c r="H226" s="308">
        <f>IF(H$7=0,0,H$7/NFM_fec!H$7)</f>
        <v>0</v>
      </c>
      <c r="I226" s="308">
        <f>IF(I$7=0,0,I$7/NFM_fec!I$7)</f>
        <v>0</v>
      </c>
      <c r="J226" s="308">
        <f>IF(J$7=0,0,J$7/NFM_fec!J$7)</f>
        <v>0</v>
      </c>
      <c r="K226" s="308">
        <f>IF(K$7=0,0,K$7/NFM_fec!K$7)</f>
        <v>0</v>
      </c>
      <c r="L226" s="308">
        <f>IF(L$7=0,0,L$7/NFM_fec!L$7)</f>
        <v>0</v>
      </c>
      <c r="M226" s="308">
        <f>IF(M$7=0,0,M$7/NFM_fec!M$7)</f>
        <v>0</v>
      </c>
      <c r="N226" s="308">
        <f>IF(N$7=0,0,N$7/NFM_fec!N$7)</f>
        <v>0</v>
      </c>
      <c r="O226" s="308">
        <f>IF(O$7=0,0,O$7/NFM_fec!O$7)</f>
        <v>0</v>
      </c>
      <c r="P226" s="308">
        <f>IF(P$7=0,0,P$7/NFM_fec!P$7)</f>
        <v>0</v>
      </c>
      <c r="Q226" s="308">
        <f>IF(Q$7=0,0,Q$7/NFM_fec!Q$7)</f>
        <v>0</v>
      </c>
      <c r="R226" s="308">
        <f>IF(R$7=0,0,R$7/NFM_fec!R$7)</f>
        <v>0</v>
      </c>
      <c r="S226" s="308">
        <f>IF(S$7=0,0,S$7/NFM_fec!S$7)</f>
        <v>0</v>
      </c>
      <c r="T226" s="308">
        <f>IF(T$7=0,0,T$7/NFM_fec!T$7)</f>
        <v>0</v>
      </c>
      <c r="U226" s="308">
        <f>IF(U$7=0,0,U$7/NFM_fec!U$7)</f>
        <v>0</v>
      </c>
      <c r="V226" s="308">
        <f>IF(V$7=0,0,V$7/NFM_fec!V$7)</f>
        <v>0</v>
      </c>
      <c r="W226" s="308">
        <f>IF(W$7=0,0,W$7/NFM_fec!W$7)</f>
        <v>0</v>
      </c>
      <c r="DA226" s="77"/>
    </row>
    <row r="227" spans="1:105" ht="12" customHeight="1" x14ac:dyDescent="0.3">
      <c r="A227" s="202" t="s">
        <v>94</v>
      </c>
      <c r="B227" s="308">
        <f>IF(B$8=0,0,B$8/NFM_fec!B$8)</f>
        <v>0</v>
      </c>
      <c r="C227" s="308">
        <f>IF(C$8=0,0,C$8/NFM_fec!C$8)</f>
        <v>0</v>
      </c>
      <c r="D227" s="308">
        <f>IF(D$8=0,0,D$8/NFM_fec!D$8)</f>
        <v>0</v>
      </c>
      <c r="E227" s="308">
        <f>IF(E$8=0,0,E$8/NFM_fec!E$8)</f>
        <v>0</v>
      </c>
      <c r="F227" s="308">
        <f>IF(F$8=0,0,F$8/NFM_fec!F$8)</f>
        <v>0</v>
      </c>
      <c r="G227" s="308">
        <f>IF(G$8=0,0,G$8/NFM_fec!G$8)</f>
        <v>0</v>
      </c>
      <c r="H227" s="308">
        <f>IF(H$8=0,0,H$8/NFM_fec!H$8)</f>
        <v>0</v>
      </c>
      <c r="I227" s="308">
        <f>IF(I$8=0,0,I$8/NFM_fec!I$8)</f>
        <v>0</v>
      </c>
      <c r="J227" s="308">
        <f>IF(J$8=0,0,J$8/NFM_fec!J$8)</f>
        <v>0</v>
      </c>
      <c r="K227" s="308">
        <f>IF(K$8=0,0,K$8/NFM_fec!K$8)</f>
        <v>0</v>
      </c>
      <c r="L227" s="308">
        <f>IF(L$8=0,0,L$8/NFM_fec!L$8)</f>
        <v>0</v>
      </c>
      <c r="M227" s="308">
        <f>IF(M$8=0,0,M$8/NFM_fec!M$8)</f>
        <v>0</v>
      </c>
      <c r="N227" s="308">
        <f>IF(N$8=0,0,N$8/NFM_fec!N$8)</f>
        <v>0</v>
      </c>
      <c r="O227" s="308">
        <f>IF(O$8=0,0,O$8/NFM_fec!O$8)</f>
        <v>0</v>
      </c>
      <c r="P227" s="308">
        <f>IF(P$8=0,0,P$8/NFM_fec!P$8)</f>
        <v>0</v>
      </c>
      <c r="Q227" s="308">
        <f>IF(Q$8=0,0,Q$8/NFM_fec!Q$8)</f>
        <v>0</v>
      </c>
      <c r="R227" s="308">
        <f>IF(R$8=0,0,R$8/NFM_fec!R$8)</f>
        <v>0</v>
      </c>
      <c r="S227" s="308">
        <f>IF(S$8=0,0,S$8/NFM_fec!S$8)</f>
        <v>0</v>
      </c>
      <c r="T227" s="308">
        <f>IF(T$8=0,0,T$8/NFM_fec!T$8)</f>
        <v>0</v>
      </c>
      <c r="U227" s="308">
        <f>IF(U$8=0,0,U$8/NFM_fec!U$8)</f>
        <v>0</v>
      </c>
      <c r="V227" s="308">
        <f>IF(V$8=0,0,V$8/NFM_fec!V$8)</f>
        <v>0</v>
      </c>
      <c r="W227" s="308">
        <f>IF(W$8=0,0,W$8/NFM_fec!W$8)</f>
        <v>0</v>
      </c>
      <c r="DA227" s="77"/>
    </row>
    <row r="228" spans="1:105" ht="12" customHeight="1" x14ac:dyDescent="0.3">
      <c r="A228" s="202" t="s">
        <v>95</v>
      </c>
      <c r="B228" s="308">
        <f>IF(B$9=0,0,B$9/NFM_fec!B$9)</f>
        <v>0</v>
      </c>
      <c r="C228" s="308">
        <f>IF(C$9=0,0,C$9/NFM_fec!C$9)</f>
        <v>0</v>
      </c>
      <c r="D228" s="308">
        <f>IF(D$9=0,0,D$9/NFM_fec!D$9)</f>
        <v>0</v>
      </c>
      <c r="E228" s="308">
        <f>IF(E$9=0,0,E$9/NFM_fec!E$9)</f>
        <v>0</v>
      </c>
      <c r="F228" s="308">
        <f>IF(F$9=0,0,F$9/NFM_fec!F$9)</f>
        <v>0</v>
      </c>
      <c r="G228" s="308">
        <f>IF(G$9=0,0,G$9/NFM_fec!G$9)</f>
        <v>0</v>
      </c>
      <c r="H228" s="308">
        <f>IF(H$9=0,0,H$9/NFM_fec!H$9)</f>
        <v>0</v>
      </c>
      <c r="I228" s="308">
        <f>IF(I$9=0,0,I$9/NFM_fec!I$9)</f>
        <v>0</v>
      </c>
      <c r="J228" s="308">
        <f>IF(J$9=0,0,J$9/NFM_fec!J$9)</f>
        <v>0</v>
      </c>
      <c r="K228" s="308">
        <f>IF(K$9=0,0,K$9/NFM_fec!K$9)</f>
        <v>0</v>
      </c>
      <c r="L228" s="308">
        <f>IF(L$9=0,0,L$9/NFM_fec!L$9)</f>
        <v>0</v>
      </c>
      <c r="M228" s="308">
        <f>IF(M$9=0,0,M$9/NFM_fec!M$9)</f>
        <v>0</v>
      </c>
      <c r="N228" s="308">
        <f>IF(N$9=0,0,N$9/NFM_fec!N$9)</f>
        <v>0</v>
      </c>
      <c r="O228" s="308">
        <f>IF(O$9=0,0,O$9/NFM_fec!O$9)</f>
        <v>0</v>
      </c>
      <c r="P228" s="308">
        <f>IF(P$9=0,0,P$9/NFM_fec!P$9)</f>
        <v>0</v>
      </c>
      <c r="Q228" s="308">
        <f>IF(Q$9=0,0,Q$9/NFM_fec!Q$9)</f>
        <v>0</v>
      </c>
      <c r="R228" s="308">
        <f>IF(R$9=0,0,R$9/NFM_fec!R$9)</f>
        <v>0</v>
      </c>
      <c r="S228" s="308">
        <f>IF(S$9=0,0,S$9/NFM_fec!S$9)</f>
        <v>0</v>
      </c>
      <c r="T228" s="308">
        <f>IF(T$9=0,0,T$9/NFM_fec!T$9)</f>
        <v>0</v>
      </c>
      <c r="U228" s="308">
        <f>IF(U$9=0,0,U$9/NFM_fec!U$9)</f>
        <v>0</v>
      </c>
      <c r="V228" s="308">
        <f>IF(V$9=0,0,V$9/NFM_fec!V$9)</f>
        <v>0</v>
      </c>
      <c r="W228" s="308">
        <f>IF(W$9=0,0,W$9/NFM_fec!W$9)</f>
        <v>0</v>
      </c>
      <c r="DA228" s="77"/>
    </row>
    <row r="229" spans="1:105" ht="12" customHeight="1" x14ac:dyDescent="0.3">
      <c r="A229" s="56" t="s">
        <v>96</v>
      </c>
      <c r="B229" s="309">
        <f>IF(B$10=0,0,B$10/NFM_fec!B$10)</f>
        <v>0</v>
      </c>
      <c r="C229" s="309">
        <f>IF(C$10=0,0,C$10/NFM_fec!C$10)</f>
        <v>0</v>
      </c>
      <c r="D229" s="309">
        <f>IF(D$10=0,0,D$10/NFM_fec!D$10)</f>
        <v>0</v>
      </c>
      <c r="E229" s="309">
        <f>IF(E$10=0,0,E$10/NFM_fec!E$10)</f>
        <v>0</v>
      </c>
      <c r="F229" s="309">
        <f>IF(F$10=0,0,F$10/NFM_fec!F$10)</f>
        <v>0</v>
      </c>
      <c r="G229" s="309">
        <f>IF(G$10=0,0,G$10/NFM_fec!G$10)</f>
        <v>0</v>
      </c>
      <c r="H229" s="309">
        <f>IF(H$10=0,0,H$10/NFM_fec!H$10)</f>
        <v>0</v>
      </c>
      <c r="I229" s="309">
        <f>IF(I$10=0,0,I$10/NFM_fec!I$10)</f>
        <v>0</v>
      </c>
      <c r="J229" s="309">
        <f>IF(J$10=0,0,J$10/NFM_fec!J$10)</f>
        <v>0</v>
      </c>
      <c r="K229" s="309">
        <f>IF(K$10=0,0,K$10/NFM_fec!K$10)</f>
        <v>0</v>
      </c>
      <c r="L229" s="309">
        <f>IF(L$10=0,0,L$10/NFM_fec!L$10)</f>
        <v>0</v>
      </c>
      <c r="M229" s="309">
        <f>IF(M$10=0,0,M$10/NFM_fec!M$10)</f>
        <v>0</v>
      </c>
      <c r="N229" s="309">
        <f>IF(N$10=0,0,N$10/NFM_fec!N$10)</f>
        <v>0</v>
      </c>
      <c r="O229" s="309">
        <f>IF(O$10=0,0,O$10/NFM_fec!O$10)</f>
        <v>0</v>
      </c>
      <c r="P229" s="309">
        <f>IF(P$10=0,0,P$10/NFM_fec!P$10)</f>
        <v>0</v>
      </c>
      <c r="Q229" s="309">
        <f>IF(Q$10=0,0,Q$10/NFM_fec!Q$10)</f>
        <v>0</v>
      </c>
      <c r="R229" s="309">
        <f>IF(R$10=0,0,R$10/NFM_fec!R$10)</f>
        <v>0</v>
      </c>
      <c r="S229" s="309">
        <f>IF(S$10=0,0,S$10/NFM_fec!S$10)</f>
        <v>0</v>
      </c>
      <c r="T229" s="309">
        <f>IF(T$10=0,0,T$10/NFM_fec!T$10)</f>
        <v>0</v>
      </c>
      <c r="U229" s="309">
        <f>IF(U$10=0,0,U$10/NFM_fec!U$10)</f>
        <v>0</v>
      </c>
      <c r="V229" s="309">
        <f>IF(V$10=0,0,V$10/NFM_fec!V$10)</f>
        <v>0</v>
      </c>
      <c r="W229" s="309">
        <f>IF(W$10=0,0,W$10/NFM_fec!W$10)</f>
        <v>0</v>
      </c>
      <c r="DA229" s="78"/>
    </row>
    <row r="230" spans="1:105" ht="12" customHeight="1" x14ac:dyDescent="0.3">
      <c r="A230" s="203" t="s">
        <v>487</v>
      </c>
      <c r="B230" s="310">
        <f>IF(B$16=0,0,B$16/NFM_fec!B$16)</f>
        <v>0</v>
      </c>
      <c r="C230" s="310">
        <f>IF(C$16=0,0,C$16/NFM_fec!C$16)</f>
        <v>0</v>
      </c>
      <c r="D230" s="310">
        <f>IF(D$16=0,0,D$16/NFM_fec!D$16)</f>
        <v>0</v>
      </c>
      <c r="E230" s="310">
        <f>IF(E$16=0,0,E$16/NFM_fec!E$16)</f>
        <v>0</v>
      </c>
      <c r="F230" s="310">
        <f>IF(F$16=0,0,F$16/NFM_fec!F$16)</f>
        <v>0</v>
      </c>
      <c r="G230" s="310">
        <f>IF(G$16=0,0,G$16/NFM_fec!G$16)</f>
        <v>0</v>
      </c>
      <c r="H230" s="310">
        <f>IF(H$16=0,0,H$16/NFM_fec!H$16)</f>
        <v>0</v>
      </c>
      <c r="I230" s="310">
        <f>IF(I$16=0,0,I$16/NFM_fec!I$16)</f>
        <v>0</v>
      </c>
      <c r="J230" s="310">
        <f>IF(J$16=0,0,J$16/NFM_fec!J$16)</f>
        <v>0</v>
      </c>
      <c r="K230" s="310">
        <f>IF(K$16=0,0,K$16/NFM_fec!K$16)</f>
        <v>0</v>
      </c>
      <c r="L230" s="310">
        <f>IF(L$16=0,0,L$16/NFM_fec!L$16)</f>
        <v>0</v>
      </c>
      <c r="M230" s="310">
        <f>IF(M$16=0,0,M$16/NFM_fec!M$16)</f>
        <v>0</v>
      </c>
      <c r="N230" s="310">
        <f>IF(N$16=0,0,N$16/NFM_fec!N$16)</f>
        <v>0</v>
      </c>
      <c r="O230" s="310">
        <f>IF(O$16=0,0,O$16/NFM_fec!O$16)</f>
        <v>0</v>
      </c>
      <c r="P230" s="310">
        <f>IF(P$16=0,0,P$16/NFM_fec!P$16)</f>
        <v>0</v>
      </c>
      <c r="Q230" s="310">
        <f>IF(Q$16=0,0,Q$16/NFM_fec!Q$16)</f>
        <v>0</v>
      </c>
      <c r="R230" s="310">
        <f>IF(R$16=0,0,R$16/NFM_fec!R$16)</f>
        <v>0</v>
      </c>
      <c r="S230" s="310">
        <f>IF(S$16=0,0,S$16/NFM_fec!S$16)</f>
        <v>0</v>
      </c>
      <c r="T230" s="310">
        <f>IF(T$16=0,0,T$16/NFM_fec!T$16)</f>
        <v>0</v>
      </c>
      <c r="U230" s="310">
        <f>IF(U$16=0,0,U$16/NFM_fec!U$16)</f>
        <v>0</v>
      </c>
      <c r="V230" s="310">
        <f>IF(V$16=0,0,V$16/NFM_fec!V$16)</f>
        <v>0</v>
      </c>
      <c r="W230" s="310">
        <f>IF(W$16=0,0,W$16/NFM_fec!W$16)</f>
        <v>0</v>
      </c>
      <c r="DA230" s="79"/>
    </row>
    <row r="231" spans="1:105" ht="12" customHeight="1" x14ac:dyDescent="0.3">
      <c r="A231" s="41" t="s">
        <v>499</v>
      </c>
      <c r="B231" s="311">
        <f>IF(B$27=0,0,B$27/NFM_fec!B$27)</f>
        <v>0</v>
      </c>
      <c r="C231" s="311">
        <f>IF(C$27=0,0,C$27/NFM_fec!C$27)</f>
        <v>0</v>
      </c>
      <c r="D231" s="311">
        <f>IF(D$27=0,0,D$27/NFM_fec!D$27)</f>
        <v>0</v>
      </c>
      <c r="E231" s="311">
        <f>IF(E$27=0,0,E$27/NFM_fec!E$27)</f>
        <v>0</v>
      </c>
      <c r="F231" s="311">
        <f>IF(F$27=0,0,F$27/NFM_fec!F$27)</f>
        <v>0</v>
      </c>
      <c r="G231" s="311">
        <f>IF(G$27=0,0,G$27/NFM_fec!G$27)</f>
        <v>0</v>
      </c>
      <c r="H231" s="311">
        <f>IF(H$27=0,0,H$27/NFM_fec!H$27)</f>
        <v>0</v>
      </c>
      <c r="I231" s="311">
        <f>IF(I$27=0,0,I$27/NFM_fec!I$27)</f>
        <v>0</v>
      </c>
      <c r="J231" s="311">
        <f>IF(J$27=0,0,J$27/NFM_fec!J$27)</f>
        <v>0</v>
      </c>
      <c r="K231" s="311">
        <f>IF(K$27=0,0,K$27/NFM_fec!K$27)</f>
        <v>0</v>
      </c>
      <c r="L231" s="311">
        <f>IF(L$27=0,0,L$27/NFM_fec!L$27)</f>
        <v>0</v>
      </c>
      <c r="M231" s="311">
        <f>IF(M$27=0,0,M$27/NFM_fec!M$27)</f>
        <v>0</v>
      </c>
      <c r="N231" s="311">
        <f>IF(N$27=0,0,N$27/NFM_fec!N$27)</f>
        <v>0</v>
      </c>
      <c r="O231" s="311">
        <f>IF(O$27=0,0,O$27/NFM_fec!O$27)</f>
        <v>0</v>
      </c>
      <c r="P231" s="311">
        <f>IF(P$27=0,0,P$27/NFM_fec!P$27)</f>
        <v>0</v>
      </c>
      <c r="Q231" s="311">
        <f>IF(Q$27=0,0,Q$27/NFM_fec!Q$27)</f>
        <v>0</v>
      </c>
      <c r="R231" s="311">
        <f>IF(R$27=0,0,R$27/NFM_fec!R$27)</f>
        <v>0</v>
      </c>
      <c r="S231" s="311">
        <f>IF(S$27=0,0,S$27/NFM_fec!S$27)</f>
        <v>0</v>
      </c>
      <c r="T231" s="311">
        <f>IF(T$27=0,0,T$27/NFM_fec!T$27)</f>
        <v>0</v>
      </c>
      <c r="U231" s="311">
        <f>IF(U$27=0,0,U$27/NFM_fec!U$27)</f>
        <v>0</v>
      </c>
      <c r="V231" s="311">
        <f>IF(V$27=0,0,V$27/NFM_fec!V$27)</f>
        <v>0</v>
      </c>
      <c r="W231" s="311">
        <f>IF(W$27=0,0,W$27/NFM_fec!W$27)</f>
        <v>0</v>
      </c>
      <c r="DA231" s="82"/>
    </row>
    <row r="232" spans="1:105" ht="12" customHeight="1" x14ac:dyDescent="0.3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3">
      <c r="A233" s="35" t="s">
        <v>44</v>
      </c>
      <c r="B233" s="306">
        <f>IF(B$34=0,0,B$34/NFM_fec!B$34)</f>
        <v>0</v>
      </c>
      <c r="C233" s="306">
        <f>IF(C$34=0,0,C$34/NFM_fec!C$34)</f>
        <v>0</v>
      </c>
      <c r="D233" s="306">
        <f>IF(D$34=0,0,D$34/NFM_fec!D$34)</f>
        <v>0</v>
      </c>
      <c r="E233" s="306">
        <f>IF(E$34=0,0,E$34/NFM_fec!E$34)</f>
        <v>0</v>
      </c>
      <c r="F233" s="306">
        <f>IF(F$34=0,0,F$34/NFM_fec!F$34)</f>
        <v>0</v>
      </c>
      <c r="G233" s="306">
        <f>IF(G$34=0,0,G$34/NFM_fec!G$34)</f>
        <v>0</v>
      </c>
      <c r="H233" s="306">
        <f>IF(H$34=0,0,H$34/NFM_fec!H$34)</f>
        <v>0</v>
      </c>
      <c r="I233" s="306">
        <f>IF(I$34=0,0,I$34/NFM_fec!I$34)</f>
        <v>0</v>
      </c>
      <c r="J233" s="306">
        <f>IF(J$34=0,0,J$34/NFM_fec!J$34)</f>
        <v>0</v>
      </c>
      <c r="K233" s="306">
        <f>IF(K$34=0,0,K$34/NFM_fec!K$34)</f>
        <v>0</v>
      </c>
      <c r="L233" s="306">
        <f>IF(L$34=0,0,L$34/NFM_fec!L$34)</f>
        <v>0</v>
      </c>
      <c r="M233" s="306">
        <f>IF(M$34=0,0,M$34/NFM_fec!M$34)</f>
        <v>0</v>
      </c>
      <c r="N233" s="306">
        <f>IF(N$34=0,0,N$34/NFM_fec!N$34)</f>
        <v>0</v>
      </c>
      <c r="O233" s="306">
        <f>IF(O$34=0,0,O$34/NFM_fec!O$34)</f>
        <v>0</v>
      </c>
      <c r="P233" s="306">
        <f>IF(P$34=0,0,P$34/NFM_fec!P$34)</f>
        <v>0</v>
      </c>
      <c r="Q233" s="306">
        <f>IF(Q$34=0,0,Q$34/NFM_fec!Q$34)</f>
        <v>0</v>
      </c>
      <c r="R233" s="306">
        <f>IF(R$34=0,0,R$34/NFM_fec!R$34)</f>
        <v>0</v>
      </c>
      <c r="S233" s="306">
        <f>IF(S$34=0,0,S$34/NFM_fec!S$34)</f>
        <v>0</v>
      </c>
      <c r="T233" s="306">
        <f>IF(T$34=0,0,T$34/NFM_fec!T$34)</f>
        <v>0</v>
      </c>
      <c r="U233" s="306">
        <f>IF(U$34=0,0,U$34/NFM_fec!U$34)</f>
        <v>0</v>
      </c>
      <c r="V233" s="306">
        <f>IF(V$34=0,0,V$34/NFM_fec!V$34)</f>
        <v>0</v>
      </c>
      <c r="W233" s="306">
        <f>IF(W$34=0,0,W$34/NFM_fec!W$34)</f>
        <v>0</v>
      </c>
      <c r="DA233" s="111"/>
    </row>
    <row r="234" spans="1:105" ht="12" customHeight="1" x14ac:dyDescent="0.3">
      <c r="A234" s="55" t="s">
        <v>92</v>
      </c>
      <c r="B234" s="307">
        <f>IF(B$35=0,0,B$35/NFM_fec!B$35)</f>
        <v>0</v>
      </c>
      <c r="C234" s="307">
        <f>IF(C$35=0,0,C$35/NFM_fec!C$35)</f>
        <v>0</v>
      </c>
      <c r="D234" s="307">
        <f>IF(D$35=0,0,D$35/NFM_fec!D$35)</f>
        <v>0</v>
      </c>
      <c r="E234" s="307">
        <f>IF(E$35=0,0,E$35/NFM_fec!E$35)</f>
        <v>0</v>
      </c>
      <c r="F234" s="307">
        <f>IF(F$35=0,0,F$35/NFM_fec!F$35)</f>
        <v>0</v>
      </c>
      <c r="G234" s="307">
        <f>IF(G$35=0,0,G$35/NFM_fec!G$35)</f>
        <v>0</v>
      </c>
      <c r="H234" s="307">
        <f>IF(H$35=0,0,H$35/NFM_fec!H$35)</f>
        <v>0</v>
      </c>
      <c r="I234" s="307">
        <f>IF(I$35=0,0,I$35/NFM_fec!I$35)</f>
        <v>0</v>
      </c>
      <c r="J234" s="307">
        <f>IF(J$35=0,0,J$35/NFM_fec!J$35)</f>
        <v>0</v>
      </c>
      <c r="K234" s="307">
        <f>IF(K$35=0,0,K$35/NFM_fec!K$35)</f>
        <v>0</v>
      </c>
      <c r="L234" s="307">
        <f>IF(L$35=0,0,L$35/NFM_fec!L$35)</f>
        <v>0</v>
      </c>
      <c r="M234" s="307">
        <f>IF(M$35=0,0,M$35/NFM_fec!M$35)</f>
        <v>0</v>
      </c>
      <c r="N234" s="307">
        <f>IF(N$35=0,0,N$35/NFM_fec!N$35)</f>
        <v>0</v>
      </c>
      <c r="O234" s="307">
        <f>IF(O$35=0,0,O$35/NFM_fec!O$35)</f>
        <v>0</v>
      </c>
      <c r="P234" s="307">
        <f>IF(P$35=0,0,P$35/NFM_fec!P$35)</f>
        <v>0</v>
      </c>
      <c r="Q234" s="307">
        <f>IF(Q$35=0,0,Q$35/NFM_fec!Q$35)</f>
        <v>0</v>
      </c>
      <c r="R234" s="307">
        <f>IF(R$35=0,0,R$35/NFM_fec!R$35)</f>
        <v>0</v>
      </c>
      <c r="S234" s="307">
        <f>IF(S$35=0,0,S$35/NFM_fec!S$35)</f>
        <v>0</v>
      </c>
      <c r="T234" s="307">
        <f>IF(T$35=0,0,T$35/NFM_fec!T$35)</f>
        <v>0</v>
      </c>
      <c r="U234" s="307">
        <f>IF(U$35=0,0,U$35/NFM_fec!U$35)</f>
        <v>0</v>
      </c>
      <c r="V234" s="307">
        <f>IF(V$35=0,0,V$35/NFM_fec!V$35)</f>
        <v>0</v>
      </c>
      <c r="W234" s="307">
        <f>IF(W$35=0,0,W$35/NFM_fec!W$35)</f>
        <v>0</v>
      </c>
      <c r="DA234" s="76"/>
    </row>
    <row r="235" spans="1:105" ht="12" customHeight="1" x14ac:dyDescent="0.3">
      <c r="A235" s="202" t="s">
        <v>93</v>
      </c>
      <c r="B235" s="308">
        <f>IF(B$36=0,0,B$36/NFM_fec!B$36)</f>
        <v>0</v>
      </c>
      <c r="C235" s="308">
        <f>IF(C$36=0,0,C$36/NFM_fec!C$36)</f>
        <v>0</v>
      </c>
      <c r="D235" s="308">
        <f>IF(D$36=0,0,D$36/NFM_fec!D$36)</f>
        <v>0</v>
      </c>
      <c r="E235" s="308">
        <f>IF(E$36=0,0,E$36/NFM_fec!E$36)</f>
        <v>0</v>
      </c>
      <c r="F235" s="308">
        <f>IF(F$36=0,0,F$36/NFM_fec!F$36)</f>
        <v>0</v>
      </c>
      <c r="G235" s="308">
        <f>IF(G$36=0,0,G$36/NFM_fec!G$36)</f>
        <v>0</v>
      </c>
      <c r="H235" s="308">
        <f>IF(H$36=0,0,H$36/NFM_fec!H$36)</f>
        <v>0</v>
      </c>
      <c r="I235" s="308">
        <f>IF(I$36=0,0,I$36/NFM_fec!I$36)</f>
        <v>0</v>
      </c>
      <c r="J235" s="308">
        <f>IF(J$36=0,0,J$36/NFM_fec!J$36)</f>
        <v>0</v>
      </c>
      <c r="K235" s="308">
        <f>IF(K$36=0,0,K$36/NFM_fec!K$36)</f>
        <v>0</v>
      </c>
      <c r="L235" s="308">
        <f>IF(L$36=0,0,L$36/NFM_fec!L$36)</f>
        <v>0</v>
      </c>
      <c r="M235" s="308">
        <f>IF(M$36=0,0,M$36/NFM_fec!M$36)</f>
        <v>0</v>
      </c>
      <c r="N235" s="308">
        <f>IF(N$36=0,0,N$36/NFM_fec!N$36)</f>
        <v>0</v>
      </c>
      <c r="O235" s="308">
        <f>IF(O$36=0,0,O$36/NFM_fec!O$36)</f>
        <v>0</v>
      </c>
      <c r="P235" s="308">
        <f>IF(P$36=0,0,P$36/NFM_fec!P$36)</f>
        <v>0</v>
      </c>
      <c r="Q235" s="308">
        <f>IF(Q$36=0,0,Q$36/NFM_fec!Q$36)</f>
        <v>0</v>
      </c>
      <c r="R235" s="308">
        <f>IF(R$36=0,0,R$36/NFM_fec!R$36)</f>
        <v>0</v>
      </c>
      <c r="S235" s="308">
        <f>IF(S$36=0,0,S$36/NFM_fec!S$36)</f>
        <v>0</v>
      </c>
      <c r="T235" s="308">
        <f>IF(T$36=0,0,T$36/NFM_fec!T$36)</f>
        <v>0</v>
      </c>
      <c r="U235" s="308">
        <f>IF(U$36=0,0,U$36/NFM_fec!U$36)</f>
        <v>0</v>
      </c>
      <c r="V235" s="308">
        <f>IF(V$36=0,0,V$36/NFM_fec!V$36)</f>
        <v>0</v>
      </c>
      <c r="W235" s="308">
        <f>IF(W$36=0,0,W$36/NFM_fec!W$36)</f>
        <v>0</v>
      </c>
      <c r="DA235" s="77"/>
    </row>
    <row r="236" spans="1:105" ht="12" customHeight="1" x14ac:dyDescent="0.3">
      <c r="A236" s="202" t="s">
        <v>94</v>
      </c>
      <c r="B236" s="308">
        <f>IF(B$37=0,0,B$37/NFM_fec!B$37)</f>
        <v>0</v>
      </c>
      <c r="C236" s="308">
        <f>IF(C$37=0,0,C$37/NFM_fec!C$37)</f>
        <v>0</v>
      </c>
      <c r="D236" s="308">
        <f>IF(D$37=0,0,D$37/NFM_fec!D$37)</f>
        <v>0</v>
      </c>
      <c r="E236" s="308">
        <f>IF(E$37=0,0,E$37/NFM_fec!E$37)</f>
        <v>0</v>
      </c>
      <c r="F236" s="308">
        <f>IF(F$37=0,0,F$37/NFM_fec!F$37)</f>
        <v>0</v>
      </c>
      <c r="G236" s="308">
        <f>IF(G$37=0,0,G$37/NFM_fec!G$37)</f>
        <v>0</v>
      </c>
      <c r="H236" s="308">
        <f>IF(H$37=0,0,H$37/NFM_fec!H$37)</f>
        <v>0</v>
      </c>
      <c r="I236" s="308">
        <f>IF(I$37=0,0,I$37/NFM_fec!I$37)</f>
        <v>0</v>
      </c>
      <c r="J236" s="308">
        <f>IF(J$37=0,0,J$37/NFM_fec!J$37)</f>
        <v>0</v>
      </c>
      <c r="K236" s="308">
        <f>IF(K$37=0,0,K$37/NFM_fec!K$37)</f>
        <v>0</v>
      </c>
      <c r="L236" s="308">
        <f>IF(L$37=0,0,L$37/NFM_fec!L$37)</f>
        <v>0</v>
      </c>
      <c r="M236" s="308">
        <f>IF(M$37=0,0,M$37/NFM_fec!M$37)</f>
        <v>0</v>
      </c>
      <c r="N236" s="308">
        <f>IF(N$37=0,0,N$37/NFM_fec!N$37)</f>
        <v>0</v>
      </c>
      <c r="O236" s="308">
        <f>IF(O$37=0,0,O$37/NFM_fec!O$37)</f>
        <v>0</v>
      </c>
      <c r="P236" s="308">
        <f>IF(P$37=0,0,P$37/NFM_fec!P$37)</f>
        <v>0</v>
      </c>
      <c r="Q236" s="308">
        <f>IF(Q$37=0,0,Q$37/NFM_fec!Q$37)</f>
        <v>0</v>
      </c>
      <c r="R236" s="308">
        <f>IF(R$37=0,0,R$37/NFM_fec!R$37)</f>
        <v>0</v>
      </c>
      <c r="S236" s="308">
        <f>IF(S$37=0,0,S$37/NFM_fec!S$37)</f>
        <v>0</v>
      </c>
      <c r="T236" s="308">
        <f>IF(T$37=0,0,T$37/NFM_fec!T$37)</f>
        <v>0</v>
      </c>
      <c r="U236" s="308">
        <f>IF(U$37=0,0,U$37/NFM_fec!U$37)</f>
        <v>0</v>
      </c>
      <c r="V236" s="308">
        <f>IF(V$37=0,0,V$37/NFM_fec!V$37)</f>
        <v>0</v>
      </c>
      <c r="W236" s="308">
        <f>IF(W$37=0,0,W$37/NFM_fec!W$37)</f>
        <v>0</v>
      </c>
      <c r="DA236" s="77"/>
    </row>
    <row r="237" spans="1:105" ht="12" customHeight="1" x14ac:dyDescent="0.3">
      <c r="A237" s="202" t="s">
        <v>95</v>
      </c>
      <c r="B237" s="308">
        <f>IF(B$38=0,0,B$38/NFM_fec!B$38)</f>
        <v>0</v>
      </c>
      <c r="C237" s="308">
        <f>IF(C$38=0,0,C$38/NFM_fec!C$38)</f>
        <v>0</v>
      </c>
      <c r="D237" s="308">
        <f>IF(D$38=0,0,D$38/NFM_fec!D$38)</f>
        <v>0</v>
      </c>
      <c r="E237" s="308">
        <f>IF(E$38=0,0,E$38/NFM_fec!E$38)</f>
        <v>0</v>
      </c>
      <c r="F237" s="308">
        <f>IF(F$38=0,0,F$38/NFM_fec!F$38)</f>
        <v>0</v>
      </c>
      <c r="G237" s="308">
        <f>IF(G$38=0,0,G$38/NFM_fec!G$38)</f>
        <v>0</v>
      </c>
      <c r="H237" s="308">
        <f>IF(H$38=0,0,H$38/NFM_fec!H$38)</f>
        <v>0</v>
      </c>
      <c r="I237" s="308">
        <f>IF(I$38=0,0,I$38/NFM_fec!I$38)</f>
        <v>0</v>
      </c>
      <c r="J237" s="308">
        <f>IF(J$38=0,0,J$38/NFM_fec!J$38)</f>
        <v>0</v>
      </c>
      <c r="K237" s="308">
        <f>IF(K$38=0,0,K$38/NFM_fec!K$38)</f>
        <v>0</v>
      </c>
      <c r="L237" s="308">
        <f>IF(L$38=0,0,L$38/NFM_fec!L$38)</f>
        <v>0</v>
      </c>
      <c r="M237" s="308">
        <f>IF(M$38=0,0,M$38/NFM_fec!M$38)</f>
        <v>0</v>
      </c>
      <c r="N237" s="308">
        <f>IF(N$38=0,0,N$38/NFM_fec!N$38)</f>
        <v>0</v>
      </c>
      <c r="O237" s="308">
        <f>IF(O$38=0,0,O$38/NFM_fec!O$38)</f>
        <v>0</v>
      </c>
      <c r="P237" s="308">
        <f>IF(P$38=0,0,P$38/NFM_fec!P$38)</f>
        <v>0</v>
      </c>
      <c r="Q237" s="308">
        <f>IF(Q$38=0,0,Q$38/NFM_fec!Q$38)</f>
        <v>0</v>
      </c>
      <c r="R237" s="308">
        <f>IF(R$38=0,0,R$38/NFM_fec!R$38)</f>
        <v>0</v>
      </c>
      <c r="S237" s="308">
        <f>IF(S$38=0,0,S$38/NFM_fec!S$38)</f>
        <v>0</v>
      </c>
      <c r="T237" s="308">
        <f>IF(T$38=0,0,T$38/NFM_fec!T$38)</f>
        <v>0</v>
      </c>
      <c r="U237" s="308">
        <f>IF(U$38=0,0,U$38/NFM_fec!U$38)</f>
        <v>0</v>
      </c>
      <c r="V237" s="308">
        <f>IF(V$38=0,0,V$38/NFM_fec!V$38)</f>
        <v>0</v>
      </c>
      <c r="W237" s="308">
        <f>IF(W$38=0,0,W$38/NFM_fec!W$38)</f>
        <v>0</v>
      </c>
      <c r="DA237" s="77"/>
    </row>
    <row r="238" spans="1:105" ht="12" customHeight="1" x14ac:dyDescent="0.3">
      <c r="A238" s="56" t="s">
        <v>96</v>
      </c>
      <c r="B238" s="309">
        <f>IF(B$39=0,0,B$39/NFM_fec!B$39)</f>
        <v>0</v>
      </c>
      <c r="C238" s="309">
        <f>IF(C$39=0,0,C$39/NFM_fec!C$39)</f>
        <v>0</v>
      </c>
      <c r="D238" s="309">
        <f>IF(D$39=0,0,D$39/NFM_fec!D$39)</f>
        <v>0</v>
      </c>
      <c r="E238" s="309">
        <f>IF(E$39=0,0,E$39/NFM_fec!E$39)</f>
        <v>0</v>
      </c>
      <c r="F238" s="309">
        <f>IF(F$39=0,0,F$39/NFM_fec!F$39)</f>
        <v>0</v>
      </c>
      <c r="G238" s="309">
        <f>IF(G$39=0,0,G$39/NFM_fec!G$39)</f>
        <v>0</v>
      </c>
      <c r="H238" s="309">
        <f>IF(H$39=0,0,H$39/NFM_fec!H$39)</f>
        <v>0</v>
      </c>
      <c r="I238" s="309">
        <f>IF(I$39=0,0,I$39/NFM_fec!I$39)</f>
        <v>0</v>
      </c>
      <c r="J238" s="309">
        <f>IF(J$39=0,0,J$39/NFM_fec!J$39)</f>
        <v>0</v>
      </c>
      <c r="K238" s="309">
        <f>IF(K$39=0,0,K$39/NFM_fec!K$39)</f>
        <v>0</v>
      </c>
      <c r="L238" s="309">
        <f>IF(L$39=0,0,L$39/NFM_fec!L$39)</f>
        <v>0</v>
      </c>
      <c r="M238" s="309">
        <f>IF(M$39=0,0,M$39/NFM_fec!M$39)</f>
        <v>0</v>
      </c>
      <c r="N238" s="309">
        <f>IF(N$39=0,0,N$39/NFM_fec!N$39)</f>
        <v>0</v>
      </c>
      <c r="O238" s="309">
        <f>IF(O$39=0,0,O$39/NFM_fec!O$39)</f>
        <v>0</v>
      </c>
      <c r="P238" s="309">
        <f>IF(P$39=0,0,P$39/NFM_fec!P$39)</f>
        <v>0</v>
      </c>
      <c r="Q238" s="309">
        <f>IF(Q$39=0,0,Q$39/NFM_fec!Q$39)</f>
        <v>0</v>
      </c>
      <c r="R238" s="309">
        <f>IF(R$39=0,0,R$39/NFM_fec!R$39)</f>
        <v>0</v>
      </c>
      <c r="S238" s="309">
        <f>IF(S$39=0,0,S$39/NFM_fec!S$39)</f>
        <v>0</v>
      </c>
      <c r="T238" s="309">
        <f>IF(T$39=0,0,T$39/NFM_fec!T$39)</f>
        <v>0</v>
      </c>
      <c r="U238" s="309">
        <f>IF(U$39=0,0,U$39/NFM_fec!U$39)</f>
        <v>0</v>
      </c>
      <c r="V238" s="309">
        <f>IF(V$39=0,0,V$39/NFM_fec!V$39)</f>
        <v>0</v>
      </c>
      <c r="W238" s="309">
        <f>IF(W$39=0,0,W$39/NFM_fec!W$39)</f>
        <v>0</v>
      </c>
      <c r="DA238" s="78"/>
    </row>
    <row r="239" spans="1:105" ht="12" customHeight="1" x14ac:dyDescent="0.3">
      <c r="A239" s="203" t="s">
        <v>517</v>
      </c>
      <c r="B239" s="310">
        <f>IF(B$45=0,0,B$45/NFM_fec!B$45)</f>
        <v>0</v>
      </c>
      <c r="C239" s="310">
        <f>IF(C$45=0,0,C$45/NFM_fec!C$45)</f>
        <v>0</v>
      </c>
      <c r="D239" s="310">
        <f>IF(D$45=0,0,D$45/NFM_fec!D$45)</f>
        <v>0</v>
      </c>
      <c r="E239" s="310">
        <f>IF(E$45=0,0,E$45/NFM_fec!E$45)</f>
        <v>0</v>
      </c>
      <c r="F239" s="310">
        <f>IF(F$45=0,0,F$45/NFM_fec!F$45)</f>
        <v>0</v>
      </c>
      <c r="G239" s="310">
        <f>IF(G$45=0,0,G$45/NFM_fec!G$45)</f>
        <v>0</v>
      </c>
      <c r="H239" s="310">
        <f>IF(H$45=0,0,H$45/NFM_fec!H$45)</f>
        <v>0</v>
      </c>
      <c r="I239" s="310">
        <f>IF(I$45=0,0,I$45/NFM_fec!I$45)</f>
        <v>0</v>
      </c>
      <c r="J239" s="310">
        <f>IF(J$45=0,0,J$45/NFM_fec!J$45)</f>
        <v>0</v>
      </c>
      <c r="K239" s="310">
        <f>IF(K$45=0,0,K$45/NFM_fec!K$45)</f>
        <v>0</v>
      </c>
      <c r="L239" s="310">
        <f>IF(L$45=0,0,L$45/NFM_fec!L$45)</f>
        <v>0</v>
      </c>
      <c r="M239" s="310">
        <f>IF(M$45=0,0,M$45/NFM_fec!M$45)</f>
        <v>0</v>
      </c>
      <c r="N239" s="310">
        <f>IF(N$45=0,0,N$45/NFM_fec!N$45)</f>
        <v>0</v>
      </c>
      <c r="O239" s="310">
        <f>IF(O$45=0,0,O$45/NFM_fec!O$45)</f>
        <v>0</v>
      </c>
      <c r="P239" s="310">
        <f>IF(P$45=0,0,P$45/NFM_fec!P$45)</f>
        <v>0</v>
      </c>
      <c r="Q239" s="310">
        <f>IF(Q$45=0,0,Q$45/NFM_fec!Q$45)</f>
        <v>0</v>
      </c>
      <c r="R239" s="310">
        <f>IF(R$45=0,0,R$45/NFM_fec!R$45)</f>
        <v>0</v>
      </c>
      <c r="S239" s="310">
        <f>IF(S$45=0,0,S$45/NFM_fec!S$45)</f>
        <v>0</v>
      </c>
      <c r="T239" s="310">
        <f>IF(T$45=0,0,T$45/NFM_fec!T$45)</f>
        <v>0</v>
      </c>
      <c r="U239" s="310">
        <f>IF(U$45=0,0,U$45/NFM_fec!U$45)</f>
        <v>0</v>
      </c>
      <c r="V239" s="310">
        <f>IF(V$45=0,0,V$45/NFM_fec!V$45)</f>
        <v>0</v>
      </c>
      <c r="W239" s="310">
        <f>IF(W$45=0,0,W$45/NFM_fec!W$45)</f>
        <v>0</v>
      </c>
      <c r="DA239" s="79"/>
    </row>
    <row r="240" spans="1:105" ht="12" customHeight="1" x14ac:dyDescent="0.3">
      <c r="A240" s="203" t="s">
        <v>519</v>
      </c>
      <c r="B240" s="310">
        <f>IF(B$46=0,0,B$46/NFM_fec!B$46)</f>
        <v>0</v>
      </c>
      <c r="C240" s="310">
        <f>IF(C$46=0,0,C$46/NFM_fec!C$46)</f>
        <v>0</v>
      </c>
      <c r="D240" s="310">
        <f>IF(D$46=0,0,D$46/NFM_fec!D$46)</f>
        <v>0</v>
      </c>
      <c r="E240" s="310">
        <f>IF(E$46=0,0,E$46/NFM_fec!E$46)</f>
        <v>0</v>
      </c>
      <c r="F240" s="310">
        <f>IF(F$46=0,0,F$46/NFM_fec!F$46)</f>
        <v>0</v>
      </c>
      <c r="G240" s="310">
        <f>IF(G$46=0,0,G$46/NFM_fec!G$46)</f>
        <v>0</v>
      </c>
      <c r="H240" s="310">
        <f>IF(H$46=0,0,H$46/NFM_fec!H$46)</f>
        <v>0</v>
      </c>
      <c r="I240" s="310">
        <f>IF(I$46=0,0,I$46/NFM_fec!I$46)</f>
        <v>0</v>
      </c>
      <c r="J240" s="310">
        <f>IF(J$46=0,0,J$46/NFM_fec!J$46)</f>
        <v>0</v>
      </c>
      <c r="K240" s="310">
        <f>IF(K$46=0,0,K$46/NFM_fec!K$46)</f>
        <v>0</v>
      </c>
      <c r="L240" s="310">
        <f>IF(L$46=0,0,L$46/NFM_fec!L$46)</f>
        <v>0</v>
      </c>
      <c r="M240" s="310">
        <f>IF(M$46=0,0,M$46/NFM_fec!M$46)</f>
        <v>0</v>
      </c>
      <c r="N240" s="310">
        <f>IF(N$46=0,0,N$46/NFM_fec!N$46)</f>
        <v>0</v>
      </c>
      <c r="O240" s="310">
        <f>IF(O$46=0,0,O$46/NFM_fec!O$46)</f>
        <v>0</v>
      </c>
      <c r="P240" s="310">
        <f>IF(P$46=0,0,P$46/NFM_fec!P$46)</f>
        <v>0</v>
      </c>
      <c r="Q240" s="310">
        <f>IF(Q$46=0,0,Q$46/NFM_fec!Q$46)</f>
        <v>0</v>
      </c>
      <c r="R240" s="310">
        <f>IF(R$46=0,0,R$46/NFM_fec!R$46)</f>
        <v>0</v>
      </c>
      <c r="S240" s="310">
        <f>IF(S$46=0,0,S$46/NFM_fec!S$46)</f>
        <v>0</v>
      </c>
      <c r="T240" s="310">
        <f>IF(T$46=0,0,T$46/NFM_fec!T$46)</f>
        <v>0</v>
      </c>
      <c r="U240" s="310">
        <f>IF(U$46=0,0,U$46/NFM_fec!U$46)</f>
        <v>0</v>
      </c>
      <c r="V240" s="310">
        <f>IF(V$46=0,0,V$46/NFM_fec!V$46)</f>
        <v>0</v>
      </c>
      <c r="W240" s="310">
        <f>IF(W$46=0,0,W$46/NFM_fec!W$46)</f>
        <v>0</v>
      </c>
      <c r="DA240" s="79"/>
    </row>
    <row r="241" spans="1:105" ht="12" customHeight="1" x14ac:dyDescent="0.3">
      <c r="A241" s="41" t="s">
        <v>529</v>
      </c>
      <c r="B241" s="311">
        <f>IF(B$53=0,0,B$53/NFM_fec!B$53)</f>
        <v>0</v>
      </c>
      <c r="C241" s="311">
        <f>IF(C$53=0,0,C$53/NFM_fec!C$53)</f>
        <v>0</v>
      </c>
      <c r="D241" s="311">
        <f>IF(D$53=0,0,D$53/NFM_fec!D$53)</f>
        <v>0</v>
      </c>
      <c r="E241" s="311">
        <f>IF(E$53=0,0,E$53/NFM_fec!E$53)</f>
        <v>0</v>
      </c>
      <c r="F241" s="311">
        <f>IF(F$53=0,0,F$53/NFM_fec!F$53)</f>
        <v>0</v>
      </c>
      <c r="G241" s="311">
        <f>IF(G$53=0,0,G$53/NFM_fec!G$53)</f>
        <v>0</v>
      </c>
      <c r="H241" s="311">
        <f>IF(H$53=0,0,H$53/NFM_fec!H$53)</f>
        <v>0</v>
      </c>
      <c r="I241" s="311">
        <f>IF(I$53=0,0,I$53/NFM_fec!I$53)</f>
        <v>0</v>
      </c>
      <c r="J241" s="311">
        <f>IF(J$53=0,0,J$53/NFM_fec!J$53)</f>
        <v>0</v>
      </c>
      <c r="K241" s="311">
        <f>IF(K$53=0,0,K$53/NFM_fec!K$53)</f>
        <v>0</v>
      </c>
      <c r="L241" s="311">
        <f>IF(L$53=0,0,L$53/NFM_fec!L$53)</f>
        <v>0</v>
      </c>
      <c r="M241" s="311">
        <f>IF(M$53=0,0,M$53/NFM_fec!M$53)</f>
        <v>0</v>
      </c>
      <c r="N241" s="311">
        <f>IF(N$53=0,0,N$53/NFM_fec!N$53)</f>
        <v>0</v>
      </c>
      <c r="O241" s="311">
        <f>IF(O$53=0,0,O$53/NFM_fec!O$53)</f>
        <v>0</v>
      </c>
      <c r="P241" s="311">
        <f>IF(P$53=0,0,P$53/NFM_fec!P$53)</f>
        <v>0</v>
      </c>
      <c r="Q241" s="311">
        <f>IF(Q$53=0,0,Q$53/NFM_fec!Q$53)</f>
        <v>0</v>
      </c>
      <c r="R241" s="311">
        <f>IF(R$53=0,0,R$53/NFM_fec!R$53)</f>
        <v>0</v>
      </c>
      <c r="S241" s="311">
        <f>IF(S$53=0,0,S$53/NFM_fec!S$53)</f>
        <v>0</v>
      </c>
      <c r="T241" s="311">
        <f>IF(T$53=0,0,T$53/NFM_fec!T$53)</f>
        <v>0</v>
      </c>
      <c r="U241" s="311">
        <f>IF(U$53=0,0,U$53/NFM_fec!U$53)</f>
        <v>0</v>
      </c>
      <c r="V241" s="311">
        <f>IF(V$53=0,0,V$53/NFM_fec!V$53)</f>
        <v>0</v>
      </c>
      <c r="W241" s="311">
        <f>IF(W$53=0,0,W$53/NFM_fec!W$53)</f>
        <v>0</v>
      </c>
      <c r="DA241" s="82"/>
    </row>
    <row r="242" spans="1:105" ht="12" customHeight="1" x14ac:dyDescent="0.3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3">
      <c r="A243" s="35" t="s">
        <v>81</v>
      </c>
      <c r="B243" s="306">
        <f>IF(B$72=0,0,B$72/NFM_fec!B$72)</f>
        <v>0</v>
      </c>
      <c r="C243" s="306">
        <f>IF(C$72=0,0,C$72/NFM_fec!C$72)</f>
        <v>0</v>
      </c>
      <c r="D243" s="306">
        <f>IF(D$72=0,0,D$72/NFM_fec!D$72)</f>
        <v>0</v>
      </c>
      <c r="E243" s="306">
        <f>IF(E$72=0,0,E$72/NFM_fec!E$72)</f>
        <v>0</v>
      </c>
      <c r="F243" s="306">
        <f>IF(F$72=0,0,F$72/NFM_fec!F$72)</f>
        <v>0</v>
      </c>
      <c r="G243" s="306">
        <f>IF(G$72=0,0,G$72/NFM_fec!G$72)</f>
        <v>0</v>
      </c>
      <c r="H243" s="306">
        <f>IF(H$72=0,0,H$72/NFM_fec!H$72)</f>
        <v>0</v>
      </c>
      <c r="I243" s="306">
        <f>IF(I$72=0,0,I$72/NFM_fec!I$72)</f>
        <v>0</v>
      </c>
      <c r="J243" s="306">
        <f>IF(J$72=0,0,J$72/NFM_fec!J$72)</f>
        <v>0</v>
      </c>
      <c r="K243" s="306">
        <f>IF(K$72=0,0,K$72/NFM_fec!K$72)</f>
        <v>0</v>
      </c>
      <c r="L243" s="306">
        <f>IF(L$72=0,0,L$72/NFM_fec!L$72)</f>
        <v>0</v>
      </c>
      <c r="M243" s="306">
        <f>IF(M$72=0,0,M$72/NFM_fec!M$72)</f>
        <v>0</v>
      </c>
      <c r="N243" s="306">
        <f>IF(N$72=0,0,N$72/NFM_fec!N$72)</f>
        <v>0</v>
      </c>
      <c r="O243" s="306">
        <f>IF(O$72=0,0,O$72/NFM_fec!O$72)</f>
        <v>0</v>
      </c>
      <c r="P243" s="306">
        <f>IF(P$72=0,0,P$72/NFM_fec!P$72)</f>
        <v>0</v>
      </c>
      <c r="Q243" s="306">
        <f>IF(Q$72=0,0,Q$72/NFM_fec!Q$72)</f>
        <v>0</v>
      </c>
      <c r="R243" s="306">
        <f>IF(R$72=0,0,R$72/NFM_fec!R$72)</f>
        <v>0</v>
      </c>
      <c r="S243" s="306">
        <f>IF(S$72=0,0,S$72/NFM_fec!S$72)</f>
        <v>0</v>
      </c>
      <c r="T243" s="306">
        <f>IF(T$72=0,0,T$72/NFM_fec!T$72)</f>
        <v>0</v>
      </c>
      <c r="U243" s="306">
        <f>IF(U$72=0,0,U$72/NFM_fec!U$72)</f>
        <v>0</v>
      </c>
      <c r="V243" s="306">
        <f>IF(V$72=0,0,V$72/NFM_fec!V$72)</f>
        <v>0</v>
      </c>
      <c r="W243" s="306">
        <f>IF(W$72=0,0,W$72/NFM_fec!W$72)</f>
        <v>0</v>
      </c>
      <c r="DA243" s="111"/>
    </row>
    <row r="244" spans="1:105" ht="12" customHeight="1" x14ac:dyDescent="0.3">
      <c r="A244" s="55" t="s">
        <v>92</v>
      </c>
      <c r="B244" s="307">
        <f>IF(B$73=0,0,B$73/NFM_fec!B$73)</f>
        <v>0</v>
      </c>
      <c r="C244" s="307">
        <f>IF(C$73=0,0,C$73/NFM_fec!C$73)</f>
        <v>0</v>
      </c>
      <c r="D244" s="307">
        <f>IF(D$73=0,0,D$73/NFM_fec!D$73)</f>
        <v>0</v>
      </c>
      <c r="E244" s="307">
        <f>IF(E$73=0,0,E$73/NFM_fec!E$73)</f>
        <v>0</v>
      </c>
      <c r="F244" s="307">
        <f>IF(F$73=0,0,F$73/NFM_fec!F$73)</f>
        <v>0</v>
      </c>
      <c r="G244" s="307">
        <f>IF(G$73=0,0,G$73/NFM_fec!G$73)</f>
        <v>0</v>
      </c>
      <c r="H244" s="307">
        <f>IF(H$73=0,0,H$73/NFM_fec!H$73)</f>
        <v>0</v>
      </c>
      <c r="I244" s="307">
        <f>IF(I$73=0,0,I$73/NFM_fec!I$73)</f>
        <v>0</v>
      </c>
      <c r="J244" s="307">
        <f>IF(J$73=0,0,J$73/NFM_fec!J$73)</f>
        <v>0</v>
      </c>
      <c r="K244" s="307">
        <f>IF(K$73=0,0,K$73/NFM_fec!K$73)</f>
        <v>0</v>
      </c>
      <c r="L244" s="307">
        <f>IF(L$73=0,0,L$73/NFM_fec!L$73)</f>
        <v>0</v>
      </c>
      <c r="M244" s="307">
        <f>IF(M$73=0,0,M$73/NFM_fec!M$73)</f>
        <v>0</v>
      </c>
      <c r="N244" s="307">
        <f>IF(N$73=0,0,N$73/NFM_fec!N$73)</f>
        <v>0</v>
      </c>
      <c r="O244" s="307">
        <f>IF(O$73=0,0,O$73/NFM_fec!O$73)</f>
        <v>0</v>
      </c>
      <c r="P244" s="307">
        <f>IF(P$73=0,0,P$73/NFM_fec!P$73)</f>
        <v>0</v>
      </c>
      <c r="Q244" s="307">
        <f>IF(Q$73=0,0,Q$73/NFM_fec!Q$73)</f>
        <v>0</v>
      </c>
      <c r="R244" s="307">
        <f>IF(R$73=0,0,R$73/NFM_fec!R$73)</f>
        <v>0</v>
      </c>
      <c r="S244" s="307">
        <f>IF(S$73=0,0,S$73/NFM_fec!S$73)</f>
        <v>0</v>
      </c>
      <c r="T244" s="307">
        <f>IF(T$73=0,0,T$73/NFM_fec!T$73)</f>
        <v>0</v>
      </c>
      <c r="U244" s="307">
        <f>IF(U$73=0,0,U$73/NFM_fec!U$73)</f>
        <v>0</v>
      </c>
      <c r="V244" s="307">
        <f>IF(V$73=0,0,V$73/NFM_fec!V$73)</f>
        <v>0</v>
      </c>
      <c r="W244" s="307">
        <f>IF(W$73=0,0,W$73/NFM_fec!W$73)</f>
        <v>0</v>
      </c>
      <c r="DA244" s="76"/>
    </row>
    <row r="245" spans="1:105" ht="12" customHeight="1" x14ac:dyDescent="0.3">
      <c r="A245" s="202" t="s">
        <v>93</v>
      </c>
      <c r="B245" s="308">
        <f>IF(B$74=0,0,B$74/NFM_fec!B$74)</f>
        <v>0</v>
      </c>
      <c r="C245" s="308">
        <f>IF(C$74=0,0,C$74/NFM_fec!C$74)</f>
        <v>0</v>
      </c>
      <c r="D245" s="308">
        <f>IF(D$74=0,0,D$74/NFM_fec!D$74)</f>
        <v>0</v>
      </c>
      <c r="E245" s="308">
        <f>IF(E$74=0,0,E$74/NFM_fec!E$74)</f>
        <v>0</v>
      </c>
      <c r="F245" s="308">
        <f>IF(F$74=0,0,F$74/NFM_fec!F$74)</f>
        <v>0</v>
      </c>
      <c r="G245" s="308">
        <f>IF(G$74=0,0,G$74/NFM_fec!G$74)</f>
        <v>0</v>
      </c>
      <c r="H245" s="308">
        <f>IF(H$74=0,0,H$74/NFM_fec!H$74)</f>
        <v>0</v>
      </c>
      <c r="I245" s="308">
        <f>IF(I$74=0,0,I$74/NFM_fec!I$74)</f>
        <v>0</v>
      </c>
      <c r="J245" s="308">
        <f>IF(J$74=0,0,J$74/NFM_fec!J$74)</f>
        <v>0</v>
      </c>
      <c r="K245" s="308">
        <f>IF(K$74=0,0,K$74/NFM_fec!K$74)</f>
        <v>0</v>
      </c>
      <c r="L245" s="308">
        <f>IF(L$74=0,0,L$74/NFM_fec!L$74)</f>
        <v>0</v>
      </c>
      <c r="M245" s="308">
        <f>IF(M$74=0,0,M$74/NFM_fec!M$74)</f>
        <v>0</v>
      </c>
      <c r="N245" s="308">
        <f>IF(N$74=0,0,N$74/NFM_fec!N$74)</f>
        <v>0</v>
      </c>
      <c r="O245" s="308">
        <f>IF(O$74=0,0,O$74/NFM_fec!O$74)</f>
        <v>0</v>
      </c>
      <c r="P245" s="308">
        <f>IF(P$74=0,0,P$74/NFM_fec!P$74)</f>
        <v>0</v>
      </c>
      <c r="Q245" s="308">
        <f>IF(Q$74=0,0,Q$74/NFM_fec!Q$74)</f>
        <v>0</v>
      </c>
      <c r="R245" s="308">
        <f>IF(R$74=0,0,R$74/NFM_fec!R$74)</f>
        <v>0</v>
      </c>
      <c r="S245" s="308">
        <f>IF(S$74=0,0,S$74/NFM_fec!S$74)</f>
        <v>0</v>
      </c>
      <c r="T245" s="308">
        <f>IF(T$74=0,0,T$74/NFM_fec!T$74)</f>
        <v>0</v>
      </c>
      <c r="U245" s="308">
        <f>IF(U$74=0,0,U$74/NFM_fec!U$74)</f>
        <v>0</v>
      </c>
      <c r="V245" s="308">
        <f>IF(V$74=0,0,V$74/NFM_fec!V$74)</f>
        <v>0</v>
      </c>
      <c r="W245" s="308">
        <f>IF(W$74=0,0,W$74/NFM_fec!W$74)</f>
        <v>0</v>
      </c>
      <c r="DA245" s="77"/>
    </row>
    <row r="246" spans="1:105" ht="12" customHeight="1" x14ac:dyDescent="0.3">
      <c r="A246" s="202" t="s">
        <v>94</v>
      </c>
      <c r="B246" s="308">
        <f>IF(B$75=0,0,B$75/NFM_fec!B$75)</f>
        <v>0</v>
      </c>
      <c r="C246" s="308">
        <f>IF(C$75=0,0,C$75/NFM_fec!C$75)</f>
        <v>0</v>
      </c>
      <c r="D246" s="308">
        <f>IF(D$75=0,0,D$75/NFM_fec!D$75)</f>
        <v>0</v>
      </c>
      <c r="E246" s="308">
        <f>IF(E$75=0,0,E$75/NFM_fec!E$75)</f>
        <v>0</v>
      </c>
      <c r="F246" s="308">
        <f>IF(F$75=0,0,F$75/NFM_fec!F$75)</f>
        <v>0</v>
      </c>
      <c r="G246" s="308">
        <f>IF(G$75=0,0,G$75/NFM_fec!G$75)</f>
        <v>0</v>
      </c>
      <c r="H246" s="308">
        <f>IF(H$75=0,0,H$75/NFM_fec!H$75)</f>
        <v>0</v>
      </c>
      <c r="I246" s="308">
        <f>IF(I$75=0,0,I$75/NFM_fec!I$75)</f>
        <v>0</v>
      </c>
      <c r="J246" s="308">
        <f>IF(J$75=0,0,J$75/NFM_fec!J$75)</f>
        <v>0</v>
      </c>
      <c r="K246" s="308">
        <f>IF(K$75=0,0,K$75/NFM_fec!K$75)</f>
        <v>0</v>
      </c>
      <c r="L246" s="308">
        <f>IF(L$75=0,0,L$75/NFM_fec!L$75)</f>
        <v>0</v>
      </c>
      <c r="M246" s="308">
        <f>IF(M$75=0,0,M$75/NFM_fec!M$75)</f>
        <v>0</v>
      </c>
      <c r="N246" s="308">
        <f>IF(N$75=0,0,N$75/NFM_fec!N$75)</f>
        <v>0</v>
      </c>
      <c r="O246" s="308">
        <f>IF(O$75=0,0,O$75/NFM_fec!O$75)</f>
        <v>0</v>
      </c>
      <c r="P246" s="308">
        <f>IF(P$75=0,0,P$75/NFM_fec!P$75)</f>
        <v>0</v>
      </c>
      <c r="Q246" s="308">
        <f>IF(Q$75=0,0,Q$75/NFM_fec!Q$75)</f>
        <v>0</v>
      </c>
      <c r="R246" s="308">
        <f>IF(R$75=0,0,R$75/NFM_fec!R$75)</f>
        <v>0</v>
      </c>
      <c r="S246" s="308">
        <f>IF(S$75=0,0,S$75/NFM_fec!S$75)</f>
        <v>0</v>
      </c>
      <c r="T246" s="308">
        <f>IF(T$75=0,0,T$75/NFM_fec!T$75)</f>
        <v>0</v>
      </c>
      <c r="U246" s="308">
        <f>IF(U$75=0,0,U$75/NFM_fec!U$75)</f>
        <v>0</v>
      </c>
      <c r="V246" s="308">
        <f>IF(V$75=0,0,V$75/NFM_fec!V$75)</f>
        <v>0</v>
      </c>
      <c r="W246" s="308">
        <f>IF(W$75=0,0,W$75/NFM_fec!W$75)</f>
        <v>0</v>
      </c>
      <c r="DA246" s="77"/>
    </row>
    <row r="247" spans="1:105" ht="12" customHeight="1" x14ac:dyDescent="0.3">
      <c r="A247" s="202" t="s">
        <v>95</v>
      </c>
      <c r="B247" s="308">
        <f>IF(B$76=0,0,B$76/NFM_fec!B$76)</f>
        <v>0</v>
      </c>
      <c r="C247" s="308">
        <f>IF(C$76=0,0,C$76/NFM_fec!C$76)</f>
        <v>0</v>
      </c>
      <c r="D247" s="308">
        <f>IF(D$76=0,0,D$76/NFM_fec!D$76)</f>
        <v>0</v>
      </c>
      <c r="E247" s="308">
        <f>IF(E$76=0,0,E$76/NFM_fec!E$76)</f>
        <v>0</v>
      </c>
      <c r="F247" s="308">
        <f>IF(F$76=0,0,F$76/NFM_fec!F$76)</f>
        <v>0</v>
      </c>
      <c r="G247" s="308">
        <f>IF(G$76=0,0,G$76/NFM_fec!G$76)</f>
        <v>0</v>
      </c>
      <c r="H247" s="308">
        <f>IF(H$76=0,0,H$76/NFM_fec!H$76)</f>
        <v>0</v>
      </c>
      <c r="I247" s="308">
        <f>IF(I$76=0,0,I$76/NFM_fec!I$76)</f>
        <v>0</v>
      </c>
      <c r="J247" s="308">
        <f>IF(J$76=0,0,J$76/NFM_fec!J$76)</f>
        <v>0</v>
      </c>
      <c r="K247" s="308">
        <f>IF(K$76=0,0,K$76/NFM_fec!K$76)</f>
        <v>0</v>
      </c>
      <c r="L247" s="308">
        <f>IF(L$76=0,0,L$76/NFM_fec!L$76)</f>
        <v>0</v>
      </c>
      <c r="M247" s="308">
        <f>IF(M$76=0,0,M$76/NFM_fec!M$76)</f>
        <v>0</v>
      </c>
      <c r="N247" s="308">
        <f>IF(N$76=0,0,N$76/NFM_fec!N$76)</f>
        <v>0</v>
      </c>
      <c r="O247" s="308">
        <f>IF(O$76=0,0,O$76/NFM_fec!O$76)</f>
        <v>0</v>
      </c>
      <c r="P247" s="308">
        <f>IF(P$76=0,0,P$76/NFM_fec!P$76)</f>
        <v>0</v>
      </c>
      <c r="Q247" s="308">
        <f>IF(Q$76=0,0,Q$76/NFM_fec!Q$76)</f>
        <v>0</v>
      </c>
      <c r="R247" s="308">
        <f>IF(R$76=0,0,R$76/NFM_fec!R$76)</f>
        <v>0</v>
      </c>
      <c r="S247" s="308">
        <f>IF(S$76=0,0,S$76/NFM_fec!S$76)</f>
        <v>0</v>
      </c>
      <c r="T247" s="308">
        <f>IF(T$76=0,0,T$76/NFM_fec!T$76)</f>
        <v>0</v>
      </c>
      <c r="U247" s="308">
        <f>IF(U$76=0,0,U$76/NFM_fec!U$76)</f>
        <v>0</v>
      </c>
      <c r="V247" s="308">
        <f>IF(V$76=0,0,V$76/NFM_fec!V$76)</f>
        <v>0</v>
      </c>
      <c r="W247" s="308">
        <f>IF(W$76=0,0,W$76/NFM_fec!W$76)</f>
        <v>0</v>
      </c>
      <c r="DA247" s="77"/>
    </row>
    <row r="248" spans="1:105" ht="12" customHeight="1" x14ac:dyDescent="0.3">
      <c r="A248" s="56" t="s">
        <v>96</v>
      </c>
      <c r="B248" s="309">
        <f>IF(B$77=0,0,B$77/NFM_fec!B$77)</f>
        <v>0</v>
      </c>
      <c r="C248" s="309">
        <f>IF(C$77=0,0,C$77/NFM_fec!C$77)</f>
        <v>0</v>
      </c>
      <c r="D248" s="309">
        <f>IF(D$77=0,0,D$77/NFM_fec!D$77)</f>
        <v>0</v>
      </c>
      <c r="E248" s="309">
        <f>IF(E$77=0,0,E$77/NFM_fec!E$77)</f>
        <v>0</v>
      </c>
      <c r="F248" s="309">
        <f>IF(F$77=0,0,F$77/NFM_fec!F$77)</f>
        <v>0</v>
      </c>
      <c r="G248" s="309">
        <f>IF(G$77=0,0,G$77/NFM_fec!G$77)</f>
        <v>0</v>
      </c>
      <c r="H248" s="309">
        <f>IF(H$77=0,0,H$77/NFM_fec!H$77)</f>
        <v>0</v>
      </c>
      <c r="I248" s="309">
        <f>IF(I$77=0,0,I$77/NFM_fec!I$77)</f>
        <v>0</v>
      </c>
      <c r="J248" s="309">
        <f>IF(J$77=0,0,J$77/NFM_fec!J$77)</f>
        <v>0</v>
      </c>
      <c r="K248" s="309">
        <f>IF(K$77=0,0,K$77/NFM_fec!K$77)</f>
        <v>0</v>
      </c>
      <c r="L248" s="309">
        <f>IF(L$77=0,0,L$77/NFM_fec!L$77)</f>
        <v>0</v>
      </c>
      <c r="M248" s="309">
        <f>IF(M$77=0,0,M$77/NFM_fec!M$77)</f>
        <v>0</v>
      </c>
      <c r="N248" s="309">
        <f>IF(N$77=0,0,N$77/NFM_fec!N$77)</f>
        <v>0</v>
      </c>
      <c r="O248" s="309">
        <f>IF(O$77=0,0,O$77/NFM_fec!O$77)</f>
        <v>0</v>
      </c>
      <c r="P248" s="309">
        <f>IF(P$77=0,0,P$77/NFM_fec!P$77)</f>
        <v>0</v>
      </c>
      <c r="Q248" s="309">
        <f>IF(Q$77=0,0,Q$77/NFM_fec!Q$77)</f>
        <v>0</v>
      </c>
      <c r="R248" s="309">
        <f>IF(R$77=0,0,R$77/NFM_fec!R$77)</f>
        <v>0</v>
      </c>
      <c r="S248" s="309">
        <f>IF(S$77=0,0,S$77/NFM_fec!S$77)</f>
        <v>0</v>
      </c>
      <c r="T248" s="309">
        <f>IF(T$77=0,0,T$77/NFM_fec!T$77)</f>
        <v>0</v>
      </c>
      <c r="U248" s="309">
        <f>IF(U$77=0,0,U$77/NFM_fec!U$77)</f>
        <v>0</v>
      </c>
      <c r="V248" s="309">
        <f>IF(V$77=0,0,V$77/NFM_fec!V$77)</f>
        <v>0</v>
      </c>
      <c r="W248" s="309">
        <f>IF(W$77=0,0,W$77/NFM_fec!W$77)</f>
        <v>0</v>
      </c>
      <c r="DA248" s="78"/>
    </row>
    <row r="249" spans="1:105" ht="12" customHeight="1" x14ac:dyDescent="0.3">
      <c r="A249" s="203" t="s">
        <v>560</v>
      </c>
      <c r="B249" s="310">
        <f>IF(B$83=0,0,B$83/NFM_fec!B$83)</f>
        <v>0</v>
      </c>
      <c r="C249" s="310">
        <f>IF(C$83=0,0,C$83/NFM_fec!C$83)</f>
        <v>0</v>
      </c>
      <c r="D249" s="310">
        <f>IF(D$83=0,0,D$83/NFM_fec!D$83)</f>
        <v>0</v>
      </c>
      <c r="E249" s="310">
        <f>IF(E$83=0,0,E$83/NFM_fec!E$83)</f>
        <v>0</v>
      </c>
      <c r="F249" s="310">
        <f>IF(F$83=0,0,F$83/NFM_fec!F$83)</f>
        <v>0</v>
      </c>
      <c r="G249" s="310">
        <f>IF(G$83=0,0,G$83/NFM_fec!G$83)</f>
        <v>0</v>
      </c>
      <c r="H249" s="310">
        <f>IF(H$83=0,0,H$83/NFM_fec!H$83)</f>
        <v>0</v>
      </c>
      <c r="I249" s="310">
        <f>IF(I$83=0,0,I$83/NFM_fec!I$83)</f>
        <v>0</v>
      </c>
      <c r="J249" s="310">
        <f>IF(J$83=0,0,J$83/NFM_fec!J$83)</f>
        <v>0</v>
      </c>
      <c r="K249" s="310">
        <f>IF(K$83=0,0,K$83/NFM_fec!K$83)</f>
        <v>0</v>
      </c>
      <c r="L249" s="310">
        <f>IF(L$83=0,0,L$83/NFM_fec!L$83)</f>
        <v>0</v>
      </c>
      <c r="M249" s="310">
        <f>IF(M$83=0,0,M$83/NFM_fec!M$83)</f>
        <v>0</v>
      </c>
      <c r="N249" s="310">
        <f>IF(N$83=0,0,N$83/NFM_fec!N$83)</f>
        <v>0</v>
      </c>
      <c r="O249" s="310">
        <f>IF(O$83=0,0,O$83/NFM_fec!O$83)</f>
        <v>0</v>
      </c>
      <c r="P249" s="310">
        <f>IF(P$83=0,0,P$83/NFM_fec!P$83)</f>
        <v>0</v>
      </c>
      <c r="Q249" s="310">
        <f>IF(Q$83=0,0,Q$83/NFM_fec!Q$83)</f>
        <v>0</v>
      </c>
      <c r="R249" s="310">
        <f>IF(R$83=0,0,R$83/NFM_fec!R$83)</f>
        <v>0</v>
      </c>
      <c r="S249" s="310">
        <f>IF(S$83=0,0,S$83/NFM_fec!S$83)</f>
        <v>0</v>
      </c>
      <c r="T249" s="310">
        <f>IF(T$83=0,0,T$83/NFM_fec!T$83)</f>
        <v>0</v>
      </c>
      <c r="U249" s="310">
        <f>IF(U$83=0,0,U$83/NFM_fec!U$83)</f>
        <v>0</v>
      </c>
      <c r="V249" s="310">
        <f>IF(V$83=0,0,V$83/NFM_fec!V$83)</f>
        <v>0</v>
      </c>
      <c r="W249" s="310">
        <f>IF(W$83=0,0,W$83/NFM_fec!W$83)</f>
        <v>0</v>
      </c>
      <c r="DA249" s="79"/>
    </row>
    <row r="250" spans="1:105" ht="12" customHeight="1" x14ac:dyDescent="0.3">
      <c r="A250" s="203" t="s">
        <v>519</v>
      </c>
      <c r="B250" s="310">
        <f>IF(B$90=0,0,B$90/NFM_fec!B$90)</f>
        <v>0</v>
      </c>
      <c r="C250" s="310">
        <f>IF(C$90=0,0,C$90/NFM_fec!C$90)</f>
        <v>0</v>
      </c>
      <c r="D250" s="310">
        <f>IF(D$90=0,0,D$90/NFM_fec!D$90)</f>
        <v>0</v>
      </c>
      <c r="E250" s="310">
        <f>IF(E$90=0,0,E$90/NFM_fec!E$90)</f>
        <v>0</v>
      </c>
      <c r="F250" s="310">
        <f>IF(F$90=0,0,F$90/NFM_fec!F$90)</f>
        <v>0</v>
      </c>
      <c r="G250" s="310">
        <f>IF(G$90=0,0,G$90/NFM_fec!G$90)</f>
        <v>0</v>
      </c>
      <c r="H250" s="310">
        <f>IF(H$90=0,0,H$90/NFM_fec!H$90)</f>
        <v>0</v>
      </c>
      <c r="I250" s="310">
        <f>IF(I$90=0,0,I$90/NFM_fec!I$90)</f>
        <v>0</v>
      </c>
      <c r="J250" s="310">
        <f>IF(J$90=0,0,J$90/NFM_fec!J$90)</f>
        <v>0</v>
      </c>
      <c r="K250" s="310">
        <f>IF(K$90=0,0,K$90/NFM_fec!K$90)</f>
        <v>0</v>
      </c>
      <c r="L250" s="310">
        <f>IF(L$90=0,0,L$90/NFM_fec!L$90)</f>
        <v>0</v>
      </c>
      <c r="M250" s="310">
        <f>IF(M$90=0,0,M$90/NFM_fec!M$90)</f>
        <v>0</v>
      </c>
      <c r="N250" s="310">
        <f>IF(N$90=0,0,N$90/NFM_fec!N$90)</f>
        <v>0</v>
      </c>
      <c r="O250" s="310">
        <f>IF(O$90=0,0,O$90/NFM_fec!O$90)</f>
        <v>0</v>
      </c>
      <c r="P250" s="310">
        <f>IF(P$90=0,0,P$90/NFM_fec!P$90)</f>
        <v>0</v>
      </c>
      <c r="Q250" s="310">
        <f>IF(Q$90=0,0,Q$90/NFM_fec!Q$90)</f>
        <v>0</v>
      </c>
      <c r="R250" s="310">
        <f>IF(R$90=0,0,R$90/NFM_fec!R$90)</f>
        <v>0</v>
      </c>
      <c r="S250" s="310">
        <f>IF(S$90=0,0,S$90/NFM_fec!S$90)</f>
        <v>0</v>
      </c>
      <c r="T250" s="310">
        <f>IF(T$90=0,0,T$90/NFM_fec!T$90)</f>
        <v>0</v>
      </c>
      <c r="U250" s="310">
        <f>IF(U$90=0,0,U$90/NFM_fec!U$90)</f>
        <v>0</v>
      </c>
      <c r="V250" s="310">
        <f>IF(V$90=0,0,V$90/NFM_fec!V$90)</f>
        <v>0</v>
      </c>
      <c r="W250" s="310">
        <f>IF(W$90=0,0,W$90/NFM_fec!W$90)</f>
        <v>0</v>
      </c>
      <c r="DA250" s="79"/>
    </row>
    <row r="251" spans="1:105" ht="12" customHeight="1" x14ac:dyDescent="0.3">
      <c r="A251" s="41" t="s">
        <v>529</v>
      </c>
      <c r="B251" s="311">
        <f>IF(B$97=0,0,B$97/NFM_fec!B$97)</f>
        <v>0</v>
      </c>
      <c r="C251" s="311">
        <f>IF(C$97=0,0,C$97/NFM_fec!C$97)</f>
        <v>0</v>
      </c>
      <c r="D251" s="311">
        <f>IF(D$97=0,0,D$97/NFM_fec!D$97)</f>
        <v>0</v>
      </c>
      <c r="E251" s="311">
        <f>IF(E$97=0,0,E$97/NFM_fec!E$97)</f>
        <v>0</v>
      </c>
      <c r="F251" s="311">
        <f>IF(F$97=0,0,F$97/NFM_fec!F$97)</f>
        <v>0</v>
      </c>
      <c r="G251" s="311">
        <f>IF(G$97=0,0,G$97/NFM_fec!G$97)</f>
        <v>0</v>
      </c>
      <c r="H251" s="311">
        <f>IF(H$97=0,0,H$97/NFM_fec!H$97)</f>
        <v>0</v>
      </c>
      <c r="I251" s="311">
        <f>IF(I$97=0,0,I$97/NFM_fec!I$97)</f>
        <v>0</v>
      </c>
      <c r="J251" s="311">
        <f>IF(J$97=0,0,J$97/NFM_fec!J$97)</f>
        <v>0</v>
      </c>
      <c r="K251" s="311">
        <f>IF(K$97=0,0,K$97/NFM_fec!K$97)</f>
        <v>0</v>
      </c>
      <c r="L251" s="311">
        <f>IF(L$97=0,0,L$97/NFM_fec!L$97)</f>
        <v>0</v>
      </c>
      <c r="M251" s="311">
        <f>IF(M$97=0,0,M$97/NFM_fec!M$97)</f>
        <v>0</v>
      </c>
      <c r="N251" s="311">
        <f>IF(N$97=0,0,N$97/NFM_fec!N$97)</f>
        <v>0</v>
      </c>
      <c r="O251" s="311">
        <f>IF(O$97=0,0,O$97/NFM_fec!O$97)</f>
        <v>0</v>
      </c>
      <c r="P251" s="311">
        <f>IF(P$97=0,0,P$97/NFM_fec!P$97)</f>
        <v>0</v>
      </c>
      <c r="Q251" s="311">
        <f>IF(Q$97=0,0,Q$97/NFM_fec!Q$97)</f>
        <v>0</v>
      </c>
      <c r="R251" s="311">
        <f>IF(R$97=0,0,R$97/NFM_fec!R$97)</f>
        <v>0</v>
      </c>
      <c r="S251" s="311">
        <f>IF(S$97=0,0,S$97/NFM_fec!S$97)</f>
        <v>0</v>
      </c>
      <c r="T251" s="311">
        <f>IF(T$97=0,0,T$97/NFM_fec!T$97)</f>
        <v>0</v>
      </c>
      <c r="U251" s="311">
        <f>IF(U$97=0,0,U$97/NFM_fec!U$97)</f>
        <v>0</v>
      </c>
      <c r="V251" s="311">
        <f>IF(V$97=0,0,V$97/NFM_fec!V$97)</f>
        <v>0</v>
      </c>
      <c r="W251" s="311">
        <f>IF(W$97=0,0,W$97/NFM_fec!W$97)</f>
        <v>0</v>
      </c>
      <c r="DA251" s="82"/>
    </row>
    <row r="252" spans="1:105" ht="12" customHeight="1" x14ac:dyDescent="0.3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3">
      <c r="A253" s="35" t="s">
        <v>45</v>
      </c>
      <c r="B253" s="306">
        <f>IF(B$115=0,0,B$115/NFM_fec!B$115)</f>
        <v>0.52092989972074899</v>
      </c>
      <c r="C253" s="306">
        <f>IF(C$115=0,0,C$115/NFM_fec!C$115)</f>
        <v>0.52085954643474131</v>
      </c>
      <c r="D253" s="306">
        <f>IF(D$115=0,0,D$115/NFM_fec!D$115)</f>
        <v>0.51776047243696499</v>
      </c>
      <c r="E253" s="306">
        <f>IF(E$115=0,0,E$115/NFM_fec!E$115)</f>
        <v>0.51984104822300525</v>
      </c>
      <c r="F253" s="306">
        <f>IF(F$115=0,0,F$115/NFM_fec!F$115)</f>
        <v>0.51842109382253887</v>
      </c>
      <c r="G253" s="306">
        <f>IF(G$115=0,0,G$115/NFM_fec!G$115)</f>
        <v>0.5159208076381846</v>
      </c>
      <c r="H253" s="306">
        <f>IF(H$115=0,0,H$115/NFM_fec!H$115)</f>
        <v>0.52191493340887851</v>
      </c>
      <c r="I253" s="306">
        <f>IF(I$115=0,0,I$115/NFM_fec!I$115)</f>
        <v>0.52338665677872065</v>
      </c>
      <c r="J253" s="306">
        <f>IF(J$115=0,0,J$115/NFM_fec!J$115)</f>
        <v>0.52779962205489117</v>
      </c>
      <c r="K253" s="306">
        <f>IF(K$115=0,0,K$115/NFM_fec!K$115)</f>
        <v>0.51590637805467088</v>
      </c>
      <c r="L253" s="306">
        <f>IF(L$115=0,0,L$115/NFM_fec!L$115)</f>
        <v>0.54731955775110663</v>
      </c>
      <c r="M253" s="306">
        <f>IF(M$115=0,0,M$115/NFM_fec!M$115)</f>
        <v>0.55105605145456904</v>
      </c>
      <c r="N253" s="306">
        <f>IF(N$115=0,0,N$115/NFM_fec!N$115)</f>
        <v>0.54629264901736252</v>
      </c>
      <c r="O253" s="306">
        <f>IF(O$115=0,0,O$115/NFM_fec!O$115)</f>
        <v>0.55526335473665267</v>
      </c>
      <c r="P253" s="306">
        <f>IF(P$115=0,0,P$115/NFM_fec!P$115)</f>
        <v>0.55940915115997014</v>
      </c>
      <c r="Q253" s="306">
        <f>IF(Q$115=0,0,Q$115/NFM_fec!Q$115)</f>
        <v>0.56682520918587509</v>
      </c>
      <c r="R253" s="306">
        <f>IF(R$115=0,0,R$115/NFM_fec!R$115)</f>
        <v>0.56656864019092734</v>
      </c>
      <c r="S253" s="306">
        <f>IF(S$115=0,0,S$115/NFM_fec!S$115)</f>
        <v>0.57684892484260974</v>
      </c>
      <c r="T253" s="306">
        <f>IF(T$115=0,0,T$115/NFM_fec!T$115)</f>
        <v>0.58027894825869697</v>
      </c>
      <c r="U253" s="306">
        <f>IF(U$115=0,0,U$115/NFM_fec!U$115)</f>
        <v>0.58062092694002321</v>
      </c>
      <c r="V253" s="306">
        <f>IF(V$115=0,0,V$115/NFM_fec!V$115)</f>
        <v>0.57936891546576574</v>
      </c>
      <c r="W253" s="306">
        <f>IF(W$115=0,0,W$115/NFM_fec!W$115)</f>
        <v>0.58604790596409662</v>
      </c>
      <c r="DA253" s="111"/>
    </row>
    <row r="254" spans="1:105" ht="12" customHeight="1" x14ac:dyDescent="0.3">
      <c r="A254" s="55" t="s">
        <v>92</v>
      </c>
      <c r="B254" s="307">
        <f>IF(B$116=0,0,B$116/NFM_fec!B$116)</f>
        <v>0.54449999999999987</v>
      </c>
      <c r="C254" s="307">
        <f>IF(C$116=0,0,C$116/NFM_fec!C$116)</f>
        <v>0.54449999999999998</v>
      </c>
      <c r="D254" s="307">
        <f>IF(D$116=0,0,D$116/NFM_fec!D$116)</f>
        <v>0.54449999999999998</v>
      </c>
      <c r="E254" s="307">
        <f>IF(E$116=0,0,E$116/NFM_fec!E$116)</f>
        <v>0.54449999999999987</v>
      </c>
      <c r="F254" s="307">
        <f>IF(F$116=0,0,F$116/NFM_fec!F$116)</f>
        <v>0.54449999999999987</v>
      </c>
      <c r="G254" s="307">
        <f>IF(G$116=0,0,G$116/NFM_fec!G$116)</f>
        <v>0.54449999999999987</v>
      </c>
      <c r="H254" s="307">
        <f>IF(H$116=0,0,H$116/NFM_fec!H$116)</f>
        <v>0.54449999999999998</v>
      </c>
      <c r="I254" s="307">
        <f>IF(I$116=0,0,I$116/NFM_fec!I$116)</f>
        <v>0.54449999999999998</v>
      </c>
      <c r="J254" s="307">
        <f>IF(J$116=0,0,J$116/NFM_fec!J$116)</f>
        <v>0.54449999999999987</v>
      </c>
      <c r="K254" s="307">
        <f>IF(K$116=0,0,K$116/NFM_fec!K$116)</f>
        <v>0.54449999999999987</v>
      </c>
      <c r="L254" s="307">
        <f>IF(L$116=0,0,L$116/NFM_fec!L$116)</f>
        <v>0.54449999999999987</v>
      </c>
      <c r="M254" s="307">
        <f>IF(M$116=0,0,M$116/NFM_fec!M$116)</f>
        <v>0.5445000000000001</v>
      </c>
      <c r="N254" s="307">
        <f>IF(N$116=0,0,N$116/NFM_fec!N$116)</f>
        <v>0.54449999999999998</v>
      </c>
      <c r="O254" s="307">
        <f>IF(O$116=0,0,O$116/NFM_fec!O$116)</f>
        <v>0.5445000000000001</v>
      </c>
      <c r="P254" s="307">
        <f>IF(P$116=0,0,P$116/NFM_fec!P$116)</f>
        <v>0.54450000000000021</v>
      </c>
      <c r="Q254" s="307">
        <f>IF(Q$116=0,0,Q$116/NFM_fec!Q$116)</f>
        <v>0.54449999999999998</v>
      </c>
      <c r="R254" s="307">
        <f>IF(R$116=0,0,R$116/NFM_fec!R$116)</f>
        <v>0.54450000000000021</v>
      </c>
      <c r="S254" s="307">
        <f>IF(S$116=0,0,S$116/NFM_fec!S$116)</f>
        <v>0.5445000000000001</v>
      </c>
      <c r="T254" s="307">
        <f>IF(T$116=0,0,T$116/NFM_fec!T$116)</f>
        <v>0.5445000000000001</v>
      </c>
      <c r="U254" s="307">
        <f>IF(U$116=0,0,U$116/NFM_fec!U$116)</f>
        <v>0.54449999999999998</v>
      </c>
      <c r="V254" s="307">
        <f>IF(V$116=0,0,V$116/NFM_fec!V$116)</f>
        <v>0.5445000000000001</v>
      </c>
      <c r="W254" s="307">
        <f>IF(W$116=0,0,W$116/NFM_fec!W$116)</f>
        <v>0.54449999999999998</v>
      </c>
      <c r="DA254" s="76"/>
    </row>
    <row r="255" spans="1:105" ht="12" customHeight="1" x14ac:dyDescent="0.3">
      <c r="A255" s="202" t="s">
        <v>93</v>
      </c>
      <c r="B255" s="308">
        <f>IF(B$117=0,0,B$117/NFM_fec!B$117)</f>
        <v>0.14509469819186338</v>
      </c>
      <c r="C255" s="308">
        <f>IF(C$117=0,0,C$117/NFM_fec!C$117)</f>
        <v>0.14509469819186341</v>
      </c>
      <c r="D255" s="308">
        <f>IF(D$117=0,0,D$117/NFM_fec!D$117)</f>
        <v>0.14509469819186338</v>
      </c>
      <c r="E255" s="308">
        <f>IF(E$117=0,0,E$117/NFM_fec!E$117)</f>
        <v>0.14566200012381322</v>
      </c>
      <c r="F255" s="308">
        <f>IF(F$117=0,0,F$117/NFM_fec!F$117)</f>
        <v>0.1456620001238132</v>
      </c>
      <c r="G255" s="308">
        <f>IF(G$117=0,0,G$117/NFM_fec!G$117)</f>
        <v>0.14566200012381322</v>
      </c>
      <c r="H255" s="308">
        <f>IF(H$117=0,0,H$117/NFM_fec!H$117)</f>
        <v>0.14677509864741964</v>
      </c>
      <c r="I255" s="308">
        <f>IF(I$117=0,0,I$117/NFM_fec!I$117)</f>
        <v>0.14677509864741961</v>
      </c>
      <c r="J255" s="308">
        <f>IF(J$117=0,0,J$117/NFM_fec!J$117)</f>
        <v>0.14820533449755452</v>
      </c>
      <c r="K255" s="308">
        <f>IF(K$117=0,0,K$117/NFM_fec!K$117)</f>
        <v>0.14820533449755455</v>
      </c>
      <c r="L255" s="308">
        <f>IF(L$117=0,0,L$117/NFM_fec!L$117)</f>
        <v>0.1499385872892029</v>
      </c>
      <c r="M255" s="308">
        <f>IF(M$117=0,0,M$117/NFM_fec!M$117)</f>
        <v>0.14993858728920295</v>
      </c>
      <c r="N255" s="308">
        <f>IF(N$117=0,0,N$117/NFM_fec!N$117)</f>
        <v>0.14993858728920295</v>
      </c>
      <c r="O255" s="308">
        <f>IF(O$117=0,0,O$117/NFM_fec!O$117)</f>
        <v>0.15172011471554009</v>
      </c>
      <c r="P255" s="308">
        <f>IF(P$117=0,0,P$117/NFM_fec!P$117)</f>
        <v>0.15218559988157729</v>
      </c>
      <c r="Q255" s="308">
        <f>IF(Q$117=0,0,Q$117/NFM_fec!Q$117)</f>
        <v>0.15374242604867697</v>
      </c>
      <c r="R255" s="308">
        <f>IF(R$117=0,0,R$117/NFM_fec!R$117)</f>
        <v>0.15470003044664685</v>
      </c>
      <c r="S255" s="308">
        <f>IF(S$117=0,0,S$117/NFM_fec!S$117)</f>
        <v>0.15600541355723962</v>
      </c>
      <c r="T255" s="308">
        <f>IF(T$117=0,0,T$117/NFM_fec!T$117)</f>
        <v>0.1571802583567731</v>
      </c>
      <c r="U255" s="308">
        <f>IF(U$117=0,0,U$117/NFM_fec!U$117)</f>
        <v>0.15747335699905751</v>
      </c>
      <c r="V255" s="308">
        <f>IF(V$117=0,0,V$117/NFM_fec!V$117)</f>
        <v>0.15747335699905754</v>
      </c>
      <c r="W255" s="308">
        <f>IF(W$117=0,0,W$117/NFM_fec!W$117)</f>
        <v>0.15850140745440924</v>
      </c>
      <c r="DA255" s="77"/>
    </row>
    <row r="256" spans="1:105" ht="12" customHeight="1" x14ac:dyDescent="0.3">
      <c r="A256" s="202" t="s">
        <v>94</v>
      </c>
      <c r="B256" s="308">
        <f>IF(B$118=0,0,B$118/NFM_fec!B$118)</f>
        <v>0.75849841896575687</v>
      </c>
      <c r="C256" s="308">
        <f>IF(C$118=0,0,C$118/NFM_fec!C$118)</f>
        <v>0.7584984189657572</v>
      </c>
      <c r="D256" s="308">
        <f>IF(D$118=0,0,D$118/NFM_fec!D$118)</f>
        <v>0.75849841896575709</v>
      </c>
      <c r="E256" s="308">
        <f>IF(E$118=0,0,E$118/NFM_fec!E$118)</f>
        <v>0.75849841896575709</v>
      </c>
      <c r="F256" s="308">
        <f>IF(F$118=0,0,F$118/NFM_fec!F$118)</f>
        <v>0.75849841896575709</v>
      </c>
      <c r="G256" s="308">
        <f>IF(G$118=0,0,G$118/NFM_fec!G$118)</f>
        <v>0.75849841896575709</v>
      </c>
      <c r="H256" s="308">
        <f>IF(H$118=0,0,H$118/NFM_fec!H$118)</f>
        <v>0.75849841896575698</v>
      </c>
      <c r="I256" s="308">
        <f>IF(I$118=0,0,I$118/NFM_fec!I$118)</f>
        <v>0.75849841896575709</v>
      </c>
      <c r="J256" s="308">
        <f>IF(J$118=0,0,J$118/NFM_fec!J$118)</f>
        <v>0.75849841896575709</v>
      </c>
      <c r="K256" s="308">
        <f>IF(K$118=0,0,K$118/NFM_fec!K$118)</f>
        <v>0.7584984189657572</v>
      </c>
      <c r="L256" s="308">
        <f>IF(L$118=0,0,L$118/NFM_fec!L$118)</f>
        <v>0.75849841896575709</v>
      </c>
      <c r="M256" s="308">
        <f>IF(M$118=0,0,M$118/NFM_fec!M$118)</f>
        <v>0.75849841896575709</v>
      </c>
      <c r="N256" s="308">
        <f>IF(N$118=0,0,N$118/NFM_fec!N$118)</f>
        <v>0.75849841896575709</v>
      </c>
      <c r="O256" s="308">
        <f>IF(O$118=0,0,O$118/NFM_fec!O$118)</f>
        <v>0.7584984189657572</v>
      </c>
      <c r="P256" s="308">
        <f>IF(P$118=0,0,P$118/NFM_fec!P$118)</f>
        <v>0.7584984189657572</v>
      </c>
      <c r="Q256" s="308">
        <f>IF(Q$118=0,0,Q$118/NFM_fec!Q$118)</f>
        <v>0.75849841896575709</v>
      </c>
      <c r="R256" s="308">
        <f>IF(R$118=0,0,R$118/NFM_fec!R$118)</f>
        <v>0.75849841896575709</v>
      </c>
      <c r="S256" s="308">
        <f>IF(S$118=0,0,S$118/NFM_fec!S$118)</f>
        <v>0.75849841896575698</v>
      </c>
      <c r="T256" s="308">
        <f>IF(T$118=0,0,T$118/NFM_fec!T$118)</f>
        <v>0.75849841896575709</v>
      </c>
      <c r="U256" s="308">
        <f>IF(U$118=0,0,U$118/NFM_fec!U$118)</f>
        <v>0.75849841896575698</v>
      </c>
      <c r="V256" s="308">
        <f>IF(V$118=0,0,V$118/NFM_fec!V$118)</f>
        <v>0.75849841896575709</v>
      </c>
      <c r="W256" s="308">
        <f>IF(W$118=0,0,W$118/NFM_fec!W$118)</f>
        <v>0.75849841896575709</v>
      </c>
      <c r="DA256" s="77"/>
    </row>
    <row r="257" spans="1:105" ht="12" customHeight="1" x14ac:dyDescent="0.3">
      <c r="A257" s="202" t="s">
        <v>95</v>
      </c>
      <c r="B257" s="308">
        <f>IF(B$119=0,0,B$119/NFM_fec!B$119)</f>
        <v>0.55397647412980155</v>
      </c>
      <c r="C257" s="308">
        <f>IF(C$119=0,0,C$119/NFM_fec!C$119)</f>
        <v>0.55397647412980144</v>
      </c>
      <c r="D257" s="308">
        <f>IF(D$119=0,0,D$119/NFM_fec!D$119)</f>
        <v>0.55397647412980133</v>
      </c>
      <c r="E257" s="308">
        <f>IF(E$119=0,0,E$119/NFM_fec!E$119)</f>
        <v>0.55614245212861835</v>
      </c>
      <c r="F257" s="308">
        <f>IF(F$119=0,0,F$119/NFM_fec!F$119)</f>
        <v>0.55614245212861835</v>
      </c>
      <c r="G257" s="308">
        <f>IF(G$119=0,0,G$119/NFM_fec!G$119)</f>
        <v>0.55614245212861846</v>
      </c>
      <c r="H257" s="308">
        <f>IF(H$119=0,0,H$119/NFM_fec!H$119)</f>
        <v>0.56039230000831974</v>
      </c>
      <c r="I257" s="308">
        <f>IF(I$119=0,0,I$119/NFM_fec!I$119)</f>
        <v>0.56039230000831974</v>
      </c>
      <c r="J257" s="308">
        <f>IF(J$119=0,0,J$119/NFM_fec!J$119)</f>
        <v>0.5658529889466849</v>
      </c>
      <c r="K257" s="308">
        <f>IF(K$119=0,0,K$119/NFM_fec!K$119)</f>
        <v>0.56585298894668501</v>
      </c>
      <c r="L257" s="308">
        <f>IF(L$119=0,0,L$119/NFM_fec!L$119)</f>
        <v>0.57247060683526807</v>
      </c>
      <c r="M257" s="308">
        <f>IF(M$119=0,0,M$119/NFM_fec!M$119)</f>
        <v>0.57247060683526796</v>
      </c>
      <c r="N257" s="308">
        <f>IF(N$119=0,0,N$119/NFM_fec!N$119)</f>
        <v>0.57247060683526818</v>
      </c>
      <c r="O257" s="308">
        <f>IF(O$119=0,0,O$119/NFM_fec!O$119)</f>
        <v>0.58037576407696967</v>
      </c>
      <c r="P257" s="308">
        <f>IF(P$119=0,0,P$119/NFM_fec!P$119)</f>
        <v>0.58104977705141725</v>
      </c>
      <c r="Q257" s="308">
        <f>IF(Q$119=0,0,Q$119/NFM_fec!Q$119)</f>
        <v>0.58809701727150443</v>
      </c>
      <c r="R257" s="308">
        <f>IF(R$119=0,0,R$119/NFM_fec!R$119)</f>
        <v>0.59064995814858978</v>
      </c>
      <c r="S257" s="308">
        <f>IF(S$119=0,0,S$119/NFM_fec!S$119)</f>
        <v>0.59673718025895928</v>
      </c>
      <c r="T257" s="308">
        <f>IF(T$119=0,0,T$119/NFM_fec!T$119)</f>
        <v>0.60123861289794134</v>
      </c>
      <c r="U257" s="308">
        <f>IF(U$119=0,0,U$119/NFM_fec!U$119)</f>
        <v>0.60123861289794123</v>
      </c>
      <c r="V257" s="308">
        <f>IF(V$119=0,0,V$119/NFM_fec!V$119)</f>
        <v>0.60123861289794134</v>
      </c>
      <c r="W257" s="308">
        <f>IF(W$119=0,0,W$119/NFM_fec!W$119)</f>
        <v>0.60626696953337578</v>
      </c>
      <c r="DA257" s="77"/>
    </row>
    <row r="258" spans="1:105" ht="12" customHeight="1" x14ac:dyDescent="0.3">
      <c r="A258" s="56" t="s">
        <v>96</v>
      </c>
      <c r="B258" s="309">
        <f>IF(B$120=0,0,B$120/NFM_fec!B$120)</f>
        <v>0.91847884685418546</v>
      </c>
      <c r="C258" s="309">
        <f>IF(C$120=0,0,C$120/NFM_fec!C$120)</f>
        <v>0.92919963414579176</v>
      </c>
      <c r="D258" s="309">
        <f>IF(D$120=0,0,D$120/NFM_fec!D$120)</f>
        <v>0.92872891242060818</v>
      </c>
      <c r="E258" s="309">
        <f>IF(E$120=0,0,E$120/NFM_fec!E$120)</f>
        <v>0.92368392267422028</v>
      </c>
      <c r="F258" s="309">
        <f>IF(F$120=0,0,F$120/NFM_fec!F$120)</f>
        <v>0.91678417913816379</v>
      </c>
      <c r="G258" s="309">
        <f>IF(G$120=0,0,G$120/NFM_fec!G$120)</f>
        <v>0.91087863425653237</v>
      </c>
      <c r="H258" s="309">
        <f>IF(H$120=0,0,H$120/NFM_fec!H$120)</f>
        <v>0.92070953440648418</v>
      </c>
      <c r="I258" s="309">
        <f>IF(I$120=0,0,I$120/NFM_fec!I$120)</f>
        <v>0.92288764601014028</v>
      </c>
      <c r="J258" s="309">
        <f>IF(J$120=0,0,J$120/NFM_fec!J$120)</f>
        <v>0.93414250527585208</v>
      </c>
      <c r="K258" s="309">
        <f>IF(K$120=0,0,K$120/NFM_fec!K$120)</f>
        <v>0.90248732150902877</v>
      </c>
      <c r="L258" s="309">
        <f>IF(L$120=0,0,L$120/NFM_fec!L$120)</f>
        <v>0.96131504570137816</v>
      </c>
      <c r="M258" s="309">
        <f>IF(M$120=0,0,M$120/NFM_fec!M$120)</f>
        <v>0.96702854248545422</v>
      </c>
      <c r="N258" s="309">
        <f>IF(N$120=0,0,N$120/NFM_fec!N$120)</f>
        <v>0.96709382348491091</v>
      </c>
      <c r="O258" s="309">
        <f>IF(O$120=0,0,O$120/NFM_fec!O$120)</f>
        <v>0.98672984624045412</v>
      </c>
      <c r="P258" s="309">
        <f>IF(P$120=0,0,P$120/NFM_fec!P$120)</f>
        <v>1.0069066759022003</v>
      </c>
      <c r="Q258" s="309">
        <f>IF(Q$120=0,0,Q$120/NFM_fec!Q$120)</f>
        <v>1.0329246844071931</v>
      </c>
      <c r="R258" s="309">
        <f>IF(R$120=0,0,R$120/NFM_fec!R$120)</f>
        <v>1.0430321472754913</v>
      </c>
      <c r="S258" s="309">
        <f>IF(S$120=0,0,S$120/NFM_fec!S$120)</f>
        <v>1.06912854224347</v>
      </c>
      <c r="T258" s="309">
        <f>IF(T$120=0,0,T$120/NFM_fec!T$120)</f>
        <v>1.0664677763229133</v>
      </c>
      <c r="U258" s="309">
        <f>IF(U$120=0,0,U$120/NFM_fec!U$120)</f>
        <v>1.0722794102114686</v>
      </c>
      <c r="V258" s="309">
        <f>IF(V$120=0,0,V$120/NFM_fec!V$120)</f>
        <v>1.0730645281351949</v>
      </c>
      <c r="W258" s="309">
        <f>IF(W$120=0,0,W$120/NFM_fec!W$120)</f>
        <v>1.0817306612868089</v>
      </c>
      <c r="DA258" s="78"/>
    </row>
    <row r="259" spans="1:105" ht="12" customHeight="1" x14ac:dyDescent="0.3">
      <c r="A259" s="203" t="s">
        <v>604</v>
      </c>
      <c r="B259" s="310">
        <f>IF(B$126=0,0,B$126/NFM_fec!B$126)</f>
        <v>0.42601114788666783</v>
      </c>
      <c r="C259" s="310">
        <f>IF(C$126=0,0,C$126/NFM_fec!C$126)</f>
        <v>0.4257400182696009</v>
      </c>
      <c r="D259" s="310">
        <f>IF(D$126=0,0,D$126/NFM_fec!D$126)</f>
        <v>0.42320153934732674</v>
      </c>
      <c r="E259" s="310">
        <f>IF(E$126=0,0,E$126/NFM_fec!E$126)</f>
        <v>0.4257476133951007</v>
      </c>
      <c r="F259" s="310">
        <f>IF(F$126=0,0,F$126/NFM_fec!F$126)</f>
        <v>0.42343832094790596</v>
      </c>
      <c r="G259" s="310">
        <f>IF(G$126=0,0,G$126/NFM_fec!G$126)</f>
        <v>0.42134191079585287</v>
      </c>
      <c r="H259" s="310">
        <f>IF(H$126=0,0,H$126/NFM_fec!H$126)</f>
        <v>0.42688343421596731</v>
      </c>
      <c r="I259" s="310">
        <f>IF(I$126=0,0,I$126/NFM_fec!I$126)</f>
        <v>0.42817968019807684</v>
      </c>
      <c r="J259" s="310">
        <f>IF(J$126=0,0,J$126/NFM_fec!J$126)</f>
        <v>0.42912713376516048</v>
      </c>
      <c r="K259" s="310">
        <f>IF(K$126=0,0,K$126/NFM_fec!K$126)</f>
        <v>0.41653985046563446</v>
      </c>
      <c r="L259" s="310">
        <f>IF(L$126=0,0,L$126/NFM_fec!L$126)</f>
        <v>0.45175066342800357</v>
      </c>
      <c r="M259" s="310">
        <f>IF(M$126=0,0,M$126/NFM_fec!M$126)</f>
        <v>0.45613248108107884</v>
      </c>
      <c r="N259" s="310">
        <f>IF(N$126=0,0,N$126/NFM_fec!N$126)</f>
        <v>0.45100063063501428</v>
      </c>
      <c r="O259" s="310">
        <f>IF(O$126=0,0,O$126/NFM_fec!O$126)</f>
        <v>0.45946366492416385</v>
      </c>
      <c r="P259" s="310">
        <f>IF(P$126=0,0,P$126/NFM_fec!P$126)</f>
        <v>0.46319767544922286</v>
      </c>
      <c r="Q259" s="310">
        <f>IF(Q$126=0,0,Q$126/NFM_fec!Q$126)</f>
        <v>0.46936187172989863</v>
      </c>
      <c r="R259" s="310">
        <f>IF(R$126=0,0,R$126/NFM_fec!R$126)</f>
        <v>0.46834181169000577</v>
      </c>
      <c r="S259" s="310">
        <f>IF(S$126=0,0,S$126/NFM_fec!S$126)</f>
        <v>0.47810491999271681</v>
      </c>
      <c r="T259" s="310">
        <f>IF(T$126=0,0,T$126/NFM_fec!T$126)</f>
        <v>0.48111516302104224</v>
      </c>
      <c r="U259" s="310">
        <f>IF(U$126=0,0,U$126/NFM_fec!U$126)</f>
        <v>0.48096180012578743</v>
      </c>
      <c r="V259" s="310">
        <f>IF(V$126=0,0,V$126/NFM_fec!V$126)</f>
        <v>0.47985760948550837</v>
      </c>
      <c r="W259" s="310">
        <f>IF(W$126=0,0,W$126/NFM_fec!W$126)</f>
        <v>0.48621964120079009</v>
      </c>
      <c r="DA259" s="79"/>
    </row>
    <row r="260" spans="1:105" ht="12" customHeight="1" x14ac:dyDescent="0.3">
      <c r="A260" s="203" t="s">
        <v>615</v>
      </c>
      <c r="B260" s="310">
        <f>IF(B$134=0,0,B$134/NFM_fec!B$134)</f>
        <v>0.58177368668095819</v>
      </c>
      <c r="C260" s="310">
        <f>IF(C$134=0,0,C$134/NFM_fec!C$134)</f>
        <v>0.58179702497461483</v>
      </c>
      <c r="D260" s="310">
        <f>IF(D$134=0,0,D$134/NFM_fec!D$134)</f>
        <v>0.57533160443418097</v>
      </c>
      <c r="E260" s="310">
        <f>IF(E$134=0,0,E$134/NFM_fec!E$134)</f>
        <v>0.577527514202965</v>
      </c>
      <c r="F260" s="310">
        <f>IF(F$134=0,0,F$134/NFM_fec!F$134)</f>
        <v>0.57465307045858471</v>
      </c>
      <c r="G260" s="310">
        <f>IF(G$134=0,0,G$134/NFM_fec!G$134)</f>
        <v>0.57067360626117902</v>
      </c>
      <c r="H260" s="310">
        <f>IF(H$134=0,0,H$134/NFM_fec!H$134)</f>
        <v>0.57859640525943623</v>
      </c>
      <c r="I260" s="310">
        <f>IF(I$134=0,0,I$134/NFM_fec!I$134)</f>
        <v>0.5811861372910142</v>
      </c>
      <c r="J260" s="310">
        <f>IF(J$134=0,0,J$134/NFM_fec!J$134)</f>
        <v>0.59318715752726048</v>
      </c>
      <c r="K260" s="310">
        <f>IF(K$134=0,0,K$134/NFM_fec!K$134)</f>
        <v>0.57604578551404728</v>
      </c>
      <c r="L260" s="310">
        <f>IF(L$134=0,0,L$134/NFM_fec!L$134)</f>
        <v>0.60529346675103401</v>
      </c>
      <c r="M260" s="310">
        <f>IF(M$134=0,0,M$134/NFM_fec!M$134)</f>
        <v>0.60817664144143879</v>
      </c>
      <c r="N260" s="310">
        <f>IF(N$134=0,0,N$134/NFM_fec!N$134)</f>
        <v>0.60334066637710471</v>
      </c>
      <c r="O260" s="310">
        <f>IF(O$134=0,0,O$134/NFM_fec!O$134)</f>
        <v>0.61261821989888499</v>
      </c>
      <c r="P260" s="310">
        <f>IF(P$134=0,0,P$134/NFM_fec!P$134)</f>
        <v>0.61759690059896399</v>
      </c>
      <c r="Q260" s="310">
        <f>IF(Q$134=0,0,Q$134/NFM_fec!Q$134)</f>
        <v>0.6258158289731981</v>
      </c>
      <c r="R260" s="310">
        <f>IF(R$134=0,0,R$134/NFM_fec!R$134)</f>
        <v>0.62445574892000766</v>
      </c>
      <c r="S260" s="310">
        <f>IF(S$134=0,0,S$134/NFM_fec!S$134)</f>
        <v>0.63747322665695583</v>
      </c>
      <c r="T260" s="310">
        <f>IF(T$134=0,0,T$134/NFM_fec!T$134)</f>
        <v>0.64148688402805598</v>
      </c>
      <c r="U260" s="310">
        <f>IF(U$134=0,0,U$134/NFM_fec!U$134)</f>
        <v>0.64128240016771687</v>
      </c>
      <c r="V260" s="310">
        <f>IF(V$134=0,0,V$134/NFM_fec!V$134)</f>
        <v>0.63981014598067809</v>
      </c>
      <c r="W260" s="310">
        <f>IF(W$134=0,0,W$134/NFM_fec!W$134)</f>
        <v>0.64829285493438693</v>
      </c>
      <c r="DA260" s="79"/>
    </row>
    <row r="261" spans="1:105" ht="12" customHeight="1" x14ac:dyDescent="0.3">
      <c r="A261" s="41" t="s">
        <v>625</v>
      </c>
      <c r="B261" s="311">
        <f>IF(B$141=0,0,B$141/NFM_fec!B$141)</f>
        <v>0.62647106500336946</v>
      </c>
      <c r="C261" s="311">
        <f>IF(C$141=0,0,C$141/NFM_fec!C$141)</f>
        <v>0.62640420608699365</v>
      </c>
      <c r="D261" s="311">
        <f>IF(D$141=0,0,D$141/NFM_fec!D$141)</f>
        <v>0.62491017245576508</v>
      </c>
      <c r="E261" s="311">
        <f>IF(E$141=0,0,E$141/NFM_fec!E$141)</f>
        <v>0.6187561860859</v>
      </c>
      <c r="F261" s="311">
        <f>IF(F$141=0,0,F$141/NFM_fec!F$141)</f>
        <v>0.62705039611502711</v>
      </c>
      <c r="G261" s="311">
        <f>IF(G$141=0,0,G$141/NFM_fec!G$141)</f>
        <v>0.62276144952164791</v>
      </c>
      <c r="H261" s="311">
        <f>IF(H$141=0,0,H$141/NFM_fec!H$141)</f>
        <v>0.6272078178129421</v>
      </c>
      <c r="I261" s="311">
        <f>IF(I$141=0,0,I$141/NFM_fec!I$141)</f>
        <v>0.62861163159342814</v>
      </c>
      <c r="J261" s="311">
        <f>IF(J$141=0,0,J$141/NFM_fec!J$141)</f>
        <v>0.63648028857500905</v>
      </c>
      <c r="K261" s="311">
        <f>IF(K$141=0,0,K$141/NFM_fec!K$141)</f>
        <v>0.63003161453381118</v>
      </c>
      <c r="L261" s="311">
        <f>IF(L$141=0,0,L$141/NFM_fec!L$141)</f>
        <v>0.65845786003517792</v>
      </c>
      <c r="M261" s="311">
        <f>IF(M$141=0,0,M$141/NFM_fec!M$141)</f>
        <v>0.66280436838634094</v>
      </c>
      <c r="N261" s="311">
        <f>IF(N$141=0,0,N$141/NFM_fec!N$141)</f>
        <v>0.65744653066602265</v>
      </c>
      <c r="O261" s="311">
        <f>IF(O$141=0,0,O$141/NFM_fec!O$141)</f>
        <v>0.66784886738517535</v>
      </c>
      <c r="P261" s="311">
        <f>IF(P$141=0,0,P$141/NFM_fec!P$141)</f>
        <v>0.67272598046498</v>
      </c>
      <c r="Q261" s="311">
        <f>IF(Q$141=0,0,Q$141/NFM_fec!Q$141)</f>
        <v>0.68311318281029365</v>
      </c>
      <c r="R261" s="311">
        <f>IF(R$141=0,0,R$141/NFM_fec!R$141)</f>
        <v>0.68479923285248445</v>
      </c>
      <c r="S261" s="311">
        <f>IF(S$141=0,0,S$141/NFM_fec!S$141)</f>
        <v>0.69459155996794553</v>
      </c>
      <c r="T261" s="311">
        <f>IF(T$141=0,0,T$141/NFM_fec!T$141)</f>
        <v>0.69902282479430589</v>
      </c>
      <c r="U261" s="311">
        <f>IF(U$141=0,0,U$141/NFM_fec!U$141)</f>
        <v>0.70072544003567361</v>
      </c>
      <c r="V261" s="311">
        <f>IF(V$141=0,0,V$141/NFM_fec!V$141)</f>
        <v>0.69906702840679857</v>
      </c>
      <c r="W261" s="311">
        <f>IF(W$141=0,0,W$141/NFM_fec!W$141)</f>
        <v>0.70558804396383634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Non-ferrous metals / CO2 emissions"</f>
        <v>BE: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3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3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3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791</v>
      </c>
    </row>
    <row r="6" spans="1:105" ht="12" customHeight="1" x14ac:dyDescent="0.3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792</v>
      </c>
    </row>
    <row r="7" spans="1:105" ht="12" customHeight="1" x14ac:dyDescent="0.3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793</v>
      </c>
    </row>
    <row r="8" spans="1:105" ht="12" customHeight="1" x14ac:dyDescent="0.3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794</v>
      </c>
    </row>
    <row r="9" spans="1:105" ht="12" customHeight="1" x14ac:dyDescent="0.3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795</v>
      </c>
    </row>
    <row r="10" spans="1:105" ht="12" customHeight="1" x14ac:dyDescent="0.3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796</v>
      </c>
    </row>
    <row r="11" spans="1:105" ht="12" customHeight="1" x14ac:dyDescent="0.3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797</v>
      </c>
    </row>
    <row r="12" spans="1:105" ht="12" customHeight="1" x14ac:dyDescent="0.3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798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799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800</v>
      </c>
    </row>
    <row r="15" spans="1:105" ht="12" customHeight="1" x14ac:dyDescent="0.3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801</v>
      </c>
    </row>
    <row r="16" spans="1:105" ht="12" customHeight="1" x14ac:dyDescent="0.3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802</v>
      </c>
    </row>
    <row r="17" spans="1:105" ht="12" customHeight="1" x14ac:dyDescent="0.3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803</v>
      </c>
    </row>
    <row r="18" spans="1:105" ht="12" customHeight="1" x14ac:dyDescent="0.3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804</v>
      </c>
    </row>
    <row r="19" spans="1:105" ht="12" customHeight="1" x14ac:dyDescent="0.3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805</v>
      </c>
    </row>
    <row r="20" spans="1:105" ht="12" customHeight="1" x14ac:dyDescent="0.3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806</v>
      </c>
    </row>
    <row r="21" spans="1:105" ht="12" customHeight="1" x14ac:dyDescent="0.3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807</v>
      </c>
    </row>
    <row r="22" spans="1:105" ht="12" customHeight="1" x14ac:dyDescent="0.3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808</v>
      </c>
    </row>
    <row r="23" spans="1:105" ht="12" customHeight="1" x14ac:dyDescent="0.3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809</v>
      </c>
    </row>
    <row r="24" spans="1:105" ht="12" customHeight="1" x14ac:dyDescent="0.3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810</v>
      </c>
    </row>
    <row r="25" spans="1:105" ht="12" customHeight="1" x14ac:dyDescent="0.3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811</v>
      </c>
    </row>
    <row r="26" spans="1:105" ht="12" customHeight="1" x14ac:dyDescent="0.3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812</v>
      </c>
    </row>
    <row r="27" spans="1:105" ht="12" customHeight="1" x14ac:dyDescent="0.3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813</v>
      </c>
    </row>
    <row r="28" spans="1:105" ht="12" customHeight="1" x14ac:dyDescent="0.3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814</v>
      </c>
    </row>
    <row r="29" spans="1:105" ht="12" customHeight="1" x14ac:dyDescent="0.3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815</v>
      </c>
    </row>
    <row r="30" spans="1:105" ht="12" customHeight="1" x14ac:dyDescent="0.3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816</v>
      </c>
    </row>
    <row r="31" spans="1:105" ht="12" customHeight="1" x14ac:dyDescent="0.3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817</v>
      </c>
    </row>
    <row r="32" spans="1:105" ht="12" customHeight="1" x14ac:dyDescent="0.3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818</v>
      </c>
    </row>
    <row r="33" spans="1:105" ht="12" customHeight="1" x14ac:dyDescent="0.3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3">
      <c r="A34" s="34" t="s">
        <v>44</v>
      </c>
      <c r="B34" s="225">
        <f t="shared" ref="B34:W34" si="0">B35+B36+B37+B38+B39+B45+B46+B53+B70</f>
        <v>0</v>
      </c>
      <c r="C34" s="225">
        <f t="shared" si="0"/>
        <v>0</v>
      </c>
      <c r="D34" s="225">
        <f t="shared" si="0"/>
        <v>0</v>
      </c>
      <c r="E34" s="225">
        <f t="shared" si="0"/>
        <v>0</v>
      </c>
      <c r="F34" s="225">
        <f t="shared" si="0"/>
        <v>0</v>
      </c>
      <c r="G34" s="225">
        <f t="shared" si="0"/>
        <v>0</v>
      </c>
      <c r="H34" s="225">
        <f t="shared" si="0"/>
        <v>0</v>
      </c>
      <c r="I34" s="225">
        <f t="shared" si="0"/>
        <v>0</v>
      </c>
      <c r="J34" s="225">
        <f t="shared" si="0"/>
        <v>0</v>
      </c>
      <c r="K34" s="225">
        <f t="shared" si="0"/>
        <v>0</v>
      </c>
      <c r="L34" s="225">
        <f t="shared" si="0"/>
        <v>0</v>
      </c>
      <c r="M34" s="225">
        <f t="shared" si="0"/>
        <v>0</v>
      </c>
      <c r="N34" s="225">
        <f t="shared" si="0"/>
        <v>0</v>
      </c>
      <c r="O34" s="225">
        <f t="shared" si="0"/>
        <v>0</v>
      </c>
      <c r="P34" s="225">
        <f t="shared" si="0"/>
        <v>0</v>
      </c>
      <c r="Q34" s="225">
        <f t="shared" si="0"/>
        <v>0</v>
      </c>
      <c r="R34" s="225">
        <f t="shared" si="0"/>
        <v>0</v>
      </c>
      <c r="S34" s="225">
        <f t="shared" si="0"/>
        <v>0</v>
      </c>
      <c r="T34" s="225">
        <f t="shared" si="0"/>
        <v>0</v>
      </c>
      <c r="U34" s="225">
        <f t="shared" si="0"/>
        <v>0</v>
      </c>
      <c r="V34" s="225">
        <f t="shared" si="0"/>
        <v>0</v>
      </c>
      <c r="W34" s="225">
        <f t="shared" si="0"/>
        <v>0</v>
      </c>
      <c r="DA34" s="89"/>
    </row>
    <row r="35" spans="1:105" ht="12" customHeight="1" x14ac:dyDescent="0.3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819</v>
      </c>
    </row>
    <row r="36" spans="1:105" ht="12" customHeight="1" x14ac:dyDescent="0.3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820</v>
      </c>
    </row>
    <row r="37" spans="1:105" ht="12" customHeight="1" x14ac:dyDescent="0.3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821</v>
      </c>
    </row>
    <row r="38" spans="1:105" ht="12" customHeight="1" x14ac:dyDescent="0.3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822</v>
      </c>
    </row>
    <row r="39" spans="1:105" ht="12" customHeight="1" x14ac:dyDescent="0.3">
      <c r="A39" s="56" t="s">
        <v>96</v>
      </c>
      <c r="B39" s="262">
        <v>0</v>
      </c>
      <c r="C39" s="262">
        <v>0</v>
      </c>
      <c r="D39" s="262">
        <v>0</v>
      </c>
      <c r="E39" s="262">
        <v>0</v>
      </c>
      <c r="F39" s="262">
        <v>0</v>
      </c>
      <c r="G39" s="262">
        <v>0</v>
      </c>
      <c r="H39" s="262">
        <v>0</v>
      </c>
      <c r="I39" s="262">
        <v>0</v>
      </c>
      <c r="J39" s="262">
        <v>0</v>
      </c>
      <c r="K39" s="262">
        <v>0</v>
      </c>
      <c r="L39" s="262">
        <v>0</v>
      </c>
      <c r="M39" s="262">
        <v>0</v>
      </c>
      <c r="N39" s="262">
        <v>0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823</v>
      </c>
    </row>
    <row r="40" spans="1:105" ht="12" customHeight="1" x14ac:dyDescent="0.3">
      <c r="A40" s="37" t="s">
        <v>160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824</v>
      </c>
    </row>
    <row r="41" spans="1:105" ht="12" customHeight="1" x14ac:dyDescent="0.3">
      <c r="A41" s="37" t="s">
        <v>162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825</v>
      </c>
    </row>
    <row r="42" spans="1:105" ht="12" customHeight="1" x14ac:dyDescent="0.3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826</v>
      </c>
    </row>
    <row r="43" spans="1:105" ht="12" customHeight="1" x14ac:dyDescent="0.3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827</v>
      </c>
    </row>
    <row r="44" spans="1:105" ht="12" customHeight="1" x14ac:dyDescent="0.3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828</v>
      </c>
    </row>
    <row r="45" spans="1:105" ht="12" customHeight="1" x14ac:dyDescent="0.3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829</v>
      </c>
    </row>
    <row r="46" spans="1:105" ht="12" customHeight="1" x14ac:dyDescent="0.3">
      <c r="A46" s="57" t="s">
        <v>519</v>
      </c>
      <c r="B46" s="296">
        <v>0</v>
      </c>
      <c r="C46" s="296">
        <v>0</v>
      </c>
      <c r="D46" s="296">
        <v>0</v>
      </c>
      <c r="E46" s="296">
        <v>0</v>
      </c>
      <c r="F46" s="296">
        <v>0</v>
      </c>
      <c r="G46" s="296">
        <v>0</v>
      </c>
      <c r="H46" s="296">
        <v>0</v>
      </c>
      <c r="I46" s="296">
        <v>0</v>
      </c>
      <c r="J46" s="296">
        <v>0</v>
      </c>
      <c r="K46" s="296">
        <v>0</v>
      </c>
      <c r="L46" s="296">
        <v>0</v>
      </c>
      <c r="M46" s="296">
        <v>0</v>
      </c>
      <c r="N46" s="296">
        <v>0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830</v>
      </c>
    </row>
    <row r="47" spans="1:105" ht="12" customHeight="1" x14ac:dyDescent="0.3">
      <c r="A47" s="60" t="s">
        <v>521</v>
      </c>
      <c r="B47" s="264">
        <v>0</v>
      </c>
      <c r="C47" s="264">
        <v>0</v>
      </c>
      <c r="D47" s="264">
        <v>0</v>
      </c>
      <c r="E47" s="264">
        <v>0</v>
      </c>
      <c r="F47" s="264">
        <v>0</v>
      </c>
      <c r="G47" s="264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4">
        <v>0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831</v>
      </c>
    </row>
    <row r="48" spans="1:105" ht="12" customHeight="1" x14ac:dyDescent="0.3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832</v>
      </c>
    </row>
    <row r="49" spans="1:105" ht="12" customHeight="1" x14ac:dyDescent="0.3">
      <c r="A49" s="59" t="s">
        <v>160</v>
      </c>
      <c r="B49" s="299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833</v>
      </c>
    </row>
    <row r="50" spans="1:105" ht="12" customHeight="1" x14ac:dyDescent="0.3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834</v>
      </c>
    </row>
    <row r="51" spans="1:105" ht="12" customHeight="1" x14ac:dyDescent="0.3">
      <c r="A51" s="59" t="s">
        <v>162</v>
      </c>
      <c r="B51" s="299">
        <v>0</v>
      </c>
      <c r="C51" s="299">
        <v>0</v>
      </c>
      <c r="D51" s="299">
        <v>0</v>
      </c>
      <c r="E51" s="299">
        <v>0</v>
      </c>
      <c r="F51" s="299">
        <v>0</v>
      </c>
      <c r="G51" s="299">
        <v>0</v>
      </c>
      <c r="H51" s="299">
        <v>0</v>
      </c>
      <c r="I51" s="299">
        <v>0</v>
      </c>
      <c r="J51" s="299">
        <v>0</v>
      </c>
      <c r="K51" s="299">
        <v>0</v>
      </c>
      <c r="L51" s="299">
        <v>0</v>
      </c>
      <c r="M51" s="299">
        <v>0</v>
      </c>
      <c r="N51" s="299">
        <v>0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835</v>
      </c>
    </row>
    <row r="52" spans="1:105" ht="12" customHeight="1" x14ac:dyDescent="0.3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836</v>
      </c>
    </row>
    <row r="53" spans="1:105" ht="12" customHeight="1" x14ac:dyDescent="0.3">
      <c r="A53" s="57" t="s">
        <v>529</v>
      </c>
      <c r="B53" s="296">
        <f t="shared" ref="B53:W53" si="1">B54+B58+B69</f>
        <v>0</v>
      </c>
      <c r="C53" s="296">
        <f t="shared" si="1"/>
        <v>0</v>
      </c>
      <c r="D53" s="296">
        <f t="shared" si="1"/>
        <v>0</v>
      </c>
      <c r="E53" s="296">
        <f t="shared" si="1"/>
        <v>0</v>
      </c>
      <c r="F53" s="296">
        <f t="shared" si="1"/>
        <v>0</v>
      </c>
      <c r="G53" s="296">
        <f t="shared" si="1"/>
        <v>0</v>
      </c>
      <c r="H53" s="296">
        <f t="shared" si="1"/>
        <v>0</v>
      </c>
      <c r="I53" s="296">
        <f t="shared" si="1"/>
        <v>0</v>
      </c>
      <c r="J53" s="296">
        <f t="shared" si="1"/>
        <v>0</v>
      </c>
      <c r="K53" s="296">
        <f t="shared" si="1"/>
        <v>0</v>
      </c>
      <c r="L53" s="296">
        <f t="shared" si="1"/>
        <v>0</v>
      </c>
      <c r="M53" s="296">
        <f t="shared" si="1"/>
        <v>0</v>
      </c>
      <c r="N53" s="296">
        <f t="shared" si="1"/>
        <v>0</v>
      </c>
      <c r="O53" s="296">
        <f t="shared" si="1"/>
        <v>0</v>
      </c>
      <c r="P53" s="296">
        <f t="shared" si="1"/>
        <v>0</v>
      </c>
      <c r="Q53" s="296">
        <f t="shared" si="1"/>
        <v>0</v>
      </c>
      <c r="R53" s="296">
        <f t="shared" si="1"/>
        <v>0</v>
      </c>
      <c r="S53" s="296">
        <f t="shared" si="1"/>
        <v>0</v>
      </c>
      <c r="T53" s="296">
        <f t="shared" si="1"/>
        <v>0</v>
      </c>
      <c r="U53" s="296">
        <f t="shared" si="1"/>
        <v>0</v>
      </c>
      <c r="V53" s="296">
        <f t="shared" si="1"/>
        <v>0</v>
      </c>
      <c r="W53" s="296">
        <f t="shared" si="1"/>
        <v>0</v>
      </c>
      <c r="DA53" s="70"/>
    </row>
    <row r="54" spans="1:105" ht="12" customHeight="1" x14ac:dyDescent="0.3">
      <c r="A54" s="60" t="s">
        <v>530</v>
      </c>
      <c r="B54" s="264">
        <v>0</v>
      </c>
      <c r="C54" s="264">
        <v>0</v>
      </c>
      <c r="D54" s="264">
        <v>0</v>
      </c>
      <c r="E54" s="264">
        <v>0</v>
      </c>
      <c r="F54" s="264">
        <v>0</v>
      </c>
      <c r="G54" s="264">
        <v>0</v>
      </c>
      <c r="H54" s="264">
        <v>0</v>
      </c>
      <c r="I54" s="264">
        <v>0</v>
      </c>
      <c r="J54" s="264">
        <v>0</v>
      </c>
      <c r="K54" s="264">
        <v>0</v>
      </c>
      <c r="L54" s="264">
        <v>0</v>
      </c>
      <c r="M54" s="264">
        <v>0</v>
      </c>
      <c r="N54" s="264">
        <v>0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837</v>
      </c>
    </row>
    <row r="55" spans="1:105" ht="12" customHeight="1" x14ac:dyDescent="0.3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838</v>
      </c>
    </row>
    <row r="56" spans="1:105" ht="12" customHeight="1" x14ac:dyDescent="0.3">
      <c r="A56" s="59" t="s">
        <v>160</v>
      </c>
      <c r="B56" s="232">
        <v>0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839</v>
      </c>
    </row>
    <row r="57" spans="1:105" ht="12" customHeight="1" x14ac:dyDescent="0.3">
      <c r="A57" s="59" t="s">
        <v>162</v>
      </c>
      <c r="B57" s="232">
        <v>0</v>
      </c>
      <c r="C57" s="232">
        <v>0</v>
      </c>
      <c r="D57" s="232">
        <v>0</v>
      </c>
      <c r="E57" s="232">
        <v>0</v>
      </c>
      <c r="F57" s="232">
        <v>0</v>
      </c>
      <c r="G57" s="232">
        <v>0</v>
      </c>
      <c r="H57" s="232">
        <v>0</v>
      </c>
      <c r="I57" s="232">
        <v>0</v>
      </c>
      <c r="J57" s="232">
        <v>0</v>
      </c>
      <c r="K57" s="232">
        <v>0</v>
      </c>
      <c r="L57" s="232">
        <v>0</v>
      </c>
      <c r="M57" s="232">
        <v>0</v>
      </c>
      <c r="N57" s="232">
        <v>0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840</v>
      </c>
    </row>
    <row r="58" spans="1:105" ht="12" customHeight="1" x14ac:dyDescent="0.3">
      <c r="A58" s="60" t="s">
        <v>535</v>
      </c>
      <c r="B58" s="264">
        <v>0</v>
      </c>
      <c r="C58" s="264">
        <v>0</v>
      </c>
      <c r="D58" s="264">
        <v>0</v>
      </c>
      <c r="E58" s="264">
        <v>0</v>
      </c>
      <c r="F58" s="264">
        <v>0</v>
      </c>
      <c r="G58" s="264">
        <v>0</v>
      </c>
      <c r="H58" s="264">
        <v>0</v>
      </c>
      <c r="I58" s="264">
        <v>0</v>
      </c>
      <c r="J58" s="264">
        <v>0</v>
      </c>
      <c r="K58" s="264">
        <v>0</v>
      </c>
      <c r="L58" s="264">
        <v>0</v>
      </c>
      <c r="M58" s="264">
        <v>0</v>
      </c>
      <c r="N58" s="264">
        <v>0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841</v>
      </c>
    </row>
    <row r="59" spans="1:105" ht="12" customHeight="1" x14ac:dyDescent="0.3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842</v>
      </c>
    </row>
    <row r="60" spans="1:105" ht="12" customHeight="1" x14ac:dyDescent="0.3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843</v>
      </c>
    </row>
    <row r="61" spans="1:105" ht="12" customHeight="1" x14ac:dyDescent="0.3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844</v>
      </c>
    </row>
    <row r="62" spans="1:105" ht="12" customHeight="1" x14ac:dyDescent="0.3">
      <c r="A62" s="64" t="s">
        <v>160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845</v>
      </c>
    </row>
    <row r="63" spans="1:105" ht="12" customHeight="1" x14ac:dyDescent="0.3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846</v>
      </c>
    </row>
    <row r="64" spans="1:105" ht="12" customHeight="1" x14ac:dyDescent="0.3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847</v>
      </c>
    </row>
    <row r="65" spans="1:105" ht="12" customHeight="1" x14ac:dyDescent="0.3">
      <c r="A65" s="64" t="s">
        <v>162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848</v>
      </c>
    </row>
    <row r="66" spans="1:105" ht="12" customHeight="1" x14ac:dyDescent="0.3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849</v>
      </c>
    </row>
    <row r="67" spans="1:105" ht="12" customHeight="1" x14ac:dyDescent="0.3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850</v>
      </c>
    </row>
    <row r="68" spans="1:105" ht="12" customHeight="1" x14ac:dyDescent="0.3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851</v>
      </c>
    </row>
    <row r="69" spans="1:105" ht="12" customHeight="1" x14ac:dyDescent="0.3">
      <c r="A69" s="60" t="s">
        <v>547</v>
      </c>
      <c r="B69" s="264">
        <v>0</v>
      </c>
      <c r="C69" s="264">
        <v>0</v>
      </c>
      <c r="D69" s="264">
        <v>0</v>
      </c>
      <c r="E69" s="264">
        <v>0</v>
      </c>
      <c r="F69" s="264">
        <v>0</v>
      </c>
      <c r="G69" s="264">
        <v>0</v>
      </c>
      <c r="H69" s="264">
        <v>0</v>
      </c>
      <c r="I69" s="264">
        <v>0</v>
      </c>
      <c r="J69" s="264">
        <v>0</v>
      </c>
      <c r="K69" s="264">
        <v>0</v>
      </c>
      <c r="L69" s="264">
        <v>0</v>
      </c>
      <c r="M69" s="264">
        <v>0</v>
      </c>
      <c r="N69" s="264">
        <v>0</v>
      </c>
      <c r="O69" s="264">
        <v>0</v>
      </c>
      <c r="P69" s="264">
        <v>0</v>
      </c>
      <c r="Q69" s="264">
        <v>0</v>
      </c>
      <c r="R69" s="264">
        <v>0</v>
      </c>
      <c r="S69" s="264">
        <v>0</v>
      </c>
      <c r="T69" s="264">
        <v>0</v>
      </c>
      <c r="U69" s="264">
        <v>0</v>
      </c>
      <c r="V69" s="264">
        <v>0</v>
      </c>
      <c r="W69" s="264">
        <v>0</v>
      </c>
      <c r="DA69" s="72" t="s">
        <v>852</v>
      </c>
    </row>
    <row r="70" spans="1:105" ht="12" customHeight="1" x14ac:dyDescent="0.3">
      <c r="A70" s="100" t="s">
        <v>106</v>
      </c>
      <c r="B70" s="281">
        <v>0</v>
      </c>
      <c r="C70" s="281">
        <v>0</v>
      </c>
      <c r="D70" s="281">
        <v>0</v>
      </c>
      <c r="E70" s="281">
        <v>0</v>
      </c>
      <c r="F70" s="281">
        <v>0</v>
      </c>
      <c r="G70" s="281">
        <v>0</v>
      </c>
      <c r="H70" s="281">
        <v>0</v>
      </c>
      <c r="I70" s="281">
        <v>0</v>
      </c>
      <c r="J70" s="281">
        <v>0</v>
      </c>
      <c r="K70" s="281">
        <v>0</v>
      </c>
      <c r="L70" s="281">
        <v>0</v>
      </c>
      <c r="M70" s="281">
        <v>0</v>
      </c>
      <c r="N70" s="281">
        <v>0</v>
      </c>
      <c r="O70" s="281">
        <v>0</v>
      </c>
      <c r="P70" s="281">
        <v>0</v>
      </c>
      <c r="Q70" s="281">
        <v>0</v>
      </c>
      <c r="R70" s="281">
        <v>0</v>
      </c>
      <c r="S70" s="281">
        <v>0</v>
      </c>
      <c r="T70" s="281">
        <v>0</v>
      </c>
      <c r="U70" s="281">
        <v>0</v>
      </c>
      <c r="V70" s="281">
        <v>0</v>
      </c>
      <c r="W70" s="281">
        <v>0</v>
      </c>
      <c r="DA70" s="105" t="s">
        <v>853</v>
      </c>
    </row>
    <row r="71" spans="1:105" ht="12" customHeight="1" x14ac:dyDescent="0.3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3">
      <c r="A72" s="34" t="s">
        <v>81</v>
      </c>
      <c r="B72" s="225">
        <v>0</v>
      </c>
      <c r="C72" s="225">
        <v>0</v>
      </c>
      <c r="D72" s="225">
        <v>0</v>
      </c>
      <c r="E72" s="225">
        <v>0</v>
      </c>
      <c r="F72" s="225">
        <v>0</v>
      </c>
      <c r="G72" s="225">
        <v>0</v>
      </c>
      <c r="H72" s="225">
        <v>0</v>
      </c>
      <c r="I72" s="225">
        <v>0</v>
      </c>
      <c r="J72" s="225">
        <v>0</v>
      </c>
      <c r="K72" s="225">
        <v>0</v>
      </c>
      <c r="L72" s="225">
        <v>0</v>
      </c>
      <c r="M72" s="225">
        <v>0</v>
      </c>
      <c r="N72" s="225">
        <v>0</v>
      </c>
      <c r="O72" s="225">
        <v>0</v>
      </c>
      <c r="P72" s="225">
        <v>0</v>
      </c>
      <c r="Q72" s="225">
        <v>0</v>
      </c>
      <c r="R72" s="225">
        <v>0</v>
      </c>
      <c r="S72" s="225">
        <v>0</v>
      </c>
      <c r="T72" s="225">
        <v>0</v>
      </c>
      <c r="U72" s="225">
        <v>0</v>
      </c>
      <c r="V72" s="225">
        <v>0</v>
      </c>
      <c r="W72" s="225">
        <v>0</v>
      </c>
      <c r="DA72" s="89" t="s">
        <v>854</v>
      </c>
    </row>
    <row r="73" spans="1:105" ht="12" customHeight="1" x14ac:dyDescent="0.3">
      <c r="A73" s="55" t="s">
        <v>92</v>
      </c>
      <c r="B73" s="261">
        <v>0</v>
      </c>
      <c r="C73" s="261">
        <v>0</v>
      </c>
      <c r="D73" s="261">
        <v>0</v>
      </c>
      <c r="E73" s="261">
        <v>0</v>
      </c>
      <c r="F73" s="261">
        <v>0</v>
      </c>
      <c r="G73" s="261">
        <v>0</v>
      </c>
      <c r="H73" s="261">
        <v>0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855</v>
      </c>
    </row>
    <row r="74" spans="1:105" ht="12" customHeight="1" x14ac:dyDescent="0.3">
      <c r="A74" s="202" t="s">
        <v>93</v>
      </c>
      <c r="B74" s="226">
        <v>0</v>
      </c>
      <c r="C74" s="226">
        <v>0</v>
      </c>
      <c r="D74" s="226">
        <v>0</v>
      </c>
      <c r="E74" s="226">
        <v>0</v>
      </c>
      <c r="F74" s="226">
        <v>0</v>
      </c>
      <c r="G74" s="226">
        <v>0</v>
      </c>
      <c r="H74" s="226">
        <v>0</v>
      </c>
      <c r="I74" s="226">
        <v>0</v>
      </c>
      <c r="J74" s="226">
        <v>0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856</v>
      </c>
    </row>
    <row r="75" spans="1:105" ht="12" customHeight="1" x14ac:dyDescent="0.3">
      <c r="A75" s="202" t="s">
        <v>94</v>
      </c>
      <c r="B75" s="226">
        <v>0</v>
      </c>
      <c r="C75" s="226">
        <v>0</v>
      </c>
      <c r="D75" s="226">
        <v>0</v>
      </c>
      <c r="E75" s="226">
        <v>0</v>
      </c>
      <c r="F75" s="226">
        <v>0</v>
      </c>
      <c r="G75" s="226">
        <v>0</v>
      </c>
      <c r="H75" s="226">
        <v>0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857</v>
      </c>
    </row>
    <row r="76" spans="1:105" ht="12" customHeight="1" x14ac:dyDescent="0.3">
      <c r="A76" s="202" t="s">
        <v>95</v>
      </c>
      <c r="B76" s="226">
        <v>0</v>
      </c>
      <c r="C76" s="226">
        <v>0</v>
      </c>
      <c r="D76" s="226">
        <v>0</v>
      </c>
      <c r="E76" s="226">
        <v>0</v>
      </c>
      <c r="F76" s="226">
        <v>0</v>
      </c>
      <c r="G76" s="226">
        <v>0</v>
      </c>
      <c r="H76" s="226">
        <v>0</v>
      </c>
      <c r="I76" s="226">
        <v>0</v>
      </c>
      <c r="J76" s="226">
        <v>0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858</v>
      </c>
    </row>
    <row r="77" spans="1:105" ht="12" customHeight="1" x14ac:dyDescent="0.3">
      <c r="A77" s="56" t="s">
        <v>96</v>
      </c>
      <c r="B77" s="262">
        <v>0</v>
      </c>
      <c r="C77" s="262">
        <v>0</v>
      </c>
      <c r="D77" s="262">
        <v>0</v>
      </c>
      <c r="E77" s="262">
        <v>0</v>
      </c>
      <c r="F77" s="262">
        <v>0</v>
      </c>
      <c r="G77" s="262">
        <v>0</v>
      </c>
      <c r="H77" s="262">
        <v>0</v>
      </c>
      <c r="I77" s="262">
        <v>0</v>
      </c>
      <c r="J77" s="262">
        <v>0</v>
      </c>
      <c r="K77" s="262">
        <v>0</v>
      </c>
      <c r="L77" s="262">
        <v>0</v>
      </c>
      <c r="M77" s="262">
        <v>0</v>
      </c>
      <c r="N77" s="262">
        <v>0</v>
      </c>
      <c r="O77" s="262">
        <v>0</v>
      </c>
      <c r="P77" s="262">
        <v>0</v>
      </c>
      <c r="Q77" s="262">
        <v>0</v>
      </c>
      <c r="R77" s="262">
        <v>0</v>
      </c>
      <c r="S77" s="262">
        <v>0</v>
      </c>
      <c r="T77" s="262">
        <v>0</v>
      </c>
      <c r="U77" s="262">
        <v>0</v>
      </c>
      <c r="V77" s="262">
        <v>0</v>
      </c>
      <c r="W77" s="262">
        <v>0</v>
      </c>
      <c r="DA77" s="68" t="s">
        <v>859</v>
      </c>
    </row>
    <row r="78" spans="1:105" ht="12" customHeight="1" x14ac:dyDescent="0.3">
      <c r="A78" s="37" t="s">
        <v>160</v>
      </c>
      <c r="B78" s="228">
        <v>0</v>
      </c>
      <c r="C78" s="228">
        <v>0</v>
      </c>
      <c r="D78" s="228">
        <v>0</v>
      </c>
      <c r="E78" s="228">
        <v>0</v>
      </c>
      <c r="F78" s="228">
        <v>0</v>
      </c>
      <c r="G78" s="228">
        <v>0</v>
      </c>
      <c r="H78" s="228">
        <v>0</v>
      </c>
      <c r="I78" s="228">
        <v>0</v>
      </c>
      <c r="J78" s="228">
        <v>0</v>
      </c>
      <c r="K78" s="228">
        <v>0</v>
      </c>
      <c r="L78" s="228">
        <v>0</v>
      </c>
      <c r="M78" s="228">
        <v>0</v>
      </c>
      <c r="N78" s="228">
        <v>0</v>
      </c>
      <c r="O78" s="228">
        <v>0</v>
      </c>
      <c r="P78" s="228">
        <v>0</v>
      </c>
      <c r="Q78" s="228">
        <v>0</v>
      </c>
      <c r="R78" s="228">
        <v>0</v>
      </c>
      <c r="S78" s="228">
        <v>0</v>
      </c>
      <c r="T78" s="228">
        <v>0</v>
      </c>
      <c r="U78" s="228">
        <v>0</v>
      </c>
      <c r="V78" s="228">
        <v>0</v>
      </c>
      <c r="W78" s="228">
        <v>0</v>
      </c>
      <c r="DA78" s="69" t="s">
        <v>860</v>
      </c>
    </row>
    <row r="79" spans="1:105" ht="12" customHeight="1" x14ac:dyDescent="0.3">
      <c r="A79" s="37" t="s">
        <v>162</v>
      </c>
      <c r="B79" s="228">
        <v>0</v>
      </c>
      <c r="C79" s="228">
        <v>0</v>
      </c>
      <c r="D79" s="228">
        <v>0</v>
      </c>
      <c r="E79" s="228">
        <v>0</v>
      </c>
      <c r="F79" s="228">
        <v>0</v>
      </c>
      <c r="G79" s="228">
        <v>0</v>
      </c>
      <c r="H79" s="228">
        <v>0</v>
      </c>
      <c r="I79" s="228">
        <v>0</v>
      </c>
      <c r="J79" s="228">
        <v>0</v>
      </c>
      <c r="K79" s="228">
        <v>0</v>
      </c>
      <c r="L79" s="228">
        <v>0</v>
      </c>
      <c r="M79" s="228">
        <v>0</v>
      </c>
      <c r="N79" s="228">
        <v>0</v>
      </c>
      <c r="O79" s="228">
        <v>0</v>
      </c>
      <c r="P79" s="228">
        <v>0</v>
      </c>
      <c r="Q79" s="228">
        <v>0</v>
      </c>
      <c r="R79" s="228">
        <v>0</v>
      </c>
      <c r="S79" s="228">
        <v>0</v>
      </c>
      <c r="T79" s="228">
        <v>0</v>
      </c>
      <c r="U79" s="228">
        <v>0</v>
      </c>
      <c r="V79" s="228">
        <v>0</v>
      </c>
      <c r="W79" s="228">
        <v>0</v>
      </c>
      <c r="DA79" s="69" t="s">
        <v>861</v>
      </c>
    </row>
    <row r="80" spans="1:105" ht="12" customHeight="1" x14ac:dyDescent="0.3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862</v>
      </c>
    </row>
    <row r="81" spans="1:105" ht="12" customHeight="1" x14ac:dyDescent="0.3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863</v>
      </c>
    </row>
    <row r="82" spans="1:105" ht="12" customHeight="1" x14ac:dyDescent="0.3">
      <c r="A82" s="37" t="s">
        <v>38</v>
      </c>
      <c r="B82" s="228">
        <v>0</v>
      </c>
      <c r="C82" s="228">
        <v>0</v>
      </c>
      <c r="D82" s="228">
        <v>0</v>
      </c>
      <c r="E82" s="228">
        <v>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864</v>
      </c>
    </row>
    <row r="83" spans="1:105" ht="12" customHeight="1" x14ac:dyDescent="0.3">
      <c r="A83" s="57" t="s">
        <v>560</v>
      </c>
      <c r="B83" s="263">
        <v>0</v>
      </c>
      <c r="C83" s="263">
        <v>0</v>
      </c>
      <c r="D83" s="263">
        <v>0</v>
      </c>
      <c r="E83" s="263">
        <v>0</v>
      </c>
      <c r="F83" s="263">
        <v>0</v>
      </c>
      <c r="G83" s="263">
        <v>0</v>
      </c>
      <c r="H83" s="263">
        <v>0</v>
      </c>
      <c r="I83" s="263">
        <v>0</v>
      </c>
      <c r="J83" s="263">
        <v>0</v>
      </c>
      <c r="K83" s="263">
        <v>0</v>
      </c>
      <c r="L83" s="263">
        <v>0</v>
      </c>
      <c r="M83" s="263">
        <v>0</v>
      </c>
      <c r="N83" s="263">
        <v>0</v>
      </c>
      <c r="O83" s="263">
        <v>0</v>
      </c>
      <c r="P83" s="263">
        <v>0</v>
      </c>
      <c r="Q83" s="263">
        <v>0</v>
      </c>
      <c r="R83" s="263">
        <v>0</v>
      </c>
      <c r="S83" s="263">
        <v>0</v>
      </c>
      <c r="T83" s="263">
        <v>0</v>
      </c>
      <c r="U83" s="263">
        <v>0</v>
      </c>
      <c r="V83" s="263">
        <v>0</v>
      </c>
      <c r="W83" s="263">
        <v>0</v>
      </c>
      <c r="DA83" s="70" t="s">
        <v>865</v>
      </c>
    </row>
    <row r="84" spans="1:105" ht="12" customHeight="1" x14ac:dyDescent="0.3">
      <c r="A84" s="60" t="s">
        <v>562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866</v>
      </c>
    </row>
    <row r="85" spans="1:105" ht="12" customHeight="1" x14ac:dyDescent="0.3">
      <c r="A85" s="59" t="s">
        <v>33</v>
      </c>
      <c r="B85" s="232">
        <v>0</v>
      </c>
      <c r="C85" s="232">
        <v>0</v>
      </c>
      <c r="D85" s="232">
        <v>0</v>
      </c>
      <c r="E85" s="232">
        <v>0</v>
      </c>
      <c r="F85" s="232">
        <v>0</v>
      </c>
      <c r="G85" s="232">
        <v>0</v>
      </c>
      <c r="H85" s="232">
        <v>0</v>
      </c>
      <c r="I85" s="232">
        <v>0</v>
      </c>
      <c r="J85" s="232">
        <v>0</v>
      </c>
      <c r="K85" s="232">
        <v>0</v>
      </c>
      <c r="L85" s="232">
        <v>0</v>
      </c>
      <c r="M85" s="232">
        <v>0</v>
      </c>
      <c r="N85" s="232">
        <v>0</v>
      </c>
      <c r="O85" s="232">
        <v>0</v>
      </c>
      <c r="P85" s="232">
        <v>0</v>
      </c>
      <c r="Q85" s="232">
        <v>0</v>
      </c>
      <c r="R85" s="232">
        <v>0</v>
      </c>
      <c r="S85" s="232">
        <v>0</v>
      </c>
      <c r="T85" s="232">
        <v>0</v>
      </c>
      <c r="U85" s="232">
        <v>0</v>
      </c>
      <c r="V85" s="232">
        <v>0</v>
      </c>
      <c r="W85" s="232">
        <v>0</v>
      </c>
      <c r="DA85" s="71" t="s">
        <v>867</v>
      </c>
    </row>
    <row r="86" spans="1:105" ht="12" customHeight="1" x14ac:dyDescent="0.3">
      <c r="A86" s="59" t="s">
        <v>160</v>
      </c>
      <c r="B86" s="232">
        <v>0</v>
      </c>
      <c r="C86" s="232">
        <v>0</v>
      </c>
      <c r="D86" s="232">
        <v>0</v>
      </c>
      <c r="E86" s="232">
        <v>0</v>
      </c>
      <c r="F86" s="232">
        <v>0</v>
      </c>
      <c r="G86" s="232">
        <v>0</v>
      </c>
      <c r="H86" s="232">
        <v>0</v>
      </c>
      <c r="I86" s="232">
        <v>0</v>
      </c>
      <c r="J86" s="232">
        <v>0</v>
      </c>
      <c r="K86" s="232">
        <v>0</v>
      </c>
      <c r="L86" s="232">
        <v>0</v>
      </c>
      <c r="M86" s="232">
        <v>0</v>
      </c>
      <c r="N86" s="232">
        <v>0</v>
      </c>
      <c r="O86" s="232">
        <v>0</v>
      </c>
      <c r="P86" s="232">
        <v>0</v>
      </c>
      <c r="Q86" s="232">
        <v>0</v>
      </c>
      <c r="R86" s="232">
        <v>0</v>
      </c>
      <c r="S86" s="232">
        <v>0</v>
      </c>
      <c r="T86" s="232">
        <v>0</v>
      </c>
      <c r="U86" s="232">
        <v>0</v>
      </c>
      <c r="V86" s="232">
        <v>0</v>
      </c>
      <c r="W86" s="232">
        <v>0</v>
      </c>
      <c r="DA86" s="71" t="s">
        <v>868</v>
      </c>
    </row>
    <row r="87" spans="1:105" ht="12" customHeight="1" x14ac:dyDescent="0.3">
      <c r="A87" s="59" t="s">
        <v>70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869</v>
      </c>
    </row>
    <row r="88" spans="1:105" ht="12" customHeight="1" x14ac:dyDescent="0.3">
      <c r="A88" s="59" t="s">
        <v>162</v>
      </c>
      <c r="B88" s="232">
        <v>0</v>
      </c>
      <c r="C88" s="232">
        <v>0</v>
      </c>
      <c r="D88" s="232">
        <v>0</v>
      </c>
      <c r="E88" s="232">
        <v>0</v>
      </c>
      <c r="F88" s="232">
        <v>0</v>
      </c>
      <c r="G88" s="232">
        <v>0</v>
      </c>
      <c r="H88" s="232">
        <v>0</v>
      </c>
      <c r="I88" s="232">
        <v>0</v>
      </c>
      <c r="J88" s="232">
        <v>0</v>
      </c>
      <c r="K88" s="232">
        <v>0</v>
      </c>
      <c r="L88" s="232">
        <v>0</v>
      </c>
      <c r="M88" s="232">
        <v>0</v>
      </c>
      <c r="N88" s="232">
        <v>0</v>
      </c>
      <c r="O88" s="232">
        <v>0</v>
      </c>
      <c r="P88" s="232">
        <v>0</v>
      </c>
      <c r="Q88" s="232">
        <v>0</v>
      </c>
      <c r="R88" s="232">
        <v>0</v>
      </c>
      <c r="S88" s="232">
        <v>0</v>
      </c>
      <c r="T88" s="232">
        <v>0</v>
      </c>
      <c r="U88" s="232">
        <v>0</v>
      </c>
      <c r="V88" s="232">
        <v>0</v>
      </c>
      <c r="W88" s="232">
        <v>0</v>
      </c>
      <c r="DA88" s="71" t="s">
        <v>870</v>
      </c>
    </row>
    <row r="89" spans="1:105" ht="12" customHeight="1" x14ac:dyDescent="0.3">
      <c r="A89" s="60" t="s">
        <v>568</v>
      </c>
      <c r="B89" s="264">
        <v>0</v>
      </c>
      <c r="C89" s="264">
        <v>0</v>
      </c>
      <c r="D89" s="264">
        <v>0</v>
      </c>
      <c r="E89" s="264">
        <v>0</v>
      </c>
      <c r="F89" s="264">
        <v>0</v>
      </c>
      <c r="G89" s="264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871</v>
      </c>
    </row>
    <row r="90" spans="1:105" ht="12" customHeight="1" x14ac:dyDescent="0.3">
      <c r="A90" s="57" t="s">
        <v>519</v>
      </c>
      <c r="B90" s="296">
        <v>0</v>
      </c>
      <c r="C90" s="296">
        <v>0</v>
      </c>
      <c r="D90" s="296">
        <v>0</v>
      </c>
      <c r="E90" s="296">
        <v>0</v>
      </c>
      <c r="F90" s="296">
        <v>0</v>
      </c>
      <c r="G90" s="296">
        <v>0</v>
      </c>
      <c r="H90" s="296">
        <v>0</v>
      </c>
      <c r="I90" s="296">
        <v>0</v>
      </c>
      <c r="J90" s="296">
        <v>0</v>
      </c>
      <c r="K90" s="296">
        <v>0</v>
      </c>
      <c r="L90" s="296">
        <v>0</v>
      </c>
      <c r="M90" s="296">
        <v>0</v>
      </c>
      <c r="N90" s="296">
        <v>0</v>
      </c>
      <c r="O90" s="296">
        <v>0</v>
      </c>
      <c r="P90" s="296">
        <v>0</v>
      </c>
      <c r="Q90" s="296">
        <v>0</v>
      </c>
      <c r="R90" s="296">
        <v>0</v>
      </c>
      <c r="S90" s="296">
        <v>0</v>
      </c>
      <c r="T90" s="296">
        <v>0</v>
      </c>
      <c r="U90" s="296">
        <v>0</v>
      </c>
      <c r="V90" s="296">
        <v>0</v>
      </c>
      <c r="W90" s="296">
        <v>0</v>
      </c>
      <c r="DA90" s="70" t="s">
        <v>872</v>
      </c>
    </row>
    <row r="91" spans="1:105" ht="12" customHeight="1" x14ac:dyDescent="0.3">
      <c r="A91" s="60" t="s">
        <v>521</v>
      </c>
      <c r="B91" s="264">
        <v>0</v>
      </c>
      <c r="C91" s="264">
        <v>0</v>
      </c>
      <c r="D91" s="264">
        <v>0</v>
      </c>
      <c r="E91" s="264">
        <v>0</v>
      </c>
      <c r="F91" s="264">
        <v>0</v>
      </c>
      <c r="G91" s="264">
        <v>0</v>
      </c>
      <c r="H91" s="264">
        <v>0</v>
      </c>
      <c r="I91" s="264">
        <v>0</v>
      </c>
      <c r="J91" s="264">
        <v>0</v>
      </c>
      <c r="K91" s="264">
        <v>0</v>
      </c>
      <c r="L91" s="264">
        <v>0</v>
      </c>
      <c r="M91" s="264">
        <v>0</v>
      </c>
      <c r="N91" s="264">
        <v>0</v>
      </c>
      <c r="O91" s="264">
        <v>0</v>
      </c>
      <c r="P91" s="264">
        <v>0</v>
      </c>
      <c r="Q91" s="264">
        <v>0</v>
      </c>
      <c r="R91" s="264">
        <v>0</v>
      </c>
      <c r="S91" s="264">
        <v>0</v>
      </c>
      <c r="T91" s="264">
        <v>0</v>
      </c>
      <c r="U91" s="264">
        <v>0</v>
      </c>
      <c r="V91" s="264">
        <v>0</v>
      </c>
      <c r="W91" s="264">
        <v>0</v>
      </c>
      <c r="DA91" s="72" t="s">
        <v>873</v>
      </c>
    </row>
    <row r="92" spans="1:105" ht="12" customHeight="1" x14ac:dyDescent="0.3">
      <c r="A92" s="59" t="s">
        <v>33</v>
      </c>
      <c r="B92" s="299">
        <v>0</v>
      </c>
      <c r="C92" s="299">
        <v>0</v>
      </c>
      <c r="D92" s="299">
        <v>0</v>
      </c>
      <c r="E92" s="299">
        <v>0</v>
      </c>
      <c r="F92" s="299">
        <v>0</v>
      </c>
      <c r="G92" s="299">
        <v>0</v>
      </c>
      <c r="H92" s="299">
        <v>0</v>
      </c>
      <c r="I92" s="299">
        <v>0</v>
      </c>
      <c r="J92" s="299">
        <v>0</v>
      </c>
      <c r="K92" s="299">
        <v>0</v>
      </c>
      <c r="L92" s="299">
        <v>0</v>
      </c>
      <c r="M92" s="299">
        <v>0</v>
      </c>
      <c r="N92" s="299">
        <v>0</v>
      </c>
      <c r="O92" s="299">
        <v>0</v>
      </c>
      <c r="P92" s="299">
        <v>0</v>
      </c>
      <c r="Q92" s="299">
        <v>0</v>
      </c>
      <c r="R92" s="299">
        <v>0</v>
      </c>
      <c r="S92" s="299">
        <v>0</v>
      </c>
      <c r="T92" s="299">
        <v>0</v>
      </c>
      <c r="U92" s="299">
        <v>0</v>
      </c>
      <c r="V92" s="299">
        <v>0</v>
      </c>
      <c r="W92" s="299">
        <v>0</v>
      </c>
      <c r="DA92" s="71" t="s">
        <v>874</v>
      </c>
    </row>
    <row r="93" spans="1:105" ht="12" customHeight="1" x14ac:dyDescent="0.3">
      <c r="A93" s="59" t="s">
        <v>160</v>
      </c>
      <c r="B93" s="299">
        <v>0</v>
      </c>
      <c r="C93" s="299">
        <v>0</v>
      </c>
      <c r="D93" s="299">
        <v>0</v>
      </c>
      <c r="E93" s="299">
        <v>0</v>
      </c>
      <c r="F93" s="299">
        <v>0</v>
      </c>
      <c r="G93" s="299">
        <v>0</v>
      </c>
      <c r="H93" s="299">
        <v>0</v>
      </c>
      <c r="I93" s="299">
        <v>0</v>
      </c>
      <c r="J93" s="299">
        <v>0</v>
      </c>
      <c r="K93" s="299">
        <v>0</v>
      </c>
      <c r="L93" s="299">
        <v>0</v>
      </c>
      <c r="M93" s="299">
        <v>0</v>
      </c>
      <c r="N93" s="299">
        <v>0</v>
      </c>
      <c r="O93" s="299">
        <v>0</v>
      </c>
      <c r="P93" s="299">
        <v>0</v>
      </c>
      <c r="Q93" s="299">
        <v>0</v>
      </c>
      <c r="R93" s="299">
        <v>0</v>
      </c>
      <c r="S93" s="299">
        <v>0</v>
      </c>
      <c r="T93" s="299">
        <v>0</v>
      </c>
      <c r="U93" s="299">
        <v>0</v>
      </c>
      <c r="V93" s="299">
        <v>0</v>
      </c>
      <c r="W93" s="299">
        <v>0</v>
      </c>
      <c r="DA93" s="71" t="s">
        <v>875</v>
      </c>
    </row>
    <row r="94" spans="1:105" ht="12" customHeight="1" x14ac:dyDescent="0.3">
      <c r="A94" s="59" t="s">
        <v>70</v>
      </c>
      <c r="B94" s="299">
        <v>0</v>
      </c>
      <c r="C94" s="299">
        <v>0</v>
      </c>
      <c r="D94" s="299">
        <v>0</v>
      </c>
      <c r="E94" s="299">
        <v>0</v>
      </c>
      <c r="F94" s="299">
        <v>0</v>
      </c>
      <c r="G94" s="299">
        <v>0</v>
      </c>
      <c r="H94" s="299">
        <v>0</v>
      </c>
      <c r="I94" s="299">
        <v>0</v>
      </c>
      <c r="J94" s="299">
        <v>0</v>
      </c>
      <c r="K94" s="299">
        <v>0</v>
      </c>
      <c r="L94" s="299">
        <v>0</v>
      </c>
      <c r="M94" s="299">
        <v>0</v>
      </c>
      <c r="N94" s="299">
        <v>0</v>
      </c>
      <c r="O94" s="299">
        <v>0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876</v>
      </c>
    </row>
    <row r="95" spans="1:105" ht="12" customHeight="1" x14ac:dyDescent="0.3">
      <c r="A95" s="59" t="s">
        <v>162</v>
      </c>
      <c r="B95" s="299">
        <v>0</v>
      </c>
      <c r="C95" s="299">
        <v>0</v>
      </c>
      <c r="D95" s="299">
        <v>0</v>
      </c>
      <c r="E95" s="299">
        <v>0</v>
      </c>
      <c r="F95" s="299">
        <v>0</v>
      </c>
      <c r="G95" s="299">
        <v>0</v>
      </c>
      <c r="H95" s="299">
        <v>0</v>
      </c>
      <c r="I95" s="299">
        <v>0</v>
      </c>
      <c r="J95" s="299">
        <v>0</v>
      </c>
      <c r="K95" s="299">
        <v>0</v>
      </c>
      <c r="L95" s="299">
        <v>0</v>
      </c>
      <c r="M95" s="299">
        <v>0</v>
      </c>
      <c r="N95" s="299">
        <v>0</v>
      </c>
      <c r="O95" s="299">
        <v>0</v>
      </c>
      <c r="P95" s="299">
        <v>0</v>
      </c>
      <c r="Q95" s="299">
        <v>0</v>
      </c>
      <c r="R95" s="299">
        <v>0</v>
      </c>
      <c r="S95" s="299">
        <v>0</v>
      </c>
      <c r="T95" s="299">
        <v>0</v>
      </c>
      <c r="U95" s="299">
        <v>0</v>
      </c>
      <c r="V95" s="299">
        <v>0</v>
      </c>
      <c r="W95" s="299">
        <v>0</v>
      </c>
      <c r="DA95" s="71" t="s">
        <v>877</v>
      </c>
    </row>
    <row r="96" spans="1:105" ht="12" customHeight="1" x14ac:dyDescent="0.3">
      <c r="A96" s="60" t="s">
        <v>527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878</v>
      </c>
    </row>
    <row r="97" spans="1:105" ht="12" customHeight="1" x14ac:dyDescent="0.3">
      <c r="A97" s="57" t="s">
        <v>529</v>
      </c>
      <c r="B97" s="296">
        <f t="shared" ref="B97:W97" si="2">B98+B102+B113</f>
        <v>0</v>
      </c>
      <c r="C97" s="296">
        <f t="shared" si="2"/>
        <v>0</v>
      </c>
      <c r="D97" s="296">
        <f t="shared" si="2"/>
        <v>0</v>
      </c>
      <c r="E97" s="296">
        <f t="shared" si="2"/>
        <v>0</v>
      </c>
      <c r="F97" s="296">
        <f t="shared" si="2"/>
        <v>0</v>
      </c>
      <c r="G97" s="296">
        <f t="shared" si="2"/>
        <v>0</v>
      </c>
      <c r="H97" s="296">
        <f t="shared" si="2"/>
        <v>0</v>
      </c>
      <c r="I97" s="296">
        <f t="shared" si="2"/>
        <v>0</v>
      </c>
      <c r="J97" s="296">
        <f t="shared" si="2"/>
        <v>0</v>
      </c>
      <c r="K97" s="296">
        <f t="shared" si="2"/>
        <v>0</v>
      </c>
      <c r="L97" s="296">
        <f t="shared" si="2"/>
        <v>0</v>
      </c>
      <c r="M97" s="296">
        <f t="shared" si="2"/>
        <v>0</v>
      </c>
      <c r="N97" s="296">
        <f t="shared" si="2"/>
        <v>0</v>
      </c>
      <c r="O97" s="296">
        <f t="shared" si="2"/>
        <v>0</v>
      </c>
      <c r="P97" s="296">
        <f t="shared" si="2"/>
        <v>0</v>
      </c>
      <c r="Q97" s="296">
        <f t="shared" si="2"/>
        <v>0</v>
      </c>
      <c r="R97" s="296">
        <f t="shared" si="2"/>
        <v>0</v>
      </c>
      <c r="S97" s="296">
        <f t="shared" si="2"/>
        <v>0</v>
      </c>
      <c r="T97" s="296">
        <f t="shared" si="2"/>
        <v>0</v>
      </c>
      <c r="U97" s="296">
        <f t="shared" si="2"/>
        <v>0</v>
      </c>
      <c r="V97" s="296">
        <f t="shared" si="2"/>
        <v>0</v>
      </c>
      <c r="W97" s="296">
        <f t="shared" si="2"/>
        <v>0</v>
      </c>
      <c r="DA97" s="70"/>
    </row>
    <row r="98" spans="1:105" ht="12" customHeight="1" x14ac:dyDescent="0.3">
      <c r="A98" s="60" t="s">
        <v>530</v>
      </c>
      <c r="B98" s="264">
        <v>0</v>
      </c>
      <c r="C98" s="264">
        <v>0</v>
      </c>
      <c r="D98" s="264">
        <v>0</v>
      </c>
      <c r="E98" s="264">
        <v>0</v>
      </c>
      <c r="F98" s="264">
        <v>0</v>
      </c>
      <c r="G98" s="264">
        <v>0</v>
      </c>
      <c r="H98" s="264">
        <v>0</v>
      </c>
      <c r="I98" s="264">
        <v>0</v>
      </c>
      <c r="J98" s="264">
        <v>0</v>
      </c>
      <c r="K98" s="264">
        <v>0</v>
      </c>
      <c r="L98" s="264">
        <v>0</v>
      </c>
      <c r="M98" s="264">
        <v>0</v>
      </c>
      <c r="N98" s="264">
        <v>0</v>
      </c>
      <c r="O98" s="264">
        <v>0</v>
      </c>
      <c r="P98" s="264">
        <v>0</v>
      </c>
      <c r="Q98" s="264">
        <v>0</v>
      </c>
      <c r="R98" s="264">
        <v>0</v>
      </c>
      <c r="S98" s="264">
        <v>0</v>
      </c>
      <c r="T98" s="264">
        <v>0</v>
      </c>
      <c r="U98" s="264">
        <v>0</v>
      </c>
      <c r="V98" s="264">
        <v>0</v>
      </c>
      <c r="W98" s="264">
        <v>0</v>
      </c>
      <c r="DA98" s="72" t="s">
        <v>879</v>
      </c>
    </row>
    <row r="99" spans="1:105" ht="12" customHeight="1" x14ac:dyDescent="0.3">
      <c r="A99" s="59" t="s">
        <v>33</v>
      </c>
      <c r="B99" s="232">
        <v>0</v>
      </c>
      <c r="C99" s="232">
        <v>0</v>
      </c>
      <c r="D99" s="232">
        <v>0</v>
      </c>
      <c r="E99" s="232">
        <v>0</v>
      </c>
      <c r="F99" s="232">
        <v>0</v>
      </c>
      <c r="G99" s="232">
        <v>0</v>
      </c>
      <c r="H99" s="232">
        <v>0</v>
      </c>
      <c r="I99" s="232">
        <v>0</v>
      </c>
      <c r="J99" s="232">
        <v>0</v>
      </c>
      <c r="K99" s="232">
        <v>0</v>
      </c>
      <c r="L99" s="232">
        <v>0</v>
      </c>
      <c r="M99" s="232">
        <v>0</v>
      </c>
      <c r="N99" s="232">
        <v>0</v>
      </c>
      <c r="O99" s="232">
        <v>0</v>
      </c>
      <c r="P99" s="232">
        <v>0</v>
      </c>
      <c r="Q99" s="232">
        <v>0</v>
      </c>
      <c r="R99" s="232">
        <v>0</v>
      </c>
      <c r="S99" s="232">
        <v>0</v>
      </c>
      <c r="T99" s="232">
        <v>0</v>
      </c>
      <c r="U99" s="232">
        <v>0</v>
      </c>
      <c r="V99" s="232">
        <v>0</v>
      </c>
      <c r="W99" s="232">
        <v>0</v>
      </c>
      <c r="DA99" s="71" t="s">
        <v>880</v>
      </c>
    </row>
    <row r="100" spans="1:105" ht="12" customHeight="1" x14ac:dyDescent="0.3">
      <c r="A100" s="59" t="s">
        <v>160</v>
      </c>
      <c r="B100" s="232">
        <v>0</v>
      </c>
      <c r="C100" s="232">
        <v>0</v>
      </c>
      <c r="D100" s="232">
        <v>0</v>
      </c>
      <c r="E100" s="232">
        <v>0</v>
      </c>
      <c r="F100" s="232">
        <v>0</v>
      </c>
      <c r="G100" s="232">
        <v>0</v>
      </c>
      <c r="H100" s="232">
        <v>0</v>
      </c>
      <c r="I100" s="232">
        <v>0</v>
      </c>
      <c r="J100" s="232">
        <v>0</v>
      </c>
      <c r="K100" s="232">
        <v>0</v>
      </c>
      <c r="L100" s="232">
        <v>0</v>
      </c>
      <c r="M100" s="232">
        <v>0</v>
      </c>
      <c r="N100" s="232">
        <v>0</v>
      </c>
      <c r="O100" s="232">
        <v>0</v>
      </c>
      <c r="P100" s="232">
        <v>0</v>
      </c>
      <c r="Q100" s="232">
        <v>0</v>
      </c>
      <c r="R100" s="232">
        <v>0</v>
      </c>
      <c r="S100" s="232">
        <v>0</v>
      </c>
      <c r="T100" s="232">
        <v>0</v>
      </c>
      <c r="U100" s="232">
        <v>0</v>
      </c>
      <c r="V100" s="232">
        <v>0</v>
      </c>
      <c r="W100" s="232">
        <v>0</v>
      </c>
      <c r="DA100" s="71" t="s">
        <v>881</v>
      </c>
    </row>
    <row r="101" spans="1:105" ht="12" customHeight="1" x14ac:dyDescent="0.3">
      <c r="A101" s="59" t="s">
        <v>162</v>
      </c>
      <c r="B101" s="232">
        <v>0</v>
      </c>
      <c r="C101" s="232">
        <v>0</v>
      </c>
      <c r="D101" s="232">
        <v>0</v>
      </c>
      <c r="E101" s="232">
        <v>0</v>
      </c>
      <c r="F101" s="232">
        <v>0</v>
      </c>
      <c r="G101" s="232">
        <v>0</v>
      </c>
      <c r="H101" s="232">
        <v>0</v>
      </c>
      <c r="I101" s="232">
        <v>0</v>
      </c>
      <c r="J101" s="232">
        <v>0</v>
      </c>
      <c r="K101" s="232">
        <v>0</v>
      </c>
      <c r="L101" s="232">
        <v>0</v>
      </c>
      <c r="M101" s="232">
        <v>0</v>
      </c>
      <c r="N101" s="232">
        <v>0</v>
      </c>
      <c r="O101" s="232">
        <v>0</v>
      </c>
      <c r="P101" s="232">
        <v>0</v>
      </c>
      <c r="Q101" s="232">
        <v>0</v>
      </c>
      <c r="R101" s="232">
        <v>0</v>
      </c>
      <c r="S101" s="232">
        <v>0</v>
      </c>
      <c r="T101" s="232">
        <v>0</v>
      </c>
      <c r="U101" s="232">
        <v>0</v>
      </c>
      <c r="V101" s="232">
        <v>0</v>
      </c>
      <c r="W101" s="232">
        <v>0</v>
      </c>
      <c r="DA101" s="71" t="s">
        <v>882</v>
      </c>
    </row>
    <row r="102" spans="1:105" ht="12" customHeight="1" x14ac:dyDescent="0.3">
      <c r="A102" s="60" t="s">
        <v>535</v>
      </c>
      <c r="B102" s="264">
        <v>0</v>
      </c>
      <c r="C102" s="264">
        <v>0</v>
      </c>
      <c r="D102" s="264">
        <v>0</v>
      </c>
      <c r="E102" s="264">
        <v>0</v>
      </c>
      <c r="F102" s="264">
        <v>0</v>
      </c>
      <c r="G102" s="264">
        <v>0</v>
      </c>
      <c r="H102" s="264">
        <v>0</v>
      </c>
      <c r="I102" s="264">
        <v>0</v>
      </c>
      <c r="J102" s="264">
        <v>0</v>
      </c>
      <c r="K102" s="264">
        <v>0</v>
      </c>
      <c r="L102" s="264">
        <v>0</v>
      </c>
      <c r="M102" s="264">
        <v>0</v>
      </c>
      <c r="N102" s="264">
        <v>0</v>
      </c>
      <c r="O102" s="264">
        <v>0</v>
      </c>
      <c r="P102" s="264">
        <v>0</v>
      </c>
      <c r="Q102" s="264">
        <v>0</v>
      </c>
      <c r="R102" s="264">
        <v>0</v>
      </c>
      <c r="S102" s="264">
        <v>0</v>
      </c>
      <c r="T102" s="264">
        <v>0</v>
      </c>
      <c r="U102" s="264">
        <v>0</v>
      </c>
      <c r="V102" s="264">
        <v>0</v>
      </c>
      <c r="W102" s="264">
        <v>0</v>
      </c>
      <c r="DA102" s="72" t="s">
        <v>883</v>
      </c>
    </row>
    <row r="103" spans="1:105" ht="12" customHeight="1" x14ac:dyDescent="0.3">
      <c r="A103" s="64" t="s">
        <v>30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884</v>
      </c>
    </row>
    <row r="104" spans="1:105" ht="12" customHeight="1" x14ac:dyDescent="0.3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885</v>
      </c>
    </row>
    <row r="105" spans="1:105" ht="12" customHeight="1" x14ac:dyDescent="0.3">
      <c r="A105" s="64" t="s">
        <v>33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886</v>
      </c>
    </row>
    <row r="106" spans="1:105" ht="12" customHeight="1" x14ac:dyDescent="0.3">
      <c r="A106" s="64" t="s">
        <v>160</v>
      </c>
      <c r="B106" s="231">
        <v>0</v>
      </c>
      <c r="C106" s="231">
        <v>0</v>
      </c>
      <c r="D106" s="231">
        <v>0</v>
      </c>
      <c r="E106" s="231">
        <v>0</v>
      </c>
      <c r="F106" s="231">
        <v>0</v>
      </c>
      <c r="G106" s="231">
        <v>0</v>
      </c>
      <c r="H106" s="231">
        <v>0</v>
      </c>
      <c r="I106" s="231">
        <v>0</v>
      </c>
      <c r="J106" s="231">
        <v>0</v>
      </c>
      <c r="K106" s="231">
        <v>0</v>
      </c>
      <c r="L106" s="231">
        <v>0</v>
      </c>
      <c r="M106" s="231">
        <v>0</v>
      </c>
      <c r="N106" s="231">
        <v>0</v>
      </c>
      <c r="O106" s="231">
        <v>0</v>
      </c>
      <c r="P106" s="231">
        <v>0</v>
      </c>
      <c r="Q106" s="231">
        <v>0</v>
      </c>
      <c r="R106" s="231">
        <v>0</v>
      </c>
      <c r="S106" s="231">
        <v>0</v>
      </c>
      <c r="T106" s="231">
        <v>0</v>
      </c>
      <c r="U106" s="231">
        <v>0</v>
      </c>
      <c r="V106" s="231">
        <v>0</v>
      </c>
      <c r="W106" s="231">
        <v>0</v>
      </c>
      <c r="DA106" s="73" t="s">
        <v>887</v>
      </c>
    </row>
    <row r="107" spans="1:105" ht="12" customHeight="1" x14ac:dyDescent="0.3">
      <c r="A107" s="64" t="s">
        <v>70</v>
      </c>
      <c r="B107" s="231">
        <v>0</v>
      </c>
      <c r="C107" s="231">
        <v>0</v>
      </c>
      <c r="D107" s="231">
        <v>0</v>
      </c>
      <c r="E107" s="231">
        <v>0</v>
      </c>
      <c r="F107" s="231">
        <v>0</v>
      </c>
      <c r="G107" s="231">
        <v>0</v>
      </c>
      <c r="H107" s="231">
        <v>0</v>
      </c>
      <c r="I107" s="231">
        <v>0</v>
      </c>
      <c r="J107" s="231">
        <v>0</v>
      </c>
      <c r="K107" s="231">
        <v>0</v>
      </c>
      <c r="L107" s="231">
        <v>0</v>
      </c>
      <c r="M107" s="231">
        <v>0</v>
      </c>
      <c r="N107" s="231">
        <v>0</v>
      </c>
      <c r="O107" s="231">
        <v>0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888</v>
      </c>
    </row>
    <row r="108" spans="1:105" ht="12" customHeight="1" x14ac:dyDescent="0.3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889</v>
      </c>
    </row>
    <row r="109" spans="1:105" ht="12" customHeight="1" x14ac:dyDescent="0.3">
      <c r="A109" s="64" t="s">
        <v>162</v>
      </c>
      <c r="B109" s="231">
        <v>0</v>
      </c>
      <c r="C109" s="231">
        <v>0</v>
      </c>
      <c r="D109" s="231">
        <v>0</v>
      </c>
      <c r="E109" s="231">
        <v>0</v>
      </c>
      <c r="F109" s="231">
        <v>0</v>
      </c>
      <c r="G109" s="231">
        <v>0</v>
      </c>
      <c r="H109" s="231">
        <v>0</v>
      </c>
      <c r="I109" s="231">
        <v>0</v>
      </c>
      <c r="J109" s="231">
        <v>0</v>
      </c>
      <c r="K109" s="231">
        <v>0</v>
      </c>
      <c r="L109" s="231">
        <v>0</v>
      </c>
      <c r="M109" s="231">
        <v>0</v>
      </c>
      <c r="N109" s="231">
        <v>0</v>
      </c>
      <c r="O109" s="231">
        <v>0</v>
      </c>
      <c r="P109" s="231">
        <v>0</v>
      </c>
      <c r="Q109" s="231">
        <v>0</v>
      </c>
      <c r="R109" s="231">
        <v>0</v>
      </c>
      <c r="S109" s="231">
        <v>0</v>
      </c>
      <c r="T109" s="231">
        <v>0</v>
      </c>
      <c r="U109" s="231">
        <v>0</v>
      </c>
      <c r="V109" s="231">
        <v>0</v>
      </c>
      <c r="W109" s="231">
        <v>0</v>
      </c>
      <c r="DA109" s="73" t="s">
        <v>890</v>
      </c>
    </row>
    <row r="110" spans="1:105" ht="12" customHeight="1" x14ac:dyDescent="0.3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891</v>
      </c>
    </row>
    <row r="111" spans="1:105" ht="12" customHeight="1" x14ac:dyDescent="0.3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892</v>
      </c>
    </row>
    <row r="112" spans="1:105" ht="12" customHeight="1" x14ac:dyDescent="0.3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893</v>
      </c>
    </row>
    <row r="113" spans="1:105" ht="12" customHeight="1" x14ac:dyDescent="0.3">
      <c r="A113" s="61" t="s">
        <v>547</v>
      </c>
      <c r="B113" s="265">
        <v>0</v>
      </c>
      <c r="C113" s="265">
        <v>0</v>
      </c>
      <c r="D113" s="265">
        <v>0</v>
      </c>
      <c r="E113" s="265">
        <v>0</v>
      </c>
      <c r="F113" s="265">
        <v>0</v>
      </c>
      <c r="G113" s="265">
        <v>0</v>
      </c>
      <c r="H113" s="265">
        <v>0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894</v>
      </c>
    </row>
    <row r="114" spans="1:105" ht="12" customHeight="1" x14ac:dyDescent="0.3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3">
      <c r="A115" s="34" t="s">
        <v>45</v>
      </c>
      <c r="B115" s="225">
        <f t="shared" ref="B115:W115" si="3">B116+B117+B118+B119+B120+B126+B134+B141+B158</f>
        <v>474.7760568202425</v>
      </c>
      <c r="C115" s="225">
        <f t="shared" si="3"/>
        <v>446.85921997520427</v>
      </c>
      <c r="D115" s="225">
        <f t="shared" si="3"/>
        <v>475.18864781459774</v>
      </c>
      <c r="E115" s="225">
        <f t="shared" si="3"/>
        <v>543.38307584884342</v>
      </c>
      <c r="F115" s="225">
        <f t="shared" si="3"/>
        <v>548.60734939743372</v>
      </c>
      <c r="G115" s="225">
        <f t="shared" si="3"/>
        <v>564.82162657534195</v>
      </c>
      <c r="H115" s="225">
        <f t="shared" si="3"/>
        <v>570.35353263228171</v>
      </c>
      <c r="I115" s="225">
        <f t="shared" si="3"/>
        <v>557.8397735009903</v>
      </c>
      <c r="J115" s="225">
        <f t="shared" si="3"/>
        <v>535.60613442495321</v>
      </c>
      <c r="K115" s="225">
        <f t="shared" si="3"/>
        <v>424.85272780835874</v>
      </c>
      <c r="L115" s="225">
        <f t="shared" si="3"/>
        <v>399.55025345083487</v>
      </c>
      <c r="M115" s="225">
        <f t="shared" si="3"/>
        <v>371.68916032303446</v>
      </c>
      <c r="N115" s="225">
        <f t="shared" si="3"/>
        <v>404.72843162590527</v>
      </c>
      <c r="O115" s="225">
        <f t="shared" si="3"/>
        <v>384.1750818403525</v>
      </c>
      <c r="P115" s="225">
        <f t="shared" si="3"/>
        <v>371.68186476137078</v>
      </c>
      <c r="Q115" s="225">
        <f t="shared" si="3"/>
        <v>366.67963308034086</v>
      </c>
      <c r="R115" s="225">
        <f t="shared" si="3"/>
        <v>369.54053940031304</v>
      </c>
      <c r="S115" s="225">
        <f t="shared" si="3"/>
        <v>365.4266786407851</v>
      </c>
      <c r="T115" s="225">
        <f t="shared" si="3"/>
        <v>393.99184852102843</v>
      </c>
      <c r="U115" s="225">
        <f t="shared" si="3"/>
        <v>378.69882912114457</v>
      </c>
      <c r="V115" s="225">
        <f t="shared" si="3"/>
        <v>364.47253504107641</v>
      </c>
      <c r="W115" s="225">
        <f t="shared" si="3"/>
        <v>376.76139288072852</v>
      </c>
      <c r="DA115" s="89"/>
    </row>
    <row r="116" spans="1:105" ht="12" customHeight="1" x14ac:dyDescent="0.3">
      <c r="A116" s="55" t="s">
        <v>92</v>
      </c>
      <c r="B116" s="261">
        <v>0</v>
      </c>
      <c r="C116" s="261">
        <v>0</v>
      </c>
      <c r="D116" s="261">
        <v>0</v>
      </c>
      <c r="E116" s="261">
        <v>0</v>
      </c>
      <c r="F116" s="261">
        <v>0</v>
      </c>
      <c r="G116" s="261">
        <v>0</v>
      </c>
      <c r="H116" s="261">
        <v>0</v>
      </c>
      <c r="I116" s="261">
        <v>0</v>
      </c>
      <c r="J116" s="261">
        <v>0</v>
      </c>
      <c r="K116" s="261">
        <v>0</v>
      </c>
      <c r="L116" s="261">
        <v>0</v>
      </c>
      <c r="M116" s="261">
        <v>0</v>
      </c>
      <c r="N116" s="261">
        <v>0</v>
      </c>
      <c r="O116" s="261">
        <v>0</v>
      </c>
      <c r="P116" s="261">
        <v>0</v>
      </c>
      <c r="Q116" s="261">
        <v>0</v>
      </c>
      <c r="R116" s="261">
        <v>0</v>
      </c>
      <c r="S116" s="261">
        <v>0</v>
      </c>
      <c r="T116" s="261">
        <v>0</v>
      </c>
      <c r="U116" s="261">
        <v>0</v>
      </c>
      <c r="V116" s="261">
        <v>0</v>
      </c>
      <c r="W116" s="261">
        <v>0</v>
      </c>
      <c r="DA116" s="67" t="s">
        <v>895</v>
      </c>
    </row>
    <row r="117" spans="1:105" ht="12" customHeight="1" x14ac:dyDescent="0.3">
      <c r="A117" s="202" t="s">
        <v>93</v>
      </c>
      <c r="B117" s="226">
        <v>0</v>
      </c>
      <c r="C117" s="226">
        <v>0</v>
      </c>
      <c r="D117" s="226">
        <v>0</v>
      </c>
      <c r="E117" s="226">
        <v>0</v>
      </c>
      <c r="F117" s="226">
        <v>0</v>
      </c>
      <c r="G117" s="226">
        <v>0</v>
      </c>
      <c r="H117" s="226">
        <v>0</v>
      </c>
      <c r="I117" s="226">
        <v>0</v>
      </c>
      <c r="J117" s="226">
        <v>0</v>
      </c>
      <c r="K117" s="226">
        <v>0</v>
      </c>
      <c r="L117" s="226">
        <v>0</v>
      </c>
      <c r="M117" s="226">
        <v>0</v>
      </c>
      <c r="N117" s="226">
        <v>0</v>
      </c>
      <c r="O117" s="226">
        <v>0</v>
      </c>
      <c r="P117" s="226">
        <v>0</v>
      </c>
      <c r="Q117" s="226">
        <v>0</v>
      </c>
      <c r="R117" s="226">
        <v>0</v>
      </c>
      <c r="S117" s="226">
        <v>0</v>
      </c>
      <c r="T117" s="226">
        <v>0</v>
      </c>
      <c r="U117" s="226">
        <v>0</v>
      </c>
      <c r="V117" s="226">
        <v>0</v>
      </c>
      <c r="W117" s="226">
        <v>0</v>
      </c>
      <c r="DA117" s="174" t="s">
        <v>896</v>
      </c>
    </row>
    <row r="118" spans="1:105" ht="12" customHeight="1" x14ac:dyDescent="0.3">
      <c r="A118" s="202" t="s">
        <v>94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DA118" s="174" t="s">
        <v>897</v>
      </c>
    </row>
    <row r="119" spans="1:105" ht="12" customHeight="1" x14ac:dyDescent="0.3">
      <c r="A119" s="202" t="s">
        <v>95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DA119" s="174" t="s">
        <v>898</v>
      </c>
    </row>
    <row r="120" spans="1:105" ht="12" customHeight="1" x14ac:dyDescent="0.3">
      <c r="A120" s="56" t="s">
        <v>96</v>
      </c>
      <c r="B120" s="262">
        <v>0.61983180213420108</v>
      </c>
      <c r="C120" s="262">
        <v>0.50147472458423181</v>
      </c>
      <c r="D120" s="262">
        <v>0.52549234505570397</v>
      </c>
      <c r="E120" s="262">
        <v>0.64446795225149944</v>
      </c>
      <c r="F120" s="262">
        <v>0.73488903369306036</v>
      </c>
      <c r="G120" s="262">
        <v>0.75827547979421761</v>
      </c>
      <c r="H120" s="262">
        <v>0.7427737713040593</v>
      </c>
      <c r="I120" s="262">
        <v>0.72407380498339913</v>
      </c>
      <c r="J120" s="262">
        <v>0.66812419732119022</v>
      </c>
      <c r="K120" s="262">
        <v>0.61336450122915098</v>
      </c>
      <c r="L120" s="262">
        <v>0.54927967425302271</v>
      </c>
      <c r="M120" s="262">
        <v>0.50366419547590058</v>
      </c>
      <c r="N120" s="262">
        <v>0.5373042285886408</v>
      </c>
      <c r="O120" s="262">
        <v>0.53313785085806276</v>
      </c>
      <c r="P120" s="262">
        <v>0.4580187655521003</v>
      </c>
      <c r="Q120" s="262">
        <v>0.46015888265512339</v>
      </c>
      <c r="R120" s="262">
        <v>0.45919115107011221</v>
      </c>
      <c r="S120" s="262">
        <v>0.42817580857561399</v>
      </c>
      <c r="T120" s="262">
        <v>0.43684927157745113</v>
      </c>
      <c r="U120" s="262">
        <v>0.4177280651687495</v>
      </c>
      <c r="V120" s="262">
        <v>0.40517619212884021</v>
      </c>
      <c r="W120" s="262">
        <v>0.4703531529633842</v>
      </c>
      <c r="DA120" s="68" t="s">
        <v>899</v>
      </c>
    </row>
    <row r="121" spans="1:105" ht="12" customHeight="1" x14ac:dyDescent="0.3">
      <c r="A121" s="37" t="s">
        <v>160</v>
      </c>
      <c r="B121" s="228">
        <v>8.6832176173802705E-2</v>
      </c>
      <c r="C121" s="228">
        <v>6.9034011945316876E-3</v>
      </c>
      <c r="D121" s="228">
        <v>7.167725673632744E-3</v>
      </c>
      <c r="E121" s="228">
        <v>7.270787776439116E-3</v>
      </c>
      <c r="F121" s="228">
        <v>7.0394447143204619E-3</v>
      </c>
      <c r="G121" s="228">
        <v>2.874327058726147E-2</v>
      </c>
      <c r="H121" s="228">
        <v>3.5489553027420309E-2</v>
      </c>
      <c r="I121" s="228">
        <v>2.8037802660673149E-2</v>
      </c>
      <c r="J121" s="228">
        <v>2.082696413596289E-2</v>
      </c>
      <c r="K121" s="228">
        <v>0</v>
      </c>
      <c r="L121" s="228">
        <v>5.9481238329801966E-3</v>
      </c>
      <c r="M121" s="228">
        <v>5.7362836351698273E-3</v>
      </c>
      <c r="N121" s="228">
        <v>2.358525540417622E-2</v>
      </c>
      <c r="O121" s="228">
        <v>2.2920384315714921E-2</v>
      </c>
      <c r="P121" s="228">
        <v>5.3729643114353862E-3</v>
      </c>
      <c r="Q121" s="228">
        <v>5.1915462812847221E-3</v>
      </c>
      <c r="R121" s="228">
        <v>5.050508080100144E-3</v>
      </c>
      <c r="S121" s="228">
        <v>4.8949668823310849E-4</v>
      </c>
      <c r="T121" s="228">
        <v>4.9062479756746926E-4</v>
      </c>
      <c r="U121" s="228">
        <v>4.814484413455056E-4</v>
      </c>
      <c r="V121" s="228">
        <v>2.5187426478843349E-2</v>
      </c>
      <c r="W121" s="228">
        <v>2.6445118107043229E-2</v>
      </c>
      <c r="DA121" s="69" t="s">
        <v>900</v>
      </c>
    </row>
    <row r="122" spans="1:105" ht="12" customHeight="1" x14ac:dyDescent="0.3">
      <c r="A122" s="37" t="s">
        <v>162</v>
      </c>
      <c r="B122" s="228">
        <v>0.5329996259603984</v>
      </c>
      <c r="C122" s="228">
        <v>0.49457132338970022</v>
      </c>
      <c r="D122" s="228">
        <v>0.51832461938207119</v>
      </c>
      <c r="E122" s="228">
        <v>0.63719716447506036</v>
      </c>
      <c r="F122" s="228">
        <v>0.72784958897873986</v>
      </c>
      <c r="G122" s="228">
        <v>0.72953220920695616</v>
      </c>
      <c r="H122" s="228">
        <v>0.70728421827663901</v>
      </c>
      <c r="I122" s="228">
        <v>0.696036002322726</v>
      </c>
      <c r="J122" s="228">
        <v>0.64729723318522736</v>
      </c>
      <c r="K122" s="228">
        <v>0.61336450122915098</v>
      </c>
      <c r="L122" s="228">
        <v>0.54333155042004255</v>
      </c>
      <c r="M122" s="228">
        <v>0.49792791184073082</v>
      </c>
      <c r="N122" s="228">
        <v>0.51371897318446458</v>
      </c>
      <c r="O122" s="228">
        <v>0.51021746654234779</v>
      </c>
      <c r="P122" s="228">
        <v>0.45264580124066489</v>
      </c>
      <c r="Q122" s="228">
        <v>0.45496733637383868</v>
      </c>
      <c r="R122" s="228">
        <v>0.454140642990012</v>
      </c>
      <c r="S122" s="228">
        <v>0.42768631188738088</v>
      </c>
      <c r="T122" s="228">
        <v>0.43635864677988367</v>
      </c>
      <c r="U122" s="228">
        <v>0.41724661672740398</v>
      </c>
      <c r="V122" s="228">
        <v>0.37998876564999678</v>
      </c>
      <c r="W122" s="228">
        <v>0.44390803485634089</v>
      </c>
      <c r="DA122" s="69" t="s">
        <v>901</v>
      </c>
    </row>
    <row r="123" spans="1:105" ht="12" customHeight="1" x14ac:dyDescent="0.3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902</v>
      </c>
    </row>
    <row r="124" spans="1:105" ht="12" customHeight="1" x14ac:dyDescent="0.3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903</v>
      </c>
    </row>
    <row r="125" spans="1:105" ht="12" customHeight="1" x14ac:dyDescent="0.3">
      <c r="A125" s="37" t="s">
        <v>38</v>
      </c>
      <c r="B125" s="228">
        <v>0</v>
      </c>
      <c r="C125" s="228">
        <v>0</v>
      </c>
      <c r="D125" s="228">
        <v>0</v>
      </c>
      <c r="E125" s="228">
        <v>0</v>
      </c>
      <c r="F125" s="228">
        <v>0</v>
      </c>
      <c r="G125" s="228">
        <v>0</v>
      </c>
      <c r="H125" s="228">
        <v>0</v>
      </c>
      <c r="I125" s="228">
        <v>0</v>
      </c>
      <c r="J125" s="228">
        <v>0</v>
      </c>
      <c r="K125" s="228">
        <v>0</v>
      </c>
      <c r="L125" s="228">
        <v>0</v>
      </c>
      <c r="M125" s="228">
        <v>0</v>
      </c>
      <c r="N125" s="228">
        <v>0</v>
      </c>
      <c r="O125" s="228">
        <v>0</v>
      </c>
      <c r="P125" s="228">
        <v>0</v>
      </c>
      <c r="Q125" s="228">
        <v>0</v>
      </c>
      <c r="R125" s="228">
        <v>0</v>
      </c>
      <c r="S125" s="228">
        <v>0</v>
      </c>
      <c r="T125" s="228">
        <v>0</v>
      </c>
      <c r="U125" s="228">
        <v>0</v>
      </c>
      <c r="V125" s="228">
        <v>0</v>
      </c>
      <c r="W125" s="228">
        <v>0</v>
      </c>
      <c r="DA125" s="69" t="s">
        <v>904</v>
      </c>
    </row>
    <row r="126" spans="1:105" ht="12" customHeight="1" x14ac:dyDescent="0.3">
      <c r="A126" s="57" t="s">
        <v>604</v>
      </c>
      <c r="B126" s="296">
        <v>194.13392014776599</v>
      </c>
      <c r="C126" s="296">
        <v>182.26286877968269</v>
      </c>
      <c r="D126" s="296">
        <v>194.91452292190809</v>
      </c>
      <c r="E126" s="296">
        <v>207.7765420174988</v>
      </c>
      <c r="F126" s="296">
        <v>226.32806248111561</v>
      </c>
      <c r="G126" s="296">
        <v>225.24861320915491</v>
      </c>
      <c r="H126" s="296">
        <v>219.82958675838239</v>
      </c>
      <c r="I126" s="296">
        <v>215.73415598517579</v>
      </c>
      <c r="J126" s="296">
        <v>224.13584787818081</v>
      </c>
      <c r="K126" s="296">
        <v>182.76345464081649</v>
      </c>
      <c r="L126" s="296">
        <v>130.22186971534421</v>
      </c>
      <c r="M126" s="296">
        <v>111.2991735145059</v>
      </c>
      <c r="N126" s="296">
        <v>129.6506922724117</v>
      </c>
      <c r="O126" s="296">
        <v>123.1330419043569</v>
      </c>
      <c r="P126" s="296">
        <v>109.08291697429161</v>
      </c>
      <c r="Q126" s="296">
        <v>113.1374006274456</v>
      </c>
      <c r="R126" s="296">
        <v>117.3099125136104</v>
      </c>
      <c r="S126" s="296">
        <v>110.3882131095494</v>
      </c>
      <c r="T126" s="296">
        <v>110.3977048768545</v>
      </c>
      <c r="U126" s="296">
        <v>107.6108176250267</v>
      </c>
      <c r="V126" s="296">
        <v>105.29079523393921</v>
      </c>
      <c r="W126" s="296">
        <v>111.6725439051888</v>
      </c>
      <c r="DA126" s="70" t="s">
        <v>905</v>
      </c>
    </row>
    <row r="127" spans="1:105" ht="12" customHeight="1" x14ac:dyDescent="0.3">
      <c r="A127" s="60" t="s">
        <v>606</v>
      </c>
      <c r="B127" s="264">
        <v>194.13392014776599</v>
      </c>
      <c r="C127" s="264">
        <v>182.26286877968269</v>
      </c>
      <c r="D127" s="264">
        <v>194.91452292190809</v>
      </c>
      <c r="E127" s="264">
        <v>207.7765420174988</v>
      </c>
      <c r="F127" s="264">
        <v>226.32806248111561</v>
      </c>
      <c r="G127" s="264">
        <v>225.24861320915491</v>
      </c>
      <c r="H127" s="264">
        <v>219.82958675838239</v>
      </c>
      <c r="I127" s="264">
        <v>215.73415598517579</v>
      </c>
      <c r="J127" s="264">
        <v>224.13584787818081</v>
      </c>
      <c r="K127" s="264">
        <v>182.76345464081649</v>
      </c>
      <c r="L127" s="264">
        <v>130.22186971534421</v>
      </c>
      <c r="M127" s="264">
        <v>111.2991735145059</v>
      </c>
      <c r="N127" s="264">
        <v>129.6506922724117</v>
      </c>
      <c r="O127" s="264">
        <v>123.1330419043569</v>
      </c>
      <c r="P127" s="264">
        <v>109.08291697429161</v>
      </c>
      <c r="Q127" s="264">
        <v>113.1374006274456</v>
      </c>
      <c r="R127" s="264">
        <v>117.3099125136104</v>
      </c>
      <c r="S127" s="264">
        <v>110.3882131095494</v>
      </c>
      <c r="T127" s="264">
        <v>110.3977048768545</v>
      </c>
      <c r="U127" s="264">
        <v>107.6108176250267</v>
      </c>
      <c r="V127" s="264">
        <v>105.29079523393921</v>
      </c>
      <c r="W127" s="264">
        <v>111.6725439051888</v>
      </c>
      <c r="DA127" s="72" t="s">
        <v>906</v>
      </c>
    </row>
    <row r="128" spans="1:105" ht="12" customHeight="1" x14ac:dyDescent="0.3">
      <c r="A128" s="59" t="s">
        <v>30</v>
      </c>
      <c r="B128" s="232">
        <v>61.521792295504603</v>
      </c>
      <c r="C128" s="232">
        <v>59.795279755763019</v>
      </c>
      <c r="D128" s="232">
        <v>50.253848090288677</v>
      </c>
      <c r="E128" s="232">
        <v>48.35348054048864</v>
      </c>
      <c r="F128" s="232">
        <v>52.119383631058582</v>
      </c>
      <c r="G128" s="232">
        <v>45.335278888291569</v>
      </c>
      <c r="H128" s="232">
        <v>47.278695636188573</v>
      </c>
      <c r="I128" s="232">
        <v>50.823078073412702</v>
      </c>
      <c r="J128" s="232">
        <v>91.528807191425258</v>
      </c>
      <c r="K128" s="232">
        <v>67.698568206339218</v>
      </c>
      <c r="L128" s="232">
        <v>11.192560073301181</v>
      </c>
      <c r="M128" s="232">
        <v>0</v>
      </c>
      <c r="N128" s="232">
        <v>7.5491608285248901</v>
      </c>
      <c r="O128" s="232">
        <v>0</v>
      </c>
      <c r="P128" s="232">
        <v>0</v>
      </c>
      <c r="Q128" s="232">
        <v>0</v>
      </c>
      <c r="R128" s="232">
        <v>0</v>
      </c>
      <c r="S128" s="232">
        <v>0</v>
      </c>
      <c r="T128" s="232">
        <v>0</v>
      </c>
      <c r="U128" s="232">
        <v>0</v>
      </c>
      <c r="V128" s="232">
        <v>0</v>
      </c>
      <c r="W128" s="232">
        <v>0</v>
      </c>
      <c r="DA128" s="71" t="s">
        <v>907</v>
      </c>
    </row>
    <row r="129" spans="1:105" ht="12" customHeight="1" x14ac:dyDescent="0.3">
      <c r="A129" s="59" t="s">
        <v>33</v>
      </c>
      <c r="B129" s="232">
        <v>0</v>
      </c>
      <c r="C129" s="232">
        <v>0</v>
      </c>
      <c r="D129" s="232">
        <v>0</v>
      </c>
      <c r="E129" s="232">
        <v>0</v>
      </c>
      <c r="F129" s="232">
        <v>0</v>
      </c>
      <c r="G129" s="232">
        <v>0</v>
      </c>
      <c r="H129" s="232">
        <v>0</v>
      </c>
      <c r="I129" s="232">
        <v>0</v>
      </c>
      <c r="J129" s="232">
        <v>0</v>
      </c>
      <c r="K129" s="232">
        <v>0</v>
      </c>
      <c r="L129" s="232">
        <v>0</v>
      </c>
      <c r="M129" s="232">
        <v>0</v>
      </c>
      <c r="N129" s="232">
        <v>0</v>
      </c>
      <c r="O129" s="232">
        <v>0</v>
      </c>
      <c r="P129" s="232">
        <v>0</v>
      </c>
      <c r="Q129" s="232">
        <v>0</v>
      </c>
      <c r="R129" s="232">
        <v>0</v>
      </c>
      <c r="S129" s="232">
        <v>0</v>
      </c>
      <c r="T129" s="232">
        <v>0</v>
      </c>
      <c r="U129" s="232">
        <v>0</v>
      </c>
      <c r="V129" s="232">
        <v>0</v>
      </c>
      <c r="W129" s="232">
        <v>0</v>
      </c>
      <c r="DA129" s="71" t="s">
        <v>908</v>
      </c>
    </row>
    <row r="130" spans="1:105" ht="12" customHeight="1" x14ac:dyDescent="0.3">
      <c r="A130" s="59" t="s">
        <v>160</v>
      </c>
      <c r="B130" s="232">
        <v>16.594943906360879</v>
      </c>
      <c r="C130" s="232">
        <v>1.2607217559656061</v>
      </c>
      <c r="D130" s="232">
        <v>1.273284716931276</v>
      </c>
      <c r="E130" s="232">
        <v>1.35331679577236</v>
      </c>
      <c r="F130" s="232">
        <v>1.3166666377751171</v>
      </c>
      <c r="G130" s="232">
        <v>5.3899224348137169</v>
      </c>
      <c r="H130" s="232">
        <v>6.7339013866730966</v>
      </c>
      <c r="I130" s="232">
        <v>5.3461951596640889</v>
      </c>
      <c r="J130" s="232">
        <v>3.865124147277561</v>
      </c>
      <c r="K130" s="232">
        <v>0</v>
      </c>
      <c r="L130" s="232">
        <v>1.2889628120098231</v>
      </c>
      <c r="M130" s="232">
        <v>1.267597803008286</v>
      </c>
      <c r="N130" s="232">
        <v>5.1727532050601868</v>
      </c>
      <c r="O130" s="232">
        <v>5.1718337702194628</v>
      </c>
      <c r="P130" s="232">
        <v>1.2634458645578159</v>
      </c>
      <c r="Q130" s="232">
        <v>1.260887083949648</v>
      </c>
      <c r="R130" s="232">
        <v>1.274923010600497</v>
      </c>
      <c r="S130" s="232">
        <v>0.1247963402708047</v>
      </c>
      <c r="T130" s="232">
        <v>0.1235339968682411</v>
      </c>
      <c r="U130" s="232">
        <v>0.1237150571378515</v>
      </c>
      <c r="V130" s="232">
        <v>6.5282891179038529</v>
      </c>
      <c r="W130" s="232">
        <v>6.263313101910243</v>
      </c>
      <c r="DA130" s="71" t="s">
        <v>909</v>
      </c>
    </row>
    <row r="131" spans="1:105" ht="12" customHeight="1" x14ac:dyDescent="0.3">
      <c r="A131" s="59" t="s">
        <v>70</v>
      </c>
      <c r="B131" s="232">
        <v>14.152883352767409</v>
      </c>
      <c r="C131" s="232">
        <v>30.886630951977612</v>
      </c>
      <c r="D131" s="232">
        <v>51.311486778124781</v>
      </c>
      <c r="E131" s="232">
        <v>39.467792400772481</v>
      </c>
      <c r="F131" s="232">
        <v>36.754105030898543</v>
      </c>
      <c r="G131" s="232">
        <v>37.721929626531328</v>
      </c>
      <c r="H131" s="232">
        <v>31.614618278625159</v>
      </c>
      <c r="I131" s="232">
        <v>26.846054832352149</v>
      </c>
      <c r="J131" s="232">
        <v>8.6147510958089075</v>
      </c>
      <c r="K131" s="232">
        <v>0</v>
      </c>
      <c r="L131" s="232">
        <v>0</v>
      </c>
      <c r="M131" s="232">
        <v>0</v>
      </c>
      <c r="N131" s="232">
        <v>4.2591709141743541</v>
      </c>
      <c r="O131" s="232">
        <v>2.8339970336534641</v>
      </c>
      <c r="P131" s="232">
        <v>1.3803748235729709</v>
      </c>
      <c r="Q131" s="232">
        <v>1.377173468117298</v>
      </c>
      <c r="R131" s="232">
        <v>1.394175823648226</v>
      </c>
      <c r="S131" s="232">
        <v>1.2255258284405111</v>
      </c>
      <c r="T131" s="232">
        <v>0.40380156314961491</v>
      </c>
      <c r="U131" s="232">
        <v>0.26962174118956922</v>
      </c>
      <c r="V131" s="232">
        <v>0.27382066806862959</v>
      </c>
      <c r="W131" s="232">
        <v>0.27319021140648869</v>
      </c>
      <c r="DA131" s="71" t="s">
        <v>910</v>
      </c>
    </row>
    <row r="132" spans="1:105" ht="12" customHeight="1" x14ac:dyDescent="0.3">
      <c r="A132" s="59" t="s">
        <v>162</v>
      </c>
      <c r="B132" s="232">
        <v>101.86430059313319</v>
      </c>
      <c r="C132" s="232">
        <v>90.32023631597643</v>
      </c>
      <c r="D132" s="232">
        <v>92.075903336563357</v>
      </c>
      <c r="E132" s="232">
        <v>118.6019522804653</v>
      </c>
      <c r="F132" s="232">
        <v>136.1379071813833</v>
      </c>
      <c r="G132" s="232">
        <v>136.80148225951831</v>
      </c>
      <c r="H132" s="232">
        <v>134.20237145689561</v>
      </c>
      <c r="I132" s="232">
        <v>132.7188279197469</v>
      </c>
      <c r="J132" s="232">
        <v>120.1271654436691</v>
      </c>
      <c r="K132" s="232">
        <v>115.0648864344773</v>
      </c>
      <c r="L132" s="232">
        <v>117.7403468300332</v>
      </c>
      <c r="M132" s="232">
        <v>110.03157571149769</v>
      </c>
      <c r="N132" s="232">
        <v>112.6696073246523</v>
      </c>
      <c r="O132" s="232">
        <v>115.127211100484</v>
      </c>
      <c r="P132" s="232">
        <v>106.4390962861608</v>
      </c>
      <c r="Q132" s="232">
        <v>110.4993400753787</v>
      </c>
      <c r="R132" s="232">
        <v>114.6408136793617</v>
      </c>
      <c r="S132" s="232">
        <v>109.0378909408381</v>
      </c>
      <c r="T132" s="232">
        <v>109.8703693168366</v>
      </c>
      <c r="U132" s="232">
        <v>107.2174808266992</v>
      </c>
      <c r="V132" s="232">
        <v>98.488685447966773</v>
      </c>
      <c r="W132" s="232">
        <v>105.1360405918721</v>
      </c>
      <c r="DA132" s="71" t="s">
        <v>911</v>
      </c>
    </row>
    <row r="133" spans="1:105" ht="12" customHeight="1" x14ac:dyDescent="0.3">
      <c r="A133" s="60" t="s">
        <v>613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912</v>
      </c>
    </row>
    <row r="134" spans="1:105" ht="12" customHeight="1" x14ac:dyDescent="0.3">
      <c r="A134" s="57" t="s">
        <v>615</v>
      </c>
      <c r="B134" s="296">
        <v>73.650109839352979</v>
      </c>
      <c r="C134" s="296">
        <v>68.199530319914288</v>
      </c>
      <c r="D134" s="296">
        <v>79.249175608184629</v>
      </c>
      <c r="E134" s="296">
        <v>86.538406962297273</v>
      </c>
      <c r="F134" s="296">
        <v>94.843438652382758</v>
      </c>
      <c r="G134" s="296">
        <v>97.317045201841921</v>
      </c>
      <c r="H134" s="296">
        <v>93.491286004915224</v>
      </c>
      <c r="I134" s="296">
        <v>89.752555672691784</v>
      </c>
      <c r="J134" s="296">
        <v>76.763734450957529</v>
      </c>
      <c r="K134" s="296">
        <v>67.162936850650169</v>
      </c>
      <c r="L134" s="296">
        <v>61.9775456801313</v>
      </c>
      <c r="M134" s="296">
        <v>57.03134378271703</v>
      </c>
      <c r="N134" s="296">
        <v>63.255111258400589</v>
      </c>
      <c r="O134" s="296">
        <v>63.095193091832137</v>
      </c>
      <c r="P134" s="296">
        <v>55.895701129996141</v>
      </c>
      <c r="Q134" s="296">
        <v>57.973278561910277</v>
      </c>
      <c r="R134" s="296">
        <v>60.111335407285907</v>
      </c>
      <c r="S134" s="296">
        <v>56.564554188625877</v>
      </c>
      <c r="T134" s="296">
        <v>56.569417910675092</v>
      </c>
      <c r="U134" s="296">
        <v>55.141375635752432</v>
      </c>
      <c r="V134" s="296">
        <v>53.952561825266557</v>
      </c>
      <c r="W134" s="296">
        <v>57.222664296939421</v>
      </c>
      <c r="DA134" s="70" t="s">
        <v>913</v>
      </c>
    </row>
    <row r="135" spans="1:105" ht="12" customHeight="1" x14ac:dyDescent="0.3">
      <c r="A135" s="60" t="s">
        <v>617</v>
      </c>
      <c r="B135" s="264">
        <v>73.650109839352979</v>
      </c>
      <c r="C135" s="264">
        <v>68.199530319914288</v>
      </c>
      <c r="D135" s="264">
        <v>79.249175608184629</v>
      </c>
      <c r="E135" s="264">
        <v>86.538406962297273</v>
      </c>
      <c r="F135" s="264">
        <v>94.843438652382758</v>
      </c>
      <c r="G135" s="264">
        <v>97.317045201841921</v>
      </c>
      <c r="H135" s="264">
        <v>93.491286004915224</v>
      </c>
      <c r="I135" s="264">
        <v>89.752555672691784</v>
      </c>
      <c r="J135" s="264">
        <v>76.763734450957529</v>
      </c>
      <c r="K135" s="264">
        <v>67.162936850650169</v>
      </c>
      <c r="L135" s="264">
        <v>61.9775456801313</v>
      </c>
      <c r="M135" s="264">
        <v>57.03134378271703</v>
      </c>
      <c r="N135" s="264">
        <v>63.255111258400589</v>
      </c>
      <c r="O135" s="264">
        <v>63.095193091832137</v>
      </c>
      <c r="P135" s="264">
        <v>55.895701129996141</v>
      </c>
      <c r="Q135" s="264">
        <v>57.973278561910277</v>
      </c>
      <c r="R135" s="264">
        <v>60.111335407285907</v>
      </c>
      <c r="S135" s="264">
        <v>56.564554188625877</v>
      </c>
      <c r="T135" s="264">
        <v>56.569417910675092</v>
      </c>
      <c r="U135" s="264">
        <v>55.141375635752432</v>
      </c>
      <c r="V135" s="264">
        <v>53.952561825266557</v>
      </c>
      <c r="W135" s="264">
        <v>57.222664296939421</v>
      </c>
      <c r="DA135" s="72" t="s">
        <v>914</v>
      </c>
    </row>
    <row r="136" spans="1:105" ht="12" customHeight="1" x14ac:dyDescent="0.3">
      <c r="A136" s="59" t="s">
        <v>33</v>
      </c>
      <c r="B136" s="299">
        <v>0</v>
      </c>
      <c r="C136" s="299">
        <v>0</v>
      </c>
      <c r="D136" s="299">
        <v>0</v>
      </c>
      <c r="E136" s="299">
        <v>0</v>
      </c>
      <c r="F136" s="299">
        <v>0</v>
      </c>
      <c r="G136" s="299">
        <v>0</v>
      </c>
      <c r="H136" s="299">
        <v>0</v>
      </c>
      <c r="I136" s="299">
        <v>0</v>
      </c>
      <c r="J136" s="299">
        <v>0</v>
      </c>
      <c r="K136" s="299">
        <v>0</v>
      </c>
      <c r="L136" s="299">
        <v>0</v>
      </c>
      <c r="M136" s="299">
        <v>0</v>
      </c>
      <c r="N136" s="299">
        <v>0</v>
      </c>
      <c r="O136" s="299">
        <v>0</v>
      </c>
      <c r="P136" s="299">
        <v>0</v>
      </c>
      <c r="Q136" s="299">
        <v>0</v>
      </c>
      <c r="R136" s="299">
        <v>0</v>
      </c>
      <c r="S136" s="299">
        <v>0</v>
      </c>
      <c r="T136" s="299">
        <v>0</v>
      </c>
      <c r="U136" s="299">
        <v>0</v>
      </c>
      <c r="V136" s="299">
        <v>0</v>
      </c>
      <c r="W136" s="299">
        <v>0</v>
      </c>
      <c r="DA136" s="71" t="s">
        <v>915</v>
      </c>
    </row>
    <row r="137" spans="1:105" ht="12" customHeight="1" x14ac:dyDescent="0.3">
      <c r="A137" s="59" t="s">
        <v>160</v>
      </c>
      <c r="B137" s="299">
        <v>9.2164982289026529</v>
      </c>
      <c r="C137" s="299">
        <v>0.70206845995930145</v>
      </c>
      <c r="D137" s="299">
        <v>0.69754108536239523</v>
      </c>
      <c r="E137" s="299">
        <v>0.73461065504848111</v>
      </c>
      <c r="F137" s="299">
        <v>0.71682531725613019</v>
      </c>
      <c r="G137" s="299">
        <v>2.9154666451110369</v>
      </c>
      <c r="H137" s="299">
        <v>3.6485531681463099</v>
      </c>
      <c r="I137" s="299">
        <v>2.909657039301905</v>
      </c>
      <c r="J137" s="299">
        <v>2.2374480429170158</v>
      </c>
      <c r="K137" s="299">
        <v>0</v>
      </c>
      <c r="L137" s="299">
        <v>0.67115193561630138</v>
      </c>
      <c r="M137" s="299">
        <v>0.64953587523415235</v>
      </c>
      <c r="N137" s="299">
        <v>2.67976228986694</v>
      </c>
      <c r="O137" s="299">
        <v>2.6501241691431718</v>
      </c>
      <c r="P137" s="299">
        <v>0.6474083605217219</v>
      </c>
      <c r="Q137" s="299">
        <v>0.64609720346708355</v>
      </c>
      <c r="R137" s="299">
        <v>0.65328942002050872</v>
      </c>
      <c r="S137" s="299">
        <v>6.3947491792304995E-2</v>
      </c>
      <c r="T137" s="299">
        <v>6.3300648349625996E-2</v>
      </c>
      <c r="U137" s="299">
        <v>6.3393426311541351E-2</v>
      </c>
      <c r="V137" s="299">
        <v>3.3451919653978379</v>
      </c>
      <c r="W137" s="299">
        <v>3.209414333047885</v>
      </c>
      <c r="DA137" s="71" t="s">
        <v>916</v>
      </c>
    </row>
    <row r="138" spans="1:105" ht="12" customHeight="1" x14ac:dyDescent="0.3">
      <c r="A138" s="59" t="s">
        <v>70</v>
      </c>
      <c r="B138" s="299">
        <v>7.8602268914358184</v>
      </c>
      <c r="C138" s="299">
        <v>17.20009139461364</v>
      </c>
      <c r="D138" s="299">
        <v>28.109871816440869</v>
      </c>
      <c r="E138" s="299">
        <v>21.424001327273771</v>
      </c>
      <c r="F138" s="299">
        <v>20.00982803343334</v>
      </c>
      <c r="G138" s="299">
        <v>20.404194855390148</v>
      </c>
      <c r="H138" s="299">
        <v>17.12938890202577</v>
      </c>
      <c r="I138" s="299">
        <v>14.610916752493999</v>
      </c>
      <c r="J138" s="299">
        <v>4.9869182062654902</v>
      </c>
      <c r="K138" s="299">
        <v>0</v>
      </c>
      <c r="L138" s="299">
        <v>0</v>
      </c>
      <c r="M138" s="299">
        <v>0</v>
      </c>
      <c r="N138" s="299">
        <v>2.2064778947384052</v>
      </c>
      <c r="O138" s="299">
        <v>1.4521820243743839</v>
      </c>
      <c r="P138" s="299">
        <v>0.70732448971812967</v>
      </c>
      <c r="Q138" s="299">
        <v>0.70568406780125537</v>
      </c>
      <c r="R138" s="299">
        <v>0.71439632641720996</v>
      </c>
      <c r="S138" s="299">
        <v>0.6279775727829684</v>
      </c>
      <c r="T138" s="299">
        <v>0.20691389738831031</v>
      </c>
      <c r="U138" s="299">
        <v>0.13815817069902109</v>
      </c>
      <c r="V138" s="299">
        <v>0.1403097629777092</v>
      </c>
      <c r="W138" s="299">
        <v>0.1399867076530085</v>
      </c>
      <c r="DA138" s="71" t="s">
        <v>917</v>
      </c>
    </row>
    <row r="139" spans="1:105" ht="12" customHeight="1" x14ac:dyDescent="0.3">
      <c r="A139" s="59" t="s">
        <v>162</v>
      </c>
      <c r="B139" s="299">
        <v>56.573384719014513</v>
      </c>
      <c r="C139" s="299">
        <v>50.297370465341352</v>
      </c>
      <c r="D139" s="299">
        <v>50.441762706381368</v>
      </c>
      <c r="E139" s="299">
        <v>64.379794979975031</v>
      </c>
      <c r="F139" s="299">
        <v>74.116785301693284</v>
      </c>
      <c r="G139" s="299">
        <v>73.997383701340738</v>
      </c>
      <c r="H139" s="299">
        <v>72.71334393474315</v>
      </c>
      <c r="I139" s="299">
        <v>72.231981880895873</v>
      </c>
      <c r="J139" s="299">
        <v>69.539368201775019</v>
      </c>
      <c r="K139" s="299">
        <v>67.162936850650169</v>
      </c>
      <c r="L139" s="299">
        <v>61.306393744514999</v>
      </c>
      <c r="M139" s="299">
        <v>56.38180790748288</v>
      </c>
      <c r="N139" s="299">
        <v>58.368871073795248</v>
      </c>
      <c r="O139" s="299">
        <v>58.99288689831458</v>
      </c>
      <c r="P139" s="299">
        <v>54.540968279756292</v>
      </c>
      <c r="Q139" s="299">
        <v>56.62149729064194</v>
      </c>
      <c r="R139" s="299">
        <v>58.743649660848178</v>
      </c>
      <c r="S139" s="299">
        <v>55.872629124050597</v>
      </c>
      <c r="T139" s="299">
        <v>56.299203364937149</v>
      </c>
      <c r="U139" s="299">
        <v>54.939824038741868</v>
      </c>
      <c r="V139" s="299">
        <v>50.467060096891018</v>
      </c>
      <c r="W139" s="299">
        <v>53.873263256238531</v>
      </c>
      <c r="DA139" s="71" t="s">
        <v>918</v>
      </c>
    </row>
    <row r="140" spans="1:105" ht="12" customHeight="1" x14ac:dyDescent="0.3">
      <c r="A140" s="60" t="s">
        <v>623</v>
      </c>
      <c r="B140" s="264">
        <v>0</v>
      </c>
      <c r="C140" s="264">
        <v>0</v>
      </c>
      <c r="D140" s="264">
        <v>0</v>
      </c>
      <c r="E140" s="264">
        <v>0</v>
      </c>
      <c r="F140" s="264">
        <v>0</v>
      </c>
      <c r="G140" s="264">
        <v>0</v>
      </c>
      <c r="H140" s="264">
        <v>0</v>
      </c>
      <c r="I140" s="264">
        <v>0</v>
      </c>
      <c r="J140" s="264">
        <v>0</v>
      </c>
      <c r="K140" s="264">
        <v>0</v>
      </c>
      <c r="L140" s="264">
        <v>0</v>
      </c>
      <c r="M140" s="264">
        <v>0</v>
      </c>
      <c r="N140" s="264">
        <v>0</v>
      </c>
      <c r="O140" s="264">
        <v>0</v>
      </c>
      <c r="P140" s="264">
        <v>0</v>
      </c>
      <c r="Q140" s="264">
        <v>0</v>
      </c>
      <c r="R140" s="264">
        <v>0</v>
      </c>
      <c r="S140" s="264">
        <v>0</v>
      </c>
      <c r="T140" s="264">
        <v>0</v>
      </c>
      <c r="U140" s="264">
        <v>0</v>
      </c>
      <c r="V140" s="264">
        <v>0</v>
      </c>
      <c r="W140" s="264">
        <v>0</v>
      </c>
      <c r="DA140" s="72" t="s">
        <v>919</v>
      </c>
    </row>
    <row r="141" spans="1:105" ht="12" customHeight="1" x14ac:dyDescent="0.3">
      <c r="A141" s="57" t="s">
        <v>625</v>
      </c>
      <c r="B141" s="263">
        <f t="shared" ref="B141:W141" si="4">B142+B146+B157</f>
        <v>155.89908164939305</v>
      </c>
      <c r="C141" s="263">
        <f t="shared" si="4"/>
        <v>145.00983297389377</v>
      </c>
      <c r="D141" s="263">
        <f t="shared" si="4"/>
        <v>149.81483812306158</v>
      </c>
      <c r="E141" s="263">
        <f t="shared" si="4"/>
        <v>196.98011266597018</v>
      </c>
      <c r="F141" s="263">
        <f t="shared" si="4"/>
        <v>172.64934151026438</v>
      </c>
      <c r="G141" s="263">
        <f t="shared" si="4"/>
        <v>177.51600878706722</v>
      </c>
      <c r="H141" s="263">
        <f t="shared" si="4"/>
        <v>184.10141526415893</v>
      </c>
      <c r="I141" s="263">
        <f t="shared" si="4"/>
        <v>181.51678685622369</v>
      </c>
      <c r="J141" s="263">
        <f t="shared" si="4"/>
        <v>165.18352643318525</v>
      </c>
      <c r="K141" s="263">
        <f t="shared" si="4"/>
        <v>115.93507140650709</v>
      </c>
      <c r="L141" s="263">
        <f t="shared" si="4"/>
        <v>128.86634777270706</v>
      </c>
      <c r="M141" s="263">
        <f t="shared" si="4"/>
        <v>119.76282090845376</v>
      </c>
      <c r="N141" s="263">
        <f t="shared" si="4"/>
        <v>127.48617732263295</v>
      </c>
      <c r="O141" s="263">
        <f t="shared" si="4"/>
        <v>124.56937899330536</v>
      </c>
      <c r="P141" s="263">
        <f t="shared" si="4"/>
        <v>118.18136789153098</v>
      </c>
      <c r="Q141" s="263">
        <f t="shared" si="4"/>
        <v>111.31156500832984</v>
      </c>
      <c r="R141" s="263">
        <f t="shared" si="4"/>
        <v>112.21032032834663</v>
      </c>
      <c r="S141" s="263">
        <f t="shared" si="4"/>
        <v>111.44914553403419</v>
      </c>
      <c r="T141" s="263">
        <f t="shared" si="4"/>
        <v>114.51260646192138</v>
      </c>
      <c r="U141" s="263">
        <f t="shared" si="4"/>
        <v>111.25922779519671</v>
      </c>
      <c r="V141" s="263">
        <f t="shared" si="4"/>
        <v>107.50873178974184</v>
      </c>
      <c r="W141" s="263">
        <f t="shared" si="4"/>
        <v>114.61648152563686</v>
      </c>
      <c r="DA141" s="70"/>
    </row>
    <row r="142" spans="1:105" ht="12" customHeight="1" x14ac:dyDescent="0.3">
      <c r="A142" s="60" t="s">
        <v>626</v>
      </c>
      <c r="B142" s="264">
        <v>33.175766002372349</v>
      </c>
      <c r="C142" s="264">
        <v>26.84084305069026</v>
      </c>
      <c r="D142" s="264">
        <v>28.126357853176671</v>
      </c>
      <c r="E142" s="264">
        <v>34.494386874480888</v>
      </c>
      <c r="F142" s="264">
        <v>39.334068590162182</v>
      </c>
      <c r="G142" s="264">
        <v>40.585800529065018</v>
      </c>
      <c r="H142" s="264">
        <v>39.756089869276813</v>
      </c>
      <c r="I142" s="264">
        <v>38.755196232050778</v>
      </c>
      <c r="J142" s="264">
        <v>35.76055948489644</v>
      </c>
      <c r="K142" s="264">
        <v>32.829611350813472</v>
      </c>
      <c r="L142" s="264">
        <v>30.294963748838839</v>
      </c>
      <c r="M142" s="264">
        <v>27.87723317347919</v>
      </c>
      <c r="N142" s="264">
        <v>30.135735140973249</v>
      </c>
      <c r="O142" s="264">
        <v>30.327040629041122</v>
      </c>
      <c r="P142" s="264">
        <v>27.063846181377819</v>
      </c>
      <c r="Q142" s="264">
        <v>28.082542106269059</v>
      </c>
      <c r="R142" s="264">
        <v>29.127942331049901</v>
      </c>
      <c r="S142" s="264">
        <v>27.419265325664679</v>
      </c>
      <c r="T142" s="264">
        <v>27.574980214904731</v>
      </c>
      <c r="U142" s="264">
        <v>26.9024352671657</v>
      </c>
      <c r="V142" s="264">
        <v>26.32107147683983</v>
      </c>
      <c r="W142" s="264">
        <v>27.919493759841352</v>
      </c>
      <c r="DA142" s="72" t="s">
        <v>920</v>
      </c>
    </row>
    <row r="143" spans="1:105" ht="12" customHeight="1" x14ac:dyDescent="0.3">
      <c r="A143" s="59" t="s">
        <v>33</v>
      </c>
      <c r="B143" s="232">
        <v>0</v>
      </c>
      <c r="C143" s="232">
        <v>0</v>
      </c>
      <c r="D143" s="232">
        <v>0</v>
      </c>
      <c r="E143" s="232">
        <v>0</v>
      </c>
      <c r="F143" s="232">
        <v>0</v>
      </c>
      <c r="G143" s="232">
        <v>0</v>
      </c>
      <c r="H143" s="232">
        <v>0</v>
      </c>
      <c r="I143" s="232">
        <v>0</v>
      </c>
      <c r="J143" s="232">
        <v>0</v>
      </c>
      <c r="K143" s="232">
        <v>0</v>
      </c>
      <c r="L143" s="232">
        <v>0</v>
      </c>
      <c r="M143" s="232">
        <v>0</v>
      </c>
      <c r="N143" s="232">
        <v>0</v>
      </c>
      <c r="O143" s="232">
        <v>0</v>
      </c>
      <c r="P143" s="232">
        <v>0</v>
      </c>
      <c r="Q143" s="232">
        <v>0</v>
      </c>
      <c r="R143" s="232">
        <v>0</v>
      </c>
      <c r="S143" s="232">
        <v>0</v>
      </c>
      <c r="T143" s="232">
        <v>0</v>
      </c>
      <c r="U143" s="232">
        <v>0</v>
      </c>
      <c r="V143" s="232">
        <v>0</v>
      </c>
      <c r="W143" s="232">
        <v>0</v>
      </c>
      <c r="DA143" s="71" t="s">
        <v>921</v>
      </c>
    </row>
    <row r="144" spans="1:105" ht="12" customHeight="1" x14ac:dyDescent="0.3">
      <c r="A144" s="59" t="s">
        <v>160</v>
      </c>
      <c r="B144" s="232">
        <v>4.6475897950056106</v>
      </c>
      <c r="C144" s="232">
        <v>0.36949640509199638</v>
      </c>
      <c r="D144" s="232">
        <v>0.38364406101600951</v>
      </c>
      <c r="E144" s="232">
        <v>0.38916033848780729</v>
      </c>
      <c r="F144" s="232">
        <v>0.3767779740000633</v>
      </c>
      <c r="G144" s="232">
        <v>1.5384496501510529</v>
      </c>
      <c r="H144" s="232">
        <v>1.8995364592660271</v>
      </c>
      <c r="I144" s="232">
        <v>1.5006903116110051</v>
      </c>
      <c r="J144" s="232">
        <v>1.114738686100696</v>
      </c>
      <c r="K144" s="232">
        <v>0</v>
      </c>
      <c r="L144" s="232">
        <v>0.32806274169674082</v>
      </c>
      <c r="M144" s="232">
        <v>0.31749669300146549</v>
      </c>
      <c r="N144" s="232">
        <v>1.3228241511507219</v>
      </c>
      <c r="O144" s="232">
        <v>1.3038043073797481</v>
      </c>
      <c r="P144" s="232">
        <v>0.31748279895789322</v>
      </c>
      <c r="Q144" s="232">
        <v>0.31682930078324661</v>
      </c>
      <c r="R144" s="232">
        <v>0.32036964945170893</v>
      </c>
      <c r="S144" s="232">
        <v>3.1346094996227591E-2</v>
      </c>
      <c r="T144" s="232">
        <v>3.096942118505052E-2</v>
      </c>
      <c r="U144" s="232">
        <v>3.1006141573329551E-2</v>
      </c>
      <c r="V144" s="232">
        <v>1.636226573886336</v>
      </c>
      <c r="W144" s="232">
        <v>1.5697445745098231</v>
      </c>
      <c r="DA144" s="71" t="s">
        <v>922</v>
      </c>
    </row>
    <row r="145" spans="1:105" ht="12" customHeight="1" x14ac:dyDescent="0.3">
      <c r="A145" s="59" t="s">
        <v>162</v>
      </c>
      <c r="B145" s="232">
        <v>28.528176207366741</v>
      </c>
      <c r="C145" s="232">
        <v>26.47134664559826</v>
      </c>
      <c r="D145" s="232">
        <v>27.742713792160661</v>
      </c>
      <c r="E145" s="232">
        <v>34.105226535993083</v>
      </c>
      <c r="F145" s="232">
        <v>38.957290616162112</v>
      </c>
      <c r="G145" s="232">
        <v>39.047350878913967</v>
      </c>
      <c r="H145" s="232">
        <v>37.856553410010783</v>
      </c>
      <c r="I145" s="232">
        <v>37.254505920439783</v>
      </c>
      <c r="J145" s="232">
        <v>34.645820798795746</v>
      </c>
      <c r="K145" s="232">
        <v>32.829611350813472</v>
      </c>
      <c r="L145" s="232">
        <v>29.966901007142091</v>
      </c>
      <c r="M145" s="232">
        <v>27.559736480477721</v>
      </c>
      <c r="N145" s="232">
        <v>28.81291098982252</v>
      </c>
      <c r="O145" s="232">
        <v>29.023236321661379</v>
      </c>
      <c r="P145" s="232">
        <v>26.746363382419929</v>
      </c>
      <c r="Q145" s="232">
        <v>27.765712805485808</v>
      </c>
      <c r="R145" s="232">
        <v>28.807572681598192</v>
      </c>
      <c r="S145" s="232">
        <v>27.387919230668452</v>
      </c>
      <c r="T145" s="232">
        <v>27.544010793719679</v>
      </c>
      <c r="U145" s="232">
        <v>26.871429125592371</v>
      </c>
      <c r="V145" s="232">
        <v>24.68484490295349</v>
      </c>
      <c r="W145" s="232">
        <v>26.349749185331529</v>
      </c>
      <c r="DA145" s="71" t="s">
        <v>923</v>
      </c>
    </row>
    <row r="146" spans="1:105" ht="12" customHeight="1" x14ac:dyDescent="0.3">
      <c r="A146" s="60" t="s">
        <v>631</v>
      </c>
      <c r="B146" s="264">
        <v>122.7233156470207</v>
      </c>
      <c r="C146" s="264">
        <v>118.1689899232035</v>
      </c>
      <c r="D146" s="264">
        <v>121.68848026988491</v>
      </c>
      <c r="E146" s="264">
        <v>162.4857257914893</v>
      </c>
      <c r="F146" s="264">
        <v>133.31527292010219</v>
      </c>
      <c r="G146" s="264">
        <v>136.93020825800221</v>
      </c>
      <c r="H146" s="264">
        <v>144.34532539488211</v>
      </c>
      <c r="I146" s="264">
        <v>142.7615906241729</v>
      </c>
      <c r="J146" s="264">
        <v>129.4229669482888</v>
      </c>
      <c r="K146" s="264">
        <v>83.105460055693612</v>
      </c>
      <c r="L146" s="264">
        <v>98.571384023868234</v>
      </c>
      <c r="M146" s="264">
        <v>91.885587734974564</v>
      </c>
      <c r="N146" s="264">
        <v>97.350442181659702</v>
      </c>
      <c r="O146" s="264">
        <v>94.242338364264242</v>
      </c>
      <c r="P146" s="264">
        <v>91.117521710153156</v>
      </c>
      <c r="Q146" s="264">
        <v>83.229022902060777</v>
      </c>
      <c r="R146" s="264">
        <v>83.082377997296717</v>
      </c>
      <c r="S146" s="264">
        <v>84.029880208369505</v>
      </c>
      <c r="T146" s="264">
        <v>86.937626247016652</v>
      </c>
      <c r="U146" s="264">
        <v>84.356792528031008</v>
      </c>
      <c r="V146" s="264">
        <v>81.187660312902011</v>
      </c>
      <c r="W146" s="264">
        <v>86.696987765795512</v>
      </c>
      <c r="DA146" s="72" t="s">
        <v>924</v>
      </c>
    </row>
    <row r="147" spans="1:105" ht="12" customHeight="1" x14ac:dyDescent="0.3">
      <c r="A147" s="64" t="s">
        <v>30</v>
      </c>
      <c r="B147" s="231">
        <v>38.891494743962362</v>
      </c>
      <c r="C147" s="231">
        <v>38.767895283460803</v>
      </c>
      <c r="D147" s="231">
        <v>31.374339429140271</v>
      </c>
      <c r="E147" s="231">
        <v>24.017890179196421</v>
      </c>
      <c r="F147" s="231">
        <v>29.263188848238819</v>
      </c>
      <c r="G147" s="231">
        <v>23.1639615912637</v>
      </c>
      <c r="H147" s="231">
        <v>24.33412916356372</v>
      </c>
      <c r="I147" s="231">
        <v>27.01691536637885</v>
      </c>
      <c r="J147" s="231">
        <v>52.85156256838691</v>
      </c>
      <c r="K147" s="231">
        <v>30.783619553244609</v>
      </c>
      <c r="L147" s="231">
        <v>7.488945846910247</v>
      </c>
      <c r="M147" s="231">
        <v>0</v>
      </c>
      <c r="N147" s="231">
        <v>5.0023073315944817</v>
      </c>
      <c r="O147" s="231">
        <v>0</v>
      </c>
      <c r="P147" s="231">
        <v>0</v>
      </c>
      <c r="Q147" s="231">
        <v>0</v>
      </c>
      <c r="R147" s="231">
        <v>0</v>
      </c>
      <c r="S147" s="231">
        <v>0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925</v>
      </c>
    </row>
    <row r="148" spans="1:105" ht="12" customHeight="1" x14ac:dyDescent="0.3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926</v>
      </c>
    </row>
    <row r="149" spans="1:105" ht="12" customHeight="1" x14ac:dyDescent="0.3">
      <c r="A149" s="64" t="s">
        <v>33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0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927</v>
      </c>
    </row>
    <row r="150" spans="1:105" ht="12" customHeight="1" x14ac:dyDescent="0.3">
      <c r="A150" s="64" t="s">
        <v>160</v>
      </c>
      <c r="B150" s="231">
        <v>10.4906269734561</v>
      </c>
      <c r="C150" s="231">
        <v>0.81738105777730474</v>
      </c>
      <c r="D150" s="231">
        <v>0.79493349100680077</v>
      </c>
      <c r="E150" s="231">
        <v>0.6722125029098075</v>
      </c>
      <c r="F150" s="231">
        <v>0.73926170624221454</v>
      </c>
      <c r="G150" s="231">
        <v>2.7539690793026108</v>
      </c>
      <c r="H150" s="231">
        <v>3.4659083528644921</v>
      </c>
      <c r="I150" s="231">
        <v>2.841970766747977</v>
      </c>
      <c r="J150" s="231">
        <v>2.231842159563953</v>
      </c>
      <c r="K150" s="231">
        <v>0</v>
      </c>
      <c r="L150" s="231">
        <v>0.86244546686409973</v>
      </c>
      <c r="M150" s="231">
        <v>0.91620442513187506</v>
      </c>
      <c r="N150" s="231">
        <v>3.4276261785851432</v>
      </c>
      <c r="O150" s="231">
        <v>3.47786844895424</v>
      </c>
      <c r="P150" s="231">
        <v>0.9228610916643577</v>
      </c>
      <c r="Q150" s="231">
        <v>0.92756594552252991</v>
      </c>
      <c r="R150" s="231">
        <v>0.90293849185057218</v>
      </c>
      <c r="S150" s="231">
        <v>9.4997656253314855E-2</v>
      </c>
      <c r="T150" s="231">
        <v>9.7282388800665365E-2</v>
      </c>
      <c r="U150" s="231">
        <v>9.6981006537247297E-2</v>
      </c>
      <c r="V150" s="231">
        <v>5.0338352763998184</v>
      </c>
      <c r="W150" s="231">
        <v>4.8625235924658492</v>
      </c>
      <c r="DA150" s="73" t="s">
        <v>928</v>
      </c>
    </row>
    <row r="151" spans="1:105" ht="12" customHeight="1" x14ac:dyDescent="0.3">
      <c r="A151" s="64" t="s">
        <v>70</v>
      </c>
      <c r="B151" s="231">
        <v>8.9468587956967944</v>
      </c>
      <c r="C151" s="231">
        <v>20.025153813077718</v>
      </c>
      <c r="D151" s="231">
        <v>32.034641404940068</v>
      </c>
      <c r="E151" s="231">
        <v>19.604237231760958</v>
      </c>
      <c r="F151" s="231">
        <v>20.63612885525875</v>
      </c>
      <c r="G151" s="231">
        <v>19.27393743778185</v>
      </c>
      <c r="H151" s="231">
        <v>16.27189993921851</v>
      </c>
      <c r="I151" s="231">
        <v>14.27102841506666</v>
      </c>
      <c r="J151" s="231">
        <v>4.9744235779124013</v>
      </c>
      <c r="K151" s="231">
        <v>0</v>
      </c>
      <c r="L151" s="231">
        <v>0</v>
      </c>
      <c r="M151" s="231">
        <v>0</v>
      </c>
      <c r="N151" s="231">
        <v>2.8222583111468151</v>
      </c>
      <c r="O151" s="231">
        <v>1.9057590219793641</v>
      </c>
      <c r="P151" s="231">
        <v>1.008269726724214</v>
      </c>
      <c r="Q151" s="231">
        <v>1.01311150408594</v>
      </c>
      <c r="R151" s="231">
        <v>0.98739688993967567</v>
      </c>
      <c r="S151" s="231">
        <v>0.9328965987874146</v>
      </c>
      <c r="T151" s="231">
        <v>0.31799165946630481</v>
      </c>
      <c r="U151" s="231">
        <v>0.21135816811492539</v>
      </c>
      <c r="V151" s="231">
        <v>0.21113772895735469</v>
      </c>
      <c r="W151" s="231">
        <v>0.21209124094237591</v>
      </c>
      <c r="DA151" s="73" t="s">
        <v>929</v>
      </c>
    </row>
    <row r="152" spans="1:105" ht="12" customHeight="1" x14ac:dyDescent="0.3">
      <c r="A152" s="64" t="s">
        <v>34</v>
      </c>
      <c r="B152" s="231">
        <v>0</v>
      </c>
      <c r="C152" s="231">
        <v>0</v>
      </c>
      <c r="D152" s="231">
        <v>0</v>
      </c>
      <c r="E152" s="231">
        <v>59.280038998977723</v>
      </c>
      <c r="F152" s="231">
        <v>6.2400779998363447</v>
      </c>
      <c r="G152" s="231">
        <v>21.839921999505041</v>
      </c>
      <c r="H152" s="231">
        <v>31.200038999612971</v>
      </c>
      <c r="I152" s="231">
        <v>28.079999999740739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930</v>
      </c>
    </row>
    <row r="153" spans="1:105" ht="12" customHeight="1" x14ac:dyDescent="0.3">
      <c r="A153" s="64" t="s">
        <v>162</v>
      </c>
      <c r="B153" s="231">
        <v>64.394335133905415</v>
      </c>
      <c r="C153" s="231">
        <v>58.558559768887669</v>
      </c>
      <c r="D153" s="231">
        <v>57.484565944797751</v>
      </c>
      <c r="E153" s="231">
        <v>58.911346878644423</v>
      </c>
      <c r="F153" s="231">
        <v>76.436615510526053</v>
      </c>
      <c r="G153" s="231">
        <v>69.898418150148999</v>
      </c>
      <c r="H153" s="231">
        <v>69.073348939622406</v>
      </c>
      <c r="I153" s="231">
        <v>70.551676076238664</v>
      </c>
      <c r="J153" s="231">
        <v>69.365138642425492</v>
      </c>
      <c r="K153" s="231">
        <v>52.321840502449007</v>
      </c>
      <c r="L153" s="231">
        <v>78.780107109711707</v>
      </c>
      <c r="M153" s="231">
        <v>79.529497709651778</v>
      </c>
      <c r="N153" s="231">
        <v>74.658364760008496</v>
      </c>
      <c r="O153" s="231">
        <v>77.418825293272519</v>
      </c>
      <c r="P153" s="231">
        <v>77.746505291536465</v>
      </c>
      <c r="Q153" s="231">
        <v>81.288345452452305</v>
      </c>
      <c r="R153" s="231">
        <v>81.192042615506466</v>
      </c>
      <c r="S153" s="231">
        <v>83.001985953328784</v>
      </c>
      <c r="T153" s="231">
        <v>86.522352198749687</v>
      </c>
      <c r="U153" s="231">
        <v>84.048453353378832</v>
      </c>
      <c r="V153" s="231">
        <v>75.942687307544844</v>
      </c>
      <c r="W153" s="231">
        <v>81.622372932387293</v>
      </c>
      <c r="DA153" s="73" t="s">
        <v>931</v>
      </c>
    </row>
    <row r="154" spans="1:105" ht="12" customHeight="1" x14ac:dyDescent="0.3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932</v>
      </c>
    </row>
    <row r="155" spans="1:105" ht="12" customHeight="1" x14ac:dyDescent="0.3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11.43988560038218</v>
      </c>
      <c r="M155" s="231">
        <v>11.439885600190911</v>
      </c>
      <c r="N155" s="231">
        <v>11.43988560032477</v>
      </c>
      <c r="O155" s="231">
        <v>11.43988560005813</v>
      </c>
      <c r="P155" s="231">
        <v>11.43988560022812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933</v>
      </c>
    </row>
    <row r="156" spans="1:105" ht="12" customHeight="1" x14ac:dyDescent="0.3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934</v>
      </c>
    </row>
    <row r="157" spans="1:105" ht="12" customHeight="1" x14ac:dyDescent="0.3">
      <c r="A157" s="60" t="s">
        <v>643</v>
      </c>
      <c r="B157" s="264">
        <v>0</v>
      </c>
      <c r="C157" s="264">
        <v>0</v>
      </c>
      <c r="D157" s="264">
        <v>0</v>
      </c>
      <c r="E157" s="264">
        <v>0</v>
      </c>
      <c r="F157" s="264">
        <v>0</v>
      </c>
      <c r="G157" s="264">
        <v>0</v>
      </c>
      <c r="H157" s="264">
        <v>0</v>
      </c>
      <c r="I157" s="264">
        <v>0</v>
      </c>
      <c r="J157" s="264">
        <v>0</v>
      </c>
      <c r="K157" s="264">
        <v>0</v>
      </c>
      <c r="L157" s="264">
        <v>0</v>
      </c>
      <c r="M157" s="264">
        <v>0</v>
      </c>
      <c r="N157" s="264">
        <v>0</v>
      </c>
      <c r="O157" s="264">
        <v>0</v>
      </c>
      <c r="P157" s="264">
        <v>0</v>
      </c>
      <c r="Q157" s="264">
        <v>0</v>
      </c>
      <c r="R157" s="264">
        <v>0</v>
      </c>
      <c r="S157" s="264">
        <v>0</v>
      </c>
      <c r="T157" s="264">
        <v>0</v>
      </c>
      <c r="U157" s="264">
        <v>0</v>
      </c>
      <c r="V157" s="264">
        <v>0</v>
      </c>
      <c r="W157" s="264">
        <v>0</v>
      </c>
      <c r="DA157" s="72" t="s">
        <v>935</v>
      </c>
    </row>
    <row r="158" spans="1:105" ht="12" customHeight="1" x14ac:dyDescent="0.3">
      <c r="A158" s="100" t="s">
        <v>106</v>
      </c>
      <c r="B158" s="281">
        <v>50.47311338159632</v>
      </c>
      <c r="C158" s="281">
        <v>50.885513177129269</v>
      </c>
      <c r="D158" s="281">
        <v>50.684618816387733</v>
      </c>
      <c r="E158" s="281">
        <v>51.443546250825698</v>
      </c>
      <c r="F158" s="281">
        <v>54.051617719977941</v>
      </c>
      <c r="G158" s="281">
        <v>63.981683897483691</v>
      </c>
      <c r="H158" s="281">
        <v>72.188470833521194</v>
      </c>
      <c r="I158" s="281">
        <v>70.112201181915736</v>
      </c>
      <c r="J158" s="281">
        <v>68.854901465308444</v>
      </c>
      <c r="K158" s="281">
        <v>58.377900409155806</v>
      </c>
      <c r="L158" s="281">
        <v>77.935210608399245</v>
      </c>
      <c r="M158" s="281">
        <v>83.092157921881835</v>
      </c>
      <c r="N158" s="281">
        <v>83.799146543871387</v>
      </c>
      <c r="O158" s="281">
        <v>72.844329999999999</v>
      </c>
      <c r="P158" s="281">
        <v>88.063860000000005</v>
      </c>
      <c r="Q158" s="281">
        <v>83.797229999999999</v>
      </c>
      <c r="R158" s="281">
        <v>79.449780000000004</v>
      </c>
      <c r="S158" s="281">
        <v>86.596590000000006</v>
      </c>
      <c r="T158" s="281">
        <v>112.07527</v>
      </c>
      <c r="U158" s="281">
        <v>104.26967999999999</v>
      </c>
      <c r="V158" s="281">
        <v>97.315269999999998</v>
      </c>
      <c r="W158" s="281">
        <v>92.779349999999994</v>
      </c>
      <c r="DA158" s="105" t="s">
        <v>936</v>
      </c>
    </row>
    <row r="159" spans="1:105" ht="12" customHeight="1" x14ac:dyDescent="0.3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3">
      <c r="A160" s="32" t="s">
        <v>431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3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3">
      <c r="A162" s="35" t="s">
        <v>43</v>
      </c>
      <c r="B162" s="234">
        <f t="shared" ref="B162:W162" si="5">SUM(B$163:B$169)</f>
        <v>0</v>
      </c>
      <c r="C162" s="234">
        <f t="shared" si="5"/>
        <v>0</v>
      </c>
      <c r="D162" s="234">
        <f t="shared" si="5"/>
        <v>0</v>
      </c>
      <c r="E162" s="234">
        <f t="shared" si="5"/>
        <v>0</v>
      </c>
      <c r="F162" s="234">
        <f t="shared" si="5"/>
        <v>0</v>
      </c>
      <c r="G162" s="234">
        <f t="shared" si="5"/>
        <v>0</v>
      </c>
      <c r="H162" s="234">
        <f t="shared" si="5"/>
        <v>0</v>
      </c>
      <c r="I162" s="234">
        <f t="shared" si="5"/>
        <v>0</v>
      </c>
      <c r="J162" s="234">
        <f t="shared" si="5"/>
        <v>0</v>
      </c>
      <c r="K162" s="234">
        <f t="shared" si="5"/>
        <v>0</v>
      </c>
      <c r="L162" s="234">
        <f t="shared" si="5"/>
        <v>0</v>
      </c>
      <c r="M162" s="234">
        <f t="shared" si="5"/>
        <v>0</v>
      </c>
      <c r="N162" s="234">
        <f t="shared" si="5"/>
        <v>0</v>
      </c>
      <c r="O162" s="234">
        <f t="shared" si="5"/>
        <v>0</v>
      </c>
      <c r="P162" s="234">
        <f t="shared" si="5"/>
        <v>0</v>
      </c>
      <c r="Q162" s="234">
        <f t="shared" si="5"/>
        <v>0</v>
      </c>
      <c r="R162" s="234">
        <f t="shared" si="5"/>
        <v>0</v>
      </c>
      <c r="S162" s="234">
        <f t="shared" si="5"/>
        <v>0</v>
      </c>
      <c r="T162" s="234">
        <f t="shared" si="5"/>
        <v>0</v>
      </c>
      <c r="U162" s="234">
        <f t="shared" si="5"/>
        <v>0</v>
      </c>
      <c r="V162" s="234">
        <f t="shared" si="5"/>
        <v>0</v>
      </c>
      <c r="W162" s="234">
        <f t="shared" si="5"/>
        <v>0</v>
      </c>
      <c r="DA162" s="95"/>
    </row>
    <row r="163" spans="1:105" ht="12" customHeight="1" x14ac:dyDescent="0.3">
      <c r="A163" s="55" t="s">
        <v>92</v>
      </c>
      <c r="B163" s="301">
        <f t="shared" ref="B163:W163" si="6">IF(B$6=0,0,B$6/B$5)</f>
        <v>0</v>
      </c>
      <c r="C163" s="301">
        <f t="shared" si="6"/>
        <v>0</v>
      </c>
      <c r="D163" s="301">
        <f t="shared" si="6"/>
        <v>0</v>
      </c>
      <c r="E163" s="301">
        <f t="shared" si="6"/>
        <v>0</v>
      </c>
      <c r="F163" s="301">
        <f t="shared" si="6"/>
        <v>0</v>
      </c>
      <c r="G163" s="301">
        <f t="shared" si="6"/>
        <v>0</v>
      </c>
      <c r="H163" s="301">
        <f t="shared" si="6"/>
        <v>0</v>
      </c>
      <c r="I163" s="301">
        <f t="shared" si="6"/>
        <v>0</v>
      </c>
      <c r="J163" s="301">
        <f t="shared" si="6"/>
        <v>0</v>
      </c>
      <c r="K163" s="301">
        <f t="shared" si="6"/>
        <v>0</v>
      </c>
      <c r="L163" s="301">
        <f t="shared" si="6"/>
        <v>0</v>
      </c>
      <c r="M163" s="301">
        <f t="shared" si="6"/>
        <v>0</v>
      </c>
      <c r="N163" s="301">
        <f t="shared" si="6"/>
        <v>0</v>
      </c>
      <c r="O163" s="301">
        <f t="shared" si="6"/>
        <v>0</v>
      </c>
      <c r="P163" s="301">
        <f t="shared" si="6"/>
        <v>0</v>
      </c>
      <c r="Q163" s="301">
        <f t="shared" si="6"/>
        <v>0</v>
      </c>
      <c r="R163" s="301">
        <f t="shared" si="6"/>
        <v>0</v>
      </c>
      <c r="S163" s="301">
        <f t="shared" si="6"/>
        <v>0</v>
      </c>
      <c r="T163" s="301">
        <f t="shared" si="6"/>
        <v>0</v>
      </c>
      <c r="U163" s="301">
        <f t="shared" si="6"/>
        <v>0</v>
      </c>
      <c r="V163" s="301">
        <f t="shared" si="6"/>
        <v>0</v>
      </c>
      <c r="W163" s="301">
        <f t="shared" si="6"/>
        <v>0</v>
      </c>
      <c r="DA163" s="67"/>
    </row>
    <row r="164" spans="1:105" ht="12" customHeight="1" x14ac:dyDescent="0.3">
      <c r="A164" s="202" t="s">
        <v>93</v>
      </c>
      <c r="B164" s="235">
        <f t="shared" ref="B164:W164" si="7">IF(B$7=0,0,B$7/B$5)</f>
        <v>0</v>
      </c>
      <c r="C164" s="235">
        <f t="shared" si="7"/>
        <v>0</v>
      </c>
      <c r="D164" s="235">
        <f t="shared" si="7"/>
        <v>0</v>
      </c>
      <c r="E164" s="235">
        <f t="shared" si="7"/>
        <v>0</v>
      </c>
      <c r="F164" s="235">
        <f t="shared" si="7"/>
        <v>0</v>
      </c>
      <c r="G164" s="235">
        <f t="shared" si="7"/>
        <v>0</v>
      </c>
      <c r="H164" s="235">
        <f t="shared" si="7"/>
        <v>0</v>
      </c>
      <c r="I164" s="235">
        <f t="shared" si="7"/>
        <v>0</v>
      </c>
      <c r="J164" s="235">
        <f t="shared" si="7"/>
        <v>0</v>
      </c>
      <c r="K164" s="235">
        <f t="shared" si="7"/>
        <v>0</v>
      </c>
      <c r="L164" s="235">
        <f t="shared" si="7"/>
        <v>0</v>
      </c>
      <c r="M164" s="235">
        <f t="shared" si="7"/>
        <v>0</v>
      </c>
      <c r="N164" s="235">
        <f t="shared" si="7"/>
        <v>0</v>
      </c>
      <c r="O164" s="235">
        <f t="shared" si="7"/>
        <v>0</v>
      </c>
      <c r="P164" s="235">
        <f t="shared" si="7"/>
        <v>0</v>
      </c>
      <c r="Q164" s="235">
        <f t="shared" si="7"/>
        <v>0</v>
      </c>
      <c r="R164" s="235">
        <f t="shared" si="7"/>
        <v>0</v>
      </c>
      <c r="S164" s="235">
        <f t="shared" si="7"/>
        <v>0</v>
      </c>
      <c r="T164" s="235">
        <f t="shared" si="7"/>
        <v>0</v>
      </c>
      <c r="U164" s="235">
        <f t="shared" si="7"/>
        <v>0</v>
      </c>
      <c r="V164" s="235">
        <f t="shared" si="7"/>
        <v>0</v>
      </c>
      <c r="W164" s="235">
        <f t="shared" si="7"/>
        <v>0</v>
      </c>
      <c r="DA164" s="174"/>
    </row>
    <row r="165" spans="1:105" ht="12" customHeight="1" x14ac:dyDescent="0.3">
      <c r="A165" s="202" t="s">
        <v>94</v>
      </c>
      <c r="B165" s="235">
        <f t="shared" ref="B165:W165" si="8">IF(B$8=0,0,B$8/B$5)</f>
        <v>0</v>
      </c>
      <c r="C165" s="235">
        <f t="shared" si="8"/>
        <v>0</v>
      </c>
      <c r="D165" s="235">
        <f t="shared" si="8"/>
        <v>0</v>
      </c>
      <c r="E165" s="235">
        <f t="shared" si="8"/>
        <v>0</v>
      </c>
      <c r="F165" s="235">
        <f t="shared" si="8"/>
        <v>0</v>
      </c>
      <c r="G165" s="235">
        <f t="shared" si="8"/>
        <v>0</v>
      </c>
      <c r="H165" s="235">
        <f t="shared" si="8"/>
        <v>0</v>
      </c>
      <c r="I165" s="235">
        <f t="shared" si="8"/>
        <v>0</v>
      </c>
      <c r="J165" s="235">
        <f t="shared" si="8"/>
        <v>0</v>
      </c>
      <c r="K165" s="235">
        <f t="shared" si="8"/>
        <v>0</v>
      </c>
      <c r="L165" s="235">
        <f t="shared" si="8"/>
        <v>0</v>
      </c>
      <c r="M165" s="235">
        <f t="shared" si="8"/>
        <v>0</v>
      </c>
      <c r="N165" s="235">
        <f t="shared" si="8"/>
        <v>0</v>
      </c>
      <c r="O165" s="235">
        <f t="shared" si="8"/>
        <v>0</v>
      </c>
      <c r="P165" s="235">
        <f t="shared" si="8"/>
        <v>0</v>
      </c>
      <c r="Q165" s="235">
        <f t="shared" si="8"/>
        <v>0</v>
      </c>
      <c r="R165" s="235">
        <f t="shared" si="8"/>
        <v>0</v>
      </c>
      <c r="S165" s="235">
        <f t="shared" si="8"/>
        <v>0</v>
      </c>
      <c r="T165" s="235">
        <f t="shared" si="8"/>
        <v>0</v>
      </c>
      <c r="U165" s="235">
        <f t="shared" si="8"/>
        <v>0</v>
      </c>
      <c r="V165" s="235">
        <f t="shared" si="8"/>
        <v>0</v>
      </c>
      <c r="W165" s="235">
        <f t="shared" si="8"/>
        <v>0</v>
      </c>
      <c r="DA165" s="174"/>
    </row>
    <row r="166" spans="1:105" ht="12" customHeight="1" x14ac:dyDescent="0.3">
      <c r="A166" s="202" t="s">
        <v>95</v>
      </c>
      <c r="B166" s="235">
        <f t="shared" ref="B166:W166" si="9">IF(B$9=0,0,B$9/B$5)</f>
        <v>0</v>
      </c>
      <c r="C166" s="235">
        <f t="shared" si="9"/>
        <v>0</v>
      </c>
      <c r="D166" s="235">
        <f t="shared" si="9"/>
        <v>0</v>
      </c>
      <c r="E166" s="235">
        <f t="shared" si="9"/>
        <v>0</v>
      </c>
      <c r="F166" s="235">
        <f t="shared" si="9"/>
        <v>0</v>
      </c>
      <c r="G166" s="235">
        <f t="shared" si="9"/>
        <v>0</v>
      </c>
      <c r="H166" s="235">
        <f t="shared" si="9"/>
        <v>0</v>
      </c>
      <c r="I166" s="235">
        <f t="shared" si="9"/>
        <v>0</v>
      </c>
      <c r="J166" s="235">
        <f t="shared" si="9"/>
        <v>0</v>
      </c>
      <c r="K166" s="235">
        <f t="shared" si="9"/>
        <v>0</v>
      </c>
      <c r="L166" s="235">
        <f t="shared" si="9"/>
        <v>0</v>
      </c>
      <c r="M166" s="235">
        <f t="shared" si="9"/>
        <v>0</v>
      </c>
      <c r="N166" s="235">
        <f t="shared" si="9"/>
        <v>0</v>
      </c>
      <c r="O166" s="235">
        <f t="shared" si="9"/>
        <v>0</v>
      </c>
      <c r="P166" s="235">
        <f t="shared" si="9"/>
        <v>0</v>
      </c>
      <c r="Q166" s="235">
        <f t="shared" si="9"/>
        <v>0</v>
      </c>
      <c r="R166" s="235">
        <f t="shared" si="9"/>
        <v>0</v>
      </c>
      <c r="S166" s="235">
        <f t="shared" si="9"/>
        <v>0</v>
      </c>
      <c r="T166" s="235">
        <f t="shared" si="9"/>
        <v>0</v>
      </c>
      <c r="U166" s="235">
        <f t="shared" si="9"/>
        <v>0</v>
      </c>
      <c r="V166" s="235">
        <f t="shared" si="9"/>
        <v>0</v>
      </c>
      <c r="W166" s="235">
        <f t="shared" si="9"/>
        <v>0</v>
      </c>
      <c r="DA166" s="174"/>
    </row>
    <row r="167" spans="1:105" ht="12" customHeight="1" x14ac:dyDescent="0.3">
      <c r="A167" s="56" t="s">
        <v>96</v>
      </c>
      <c r="B167" s="302">
        <f t="shared" ref="B167:W167" si="10">IF(B$10=0,0,B$10/B$5)</f>
        <v>0</v>
      </c>
      <c r="C167" s="302">
        <f t="shared" si="10"/>
        <v>0</v>
      </c>
      <c r="D167" s="302">
        <f t="shared" si="10"/>
        <v>0</v>
      </c>
      <c r="E167" s="302">
        <f t="shared" si="10"/>
        <v>0</v>
      </c>
      <c r="F167" s="302">
        <f t="shared" si="10"/>
        <v>0</v>
      </c>
      <c r="G167" s="302">
        <f t="shared" si="10"/>
        <v>0</v>
      </c>
      <c r="H167" s="302">
        <f t="shared" si="10"/>
        <v>0</v>
      </c>
      <c r="I167" s="302">
        <f t="shared" si="10"/>
        <v>0</v>
      </c>
      <c r="J167" s="302">
        <f t="shared" si="10"/>
        <v>0</v>
      </c>
      <c r="K167" s="302">
        <f t="shared" si="10"/>
        <v>0</v>
      </c>
      <c r="L167" s="302">
        <f t="shared" si="10"/>
        <v>0</v>
      </c>
      <c r="M167" s="302">
        <f t="shared" si="10"/>
        <v>0</v>
      </c>
      <c r="N167" s="302">
        <f t="shared" si="10"/>
        <v>0</v>
      </c>
      <c r="O167" s="302">
        <f t="shared" si="10"/>
        <v>0</v>
      </c>
      <c r="P167" s="302">
        <f t="shared" si="10"/>
        <v>0</v>
      </c>
      <c r="Q167" s="302">
        <f t="shared" si="10"/>
        <v>0</v>
      </c>
      <c r="R167" s="302">
        <f t="shared" si="10"/>
        <v>0</v>
      </c>
      <c r="S167" s="302">
        <f t="shared" si="10"/>
        <v>0</v>
      </c>
      <c r="T167" s="302">
        <f t="shared" si="10"/>
        <v>0</v>
      </c>
      <c r="U167" s="302">
        <f t="shared" si="10"/>
        <v>0</v>
      </c>
      <c r="V167" s="302">
        <f t="shared" si="10"/>
        <v>0</v>
      </c>
      <c r="W167" s="302">
        <f t="shared" si="10"/>
        <v>0</v>
      </c>
      <c r="DA167" s="68"/>
    </row>
    <row r="168" spans="1:105" ht="12" customHeight="1" x14ac:dyDescent="0.3">
      <c r="A168" s="203" t="s">
        <v>487</v>
      </c>
      <c r="B168" s="303">
        <f t="shared" ref="B168:W168" si="11">IF(B$16=0,0,B$16/B$5)</f>
        <v>0</v>
      </c>
      <c r="C168" s="303">
        <f t="shared" si="11"/>
        <v>0</v>
      </c>
      <c r="D168" s="303">
        <f t="shared" si="11"/>
        <v>0</v>
      </c>
      <c r="E168" s="303">
        <f t="shared" si="11"/>
        <v>0</v>
      </c>
      <c r="F168" s="303">
        <f t="shared" si="11"/>
        <v>0</v>
      </c>
      <c r="G168" s="303">
        <f t="shared" si="11"/>
        <v>0</v>
      </c>
      <c r="H168" s="303">
        <f t="shared" si="11"/>
        <v>0</v>
      </c>
      <c r="I168" s="303">
        <f t="shared" si="11"/>
        <v>0</v>
      </c>
      <c r="J168" s="303">
        <f t="shared" si="11"/>
        <v>0</v>
      </c>
      <c r="K168" s="303">
        <f t="shared" si="11"/>
        <v>0</v>
      </c>
      <c r="L168" s="303">
        <f t="shared" si="11"/>
        <v>0</v>
      </c>
      <c r="M168" s="303">
        <f t="shared" si="11"/>
        <v>0</v>
      </c>
      <c r="N168" s="303">
        <f t="shared" si="11"/>
        <v>0</v>
      </c>
      <c r="O168" s="303">
        <f t="shared" si="11"/>
        <v>0</v>
      </c>
      <c r="P168" s="303">
        <f t="shared" si="11"/>
        <v>0</v>
      </c>
      <c r="Q168" s="303">
        <f t="shared" si="11"/>
        <v>0</v>
      </c>
      <c r="R168" s="303">
        <f t="shared" si="11"/>
        <v>0</v>
      </c>
      <c r="S168" s="303">
        <f t="shared" si="11"/>
        <v>0</v>
      </c>
      <c r="T168" s="303">
        <f t="shared" si="11"/>
        <v>0</v>
      </c>
      <c r="U168" s="303">
        <f t="shared" si="11"/>
        <v>0</v>
      </c>
      <c r="V168" s="303">
        <f t="shared" si="11"/>
        <v>0</v>
      </c>
      <c r="W168" s="303">
        <f t="shared" si="11"/>
        <v>0</v>
      </c>
      <c r="DA168" s="175"/>
    </row>
    <row r="169" spans="1:105" ht="12" customHeight="1" x14ac:dyDescent="0.3">
      <c r="A169" s="41" t="s">
        <v>499</v>
      </c>
      <c r="B169" s="237">
        <f t="shared" ref="B169:W169" si="12">IF(B$27=0,0,B$27/B$5)</f>
        <v>0</v>
      </c>
      <c r="C169" s="237">
        <f t="shared" si="12"/>
        <v>0</v>
      </c>
      <c r="D169" s="237">
        <f t="shared" si="12"/>
        <v>0</v>
      </c>
      <c r="E169" s="237">
        <f t="shared" si="12"/>
        <v>0</v>
      </c>
      <c r="F169" s="237">
        <f t="shared" si="12"/>
        <v>0</v>
      </c>
      <c r="G169" s="237">
        <f t="shared" si="12"/>
        <v>0</v>
      </c>
      <c r="H169" s="237">
        <f t="shared" si="12"/>
        <v>0</v>
      </c>
      <c r="I169" s="237">
        <f t="shared" si="12"/>
        <v>0</v>
      </c>
      <c r="J169" s="237">
        <f t="shared" si="12"/>
        <v>0</v>
      </c>
      <c r="K169" s="237">
        <f t="shared" si="12"/>
        <v>0</v>
      </c>
      <c r="L169" s="237">
        <f t="shared" si="12"/>
        <v>0</v>
      </c>
      <c r="M169" s="237">
        <f t="shared" si="12"/>
        <v>0</v>
      </c>
      <c r="N169" s="237">
        <f t="shared" si="12"/>
        <v>0</v>
      </c>
      <c r="O169" s="237">
        <f t="shared" si="12"/>
        <v>0</v>
      </c>
      <c r="P169" s="237">
        <f t="shared" si="12"/>
        <v>0</v>
      </c>
      <c r="Q169" s="237">
        <f t="shared" si="12"/>
        <v>0</v>
      </c>
      <c r="R169" s="237">
        <f t="shared" si="12"/>
        <v>0</v>
      </c>
      <c r="S169" s="237">
        <f t="shared" si="12"/>
        <v>0</v>
      </c>
      <c r="T169" s="237">
        <f t="shared" si="12"/>
        <v>0</v>
      </c>
      <c r="U169" s="237">
        <f t="shared" si="12"/>
        <v>0</v>
      </c>
      <c r="V169" s="237">
        <f t="shared" si="12"/>
        <v>0</v>
      </c>
      <c r="W169" s="237">
        <f t="shared" si="12"/>
        <v>0</v>
      </c>
      <c r="DA169" s="97"/>
    </row>
    <row r="170" spans="1:105" ht="12" customHeight="1" x14ac:dyDescent="0.3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3">
      <c r="A171" s="35" t="s">
        <v>44</v>
      </c>
      <c r="B171" s="234">
        <f t="shared" ref="B171:W171" si="13">SUM(B$172:B$177,B$179:B$180,B$182:B$184,B185)</f>
        <v>0</v>
      </c>
      <c r="C171" s="234">
        <f t="shared" si="13"/>
        <v>0</v>
      </c>
      <c r="D171" s="234">
        <f t="shared" si="13"/>
        <v>0</v>
      </c>
      <c r="E171" s="234">
        <f t="shared" si="13"/>
        <v>0</v>
      </c>
      <c r="F171" s="234">
        <f t="shared" si="13"/>
        <v>0</v>
      </c>
      <c r="G171" s="234">
        <f t="shared" si="13"/>
        <v>0</v>
      </c>
      <c r="H171" s="234">
        <f t="shared" si="13"/>
        <v>0</v>
      </c>
      <c r="I171" s="234">
        <f t="shared" si="13"/>
        <v>0</v>
      </c>
      <c r="J171" s="234">
        <f t="shared" si="13"/>
        <v>0</v>
      </c>
      <c r="K171" s="234">
        <f t="shared" si="13"/>
        <v>0</v>
      </c>
      <c r="L171" s="234">
        <f t="shared" si="13"/>
        <v>0</v>
      </c>
      <c r="M171" s="234">
        <f t="shared" si="13"/>
        <v>0</v>
      </c>
      <c r="N171" s="234">
        <f t="shared" si="13"/>
        <v>0</v>
      </c>
      <c r="O171" s="234">
        <f t="shared" si="13"/>
        <v>0</v>
      </c>
      <c r="P171" s="234">
        <f t="shared" si="13"/>
        <v>0</v>
      </c>
      <c r="Q171" s="234">
        <f t="shared" si="13"/>
        <v>0</v>
      </c>
      <c r="R171" s="234">
        <f t="shared" si="13"/>
        <v>0</v>
      </c>
      <c r="S171" s="234">
        <f t="shared" si="13"/>
        <v>0</v>
      </c>
      <c r="T171" s="234">
        <f t="shared" si="13"/>
        <v>0</v>
      </c>
      <c r="U171" s="234">
        <f t="shared" si="13"/>
        <v>0</v>
      </c>
      <c r="V171" s="234">
        <f t="shared" si="13"/>
        <v>0</v>
      </c>
      <c r="W171" s="234">
        <f t="shared" si="13"/>
        <v>0</v>
      </c>
      <c r="DA171" s="95"/>
    </row>
    <row r="172" spans="1:105" ht="12" customHeight="1" x14ac:dyDescent="0.3">
      <c r="A172" s="55" t="s">
        <v>92</v>
      </c>
      <c r="B172" s="301">
        <f t="shared" ref="B172:W172" si="14">IF(B$35=0,0,B$35/B$34)</f>
        <v>0</v>
      </c>
      <c r="C172" s="301">
        <f t="shared" si="14"/>
        <v>0</v>
      </c>
      <c r="D172" s="301">
        <f t="shared" si="14"/>
        <v>0</v>
      </c>
      <c r="E172" s="301">
        <f t="shared" si="14"/>
        <v>0</v>
      </c>
      <c r="F172" s="301">
        <f t="shared" si="14"/>
        <v>0</v>
      </c>
      <c r="G172" s="301">
        <f t="shared" si="14"/>
        <v>0</v>
      </c>
      <c r="H172" s="301">
        <f t="shared" si="14"/>
        <v>0</v>
      </c>
      <c r="I172" s="301">
        <f t="shared" si="14"/>
        <v>0</v>
      </c>
      <c r="J172" s="301">
        <f t="shared" si="14"/>
        <v>0</v>
      </c>
      <c r="K172" s="301">
        <f t="shared" si="14"/>
        <v>0</v>
      </c>
      <c r="L172" s="301">
        <f t="shared" si="14"/>
        <v>0</v>
      </c>
      <c r="M172" s="301">
        <f t="shared" si="14"/>
        <v>0</v>
      </c>
      <c r="N172" s="301">
        <f t="shared" si="14"/>
        <v>0</v>
      </c>
      <c r="O172" s="301">
        <f t="shared" si="14"/>
        <v>0</v>
      </c>
      <c r="P172" s="301">
        <f t="shared" si="14"/>
        <v>0</v>
      </c>
      <c r="Q172" s="301">
        <f t="shared" si="14"/>
        <v>0</v>
      </c>
      <c r="R172" s="301">
        <f t="shared" si="14"/>
        <v>0</v>
      </c>
      <c r="S172" s="301">
        <f t="shared" si="14"/>
        <v>0</v>
      </c>
      <c r="T172" s="301">
        <f t="shared" si="14"/>
        <v>0</v>
      </c>
      <c r="U172" s="301">
        <f t="shared" si="14"/>
        <v>0</v>
      </c>
      <c r="V172" s="301">
        <f t="shared" si="14"/>
        <v>0</v>
      </c>
      <c r="W172" s="301">
        <f t="shared" si="14"/>
        <v>0</v>
      </c>
      <c r="DA172" s="67"/>
    </row>
    <row r="173" spans="1:105" ht="12" customHeight="1" x14ac:dyDescent="0.3">
      <c r="A173" s="202" t="s">
        <v>93</v>
      </c>
      <c r="B173" s="235">
        <f t="shared" ref="B173:W173" si="15">IF(B$36=0,0,B$36/B$34)</f>
        <v>0</v>
      </c>
      <c r="C173" s="235">
        <f t="shared" si="15"/>
        <v>0</v>
      </c>
      <c r="D173" s="235">
        <f t="shared" si="15"/>
        <v>0</v>
      </c>
      <c r="E173" s="235">
        <f t="shared" si="15"/>
        <v>0</v>
      </c>
      <c r="F173" s="235">
        <f t="shared" si="15"/>
        <v>0</v>
      </c>
      <c r="G173" s="235">
        <f t="shared" si="15"/>
        <v>0</v>
      </c>
      <c r="H173" s="235">
        <f t="shared" si="15"/>
        <v>0</v>
      </c>
      <c r="I173" s="235">
        <f t="shared" si="15"/>
        <v>0</v>
      </c>
      <c r="J173" s="235">
        <f t="shared" si="15"/>
        <v>0</v>
      </c>
      <c r="K173" s="235">
        <f t="shared" si="15"/>
        <v>0</v>
      </c>
      <c r="L173" s="235">
        <f t="shared" si="15"/>
        <v>0</v>
      </c>
      <c r="M173" s="235">
        <f t="shared" si="15"/>
        <v>0</v>
      </c>
      <c r="N173" s="235">
        <f t="shared" si="15"/>
        <v>0</v>
      </c>
      <c r="O173" s="235">
        <f t="shared" si="15"/>
        <v>0</v>
      </c>
      <c r="P173" s="235">
        <f t="shared" si="15"/>
        <v>0</v>
      </c>
      <c r="Q173" s="235">
        <f t="shared" si="15"/>
        <v>0</v>
      </c>
      <c r="R173" s="235">
        <f t="shared" si="15"/>
        <v>0</v>
      </c>
      <c r="S173" s="235">
        <f t="shared" si="15"/>
        <v>0</v>
      </c>
      <c r="T173" s="235">
        <f t="shared" si="15"/>
        <v>0</v>
      </c>
      <c r="U173" s="235">
        <f t="shared" si="15"/>
        <v>0</v>
      </c>
      <c r="V173" s="235">
        <f t="shared" si="15"/>
        <v>0</v>
      </c>
      <c r="W173" s="235">
        <f t="shared" si="15"/>
        <v>0</v>
      </c>
      <c r="DA173" s="174"/>
    </row>
    <row r="174" spans="1:105" ht="12" customHeight="1" x14ac:dyDescent="0.3">
      <c r="A174" s="202" t="s">
        <v>94</v>
      </c>
      <c r="B174" s="235">
        <f t="shared" ref="B174:W174" si="16">IF(B$37=0,0,B$37/B$34)</f>
        <v>0</v>
      </c>
      <c r="C174" s="235">
        <f t="shared" si="16"/>
        <v>0</v>
      </c>
      <c r="D174" s="235">
        <f t="shared" si="16"/>
        <v>0</v>
      </c>
      <c r="E174" s="235">
        <f t="shared" si="16"/>
        <v>0</v>
      </c>
      <c r="F174" s="235">
        <f t="shared" si="16"/>
        <v>0</v>
      </c>
      <c r="G174" s="235">
        <f t="shared" si="16"/>
        <v>0</v>
      </c>
      <c r="H174" s="235">
        <f t="shared" si="16"/>
        <v>0</v>
      </c>
      <c r="I174" s="235">
        <f t="shared" si="16"/>
        <v>0</v>
      </c>
      <c r="J174" s="235">
        <f t="shared" si="16"/>
        <v>0</v>
      </c>
      <c r="K174" s="235">
        <f t="shared" si="16"/>
        <v>0</v>
      </c>
      <c r="L174" s="235">
        <f t="shared" si="16"/>
        <v>0</v>
      </c>
      <c r="M174" s="235">
        <f t="shared" si="16"/>
        <v>0</v>
      </c>
      <c r="N174" s="235">
        <f t="shared" si="16"/>
        <v>0</v>
      </c>
      <c r="O174" s="235">
        <f t="shared" si="16"/>
        <v>0</v>
      </c>
      <c r="P174" s="235">
        <f t="shared" si="16"/>
        <v>0</v>
      </c>
      <c r="Q174" s="235">
        <f t="shared" si="16"/>
        <v>0</v>
      </c>
      <c r="R174" s="235">
        <f t="shared" si="16"/>
        <v>0</v>
      </c>
      <c r="S174" s="235">
        <f t="shared" si="16"/>
        <v>0</v>
      </c>
      <c r="T174" s="235">
        <f t="shared" si="16"/>
        <v>0</v>
      </c>
      <c r="U174" s="235">
        <f t="shared" si="16"/>
        <v>0</v>
      </c>
      <c r="V174" s="235">
        <f t="shared" si="16"/>
        <v>0</v>
      </c>
      <c r="W174" s="235">
        <f t="shared" si="16"/>
        <v>0</v>
      </c>
      <c r="DA174" s="174"/>
    </row>
    <row r="175" spans="1:105" ht="12" customHeight="1" x14ac:dyDescent="0.3">
      <c r="A175" s="202" t="s">
        <v>95</v>
      </c>
      <c r="B175" s="235">
        <f t="shared" ref="B175:W175" si="17">IF(B$38=0,0,B$38/B$34)</f>
        <v>0</v>
      </c>
      <c r="C175" s="235">
        <f t="shared" si="17"/>
        <v>0</v>
      </c>
      <c r="D175" s="235">
        <f t="shared" si="17"/>
        <v>0</v>
      </c>
      <c r="E175" s="235">
        <f t="shared" si="17"/>
        <v>0</v>
      </c>
      <c r="F175" s="235">
        <f t="shared" si="17"/>
        <v>0</v>
      </c>
      <c r="G175" s="235">
        <f t="shared" si="17"/>
        <v>0</v>
      </c>
      <c r="H175" s="235">
        <f t="shared" si="17"/>
        <v>0</v>
      </c>
      <c r="I175" s="235">
        <f t="shared" si="17"/>
        <v>0</v>
      </c>
      <c r="J175" s="235">
        <f t="shared" si="17"/>
        <v>0</v>
      </c>
      <c r="K175" s="235">
        <f t="shared" si="17"/>
        <v>0</v>
      </c>
      <c r="L175" s="235">
        <f t="shared" si="17"/>
        <v>0</v>
      </c>
      <c r="M175" s="235">
        <f t="shared" si="17"/>
        <v>0</v>
      </c>
      <c r="N175" s="235">
        <f t="shared" si="17"/>
        <v>0</v>
      </c>
      <c r="O175" s="235">
        <f t="shared" si="17"/>
        <v>0</v>
      </c>
      <c r="P175" s="235">
        <f t="shared" si="17"/>
        <v>0</v>
      </c>
      <c r="Q175" s="235">
        <f t="shared" si="17"/>
        <v>0</v>
      </c>
      <c r="R175" s="235">
        <f t="shared" si="17"/>
        <v>0</v>
      </c>
      <c r="S175" s="235">
        <f t="shared" si="17"/>
        <v>0</v>
      </c>
      <c r="T175" s="235">
        <f t="shared" si="17"/>
        <v>0</v>
      </c>
      <c r="U175" s="235">
        <f t="shared" si="17"/>
        <v>0</v>
      </c>
      <c r="V175" s="235">
        <f t="shared" si="17"/>
        <v>0</v>
      </c>
      <c r="W175" s="235">
        <f t="shared" si="17"/>
        <v>0</v>
      </c>
      <c r="DA175" s="174"/>
    </row>
    <row r="176" spans="1:105" ht="12" customHeight="1" x14ac:dyDescent="0.3">
      <c r="A176" s="56" t="s">
        <v>96</v>
      </c>
      <c r="B176" s="302">
        <f t="shared" ref="B176:W176" si="18">IF(B$39=0,0,B$39/B$34)</f>
        <v>0</v>
      </c>
      <c r="C176" s="302">
        <f t="shared" si="18"/>
        <v>0</v>
      </c>
      <c r="D176" s="302">
        <f t="shared" si="18"/>
        <v>0</v>
      </c>
      <c r="E176" s="302">
        <f t="shared" si="18"/>
        <v>0</v>
      </c>
      <c r="F176" s="302">
        <f t="shared" si="18"/>
        <v>0</v>
      </c>
      <c r="G176" s="302">
        <f t="shared" si="18"/>
        <v>0</v>
      </c>
      <c r="H176" s="302">
        <f t="shared" si="18"/>
        <v>0</v>
      </c>
      <c r="I176" s="302">
        <f t="shared" si="18"/>
        <v>0</v>
      </c>
      <c r="J176" s="302">
        <f t="shared" si="18"/>
        <v>0</v>
      </c>
      <c r="K176" s="302">
        <f t="shared" si="18"/>
        <v>0</v>
      </c>
      <c r="L176" s="302">
        <f t="shared" si="18"/>
        <v>0</v>
      </c>
      <c r="M176" s="302">
        <f t="shared" si="18"/>
        <v>0</v>
      </c>
      <c r="N176" s="302">
        <f t="shared" si="18"/>
        <v>0</v>
      </c>
      <c r="O176" s="302">
        <f t="shared" si="18"/>
        <v>0</v>
      </c>
      <c r="P176" s="302">
        <f t="shared" si="18"/>
        <v>0</v>
      </c>
      <c r="Q176" s="302">
        <f t="shared" si="18"/>
        <v>0</v>
      </c>
      <c r="R176" s="302">
        <f t="shared" si="18"/>
        <v>0</v>
      </c>
      <c r="S176" s="302">
        <f t="shared" si="18"/>
        <v>0</v>
      </c>
      <c r="T176" s="302">
        <f t="shared" si="18"/>
        <v>0</v>
      </c>
      <c r="U176" s="302">
        <f t="shared" si="18"/>
        <v>0</v>
      </c>
      <c r="V176" s="302">
        <f t="shared" si="18"/>
        <v>0</v>
      </c>
      <c r="W176" s="302">
        <f t="shared" si="18"/>
        <v>0</v>
      </c>
      <c r="DA176" s="68"/>
    </row>
    <row r="177" spans="1:105" ht="12" customHeight="1" x14ac:dyDescent="0.3">
      <c r="A177" s="203" t="s">
        <v>517</v>
      </c>
      <c r="B177" s="303">
        <f t="shared" ref="B177:W177" si="19">IF(B$45=0,0,B$45/B$34)</f>
        <v>0</v>
      </c>
      <c r="C177" s="303">
        <f t="shared" si="19"/>
        <v>0</v>
      </c>
      <c r="D177" s="303">
        <f t="shared" si="19"/>
        <v>0</v>
      </c>
      <c r="E177" s="303">
        <f t="shared" si="19"/>
        <v>0</v>
      </c>
      <c r="F177" s="303">
        <f t="shared" si="19"/>
        <v>0</v>
      </c>
      <c r="G177" s="303">
        <f t="shared" si="19"/>
        <v>0</v>
      </c>
      <c r="H177" s="303">
        <f t="shared" si="19"/>
        <v>0</v>
      </c>
      <c r="I177" s="303">
        <f t="shared" si="19"/>
        <v>0</v>
      </c>
      <c r="J177" s="303">
        <f t="shared" si="19"/>
        <v>0</v>
      </c>
      <c r="K177" s="303">
        <f t="shared" si="19"/>
        <v>0</v>
      </c>
      <c r="L177" s="303">
        <f t="shared" si="19"/>
        <v>0</v>
      </c>
      <c r="M177" s="303">
        <f t="shared" si="19"/>
        <v>0</v>
      </c>
      <c r="N177" s="303">
        <f t="shared" si="19"/>
        <v>0</v>
      </c>
      <c r="O177" s="303">
        <f t="shared" si="19"/>
        <v>0</v>
      </c>
      <c r="P177" s="303">
        <f t="shared" si="19"/>
        <v>0</v>
      </c>
      <c r="Q177" s="303">
        <f t="shared" si="19"/>
        <v>0</v>
      </c>
      <c r="R177" s="303">
        <f t="shared" si="19"/>
        <v>0</v>
      </c>
      <c r="S177" s="303">
        <f t="shared" si="19"/>
        <v>0</v>
      </c>
      <c r="T177" s="303">
        <f t="shared" si="19"/>
        <v>0</v>
      </c>
      <c r="U177" s="303">
        <f t="shared" si="19"/>
        <v>0</v>
      </c>
      <c r="V177" s="303">
        <f t="shared" si="19"/>
        <v>0</v>
      </c>
      <c r="W177" s="303">
        <f t="shared" si="19"/>
        <v>0</v>
      </c>
      <c r="DA177" s="175"/>
    </row>
    <row r="178" spans="1:105" ht="12" customHeight="1" x14ac:dyDescent="0.3">
      <c r="A178" s="203" t="s">
        <v>519</v>
      </c>
      <c r="B178" s="303">
        <f t="shared" ref="B178:W178" si="20">IF(B$46=0,0,B$46/B$34)</f>
        <v>0</v>
      </c>
      <c r="C178" s="303">
        <f t="shared" si="20"/>
        <v>0</v>
      </c>
      <c r="D178" s="303">
        <f t="shared" si="20"/>
        <v>0</v>
      </c>
      <c r="E178" s="303">
        <f t="shared" si="20"/>
        <v>0</v>
      </c>
      <c r="F178" s="303">
        <f t="shared" si="20"/>
        <v>0</v>
      </c>
      <c r="G178" s="303">
        <f t="shared" si="20"/>
        <v>0</v>
      </c>
      <c r="H178" s="303">
        <f t="shared" si="20"/>
        <v>0</v>
      </c>
      <c r="I178" s="303">
        <f t="shared" si="20"/>
        <v>0</v>
      </c>
      <c r="J178" s="303">
        <f t="shared" si="20"/>
        <v>0</v>
      </c>
      <c r="K178" s="303">
        <f t="shared" si="20"/>
        <v>0</v>
      </c>
      <c r="L178" s="303">
        <f t="shared" si="20"/>
        <v>0</v>
      </c>
      <c r="M178" s="303">
        <f t="shared" si="20"/>
        <v>0</v>
      </c>
      <c r="N178" s="303">
        <f t="shared" si="20"/>
        <v>0</v>
      </c>
      <c r="O178" s="303">
        <f t="shared" si="20"/>
        <v>0</v>
      </c>
      <c r="P178" s="303">
        <f t="shared" si="20"/>
        <v>0</v>
      </c>
      <c r="Q178" s="303">
        <f t="shared" si="20"/>
        <v>0</v>
      </c>
      <c r="R178" s="303">
        <f t="shared" si="20"/>
        <v>0</v>
      </c>
      <c r="S178" s="303">
        <f t="shared" si="20"/>
        <v>0</v>
      </c>
      <c r="T178" s="303">
        <f t="shared" si="20"/>
        <v>0</v>
      </c>
      <c r="U178" s="303">
        <f t="shared" si="20"/>
        <v>0</v>
      </c>
      <c r="V178" s="303">
        <f t="shared" si="20"/>
        <v>0</v>
      </c>
      <c r="W178" s="303">
        <f t="shared" si="20"/>
        <v>0</v>
      </c>
      <c r="DA178" s="175"/>
    </row>
    <row r="179" spans="1:105" ht="12" customHeight="1" x14ac:dyDescent="0.3">
      <c r="A179" s="62" t="s">
        <v>521</v>
      </c>
      <c r="B179" s="304">
        <f t="shared" ref="B179:W179" si="21">IF(B$47=0,0,B$47/B$34)</f>
        <v>0</v>
      </c>
      <c r="C179" s="304">
        <f t="shared" si="21"/>
        <v>0</v>
      </c>
      <c r="D179" s="304">
        <f t="shared" si="21"/>
        <v>0</v>
      </c>
      <c r="E179" s="304">
        <f t="shared" si="21"/>
        <v>0</v>
      </c>
      <c r="F179" s="304">
        <f t="shared" si="21"/>
        <v>0</v>
      </c>
      <c r="G179" s="304">
        <f t="shared" si="21"/>
        <v>0</v>
      </c>
      <c r="H179" s="304">
        <f t="shared" si="21"/>
        <v>0</v>
      </c>
      <c r="I179" s="304">
        <f t="shared" si="21"/>
        <v>0</v>
      </c>
      <c r="J179" s="304">
        <f t="shared" si="21"/>
        <v>0</v>
      </c>
      <c r="K179" s="304">
        <f t="shared" si="21"/>
        <v>0</v>
      </c>
      <c r="L179" s="304">
        <f t="shared" si="21"/>
        <v>0</v>
      </c>
      <c r="M179" s="304">
        <f t="shared" si="21"/>
        <v>0</v>
      </c>
      <c r="N179" s="304">
        <f t="shared" si="21"/>
        <v>0</v>
      </c>
      <c r="O179" s="304">
        <f t="shared" si="21"/>
        <v>0</v>
      </c>
      <c r="P179" s="304">
        <f t="shared" si="21"/>
        <v>0</v>
      </c>
      <c r="Q179" s="304">
        <f t="shared" si="21"/>
        <v>0</v>
      </c>
      <c r="R179" s="304">
        <f t="shared" si="21"/>
        <v>0</v>
      </c>
      <c r="S179" s="304">
        <f t="shared" si="21"/>
        <v>0</v>
      </c>
      <c r="T179" s="304">
        <f t="shared" si="21"/>
        <v>0</v>
      </c>
      <c r="U179" s="304">
        <f t="shared" si="21"/>
        <v>0</v>
      </c>
      <c r="V179" s="304">
        <f t="shared" si="21"/>
        <v>0</v>
      </c>
      <c r="W179" s="304">
        <f t="shared" si="21"/>
        <v>0</v>
      </c>
      <c r="DA179" s="72"/>
    </row>
    <row r="180" spans="1:105" ht="12" customHeight="1" x14ac:dyDescent="0.3">
      <c r="A180" s="62" t="s">
        <v>527</v>
      </c>
      <c r="B180" s="304">
        <f t="shared" ref="B180:W180" si="22">IF(B$52=0,0,B$52/B$34)</f>
        <v>0</v>
      </c>
      <c r="C180" s="304">
        <f t="shared" si="22"/>
        <v>0</v>
      </c>
      <c r="D180" s="304">
        <f t="shared" si="22"/>
        <v>0</v>
      </c>
      <c r="E180" s="304">
        <f t="shared" si="22"/>
        <v>0</v>
      </c>
      <c r="F180" s="304">
        <f t="shared" si="22"/>
        <v>0</v>
      </c>
      <c r="G180" s="304">
        <f t="shared" si="22"/>
        <v>0</v>
      </c>
      <c r="H180" s="304">
        <f t="shared" si="22"/>
        <v>0</v>
      </c>
      <c r="I180" s="304">
        <f t="shared" si="22"/>
        <v>0</v>
      </c>
      <c r="J180" s="304">
        <f t="shared" si="22"/>
        <v>0</v>
      </c>
      <c r="K180" s="304">
        <f t="shared" si="22"/>
        <v>0</v>
      </c>
      <c r="L180" s="304">
        <f t="shared" si="22"/>
        <v>0</v>
      </c>
      <c r="M180" s="304">
        <f t="shared" si="22"/>
        <v>0</v>
      </c>
      <c r="N180" s="304">
        <f t="shared" si="22"/>
        <v>0</v>
      </c>
      <c r="O180" s="304">
        <f t="shared" si="22"/>
        <v>0</v>
      </c>
      <c r="P180" s="304">
        <f t="shared" si="22"/>
        <v>0</v>
      </c>
      <c r="Q180" s="304">
        <f t="shared" si="22"/>
        <v>0</v>
      </c>
      <c r="R180" s="304">
        <f t="shared" si="22"/>
        <v>0</v>
      </c>
      <c r="S180" s="304">
        <f t="shared" si="22"/>
        <v>0</v>
      </c>
      <c r="T180" s="304">
        <f t="shared" si="22"/>
        <v>0</v>
      </c>
      <c r="U180" s="304">
        <f t="shared" si="22"/>
        <v>0</v>
      </c>
      <c r="V180" s="304">
        <f t="shared" si="22"/>
        <v>0</v>
      </c>
      <c r="W180" s="304">
        <f t="shared" si="22"/>
        <v>0</v>
      </c>
      <c r="DA180" s="72"/>
    </row>
    <row r="181" spans="1:105" ht="12" customHeight="1" x14ac:dyDescent="0.3">
      <c r="A181" s="203" t="s">
        <v>529</v>
      </c>
      <c r="B181" s="303">
        <f t="shared" ref="B181:W181" si="23">IF(B$53=0,0,B$53/B$34)</f>
        <v>0</v>
      </c>
      <c r="C181" s="303">
        <f t="shared" si="23"/>
        <v>0</v>
      </c>
      <c r="D181" s="303">
        <f t="shared" si="23"/>
        <v>0</v>
      </c>
      <c r="E181" s="303">
        <f t="shared" si="23"/>
        <v>0</v>
      </c>
      <c r="F181" s="303">
        <f t="shared" si="23"/>
        <v>0</v>
      </c>
      <c r="G181" s="303">
        <f t="shared" si="23"/>
        <v>0</v>
      </c>
      <c r="H181" s="303">
        <f t="shared" si="23"/>
        <v>0</v>
      </c>
      <c r="I181" s="303">
        <f t="shared" si="23"/>
        <v>0</v>
      </c>
      <c r="J181" s="303">
        <f t="shared" si="23"/>
        <v>0</v>
      </c>
      <c r="K181" s="303">
        <f t="shared" si="23"/>
        <v>0</v>
      </c>
      <c r="L181" s="303">
        <f t="shared" si="23"/>
        <v>0</v>
      </c>
      <c r="M181" s="303">
        <f t="shared" si="23"/>
        <v>0</v>
      </c>
      <c r="N181" s="303">
        <f t="shared" si="23"/>
        <v>0</v>
      </c>
      <c r="O181" s="303">
        <f t="shared" si="23"/>
        <v>0</v>
      </c>
      <c r="P181" s="303">
        <f t="shared" si="23"/>
        <v>0</v>
      </c>
      <c r="Q181" s="303">
        <f t="shared" si="23"/>
        <v>0</v>
      </c>
      <c r="R181" s="303">
        <f t="shared" si="23"/>
        <v>0</v>
      </c>
      <c r="S181" s="303">
        <f t="shared" si="23"/>
        <v>0</v>
      </c>
      <c r="T181" s="303">
        <f t="shared" si="23"/>
        <v>0</v>
      </c>
      <c r="U181" s="303">
        <f t="shared" si="23"/>
        <v>0</v>
      </c>
      <c r="V181" s="303">
        <f t="shared" si="23"/>
        <v>0</v>
      </c>
      <c r="W181" s="303">
        <f t="shared" si="23"/>
        <v>0</v>
      </c>
      <c r="DA181" s="175"/>
    </row>
    <row r="182" spans="1:105" ht="12" customHeight="1" x14ac:dyDescent="0.3">
      <c r="A182" s="62" t="s">
        <v>530</v>
      </c>
      <c r="B182" s="304">
        <f t="shared" ref="B182:W182" si="24">IF(B$54=0,0,B$54/B$34)</f>
        <v>0</v>
      </c>
      <c r="C182" s="304">
        <f t="shared" si="24"/>
        <v>0</v>
      </c>
      <c r="D182" s="304">
        <f t="shared" si="24"/>
        <v>0</v>
      </c>
      <c r="E182" s="304">
        <f t="shared" si="24"/>
        <v>0</v>
      </c>
      <c r="F182" s="304">
        <f t="shared" si="24"/>
        <v>0</v>
      </c>
      <c r="G182" s="304">
        <f t="shared" si="24"/>
        <v>0</v>
      </c>
      <c r="H182" s="304">
        <f t="shared" si="24"/>
        <v>0</v>
      </c>
      <c r="I182" s="304">
        <f t="shared" si="24"/>
        <v>0</v>
      </c>
      <c r="J182" s="304">
        <f t="shared" si="24"/>
        <v>0</v>
      </c>
      <c r="K182" s="304">
        <f t="shared" si="24"/>
        <v>0</v>
      </c>
      <c r="L182" s="304">
        <f t="shared" si="24"/>
        <v>0</v>
      </c>
      <c r="M182" s="304">
        <f t="shared" si="24"/>
        <v>0</v>
      </c>
      <c r="N182" s="304">
        <f t="shared" si="24"/>
        <v>0</v>
      </c>
      <c r="O182" s="304">
        <f t="shared" si="24"/>
        <v>0</v>
      </c>
      <c r="P182" s="304">
        <f t="shared" si="24"/>
        <v>0</v>
      </c>
      <c r="Q182" s="304">
        <f t="shared" si="24"/>
        <v>0</v>
      </c>
      <c r="R182" s="304">
        <f t="shared" si="24"/>
        <v>0</v>
      </c>
      <c r="S182" s="304">
        <f t="shared" si="24"/>
        <v>0</v>
      </c>
      <c r="T182" s="304">
        <f t="shared" si="24"/>
        <v>0</v>
      </c>
      <c r="U182" s="304">
        <f t="shared" si="24"/>
        <v>0</v>
      </c>
      <c r="V182" s="304">
        <f t="shared" si="24"/>
        <v>0</v>
      </c>
      <c r="W182" s="304">
        <f t="shared" si="24"/>
        <v>0</v>
      </c>
      <c r="DA182" s="72"/>
    </row>
    <row r="183" spans="1:105" ht="12" customHeight="1" x14ac:dyDescent="0.3">
      <c r="A183" s="62" t="s">
        <v>535</v>
      </c>
      <c r="B183" s="304">
        <f t="shared" ref="B183:W183" si="25">IF(B$58=0,0,B$58/B$34)</f>
        <v>0</v>
      </c>
      <c r="C183" s="304">
        <f t="shared" si="25"/>
        <v>0</v>
      </c>
      <c r="D183" s="304">
        <f t="shared" si="25"/>
        <v>0</v>
      </c>
      <c r="E183" s="304">
        <f t="shared" si="25"/>
        <v>0</v>
      </c>
      <c r="F183" s="304">
        <f t="shared" si="25"/>
        <v>0</v>
      </c>
      <c r="G183" s="304">
        <f t="shared" si="25"/>
        <v>0</v>
      </c>
      <c r="H183" s="304">
        <f t="shared" si="25"/>
        <v>0</v>
      </c>
      <c r="I183" s="304">
        <f t="shared" si="25"/>
        <v>0</v>
      </c>
      <c r="J183" s="304">
        <f t="shared" si="25"/>
        <v>0</v>
      </c>
      <c r="K183" s="304">
        <f t="shared" si="25"/>
        <v>0</v>
      </c>
      <c r="L183" s="304">
        <f t="shared" si="25"/>
        <v>0</v>
      </c>
      <c r="M183" s="304">
        <f t="shared" si="25"/>
        <v>0</v>
      </c>
      <c r="N183" s="304">
        <f t="shared" si="25"/>
        <v>0</v>
      </c>
      <c r="O183" s="304">
        <f t="shared" si="25"/>
        <v>0</v>
      </c>
      <c r="P183" s="304">
        <f t="shared" si="25"/>
        <v>0</v>
      </c>
      <c r="Q183" s="304">
        <f t="shared" si="25"/>
        <v>0</v>
      </c>
      <c r="R183" s="304">
        <f t="shared" si="25"/>
        <v>0</v>
      </c>
      <c r="S183" s="304">
        <f t="shared" si="25"/>
        <v>0</v>
      </c>
      <c r="T183" s="304">
        <f t="shared" si="25"/>
        <v>0</v>
      </c>
      <c r="U183" s="304">
        <f t="shared" si="25"/>
        <v>0</v>
      </c>
      <c r="V183" s="304">
        <f t="shared" si="25"/>
        <v>0</v>
      </c>
      <c r="W183" s="304">
        <f t="shared" si="25"/>
        <v>0</v>
      </c>
      <c r="DA183" s="72"/>
    </row>
    <row r="184" spans="1:105" ht="12" customHeight="1" x14ac:dyDescent="0.3">
      <c r="A184" s="62" t="s">
        <v>547</v>
      </c>
      <c r="B184" s="304">
        <f t="shared" ref="B184:W184" si="26">IF(B$69=0,0,B$69/B$34)</f>
        <v>0</v>
      </c>
      <c r="C184" s="304">
        <f t="shared" si="26"/>
        <v>0</v>
      </c>
      <c r="D184" s="304">
        <f t="shared" si="26"/>
        <v>0</v>
      </c>
      <c r="E184" s="304">
        <f t="shared" si="26"/>
        <v>0</v>
      </c>
      <c r="F184" s="304">
        <f t="shared" si="26"/>
        <v>0</v>
      </c>
      <c r="G184" s="304">
        <f t="shared" si="26"/>
        <v>0</v>
      </c>
      <c r="H184" s="304">
        <f t="shared" si="26"/>
        <v>0</v>
      </c>
      <c r="I184" s="304">
        <f t="shared" si="26"/>
        <v>0</v>
      </c>
      <c r="J184" s="304">
        <f t="shared" si="26"/>
        <v>0</v>
      </c>
      <c r="K184" s="304">
        <f t="shared" si="26"/>
        <v>0</v>
      </c>
      <c r="L184" s="304">
        <f t="shared" si="26"/>
        <v>0</v>
      </c>
      <c r="M184" s="304">
        <f t="shared" si="26"/>
        <v>0</v>
      </c>
      <c r="N184" s="304">
        <f t="shared" si="26"/>
        <v>0</v>
      </c>
      <c r="O184" s="304">
        <f t="shared" si="26"/>
        <v>0</v>
      </c>
      <c r="P184" s="304">
        <f t="shared" si="26"/>
        <v>0</v>
      </c>
      <c r="Q184" s="304">
        <f t="shared" si="26"/>
        <v>0</v>
      </c>
      <c r="R184" s="304">
        <f t="shared" si="26"/>
        <v>0</v>
      </c>
      <c r="S184" s="304">
        <f t="shared" si="26"/>
        <v>0</v>
      </c>
      <c r="T184" s="304">
        <f t="shared" si="26"/>
        <v>0</v>
      </c>
      <c r="U184" s="304">
        <f t="shared" si="26"/>
        <v>0</v>
      </c>
      <c r="V184" s="304">
        <f t="shared" si="26"/>
        <v>0</v>
      </c>
      <c r="W184" s="304">
        <f t="shared" si="26"/>
        <v>0</v>
      </c>
      <c r="DA184" s="72"/>
    </row>
    <row r="185" spans="1:105" ht="12" customHeight="1" x14ac:dyDescent="0.3">
      <c r="A185" s="100" t="s">
        <v>106</v>
      </c>
      <c r="B185" s="312">
        <f t="shared" ref="B185:W185" si="27">IF(B$70=0,0,B$70/B$34)</f>
        <v>0</v>
      </c>
      <c r="C185" s="312">
        <f t="shared" si="27"/>
        <v>0</v>
      </c>
      <c r="D185" s="312">
        <f t="shared" si="27"/>
        <v>0</v>
      </c>
      <c r="E185" s="312">
        <f t="shared" si="27"/>
        <v>0</v>
      </c>
      <c r="F185" s="312">
        <f t="shared" si="27"/>
        <v>0</v>
      </c>
      <c r="G185" s="312">
        <f t="shared" si="27"/>
        <v>0</v>
      </c>
      <c r="H185" s="312">
        <f t="shared" si="27"/>
        <v>0</v>
      </c>
      <c r="I185" s="312">
        <f t="shared" si="27"/>
        <v>0</v>
      </c>
      <c r="J185" s="312">
        <f t="shared" si="27"/>
        <v>0</v>
      </c>
      <c r="K185" s="312">
        <f t="shared" si="27"/>
        <v>0</v>
      </c>
      <c r="L185" s="312">
        <f t="shared" si="27"/>
        <v>0</v>
      </c>
      <c r="M185" s="312">
        <f t="shared" si="27"/>
        <v>0</v>
      </c>
      <c r="N185" s="312">
        <f t="shared" si="27"/>
        <v>0</v>
      </c>
      <c r="O185" s="312">
        <f t="shared" si="27"/>
        <v>0</v>
      </c>
      <c r="P185" s="312">
        <f t="shared" si="27"/>
        <v>0</v>
      </c>
      <c r="Q185" s="312">
        <f t="shared" si="27"/>
        <v>0</v>
      </c>
      <c r="R185" s="312">
        <f t="shared" si="27"/>
        <v>0</v>
      </c>
      <c r="S185" s="312">
        <f t="shared" si="27"/>
        <v>0</v>
      </c>
      <c r="T185" s="312">
        <f t="shared" si="27"/>
        <v>0</v>
      </c>
      <c r="U185" s="312">
        <f t="shared" si="27"/>
        <v>0</v>
      </c>
      <c r="V185" s="312">
        <f t="shared" si="27"/>
        <v>0</v>
      </c>
      <c r="W185" s="312">
        <f t="shared" si="27"/>
        <v>0</v>
      </c>
      <c r="DA185" s="127"/>
    </row>
    <row r="186" spans="1:105" ht="12" customHeight="1" x14ac:dyDescent="0.3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3">
      <c r="A187" s="35" t="s">
        <v>81</v>
      </c>
      <c r="B187" s="234">
        <f t="shared" ref="B187:W187" si="28">SUM(B$188:B$193,B$197:B$198,B$200:B$202)</f>
        <v>0</v>
      </c>
      <c r="C187" s="234">
        <f t="shared" si="28"/>
        <v>0</v>
      </c>
      <c r="D187" s="234">
        <f t="shared" si="28"/>
        <v>0</v>
      </c>
      <c r="E187" s="234">
        <f t="shared" si="28"/>
        <v>0</v>
      </c>
      <c r="F187" s="234">
        <f t="shared" si="28"/>
        <v>0</v>
      </c>
      <c r="G187" s="234">
        <f t="shared" si="28"/>
        <v>0</v>
      </c>
      <c r="H187" s="234">
        <f t="shared" si="28"/>
        <v>0</v>
      </c>
      <c r="I187" s="234">
        <f t="shared" si="28"/>
        <v>0</v>
      </c>
      <c r="J187" s="234">
        <f t="shared" si="28"/>
        <v>0</v>
      </c>
      <c r="K187" s="234">
        <f t="shared" si="28"/>
        <v>0</v>
      </c>
      <c r="L187" s="234">
        <f t="shared" si="28"/>
        <v>0</v>
      </c>
      <c r="M187" s="234">
        <f t="shared" si="28"/>
        <v>0</v>
      </c>
      <c r="N187" s="234">
        <f t="shared" si="28"/>
        <v>0</v>
      </c>
      <c r="O187" s="234">
        <f t="shared" si="28"/>
        <v>0</v>
      </c>
      <c r="P187" s="234">
        <f t="shared" si="28"/>
        <v>0</v>
      </c>
      <c r="Q187" s="234">
        <f t="shared" si="28"/>
        <v>0</v>
      </c>
      <c r="R187" s="234">
        <f t="shared" si="28"/>
        <v>0</v>
      </c>
      <c r="S187" s="234">
        <f t="shared" si="28"/>
        <v>0</v>
      </c>
      <c r="T187" s="234">
        <f t="shared" si="28"/>
        <v>0</v>
      </c>
      <c r="U187" s="234">
        <f t="shared" si="28"/>
        <v>0</v>
      </c>
      <c r="V187" s="234">
        <f t="shared" si="28"/>
        <v>0</v>
      </c>
      <c r="W187" s="234">
        <f t="shared" si="28"/>
        <v>0</v>
      </c>
      <c r="DA187" s="95"/>
    </row>
    <row r="188" spans="1:105" ht="12" customHeight="1" x14ac:dyDescent="0.3">
      <c r="A188" s="55" t="s">
        <v>92</v>
      </c>
      <c r="B188" s="301">
        <f t="shared" ref="B188:W188" si="29">IF(B$73=0,0,B$73/B$72)</f>
        <v>0</v>
      </c>
      <c r="C188" s="301">
        <f t="shared" si="29"/>
        <v>0</v>
      </c>
      <c r="D188" s="301">
        <f t="shared" si="29"/>
        <v>0</v>
      </c>
      <c r="E188" s="301">
        <f t="shared" si="29"/>
        <v>0</v>
      </c>
      <c r="F188" s="301">
        <f t="shared" si="29"/>
        <v>0</v>
      </c>
      <c r="G188" s="301">
        <f t="shared" si="29"/>
        <v>0</v>
      </c>
      <c r="H188" s="301">
        <f t="shared" si="29"/>
        <v>0</v>
      </c>
      <c r="I188" s="301">
        <f t="shared" si="29"/>
        <v>0</v>
      </c>
      <c r="J188" s="301">
        <f t="shared" si="29"/>
        <v>0</v>
      </c>
      <c r="K188" s="301">
        <f t="shared" si="29"/>
        <v>0</v>
      </c>
      <c r="L188" s="301">
        <f t="shared" si="29"/>
        <v>0</v>
      </c>
      <c r="M188" s="301">
        <f t="shared" si="29"/>
        <v>0</v>
      </c>
      <c r="N188" s="301">
        <f t="shared" si="29"/>
        <v>0</v>
      </c>
      <c r="O188" s="301">
        <f t="shared" si="29"/>
        <v>0</v>
      </c>
      <c r="P188" s="301">
        <f t="shared" si="29"/>
        <v>0</v>
      </c>
      <c r="Q188" s="301">
        <f t="shared" si="29"/>
        <v>0</v>
      </c>
      <c r="R188" s="301">
        <f t="shared" si="29"/>
        <v>0</v>
      </c>
      <c r="S188" s="301">
        <f t="shared" si="29"/>
        <v>0</v>
      </c>
      <c r="T188" s="301">
        <f t="shared" si="29"/>
        <v>0</v>
      </c>
      <c r="U188" s="301">
        <f t="shared" si="29"/>
        <v>0</v>
      </c>
      <c r="V188" s="301">
        <f t="shared" si="29"/>
        <v>0</v>
      </c>
      <c r="W188" s="301">
        <f t="shared" si="29"/>
        <v>0</v>
      </c>
      <c r="DA188" s="67"/>
    </row>
    <row r="189" spans="1:105" ht="12" customHeight="1" x14ac:dyDescent="0.3">
      <c r="A189" s="202" t="s">
        <v>93</v>
      </c>
      <c r="B189" s="235">
        <f t="shared" ref="B189:W189" si="30">IF(B$74=0,0,B$74/B$72)</f>
        <v>0</v>
      </c>
      <c r="C189" s="235">
        <f t="shared" si="30"/>
        <v>0</v>
      </c>
      <c r="D189" s="235">
        <f t="shared" si="30"/>
        <v>0</v>
      </c>
      <c r="E189" s="235">
        <f t="shared" si="30"/>
        <v>0</v>
      </c>
      <c r="F189" s="235">
        <f t="shared" si="30"/>
        <v>0</v>
      </c>
      <c r="G189" s="235">
        <f t="shared" si="30"/>
        <v>0</v>
      </c>
      <c r="H189" s="235">
        <f t="shared" si="30"/>
        <v>0</v>
      </c>
      <c r="I189" s="235">
        <f t="shared" si="30"/>
        <v>0</v>
      </c>
      <c r="J189" s="235">
        <f t="shared" si="30"/>
        <v>0</v>
      </c>
      <c r="K189" s="235">
        <f t="shared" si="30"/>
        <v>0</v>
      </c>
      <c r="L189" s="235">
        <f t="shared" si="30"/>
        <v>0</v>
      </c>
      <c r="M189" s="235">
        <f t="shared" si="30"/>
        <v>0</v>
      </c>
      <c r="N189" s="235">
        <f t="shared" si="30"/>
        <v>0</v>
      </c>
      <c r="O189" s="235">
        <f t="shared" si="30"/>
        <v>0</v>
      </c>
      <c r="P189" s="235">
        <f t="shared" si="30"/>
        <v>0</v>
      </c>
      <c r="Q189" s="235">
        <f t="shared" si="30"/>
        <v>0</v>
      </c>
      <c r="R189" s="235">
        <f t="shared" si="30"/>
        <v>0</v>
      </c>
      <c r="S189" s="235">
        <f t="shared" si="30"/>
        <v>0</v>
      </c>
      <c r="T189" s="235">
        <f t="shared" si="30"/>
        <v>0</v>
      </c>
      <c r="U189" s="235">
        <f t="shared" si="30"/>
        <v>0</v>
      </c>
      <c r="V189" s="235">
        <f t="shared" si="30"/>
        <v>0</v>
      </c>
      <c r="W189" s="235">
        <f t="shared" si="30"/>
        <v>0</v>
      </c>
      <c r="DA189" s="174"/>
    </row>
    <row r="190" spans="1:105" ht="12" customHeight="1" x14ac:dyDescent="0.3">
      <c r="A190" s="202" t="s">
        <v>94</v>
      </c>
      <c r="B190" s="235">
        <f t="shared" ref="B190:W190" si="31">IF(B$75=0,0,B$75/B$72)</f>
        <v>0</v>
      </c>
      <c r="C190" s="235">
        <f t="shared" si="31"/>
        <v>0</v>
      </c>
      <c r="D190" s="235">
        <f t="shared" si="31"/>
        <v>0</v>
      </c>
      <c r="E190" s="235">
        <f t="shared" si="31"/>
        <v>0</v>
      </c>
      <c r="F190" s="235">
        <f t="shared" si="31"/>
        <v>0</v>
      </c>
      <c r="G190" s="235">
        <f t="shared" si="31"/>
        <v>0</v>
      </c>
      <c r="H190" s="235">
        <f t="shared" si="31"/>
        <v>0</v>
      </c>
      <c r="I190" s="235">
        <f t="shared" si="31"/>
        <v>0</v>
      </c>
      <c r="J190" s="235">
        <f t="shared" si="31"/>
        <v>0</v>
      </c>
      <c r="K190" s="235">
        <f t="shared" si="31"/>
        <v>0</v>
      </c>
      <c r="L190" s="235">
        <f t="shared" si="31"/>
        <v>0</v>
      </c>
      <c r="M190" s="235">
        <f t="shared" si="31"/>
        <v>0</v>
      </c>
      <c r="N190" s="235">
        <f t="shared" si="31"/>
        <v>0</v>
      </c>
      <c r="O190" s="235">
        <f t="shared" si="31"/>
        <v>0</v>
      </c>
      <c r="P190" s="235">
        <f t="shared" si="31"/>
        <v>0</v>
      </c>
      <c r="Q190" s="235">
        <f t="shared" si="31"/>
        <v>0</v>
      </c>
      <c r="R190" s="235">
        <f t="shared" si="31"/>
        <v>0</v>
      </c>
      <c r="S190" s="235">
        <f t="shared" si="31"/>
        <v>0</v>
      </c>
      <c r="T190" s="235">
        <f t="shared" si="31"/>
        <v>0</v>
      </c>
      <c r="U190" s="235">
        <f t="shared" si="31"/>
        <v>0</v>
      </c>
      <c r="V190" s="235">
        <f t="shared" si="31"/>
        <v>0</v>
      </c>
      <c r="W190" s="235">
        <f t="shared" si="31"/>
        <v>0</v>
      </c>
      <c r="DA190" s="174"/>
    </row>
    <row r="191" spans="1:105" ht="12" customHeight="1" x14ac:dyDescent="0.3">
      <c r="A191" s="202" t="s">
        <v>95</v>
      </c>
      <c r="B191" s="235">
        <f t="shared" ref="B191:W191" si="32">IF(B$76=0,0,B$76/B$72)</f>
        <v>0</v>
      </c>
      <c r="C191" s="235">
        <f t="shared" si="32"/>
        <v>0</v>
      </c>
      <c r="D191" s="235">
        <f t="shared" si="32"/>
        <v>0</v>
      </c>
      <c r="E191" s="235">
        <f t="shared" si="32"/>
        <v>0</v>
      </c>
      <c r="F191" s="235">
        <f t="shared" si="32"/>
        <v>0</v>
      </c>
      <c r="G191" s="235">
        <f t="shared" si="32"/>
        <v>0</v>
      </c>
      <c r="H191" s="235">
        <f t="shared" si="32"/>
        <v>0</v>
      </c>
      <c r="I191" s="235">
        <f t="shared" si="32"/>
        <v>0</v>
      </c>
      <c r="J191" s="235">
        <f t="shared" si="32"/>
        <v>0</v>
      </c>
      <c r="K191" s="235">
        <f t="shared" si="32"/>
        <v>0</v>
      </c>
      <c r="L191" s="235">
        <f t="shared" si="32"/>
        <v>0</v>
      </c>
      <c r="M191" s="235">
        <f t="shared" si="32"/>
        <v>0</v>
      </c>
      <c r="N191" s="235">
        <f t="shared" si="32"/>
        <v>0</v>
      </c>
      <c r="O191" s="235">
        <f t="shared" si="32"/>
        <v>0</v>
      </c>
      <c r="P191" s="235">
        <f t="shared" si="32"/>
        <v>0</v>
      </c>
      <c r="Q191" s="235">
        <f t="shared" si="32"/>
        <v>0</v>
      </c>
      <c r="R191" s="235">
        <f t="shared" si="32"/>
        <v>0</v>
      </c>
      <c r="S191" s="235">
        <f t="shared" si="32"/>
        <v>0</v>
      </c>
      <c r="T191" s="235">
        <f t="shared" si="32"/>
        <v>0</v>
      </c>
      <c r="U191" s="235">
        <f t="shared" si="32"/>
        <v>0</v>
      </c>
      <c r="V191" s="235">
        <f t="shared" si="32"/>
        <v>0</v>
      </c>
      <c r="W191" s="235">
        <f t="shared" si="32"/>
        <v>0</v>
      </c>
      <c r="DA191" s="174"/>
    </row>
    <row r="192" spans="1:105" ht="12" customHeight="1" x14ac:dyDescent="0.3">
      <c r="A192" s="56" t="s">
        <v>96</v>
      </c>
      <c r="B192" s="302">
        <f t="shared" ref="B192:W192" si="33">IF(B$77=0,0,B$77/B$72)</f>
        <v>0</v>
      </c>
      <c r="C192" s="302">
        <f t="shared" si="33"/>
        <v>0</v>
      </c>
      <c r="D192" s="302">
        <f t="shared" si="33"/>
        <v>0</v>
      </c>
      <c r="E192" s="302">
        <f t="shared" si="33"/>
        <v>0</v>
      </c>
      <c r="F192" s="302">
        <f t="shared" si="33"/>
        <v>0</v>
      </c>
      <c r="G192" s="302">
        <f t="shared" si="33"/>
        <v>0</v>
      </c>
      <c r="H192" s="302">
        <f t="shared" si="33"/>
        <v>0</v>
      </c>
      <c r="I192" s="302">
        <f t="shared" si="33"/>
        <v>0</v>
      </c>
      <c r="J192" s="302">
        <f t="shared" si="33"/>
        <v>0</v>
      </c>
      <c r="K192" s="302">
        <f t="shared" si="33"/>
        <v>0</v>
      </c>
      <c r="L192" s="302">
        <f t="shared" si="33"/>
        <v>0</v>
      </c>
      <c r="M192" s="302">
        <f t="shared" si="33"/>
        <v>0</v>
      </c>
      <c r="N192" s="302">
        <f t="shared" si="33"/>
        <v>0</v>
      </c>
      <c r="O192" s="302">
        <f t="shared" si="33"/>
        <v>0</v>
      </c>
      <c r="P192" s="302">
        <f t="shared" si="33"/>
        <v>0</v>
      </c>
      <c r="Q192" s="302">
        <f t="shared" si="33"/>
        <v>0</v>
      </c>
      <c r="R192" s="302">
        <f t="shared" si="33"/>
        <v>0</v>
      </c>
      <c r="S192" s="302">
        <f t="shared" si="33"/>
        <v>0</v>
      </c>
      <c r="T192" s="302">
        <f t="shared" si="33"/>
        <v>0</v>
      </c>
      <c r="U192" s="302">
        <f t="shared" si="33"/>
        <v>0</v>
      </c>
      <c r="V192" s="302">
        <f t="shared" si="33"/>
        <v>0</v>
      </c>
      <c r="W192" s="302">
        <f t="shared" si="33"/>
        <v>0</v>
      </c>
      <c r="DA192" s="68"/>
    </row>
    <row r="193" spans="1:105" ht="12" customHeight="1" x14ac:dyDescent="0.3">
      <c r="A193" s="203" t="s">
        <v>560</v>
      </c>
      <c r="B193" s="303">
        <f t="shared" ref="B193:W193" si="34">IF(B$83=0,0,B$83/B$72)</f>
        <v>0</v>
      </c>
      <c r="C193" s="303">
        <f t="shared" si="34"/>
        <v>0</v>
      </c>
      <c r="D193" s="303">
        <f t="shared" si="34"/>
        <v>0</v>
      </c>
      <c r="E193" s="303">
        <f t="shared" si="34"/>
        <v>0</v>
      </c>
      <c r="F193" s="303">
        <f t="shared" si="34"/>
        <v>0</v>
      </c>
      <c r="G193" s="303">
        <f t="shared" si="34"/>
        <v>0</v>
      </c>
      <c r="H193" s="303">
        <f t="shared" si="34"/>
        <v>0</v>
      </c>
      <c r="I193" s="303">
        <f t="shared" si="34"/>
        <v>0</v>
      </c>
      <c r="J193" s="303">
        <f t="shared" si="34"/>
        <v>0</v>
      </c>
      <c r="K193" s="303">
        <f t="shared" si="34"/>
        <v>0</v>
      </c>
      <c r="L193" s="303">
        <f t="shared" si="34"/>
        <v>0</v>
      </c>
      <c r="M193" s="303">
        <f t="shared" si="34"/>
        <v>0</v>
      </c>
      <c r="N193" s="303">
        <f t="shared" si="34"/>
        <v>0</v>
      </c>
      <c r="O193" s="303">
        <f t="shared" si="34"/>
        <v>0</v>
      </c>
      <c r="P193" s="303">
        <f t="shared" si="34"/>
        <v>0</v>
      </c>
      <c r="Q193" s="303">
        <f t="shared" si="34"/>
        <v>0</v>
      </c>
      <c r="R193" s="303">
        <f t="shared" si="34"/>
        <v>0</v>
      </c>
      <c r="S193" s="303">
        <f t="shared" si="34"/>
        <v>0</v>
      </c>
      <c r="T193" s="303">
        <f t="shared" si="34"/>
        <v>0</v>
      </c>
      <c r="U193" s="303">
        <f t="shared" si="34"/>
        <v>0</v>
      </c>
      <c r="V193" s="303">
        <f t="shared" si="34"/>
        <v>0</v>
      </c>
      <c r="W193" s="303">
        <f t="shared" si="34"/>
        <v>0</v>
      </c>
      <c r="DA193" s="175"/>
    </row>
    <row r="194" spans="1:105" ht="12" customHeight="1" x14ac:dyDescent="0.3">
      <c r="A194" s="62" t="s">
        <v>562</v>
      </c>
      <c r="B194" s="304">
        <f t="shared" ref="B194:W194" si="35">IF(B$84=0,0,B$84/B$72)</f>
        <v>0</v>
      </c>
      <c r="C194" s="304">
        <f t="shared" si="35"/>
        <v>0</v>
      </c>
      <c r="D194" s="304">
        <f t="shared" si="35"/>
        <v>0</v>
      </c>
      <c r="E194" s="304">
        <f t="shared" si="35"/>
        <v>0</v>
      </c>
      <c r="F194" s="304">
        <f t="shared" si="35"/>
        <v>0</v>
      </c>
      <c r="G194" s="304">
        <f t="shared" si="35"/>
        <v>0</v>
      </c>
      <c r="H194" s="304">
        <f t="shared" si="35"/>
        <v>0</v>
      </c>
      <c r="I194" s="304">
        <f t="shared" si="35"/>
        <v>0</v>
      </c>
      <c r="J194" s="304">
        <f t="shared" si="35"/>
        <v>0</v>
      </c>
      <c r="K194" s="304">
        <f t="shared" si="35"/>
        <v>0</v>
      </c>
      <c r="L194" s="304">
        <f t="shared" si="35"/>
        <v>0</v>
      </c>
      <c r="M194" s="304">
        <f t="shared" si="35"/>
        <v>0</v>
      </c>
      <c r="N194" s="304">
        <f t="shared" si="35"/>
        <v>0</v>
      </c>
      <c r="O194" s="304">
        <f t="shared" si="35"/>
        <v>0</v>
      </c>
      <c r="P194" s="304">
        <f t="shared" si="35"/>
        <v>0</v>
      </c>
      <c r="Q194" s="304">
        <f t="shared" si="35"/>
        <v>0</v>
      </c>
      <c r="R194" s="304">
        <f t="shared" si="35"/>
        <v>0</v>
      </c>
      <c r="S194" s="304">
        <f t="shared" si="35"/>
        <v>0</v>
      </c>
      <c r="T194" s="304">
        <f t="shared" si="35"/>
        <v>0</v>
      </c>
      <c r="U194" s="304">
        <f t="shared" si="35"/>
        <v>0</v>
      </c>
      <c r="V194" s="304">
        <f t="shared" si="35"/>
        <v>0</v>
      </c>
      <c r="W194" s="304">
        <f t="shared" si="35"/>
        <v>0</v>
      </c>
      <c r="DA194" s="72"/>
    </row>
    <row r="195" spans="1:105" ht="12" customHeight="1" x14ac:dyDescent="0.3">
      <c r="A195" s="62" t="s">
        <v>568</v>
      </c>
      <c r="B195" s="304">
        <f t="shared" ref="B195:W195" si="36">IF(B$89=0,0,B$89/B$72)</f>
        <v>0</v>
      </c>
      <c r="C195" s="304">
        <f t="shared" si="36"/>
        <v>0</v>
      </c>
      <c r="D195" s="304">
        <f t="shared" si="36"/>
        <v>0</v>
      </c>
      <c r="E195" s="304">
        <f t="shared" si="36"/>
        <v>0</v>
      </c>
      <c r="F195" s="304">
        <f t="shared" si="36"/>
        <v>0</v>
      </c>
      <c r="G195" s="304">
        <f t="shared" si="36"/>
        <v>0</v>
      </c>
      <c r="H195" s="304">
        <f t="shared" si="36"/>
        <v>0</v>
      </c>
      <c r="I195" s="304">
        <f t="shared" si="36"/>
        <v>0</v>
      </c>
      <c r="J195" s="304">
        <f t="shared" si="36"/>
        <v>0</v>
      </c>
      <c r="K195" s="304">
        <f t="shared" si="36"/>
        <v>0</v>
      </c>
      <c r="L195" s="304">
        <f t="shared" si="36"/>
        <v>0</v>
      </c>
      <c r="M195" s="304">
        <f t="shared" si="36"/>
        <v>0</v>
      </c>
      <c r="N195" s="304">
        <f t="shared" si="36"/>
        <v>0</v>
      </c>
      <c r="O195" s="304">
        <f t="shared" si="36"/>
        <v>0</v>
      </c>
      <c r="P195" s="304">
        <f t="shared" si="36"/>
        <v>0</v>
      </c>
      <c r="Q195" s="304">
        <f t="shared" si="36"/>
        <v>0</v>
      </c>
      <c r="R195" s="304">
        <f t="shared" si="36"/>
        <v>0</v>
      </c>
      <c r="S195" s="304">
        <f t="shared" si="36"/>
        <v>0</v>
      </c>
      <c r="T195" s="304">
        <f t="shared" si="36"/>
        <v>0</v>
      </c>
      <c r="U195" s="304">
        <f t="shared" si="36"/>
        <v>0</v>
      </c>
      <c r="V195" s="304">
        <f t="shared" si="36"/>
        <v>0</v>
      </c>
      <c r="W195" s="304">
        <f t="shared" si="36"/>
        <v>0</v>
      </c>
      <c r="DA195" s="72"/>
    </row>
    <row r="196" spans="1:105" ht="12" customHeight="1" x14ac:dyDescent="0.3">
      <c r="A196" s="203" t="s">
        <v>519</v>
      </c>
      <c r="B196" s="303">
        <f t="shared" ref="B196:W196" si="37">IF(B$90=0,0,B$90/B$72)</f>
        <v>0</v>
      </c>
      <c r="C196" s="303">
        <f t="shared" si="37"/>
        <v>0</v>
      </c>
      <c r="D196" s="303">
        <f t="shared" si="37"/>
        <v>0</v>
      </c>
      <c r="E196" s="303">
        <f t="shared" si="37"/>
        <v>0</v>
      </c>
      <c r="F196" s="303">
        <f t="shared" si="37"/>
        <v>0</v>
      </c>
      <c r="G196" s="303">
        <f t="shared" si="37"/>
        <v>0</v>
      </c>
      <c r="H196" s="303">
        <f t="shared" si="37"/>
        <v>0</v>
      </c>
      <c r="I196" s="303">
        <f t="shared" si="37"/>
        <v>0</v>
      </c>
      <c r="J196" s="303">
        <f t="shared" si="37"/>
        <v>0</v>
      </c>
      <c r="K196" s="303">
        <f t="shared" si="37"/>
        <v>0</v>
      </c>
      <c r="L196" s="303">
        <f t="shared" si="37"/>
        <v>0</v>
      </c>
      <c r="M196" s="303">
        <f t="shared" si="37"/>
        <v>0</v>
      </c>
      <c r="N196" s="303">
        <f t="shared" si="37"/>
        <v>0</v>
      </c>
      <c r="O196" s="303">
        <f t="shared" si="37"/>
        <v>0</v>
      </c>
      <c r="P196" s="303">
        <f t="shared" si="37"/>
        <v>0</v>
      </c>
      <c r="Q196" s="303">
        <f t="shared" si="37"/>
        <v>0</v>
      </c>
      <c r="R196" s="303">
        <f t="shared" si="37"/>
        <v>0</v>
      </c>
      <c r="S196" s="303">
        <f t="shared" si="37"/>
        <v>0</v>
      </c>
      <c r="T196" s="303">
        <f t="shared" si="37"/>
        <v>0</v>
      </c>
      <c r="U196" s="303">
        <f t="shared" si="37"/>
        <v>0</v>
      </c>
      <c r="V196" s="303">
        <f t="shared" si="37"/>
        <v>0</v>
      </c>
      <c r="W196" s="303">
        <f t="shared" si="37"/>
        <v>0</v>
      </c>
      <c r="DA196" s="175"/>
    </row>
    <row r="197" spans="1:105" ht="12" customHeight="1" x14ac:dyDescent="0.3">
      <c r="A197" s="62" t="s">
        <v>521</v>
      </c>
      <c r="B197" s="304">
        <f t="shared" ref="B197:W197" si="38">IF(B$91=0,0,B$91/B$72)</f>
        <v>0</v>
      </c>
      <c r="C197" s="304">
        <f t="shared" si="38"/>
        <v>0</v>
      </c>
      <c r="D197" s="304">
        <f t="shared" si="38"/>
        <v>0</v>
      </c>
      <c r="E197" s="304">
        <f t="shared" si="38"/>
        <v>0</v>
      </c>
      <c r="F197" s="304">
        <f t="shared" si="38"/>
        <v>0</v>
      </c>
      <c r="G197" s="304">
        <f t="shared" si="38"/>
        <v>0</v>
      </c>
      <c r="H197" s="304">
        <f t="shared" si="38"/>
        <v>0</v>
      </c>
      <c r="I197" s="304">
        <f t="shared" si="38"/>
        <v>0</v>
      </c>
      <c r="J197" s="304">
        <f t="shared" si="38"/>
        <v>0</v>
      </c>
      <c r="K197" s="304">
        <f t="shared" si="38"/>
        <v>0</v>
      </c>
      <c r="L197" s="304">
        <f t="shared" si="38"/>
        <v>0</v>
      </c>
      <c r="M197" s="304">
        <f t="shared" si="38"/>
        <v>0</v>
      </c>
      <c r="N197" s="304">
        <f t="shared" si="38"/>
        <v>0</v>
      </c>
      <c r="O197" s="304">
        <f t="shared" si="38"/>
        <v>0</v>
      </c>
      <c r="P197" s="304">
        <f t="shared" si="38"/>
        <v>0</v>
      </c>
      <c r="Q197" s="304">
        <f t="shared" si="38"/>
        <v>0</v>
      </c>
      <c r="R197" s="304">
        <f t="shared" si="38"/>
        <v>0</v>
      </c>
      <c r="S197" s="304">
        <f t="shared" si="38"/>
        <v>0</v>
      </c>
      <c r="T197" s="304">
        <f t="shared" si="38"/>
        <v>0</v>
      </c>
      <c r="U197" s="304">
        <f t="shared" si="38"/>
        <v>0</v>
      </c>
      <c r="V197" s="304">
        <f t="shared" si="38"/>
        <v>0</v>
      </c>
      <c r="W197" s="304">
        <f t="shared" si="38"/>
        <v>0</v>
      </c>
      <c r="DA197" s="72"/>
    </row>
    <row r="198" spans="1:105" ht="12" customHeight="1" x14ac:dyDescent="0.3">
      <c r="A198" s="62" t="s">
        <v>527</v>
      </c>
      <c r="B198" s="304">
        <f t="shared" ref="B198:W198" si="39">IF(B$96=0,0,B$96/B$72)</f>
        <v>0</v>
      </c>
      <c r="C198" s="304">
        <f t="shared" si="39"/>
        <v>0</v>
      </c>
      <c r="D198" s="304">
        <f t="shared" si="39"/>
        <v>0</v>
      </c>
      <c r="E198" s="304">
        <f t="shared" si="39"/>
        <v>0</v>
      </c>
      <c r="F198" s="304">
        <f t="shared" si="39"/>
        <v>0</v>
      </c>
      <c r="G198" s="304">
        <f t="shared" si="39"/>
        <v>0</v>
      </c>
      <c r="H198" s="304">
        <f t="shared" si="39"/>
        <v>0</v>
      </c>
      <c r="I198" s="304">
        <f t="shared" si="39"/>
        <v>0</v>
      </c>
      <c r="J198" s="304">
        <f t="shared" si="39"/>
        <v>0</v>
      </c>
      <c r="K198" s="304">
        <f t="shared" si="39"/>
        <v>0</v>
      </c>
      <c r="L198" s="304">
        <f t="shared" si="39"/>
        <v>0</v>
      </c>
      <c r="M198" s="304">
        <f t="shared" si="39"/>
        <v>0</v>
      </c>
      <c r="N198" s="304">
        <f t="shared" si="39"/>
        <v>0</v>
      </c>
      <c r="O198" s="304">
        <f t="shared" si="39"/>
        <v>0</v>
      </c>
      <c r="P198" s="304">
        <f t="shared" si="39"/>
        <v>0</v>
      </c>
      <c r="Q198" s="304">
        <f t="shared" si="39"/>
        <v>0</v>
      </c>
      <c r="R198" s="304">
        <f t="shared" si="39"/>
        <v>0</v>
      </c>
      <c r="S198" s="304">
        <f t="shared" si="39"/>
        <v>0</v>
      </c>
      <c r="T198" s="304">
        <f t="shared" si="39"/>
        <v>0</v>
      </c>
      <c r="U198" s="304">
        <f t="shared" si="39"/>
        <v>0</v>
      </c>
      <c r="V198" s="304">
        <f t="shared" si="39"/>
        <v>0</v>
      </c>
      <c r="W198" s="304">
        <f t="shared" si="39"/>
        <v>0</v>
      </c>
      <c r="DA198" s="72"/>
    </row>
    <row r="199" spans="1:105" ht="12" customHeight="1" x14ac:dyDescent="0.3">
      <c r="A199" s="203" t="s">
        <v>529</v>
      </c>
      <c r="B199" s="303">
        <f t="shared" ref="B199:W199" si="40">IF(B$97=0,0,B$97/B$72)</f>
        <v>0</v>
      </c>
      <c r="C199" s="303">
        <f t="shared" si="40"/>
        <v>0</v>
      </c>
      <c r="D199" s="303">
        <f t="shared" si="40"/>
        <v>0</v>
      </c>
      <c r="E199" s="303">
        <f t="shared" si="40"/>
        <v>0</v>
      </c>
      <c r="F199" s="303">
        <f t="shared" si="40"/>
        <v>0</v>
      </c>
      <c r="G199" s="303">
        <f t="shared" si="40"/>
        <v>0</v>
      </c>
      <c r="H199" s="303">
        <f t="shared" si="40"/>
        <v>0</v>
      </c>
      <c r="I199" s="303">
        <f t="shared" si="40"/>
        <v>0</v>
      </c>
      <c r="J199" s="303">
        <f t="shared" si="40"/>
        <v>0</v>
      </c>
      <c r="K199" s="303">
        <f t="shared" si="40"/>
        <v>0</v>
      </c>
      <c r="L199" s="303">
        <f t="shared" si="40"/>
        <v>0</v>
      </c>
      <c r="M199" s="303">
        <f t="shared" si="40"/>
        <v>0</v>
      </c>
      <c r="N199" s="303">
        <f t="shared" si="40"/>
        <v>0</v>
      </c>
      <c r="O199" s="303">
        <f t="shared" si="40"/>
        <v>0</v>
      </c>
      <c r="P199" s="303">
        <f t="shared" si="40"/>
        <v>0</v>
      </c>
      <c r="Q199" s="303">
        <f t="shared" si="40"/>
        <v>0</v>
      </c>
      <c r="R199" s="303">
        <f t="shared" si="40"/>
        <v>0</v>
      </c>
      <c r="S199" s="303">
        <f t="shared" si="40"/>
        <v>0</v>
      </c>
      <c r="T199" s="303">
        <f t="shared" si="40"/>
        <v>0</v>
      </c>
      <c r="U199" s="303">
        <f t="shared" si="40"/>
        <v>0</v>
      </c>
      <c r="V199" s="303">
        <f t="shared" si="40"/>
        <v>0</v>
      </c>
      <c r="W199" s="303">
        <f t="shared" si="40"/>
        <v>0</v>
      </c>
      <c r="DA199" s="175"/>
    </row>
    <row r="200" spans="1:105" ht="12" customHeight="1" x14ac:dyDescent="0.3">
      <c r="A200" s="62" t="s">
        <v>530</v>
      </c>
      <c r="B200" s="304">
        <f t="shared" ref="B200:W200" si="41">IF(B$98=0,0,B$98/B$72)</f>
        <v>0</v>
      </c>
      <c r="C200" s="304">
        <f t="shared" si="41"/>
        <v>0</v>
      </c>
      <c r="D200" s="304">
        <f t="shared" si="41"/>
        <v>0</v>
      </c>
      <c r="E200" s="304">
        <f t="shared" si="41"/>
        <v>0</v>
      </c>
      <c r="F200" s="304">
        <f t="shared" si="41"/>
        <v>0</v>
      </c>
      <c r="G200" s="304">
        <f t="shared" si="41"/>
        <v>0</v>
      </c>
      <c r="H200" s="304">
        <f t="shared" si="41"/>
        <v>0</v>
      </c>
      <c r="I200" s="304">
        <f t="shared" si="41"/>
        <v>0</v>
      </c>
      <c r="J200" s="304">
        <f t="shared" si="41"/>
        <v>0</v>
      </c>
      <c r="K200" s="304">
        <f t="shared" si="41"/>
        <v>0</v>
      </c>
      <c r="L200" s="304">
        <f t="shared" si="41"/>
        <v>0</v>
      </c>
      <c r="M200" s="304">
        <f t="shared" si="41"/>
        <v>0</v>
      </c>
      <c r="N200" s="304">
        <f t="shared" si="41"/>
        <v>0</v>
      </c>
      <c r="O200" s="304">
        <f t="shared" si="41"/>
        <v>0</v>
      </c>
      <c r="P200" s="304">
        <f t="shared" si="41"/>
        <v>0</v>
      </c>
      <c r="Q200" s="304">
        <f t="shared" si="41"/>
        <v>0</v>
      </c>
      <c r="R200" s="304">
        <f t="shared" si="41"/>
        <v>0</v>
      </c>
      <c r="S200" s="304">
        <f t="shared" si="41"/>
        <v>0</v>
      </c>
      <c r="T200" s="304">
        <f t="shared" si="41"/>
        <v>0</v>
      </c>
      <c r="U200" s="304">
        <f t="shared" si="41"/>
        <v>0</v>
      </c>
      <c r="V200" s="304">
        <f t="shared" si="41"/>
        <v>0</v>
      </c>
      <c r="W200" s="304">
        <f t="shared" si="41"/>
        <v>0</v>
      </c>
      <c r="DA200" s="72"/>
    </row>
    <row r="201" spans="1:105" ht="12" customHeight="1" x14ac:dyDescent="0.3">
      <c r="A201" s="62" t="s">
        <v>535</v>
      </c>
      <c r="B201" s="304">
        <f t="shared" ref="B201:W201" si="42">IF(B$102=0,0,B$102/B$72)</f>
        <v>0</v>
      </c>
      <c r="C201" s="304">
        <f t="shared" si="42"/>
        <v>0</v>
      </c>
      <c r="D201" s="304">
        <f t="shared" si="42"/>
        <v>0</v>
      </c>
      <c r="E201" s="304">
        <f t="shared" si="42"/>
        <v>0</v>
      </c>
      <c r="F201" s="304">
        <f t="shared" si="42"/>
        <v>0</v>
      </c>
      <c r="G201" s="304">
        <f t="shared" si="42"/>
        <v>0</v>
      </c>
      <c r="H201" s="304">
        <f t="shared" si="42"/>
        <v>0</v>
      </c>
      <c r="I201" s="304">
        <f t="shared" si="42"/>
        <v>0</v>
      </c>
      <c r="J201" s="304">
        <f t="shared" si="42"/>
        <v>0</v>
      </c>
      <c r="K201" s="304">
        <f t="shared" si="42"/>
        <v>0</v>
      </c>
      <c r="L201" s="304">
        <f t="shared" si="42"/>
        <v>0</v>
      </c>
      <c r="M201" s="304">
        <f t="shared" si="42"/>
        <v>0</v>
      </c>
      <c r="N201" s="304">
        <f t="shared" si="42"/>
        <v>0</v>
      </c>
      <c r="O201" s="304">
        <f t="shared" si="42"/>
        <v>0</v>
      </c>
      <c r="P201" s="304">
        <f t="shared" si="42"/>
        <v>0</v>
      </c>
      <c r="Q201" s="304">
        <f t="shared" si="42"/>
        <v>0</v>
      </c>
      <c r="R201" s="304">
        <f t="shared" si="42"/>
        <v>0</v>
      </c>
      <c r="S201" s="304">
        <f t="shared" si="42"/>
        <v>0</v>
      </c>
      <c r="T201" s="304">
        <f t="shared" si="42"/>
        <v>0</v>
      </c>
      <c r="U201" s="304">
        <f t="shared" si="42"/>
        <v>0</v>
      </c>
      <c r="V201" s="304">
        <f t="shared" si="42"/>
        <v>0</v>
      </c>
      <c r="W201" s="304">
        <f t="shared" si="42"/>
        <v>0</v>
      </c>
      <c r="DA201" s="72"/>
    </row>
    <row r="202" spans="1:105" ht="12" customHeight="1" x14ac:dyDescent="0.3">
      <c r="A202" s="63" t="s">
        <v>547</v>
      </c>
      <c r="B202" s="305">
        <f t="shared" ref="B202:W202" si="43">IF(B$113=0,0,B$113/B$72)</f>
        <v>0</v>
      </c>
      <c r="C202" s="305">
        <f t="shared" si="43"/>
        <v>0</v>
      </c>
      <c r="D202" s="305">
        <f t="shared" si="43"/>
        <v>0</v>
      </c>
      <c r="E202" s="305">
        <f t="shared" si="43"/>
        <v>0</v>
      </c>
      <c r="F202" s="305">
        <f t="shared" si="43"/>
        <v>0</v>
      </c>
      <c r="G202" s="305">
        <f t="shared" si="43"/>
        <v>0</v>
      </c>
      <c r="H202" s="305">
        <f t="shared" si="43"/>
        <v>0</v>
      </c>
      <c r="I202" s="305">
        <f t="shared" si="43"/>
        <v>0</v>
      </c>
      <c r="J202" s="305">
        <f t="shared" si="43"/>
        <v>0</v>
      </c>
      <c r="K202" s="305">
        <f t="shared" si="43"/>
        <v>0</v>
      </c>
      <c r="L202" s="305">
        <f t="shared" si="43"/>
        <v>0</v>
      </c>
      <c r="M202" s="305">
        <f t="shared" si="43"/>
        <v>0</v>
      </c>
      <c r="N202" s="305">
        <f t="shared" si="43"/>
        <v>0</v>
      </c>
      <c r="O202" s="305">
        <f t="shared" si="43"/>
        <v>0</v>
      </c>
      <c r="P202" s="305">
        <f t="shared" si="43"/>
        <v>0</v>
      </c>
      <c r="Q202" s="305">
        <f t="shared" si="43"/>
        <v>0</v>
      </c>
      <c r="R202" s="305">
        <f t="shared" si="43"/>
        <v>0</v>
      </c>
      <c r="S202" s="305">
        <f t="shared" si="43"/>
        <v>0</v>
      </c>
      <c r="T202" s="305">
        <f t="shared" si="43"/>
        <v>0</v>
      </c>
      <c r="U202" s="305">
        <f t="shared" si="43"/>
        <v>0</v>
      </c>
      <c r="V202" s="305">
        <f t="shared" si="43"/>
        <v>0</v>
      </c>
      <c r="W202" s="305">
        <f t="shared" si="43"/>
        <v>0</v>
      </c>
      <c r="DA202" s="74"/>
    </row>
    <row r="203" spans="1:105" ht="12" customHeight="1" x14ac:dyDescent="0.3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3">
      <c r="A204" s="35" t="s">
        <v>45</v>
      </c>
      <c r="B204" s="234">
        <f t="shared" ref="B204:W204" si="44">SUM(B$205:B$210,B$214:B$215,B$217:B$219,B220)</f>
        <v>1</v>
      </c>
      <c r="C204" s="234">
        <f t="shared" si="44"/>
        <v>0.99999999999999989</v>
      </c>
      <c r="D204" s="234">
        <f t="shared" si="44"/>
        <v>1</v>
      </c>
      <c r="E204" s="234">
        <f t="shared" si="44"/>
        <v>1</v>
      </c>
      <c r="F204" s="234">
        <f t="shared" si="44"/>
        <v>1</v>
      </c>
      <c r="G204" s="234">
        <f t="shared" si="44"/>
        <v>1</v>
      </c>
      <c r="H204" s="234">
        <f t="shared" si="44"/>
        <v>1.0000000000000002</v>
      </c>
      <c r="I204" s="234">
        <f t="shared" si="44"/>
        <v>1.0000000000000002</v>
      </c>
      <c r="J204" s="234">
        <f t="shared" si="44"/>
        <v>1</v>
      </c>
      <c r="K204" s="234">
        <f t="shared" si="44"/>
        <v>0.99999999999999989</v>
      </c>
      <c r="L204" s="234">
        <f t="shared" si="44"/>
        <v>1</v>
      </c>
      <c r="M204" s="234">
        <f t="shared" si="44"/>
        <v>0.99999999999999989</v>
      </c>
      <c r="N204" s="234">
        <f t="shared" si="44"/>
        <v>1</v>
      </c>
      <c r="O204" s="234">
        <f t="shared" si="44"/>
        <v>0.99999999999999989</v>
      </c>
      <c r="P204" s="234">
        <f t="shared" si="44"/>
        <v>1</v>
      </c>
      <c r="Q204" s="234">
        <f t="shared" si="44"/>
        <v>1</v>
      </c>
      <c r="R204" s="234">
        <f t="shared" si="44"/>
        <v>0.99999999999999989</v>
      </c>
      <c r="S204" s="234">
        <f t="shared" si="44"/>
        <v>0.99999999999999989</v>
      </c>
      <c r="T204" s="234">
        <f t="shared" si="44"/>
        <v>1</v>
      </c>
      <c r="U204" s="234">
        <f t="shared" si="44"/>
        <v>1</v>
      </c>
      <c r="V204" s="234">
        <f t="shared" si="44"/>
        <v>1</v>
      </c>
      <c r="W204" s="234">
        <f t="shared" si="44"/>
        <v>0.99999999999999978</v>
      </c>
      <c r="DA204" s="95"/>
    </row>
    <row r="205" spans="1:105" ht="12" customHeight="1" x14ac:dyDescent="0.3">
      <c r="A205" s="55" t="s">
        <v>92</v>
      </c>
      <c r="B205" s="301">
        <f t="shared" ref="B205:W205" si="45">IF(B$116=0,0,B$116/B$115)</f>
        <v>0</v>
      </c>
      <c r="C205" s="301">
        <f t="shared" si="45"/>
        <v>0</v>
      </c>
      <c r="D205" s="301">
        <f t="shared" si="45"/>
        <v>0</v>
      </c>
      <c r="E205" s="301">
        <f t="shared" si="45"/>
        <v>0</v>
      </c>
      <c r="F205" s="301">
        <f t="shared" si="45"/>
        <v>0</v>
      </c>
      <c r="G205" s="301">
        <f t="shared" si="45"/>
        <v>0</v>
      </c>
      <c r="H205" s="301">
        <f t="shared" si="45"/>
        <v>0</v>
      </c>
      <c r="I205" s="301">
        <f t="shared" si="45"/>
        <v>0</v>
      </c>
      <c r="J205" s="301">
        <f t="shared" si="45"/>
        <v>0</v>
      </c>
      <c r="K205" s="301">
        <f t="shared" si="45"/>
        <v>0</v>
      </c>
      <c r="L205" s="301">
        <f t="shared" si="45"/>
        <v>0</v>
      </c>
      <c r="M205" s="301">
        <f t="shared" si="45"/>
        <v>0</v>
      </c>
      <c r="N205" s="301">
        <f t="shared" si="45"/>
        <v>0</v>
      </c>
      <c r="O205" s="301">
        <f t="shared" si="45"/>
        <v>0</v>
      </c>
      <c r="P205" s="301">
        <f t="shared" si="45"/>
        <v>0</v>
      </c>
      <c r="Q205" s="301">
        <f t="shared" si="45"/>
        <v>0</v>
      </c>
      <c r="R205" s="301">
        <f t="shared" si="45"/>
        <v>0</v>
      </c>
      <c r="S205" s="301">
        <f t="shared" si="45"/>
        <v>0</v>
      </c>
      <c r="T205" s="301">
        <f t="shared" si="45"/>
        <v>0</v>
      </c>
      <c r="U205" s="301">
        <f t="shared" si="45"/>
        <v>0</v>
      </c>
      <c r="V205" s="301">
        <f t="shared" si="45"/>
        <v>0</v>
      </c>
      <c r="W205" s="301">
        <f t="shared" si="45"/>
        <v>0</v>
      </c>
      <c r="DA205" s="67"/>
    </row>
    <row r="206" spans="1:105" ht="12" customHeight="1" x14ac:dyDescent="0.3">
      <c r="A206" s="202" t="s">
        <v>93</v>
      </c>
      <c r="B206" s="235">
        <f t="shared" ref="B206:W206" si="46">IF(B$117=0,0,B$117/B$115)</f>
        <v>0</v>
      </c>
      <c r="C206" s="235">
        <f t="shared" si="46"/>
        <v>0</v>
      </c>
      <c r="D206" s="235">
        <f t="shared" si="46"/>
        <v>0</v>
      </c>
      <c r="E206" s="235">
        <f t="shared" si="46"/>
        <v>0</v>
      </c>
      <c r="F206" s="235">
        <f t="shared" si="46"/>
        <v>0</v>
      </c>
      <c r="G206" s="235">
        <f t="shared" si="46"/>
        <v>0</v>
      </c>
      <c r="H206" s="235">
        <f t="shared" si="46"/>
        <v>0</v>
      </c>
      <c r="I206" s="235">
        <f t="shared" si="46"/>
        <v>0</v>
      </c>
      <c r="J206" s="235">
        <f t="shared" si="46"/>
        <v>0</v>
      </c>
      <c r="K206" s="235">
        <f t="shared" si="46"/>
        <v>0</v>
      </c>
      <c r="L206" s="235">
        <f t="shared" si="46"/>
        <v>0</v>
      </c>
      <c r="M206" s="235">
        <f t="shared" si="46"/>
        <v>0</v>
      </c>
      <c r="N206" s="235">
        <f t="shared" si="46"/>
        <v>0</v>
      </c>
      <c r="O206" s="235">
        <f t="shared" si="46"/>
        <v>0</v>
      </c>
      <c r="P206" s="235">
        <f t="shared" si="46"/>
        <v>0</v>
      </c>
      <c r="Q206" s="235">
        <f t="shared" si="46"/>
        <v>0</v>
      </c>
      <c r="R206" s="235">
        <f t="shared" si="46"/>
        <v>0</v>
      </c>
      <c r="S206" s="235">
        <f t="shared" si="46"/>
        <v>0</v>
      </c>
      <c r="T206" s="235">
        <f t="shared" si="46"/>
        <v>0</v>
      </c>
      <c r="U206" s="235">
        <f t="shared" si="46"/>
        <v>0</v>
      </c>
      <c r="V206" s="235">
        <f t="shared" si="46"/>
        <v>0</v>
      </c>
      <c r="W206" s="235">
        <f t="shared" si="46"/>
        <v>0</v>
      </c>
      <c r="DA206" s="174"/>
    </row>
    <row r="207" spans="1:105" ht="12" customHeight="1" x14ac:dyDescent="0.3">
      <c r="A207" s="202" t="s">
        <v>94</v>
      </c>
      <c r="B207" s="235">
        <f t="shared" ref="B207:W207" si="47">IF(B$118=0,0,B$118/B$115)</f>
        <v>0</v>
      </c>
      <c r="C207" s="235">
        <f t="shared" si="47"/>
        <v>0</v>
      </c>
      <c r="D207" s="235">
        <f t="shared" si="47"/>
        <v>0</v>
      </c>
      <c r="E207" s="235">
        <f t="shared" si="47"/>
        <v>0</v>
      </c>
      <c r="F207" s="235">
        <f t="shared" si="47"/>
        <v>0</v>
      </c>
      <c r="G207" s="235">
        <f t="shared" si="47"/>
        <v>0</v>
      </c>
      <c r="H207" s="235">
        <f t="shared" si="47"/>
        <v>0</v>
      </c>
      <c r="I207" s="235">
        <f t="shared" si="47"/>
        <v>0</v>
      </c>
      <c r="J207" s="235">
        <f t="shared" si="47"/>
        <v>0</v>
      </c>
      <c r="K207" s="235">
        <f t="shared" si="47"/>
        <v>0</v>
      </c>
      <c r="L207" s="235">
        <f t="shared" si="47"/>
        <v>0</v>
      </c>
      <c r="M207" s="235">
        <f t="shared" si="47"/>
        <v>0</v>
      </c>
      <c r="N207" s="235">
        <f t="shared" si="47"/>
        <v>0</v>
      </c>
      <c r="O207" s="235">
        <f t="shared" si="47"/>
        <v>0</v>
      </c>
      <c r="P207" s="235">
        <f t="shared" si="47"/>
        <v>0</v>
      </c>
      <c r="Q207" s="235">
        <f t="shared" si="47"/>
        <v>0</v>
      </c>
      <c r="R207" s="235">
        <f t="shared" si="47"/>
        <v>0</v>
      </c>
      <c r="S207" s="235">
        <f t="shared" si="47"/>
        <v>0</v>
      </c>
      <c r="T207" s="235">
        <f t="shared" si="47"/>
        <v>0</v>
      </c>
      <c r="U207" s="235">
        <f t="shared" si="47"/>
        <v>0</v>
      </c>
      <c r="V207" s="235">
        <f t="shared" si="47"/>
        <v>0</v>
      </c>
      <c r="W207" s="235">
        <f t="shared" si="47"/>
        <v>0</v>
      </c>
      <c r="DA207" s="174"/>
    </row>
    <row r="208" spans="1:105" ht="12" customHeight="1" x14ac:dyDescent="0.3">
      <c r="A208" s="202" t="s">
        <v>95</v>
      </c>
      <c r="B208" s="235">
        <f t="shared" ref="B208:W208" si="48">IF(B$119=0,0,B$119/B$115)</f>
        <v>0</v>
      </c>
      <c r="C208" s="235">
        <f t="shared" si="48"/>
        <v>0</v>
      </c>
      <c r="D208" s="235">
        <f t="shared" si="48"/>
        <v>0</v>
      </c>
      <c r="E208" s="235">
        <f t="shared" si="48"/>
        <v>0</v>
      </c>
      <c r="F208" s="235">
        <f t="shared" si="48"/>
        <v>0</v>
      </c>
      <c r="G208" s="235">
        <f t="shared" si="48"/>
        <v>0</v>
      </c>
      <c r="H208" s="235">
        <f t="shared" si="48"/>
        <v>0</v>
      </c>
      <c r="I208" s="235">
        <f t="shared" si="48"/>
        <v>0</v>
      </c>
      <c r="J208" s="235">
        <f t="shared" si="48"/>
        <v>0</v>
      </c>
      <c r="K208" s="235">
        <f t="shared" si="48"/>
        <v>0</v>
      </c>
      <c r="L208" s="235">
        <f t="shared" si="48"/>
        <v>0</v>
      </c>
      <c r="M208" s="235">
        <f t="shared" si="48"/>
        <v>0</v>
      </c>
      <c r="N208" s="235">
        <f t="shared" si="48"/>
        <v>0</v>
      </c>
      <c r="O208" s="235">
        <f t="shared" si="48"/>
        <v>0</v>
      </c>
      <c r="P208" s="235">
        <f t="shared" si="48"/>
        <v>0</v>
      </c>
      <c r="Q208" s="235">
        <f t="shared" si="48"/>
        <v>0</v>
      </c>
      <c r="R208" s="235">
        <f t="shared" si="48"/>
        <v>0</v>
      </c>
      <c r="S208" s="235">
        <f t="shared" si="48"/>
        <v>0</v>
      </c>
      <c r="T208" s="235">
        <f t="shared" si="48"/>
        <v>0</v>
      </c>
      <c r="U208" s="235">
        <f t="shared" si="48"/>
        <v>0</v>
      </c>
      <c r="V208" s="235">
        <f t="shared" si="48"/>
        <v>0</v>
      </c>
      <c r="W208" s="235">
        <f t="shared" si="48"/>
        <v>0</v>
      </c>
      <c r="DA208" s="174"/>
    </row>
    <row r="209" spans="1:105" ht="12" customHeight="1" x14ac:dyDescent="0.3">
      <c r="A209" s="56" t="s">
        <v>96</v>
      </c>
      <c r="B209" s="302">
        <f t="shared" ref="B209:W209" si="49">IF(B$120=0,0,B$120/B$115)</f>
        <v>1.305524558852973E-3</v>
      </c>
      <c r="C209" s="302">
        <f t="shared" si="49"/>
        <v>1.122220829665455E-3</v>
      </c>
      <c r="D209" s="302">
        <f t="shared" si="49"/>
        <v>1.1058604776701926E-3</v>
      </c>
      <c r="E209" s="302">
        <f t="shared" si="49"/>
        <v>1.1860287537383213E-3</v>
      </c>
      <c r="F209" s="302">
        <f t="shared" si="49"/>
        <v>1.3395537527891856E-3</v>
      </c>
      <c r="G209" s="302">
        <f t="shared" si="49"/>
        <v>1.3425043307775516E-3</v>
      </c>
      <c r="H209" s="302">
        <f t="shared" si="49"/>
        <v>1.3023041478782956E-3</v>
      </c>
      <c r="I209" s="302">
        <f t="shared" si="49"/>
        <v>1.2979960185325755E-3</v>
      </c>
      <c r="J209" s="302">
        <f t="shared" si="49"/>
        <v>1.2474169998790499E-3</v>
      </c>
      <c r="K209" s="302">
        <f t="shared" si="49"/>
        <v>1.4437108698660058E-3</v>
      </c>
      <c r="L209" s="302">
        <f t="shared" si="49"/>
        <v>1.3747449025723424E-3</v>
      </c>
      <c r="M209" s="302">
        <f t="shared" si="49"/>
        <v>1.3550682915750539E-3</v>
      </c>
      <c r="N209" s="302">
        <f t="shared" si="49"/>
        <v>1.3275672935309786E-3</v>
      </c>
      <c r="O209" s="302">
        <f t="shared" si="49"/>
        <v>1.3877470873543357E-3</v>
      </c>
      <c r="P209" s="302">
        <f t="shared" si="49"/>
        <v>1.2322870954335101E-3</v>
      </c>
      <c r="Q209" s="302">
        <f t="shared" si="49"/>
        <v>1.2549343926999646E-3</v>
      </c>
      <c r="R209" s="302">
        <f t="shared" si="49"/>
        <v>1.2426002078561756E-3</v>
      </c>
      <c r="S209" s="302">
        <f t="shared" si="49"/>
        <v>1.1717146929945729E-3</v>
      </c>
      <c r="T209" s="302">
        <f t="shared" si="49"/>
        <v>1.1087774359223458E-3</v>
      </c>
      <c r="U209" s="302">
        <f t="shared" si="49"/>
        <v>1.1030614119884685E-3</v>
      </c>
      <c r="V209" s="302">
        <f t="shared" si="49"/>
        <v>1.1116782560397218E-3</v>
      </c>
      <c r="W209" s="302">
        <f t="shared" si="49"/>
        <v>1.2484112275067526E-3</v>
      </c>
      <c r="DA209" s="68"/>
    </row>
    <row r="210" spans="1:105" ht="12" customHeight="1" x14ac:dyDescent="0.3">
      <c r="A210" s="203" t="s">
        <v>604</v>
      </c>
      <c r="B210" s="303">
        <f t="shared" ref="B210:W210" si="50">IF(B$126=0,0,B$126/B$115)</f>
        <v>0.40889576750764428</v>
      </c>
      <c r="C210" s="303">
        <f t="shared" si="50"/>
        <v>0.40787536797337709</v>
      </c>
      <c r="D210" s="303">
        <f t="shared" si="50"/>
        <v>0.41018345833454556</v>
      </c>
      <c r="E210" s="303">
        <f t="shared" si="50"/>
        <v>0.38237580677852656</v>
      </c>
      <c r="F210" s="303">
        <f t="shared" si="50"/>
        <v>0.41255018316780562</v>
      </c>
      <c r="G210" s="303">
        <f t="shared" si="50"/>
        <v>0.39879601384050201</v>
      </c>
      <c r="H210" s="303">
        <f t="shared" si="50"/>
        <v>0.38542688732693603</v>
      </c>
      <c r="I210" s="303">
        <f t="shared" si="50"/>
        <v>0.3867313989306157</v>
      </c>
      <c r="J210" s="303">
        <f t="shared" si="50"/>
        <v>0.41847139805226735</v>
      </c>
      <c r="K210" s="303">
        <f t="shared" si="50"/>
        <v>0.43018072540952795</v>
      </c>
      <c r="L210" s="303">
        <f t="shared" si="50"/>
        <v>0.32592112904608173</v>
      </c>
      <c r="M210" s="303">
        <f t="shared" si="50"/>
        <v>0.29944153716448435</v>
      </c>
      <c r="N210" s="303">
        <f t="shared" si="50"/>
        <v>0.32033996660815073</v>
      </c>
      <c r="O210" s="303">
        <f t="shared" si="50"/>
        <v>0.3205128279390228</v>
      </c>
      <c r="P210" s="303">
        <f t="shared" si="50"/>
        <v>0.29348463650311701</v>
      </c>
      <c r="Q210" s="303">
        <f t="shared" si="50"/>
        <v>0.30854563608297486</v>
      </c>
      <c r="R210" s="303">
        <f t="shared" si="50"/>
        <v>0.31744801992219807</v>
      </c>
      <c r="S210" s="303">
        <f t="shared" si="50"/>
        <v>0.30208033392674416</v>
      </c>
      <c r="T210" s="303">
        <f t="shared" si="50"/>
        <v>0.2802030176290875</v>
      </c>
      <c r="U210" s="303">
        <f t="shared" si="50"/>
        <v>0.28415936187276231</v>
      </c>
      <c r="V210" s="303">
        <f t="shared" si="50"/>
        <v>0.28888540318153966</v>
      </c>
      <c r="W210" s="303">
        <f t="shared" si="50"/>
        <v>0.29640123965817544</v>
      </c>
      <c r="DA210" s="175"/>
    </row>
    <row r="211" spans="1:105" ht="12" customHeight="1" x14ac:dyDescent="0.3">
      <c r="A211" s="62" t="s">
        <v>606</v>
      </c>
      <c r="B211" s="304">
        <f t="shared" ref="B211:W211" si="51">IF(B$127=0,0,B$127/B$115)</f>
        <v>0.40889576750764428</v>
      </c>
      <c r="C211" s="304">
        <f t="shared" si="51"/>
        <v>0.40787536797337709</v>
      </c>
      <c r="D211" s="304">
        <f t="shared" si="51"/>
        <v>0.41018345833454556</v>
      </c>
      <c r="E211" s="304">
        <f t="shared" si="51"/>
        <v>0.38237580677852656</v>
      </c>
      <c r="F211" s="304">
        <f t="shared" si="51"/>
        <v>0.41255018316780562</v>
      </c>
      <c r="G211" s="304">
        <f t="shared" si="51"/>
        <v>0.39879601384050201</v>
      </c>
      <c r="H211" s="304">
        <f t="shared" si="51"/>
        <v>0.38542688732693603</v>
      </c>
      <c r="I211" s="304">
        <f t="shared" si="51"/>
        <v>0.3867313989306157</v>
      </c>
      <c r="J211" s="304">
        <f t="shared" si="51"/>
        <v>0.41847139805226735</v>
      </c>
      <c r="K211" s="304">
        <f t="shared" si="51"/>
        <v>0.43018072540952795</v>
      </c>
      <c r="L211" s="304">
        <f t="shared" si="51"/>
        <v>0.32592112904608173</v>
      </c>
      <c r="M211" s="304">
        <f t="shared" si="51"/>
        <v>0.29944153716448435</v>
      </c>
      <c r="N211" s="304">
        <f t="shared" si="51"/>
        <v>0.32033996660815073</v>
      </c>
      <c r="O211" s="304">
        <f t="shared" si="51"/>
        <v>0.3205128279390228</v>
      </c>
      <c r="P211" s="304">
        <f t="shared" si="51"/>
        <v>0.29348463650311701</v>
      </c>
      <c r="Q211" s="304">
        <f t="shared" si="51"/>
        <v>0.30854563608297486</v>
      </c>
      <c r="R211" s="304">
        <f t="shared" si="51"/>
        <v>0.31744801992219807</v>
      </c>
      <c r="S211" s="304">
        <f t="shared" si="51"/>
        <v>0.30208033392674416</v>
      </c>
      <c r="T211" s="304">
        <f t="shared" si="51"/>
        <v>0.2802030176290875</v>
      </c>
      <c r="U211" s="304">
        <f t="shared" si="51"/>
        <v>0.28415936187276231</v>
      </c>
      <c r="V211" s="304">
        <f t="shared" si="51"/>
        <v>0.28888540318153966</v>
      </c>
      <c r="W211" s="304">
        <f t="shared" si="51"/>
        <v>0.29640123965817544</v>
      </c>
      <c r="DA211" s="72"/>
    </row>
    <row r="212" spans="1:105" ht="12" customHeight="1" x14ac:dyDescent="0.3">
      <c r="A212" s="62" t="s">
        <v>613</v>
      </c>
      <c r="B212" s="304">
        <f t="shared" ref="B212:W212" si="52">IF(B$133=0,0,B$133/B$115)</f>
        <v>0</v>
      </c>
      <c r="C212" s="304">
        <f t="shared" si="52"/>
        <v>0</v>
      </c>
      <c r="D212" s="304">
        <f t="shared" si="52"/>
        <v>0</v>
      </c>
      <c r="E212" s="304">
        <f t="shared" si="52"/>
        <v>0</v>
      </c>
      <c r="F212" s="304">
        <f t="shared" si="52"/>
        <v>0</v>
      </c>
      <c r="G212" s="304">
        <f t="shared" si="52"/>
        <v>0</v>
      </c>
      <c r="H212" s="304">
        <f t="shared" si="52"/>
        <v>0</v>
      </c>
      <c r="I212" s="304">
        <f t="shared" si="52"/>
        <v>0</v>
      </c>
      <c r="J212" s="304">
        <f t="shared" si="52"/>
        <v>0</v>
      </c>
      <c r="K212" s="304">
        <f t="shared" si="52"/>
        <v>0</v>
      </c>
      <c r="L212" s="304">
        <f t="shared" si="52"/>
        <v>0</v>
      </c>
      <c r="M212" s="304">
        <f t="shared" si="52"/>
        <v>0</v>
      </c>
      <c r="N212" s="304">
        <f t="shared" si="52"/>
        <v>0</v>
      </c>
      <c r="O212" s="304">
        <f t="shared" si="52"/>
        <v>0</v>
      </c>
      <c r="P212" s="304">
        <f t="shared" si="52"/>
        <v>0</v>
      </c>
      <c r="Q212" s="304">
        <f t="shared" si="52"/>
        <v>0</v>
      </c>
      <c r="R212" s="304">
        <f t="shared" si="52"/>
        <v>0</v>
      </c>
      <c r="S212" s="304">
        <f t="shared" si="52"/>
        <v>0</v>
      </c>
      <c r="T212" s="304">
        <f t="shared" si="52"/>
        <v>0</v>
      </c>
      <c r="U212" s="304">
        <f t="shared" si="52"/>
        <v>0</v>
      </c>
      <c r="V212" s="304">
        <f t="shared" si="52"/>
        <v>0</v>
      </c>
      <c r="W212" s="304">
        <f t="shared" si="52"/>
        <v>0</v>
      </c>
      <c r="DA212" s="72"/>
    </row>
    <row r="213" spans="1:105" ht="12" customHeight="1" x14ac:dyDescent="0.3">
      <c r="A213" s="203" t="s">
        <v>615</v>
      </c>
      <c r="B213" s="303">
        <f t="shared" ref="B213:W213" si="53">IF(B$134=0,0,B$134/B$115)</f>
        <v>0.15512599841831964</v>
      </c>
      <c r="C213" s="303">
        <f t="shared" si="53"/>
        <v>0.15261972288207146</v>
      </c>
      <c r="D213" s="303">
        <f t="shared" si="53"/>
        <v>0.16677413480446807</v>
      </c>
      <c r="E213" s="303">
        <f t="shared" si="53"/>
        <v>0.15925856142485059</v>
      </c>
      <c r="F213" s="303">
        <f t="shared" si="53"/>
        <v>0.17288036472087848</v>
      </c>
      <c r="G213" s="303">
        <f t="shared" si="53"/>
        <v>0.17229695291927838</v>
      </c>
      <c r="H213" s="303">
        <f t="shared" si="53"/>
        <v>0.16391813262457852</v>
      </c>
      <c r="I213" s="303">
        <f t="shared" si="53"/>
        <v>0.16089307348847984</v>
      </c>
      <c r="J213" s="303">
        <f t="shared" si="53"/>
        <v>0.14332123834499011</v>
      </c>
      <c r="K213" s="303">
        <f t="shared" si="53"/>
        <v>0.15808521978219667</v>
      </c>
      <c r="L213" s="303">
        <f t="shared" si="53"/>
        <v>0.15511827397140598</v>
      </c>
      <c r="M213" s="303">
        <f t="shared" si="53"/>
        <v>0.15343827550190375</v>
      </c>
      <c r="N213" s="303">
        <f t="shared" si="53"/>
        <v>0.15629025864154744</v>
      </c>
      <c r="O213" s="303">
        <f t="shared" si="53"/>
        <v>0.16423551675861145</v>
      </c>
      <c r="P213" s="303">
        <f t="shared" si="53"/>
        <v>0.15038587143842114</v>
      </c>
      <c r="Q213" s="303">
        <f t="shared" si="53"/>
        <v>0.15810335053217456</v>
      </c>
      <c r="R213" s="303">
        <f t="shared" si="53"/>
        <v>0.16266506377036205</v>
      </c>
      <c r="S213" s="303">
        <f t="shared" si="53"/>
        <v>0.15479043401817114</v>
      </c>
      <c r="T213" s="303">
        <f t="shared" si="53"/>
        <v>0.14358017335390588</v>
      </c>
      <c r="U213" s="303">
        <f t="shared" si="53"/>
        <v>0.14560746269989885</v>
      </c>
      <c r="V213" s="303">
        <f t="shared" si="53"/>
        <v>0.14802915621388604</v>
      </c>
      <c r="W213" s="303">
        <f t="shared" si="53"/>
        <v>0.15188038206200818</v>
      </c>
      <c r="DA213" s="175"/>
    </row>
    <row r="214" spans="1:105" ht="12" customHeight="1" x14ac:dyDescent="0.3">
      <c r="A214" s="62" t="s">
        <v>617</v>
      </c>
      <c r="B214" s="304">
        <f t="shared" ref="B214:W214" si="54">IF(B$135=0,0,B$135/B$115)</f>
        <v>0.15512599841831964</v>
      </c>
      <c r="C214" s="304">
        <f t="shared" si="54"/>
        <v>0.15261972288207146</v>
      </c>
      <c r="D214" s="304">
        <f t="shared" si="54"/>
        <v>0.16677413480446807</v>
      </c>
      <c r="E214" s="304">
        <f t="shared" si="54"/>
        <v>0.15925856142485059</v>
      </c>
      <c r="F214" s="304">
        <f t="shared" si="54"/>
        <v>0.17288036472087848</v>
      </c>
      <c r="G214" s="304">
        <f t="shared" si="54"/>
        <v>0.17229695291927838</v>
      </c>
      <c r="H214" s="304">
        <f t="shared" si="54"/>
        <v>0.16391813262457852</v>
      </c>
      <c r="I214" s="304">
        <f t="shared" si="54"/>
        <v>0.16089307348847984</v>
      </c>
      <c r="J214" s="304">
        <f t="shared" si="54"/>
        <v>0.14332123834499011</v>
      </c>
      <c r="K214" s="304">
        <f t="shared" si="54"/>
        <v>0.15808521978219667</v>
      </c>
      <c r="L214" s="304">
        <f t="shared" si="54"/>
        <v>0.15511827397140598</v>
      </c>
      <c r="M214" s="304">
        <f t="shared" si="54"/>
        <v>0.15343827550190375</v>
      </c>
      <c r="N214" s="304">
        <f t="shared" si="54"/>
        <v>0.15629025864154744</v>
      </c>
      <c r="O214" s="304">
        <f t="shared" si="54"/>
        <v>0.16423551675861145</v>
      </c>
      <c r="P214" s="304">
        <f t="shared" si="54"/>
        <v>0.15038587143842114</v>
      </c>
      <c r="Q214" s="304">
        <f t="shared" si="54"/>
        <v>0.15810335053217456</v>
      </c>
      <c r="R214" s="304">
        <f t="shared" si="54"/>
        <v>0.16266506377036205</v>
      </c>
      <c r="S214" s="304">
        <f t="shared" si="54"/>
        <v>0.15479043401817114</v>
      </c>
      <c r="T214" s="304">
        <f t="shared" si="54"/>
        <v>0.14358017335390588</v>
      </c>
      <c r="U214" s="304">
        <f t="shared" si="54"/>
        <v>0.14560746269989885</v>
      </c>
      <c r="V214" s="304">
        <f t="shared" si="54"/>
        <v>0.14802915621388604</v>
      </c>
      <c r="W214" s="304">
        <f t="shared" si="54"/>
        <v>0.15188038206200818</v>
      </c>
      <c r="DA214" s="72"/>
    </row>
    <row r="215" spans="1:105" ht="12" customHeight="1" x14ac:dyDescent="0.3">
      <c r="A215" s="62" t="s">
        <v>623</v>
      </c>
      <c r="B215" s="304">
        <f t="shared" ref="B215:W215" si="55">IF(B$140=0,0,B$140/B$115)</f>
        <v>0</v>
      </c>
      <c r="C215" s="304">
        <f t="shared" si="55"/>
        <v>0</v>
      </c>
      <c r="D215" s="304">
        <f t="shared" si="55"/>
        <v>0</v>
      </c>
      <c r="E215" s="304">
        <f t="shared" si="55"/>
        <v>0</v>
      </c>
      <c r="F215" s="304">
        <f t="shared" si="55"/>
        <v>0</v>
      </c>
      <c r="G215" s="304">
        <f t="shared" si="55"/>
        <v>0</v>
      </c>
      <c r="H215" s="304">
        <f t="shared" si="55"/>
        <v>0</v>
      </c>
      <c r="I215" s="304">
        <f t="shared" si="55"/>
        <v>0</v>
      </c>
      <c r="J215" s="304">
        <f t="shared" si="55"/>
        <v>0</v>
      </c>
      <c r="K215" s="304">
        <f t="shared" si="55"/>
        <v>0</v>
      </c>
      <c r="L215" s="304">
        <f t="shared" si="55"/>
        <v>0</v>
      </c>
      <c r="M215" s="304">
        <f t="shared" si="55"/>
        <v>0</v>
      </c>
      <c r="N215" s="304">
        <f t="shared" si="55"/>
        <v>0</v>
      </c>
      <c r="O215" s="304">
        <f t="shared" si="55"/>
        <v>0</v>
      </c>
      <c r="P215" s="304">
        <f t="shared" si="55"/>
        <v>0</v>
      </c>
      <c r="Q215" s="304">
        <f t="shared" si="55"/>
        <v>0</v>
      </c>
      <c r="R215" s="304">
        <f t="shared" si="55"/>
        <v>0</v>
      </c>
      <c r="S215" s="304">
        <f t="shared" si="55"/>
        <v>0</v>
      </c>
      <c r="T215" s="304">
        <f t="shared" si="55"/>
        <v>0</v>
      </c>
      <c r="U215" s="304">
        <f t="shared" si="55"/>
        <v>0</v>
      </c>
      <c r="V215" s="304">
        <f t="shared" si="55"/>
        <v>0</v>
      </c>
      <c r="W215" s="304">
        <f t="shared" si="55"/>
        <v>0</v>
      </c>
      <c r="DA215" s="72"/>
    </row>
    <row r="216" spans="1:105" ht="12" customHeight="1" x14ac:dyDescent="0.3">
      <c r="A216" s="203" t="s">
        <v>625</v>
      </c>
      <c r="B216" s="303">
        <f t="shared" ref="B216:W216" si="56">IF(B$141=0,0,B$141/B$115)</f>
        <v>0.32836340293465732</v>
      </c>
      <c r="C216" s="303">
        <f t="shared" si="56"/>
        <v>0.32450898737624839</v>
      </c>
      <c r="D216" s="303">
        <f t="shared" si="56"/>
        <v>0.31527444692137124</v>
      </c>
      <c r="E216" s="303">
        <f t="shared" si="56"/>
        <v>0.36250689692213656</v>
      </c>
      <c r="F216" s="303">
        <f t="shared" si="56"/>
        <v>0.31470475504911638</v>
      </c>
      <c r="G216" s="303">
        <f t="shared" si="56"/>
        <v>0.31428684815663344</v>
      </c>
      <c r="H216" s="303">
        <f t="shared" si="56"/>
        <v>0.32278473741452701</v>
      </c>
      <c r="I216" s="303">
        <f t="shared" si="56"/>
        <v>0.32539233571860299</v>
      </c>
      <c r="J216" s="303">
        <f t="shared" si="56"/>
        <v>0.30840484418747832</v>
      </c>
      <c r="K216" s="303">
        <f t="shared" si="56"/>
        <v>0.27288296347905933</v>
      </c>
      <c r="L216" s="303">
        <f t="shared" si="56"/>
        <v>0.32252850964231516</v>
      </c>
      <c r="M216" s="303">
        <f t="shared" si="56"/>
        <v>0.32221230450833727</v>
      </c>
      <c r="N216" s="303">
        <f t="shared" si="56"/>
        <v>0.31499189916183046</v>
      </c>
      <c r="O216" s="303">
        <f t="shared" si="56"/>
        <v>0.32425158445094393</v>
      </c>
      <c r="P216" s="303">
        <f t="shared" si="56"/>
        <v>0.31796377250584024</v>
      </c>
      <c r="Q216" s="303">
        <f t="shared" si="56"/>
        <v>0.30356626047986979</v>
      </c>
      <c r="R216" s="303">
        <f t="shared" si="56"/>
        <v>0.30364820192783315</v>
      </c>
      <c r="S216" s="303">
        <f t="shared" si="56"/>
        <v>0.3049836042310114</v>
      </c>
      <c r="T216" s="303">
        <f t="shared" si="56"/>
        <v>0.29064714636046468</v>
      </c>
      <c r="U216" s="303">
        <f t="shared" si="56"/>
        <v>0.29379342960578636</v>
      </c>
      <c r="V216" s="303">
        <f t="shared" si="56"/>
        <v>0.29497073566222348</v>
      </c>
      <c r="W216" s="303">
        <f t="shared" si="56"/>
        <v>0.30421503819506535</v>
      </c>
      <c r="DA216" s="175"/>
    </row>
    <row r="217" spans="1:105" ht="12" customHeight="1" x14ac:dyDescent="0.3">
      <c r="A217" s="62" t="s">
        <v>626</v>
      </c>
      <c r="B217" s="304">
        <f t="shared" ref="B217:W217" si="57">IF(B$142=0,0,B$142/B$115)</f>
        <v>6.9876661903641876E-2</v>
      </c>
      <c r="C217" s="304">
        <f t="shared" si="57"/>
        <v>6.0065546039711634E-2</v>
      </c>
      <c r="D217" s="304">
        <f t="shared" si="57"/>
        <v>5.9189877499242378E-2</v>
      </c>
      <c r="E217" s="304">
        <f t="shared" si="57"/>
        <v>6.3480789902401052E-2</v>
      </c>
      <c r="F217" s="304">
        <f t="shared" si="57"/>
        <v>7.1698034365316105E-2</v>
      </c>
      <c r="G217" s="304">
        <f t="shared" si="57"/>
        <v>7.1855960571388017E-2</v>
      </c>
      <c r="H217" s="304">
        <f t="shared" si="57"/>
        <v>6.9704293205295809E-2</v>
      </c>
      <c r="I217" s="304">
        <f t="shared" si="57"/>
        <v>6.9473705664305732E-2</v>
      </c>
      <c r="J217" s="304">
        <f t="shared" si="57"/>
        <v>6.676652335823284E-2</v>
      </c>
      <c r="K217" s="304">
        <f t="shared" si="57"/>
        <v>7.7272921184166551E-2</v>
      </c>
      <c r="L217" s="304">
        <f t="shared" si="57"/>
        <v>7.5822661823356022E-2</v>
      </c>
      <c r="M217" s="304">
        <f t="shared" si="57"/>
        <v>7.5001469370941917E-2</v>
      </c>
      <c r="N217" s="304">
        <f t="shared" si="57"/>
        <v>7.4459150349061781E-2</v>
      </c>
      <c r="O217" s="304">
        <f t="shared" si="57"/>
        <v>7.8940675912041069E-2</v>
      </c>
      <c r="P217" s="304">
        <f t="shared" si="57"/>
        <v>7.281454584488134E-2</v>
      </c>
      <c r="Q217" s="304">
        <f t="shared" si="57"/>
        <v>7.658604289078709E-2</v>
      </c>
      <c r="R217" s="304">
        <f t="shared" si="57"/>
        <v>7.8822048531721187E-2</v>
      </c>
      <c r="S217" s="304">
        <f t="shared" si="57"/>
        <v>7.5033561938201709E-2</v>
      </c>
      <c r="T217" s="304">
        <f t="shared" si="57"/>
        <v>6.9988707427364391E-2</v>
      </c>
      <c r="U217" s="304">
        <f t="shared" si="57"/>
        <v>7.1039129773912496E-2</v>
      </c>
      <c r="V217" s="304">
        <f t="shared" si="57"/>
        <v>7.2216885900259722E-2</v>
      </c>
      <c r="W217" s="304">
        <f t="shared" si="57"/>
        <v>7.4103913743306063E-2</v>
      </c>
      <c r="DA217" s="72"/>
    </row>
    <row r="218" spans="1:105" ht="12" customHeight="1" x14ac:dyDescent="0.3">
      <c r="A218" s="62" t="s">
        <v>631</v>
      </c>
      <c r="B218" s="304">
        <f t="shared" ref="B218:W218" si="58">IF(B$146=0,0,B$146/B$115)</f>
        <v>0.25848674103101543</v>
      </c>
      <c r="C218" s="304">
        <f t="shared" si="58"/>
        <v>0.26444344133653674</v>
      </c>
      <c r="D218" s="304">
        <f t="shared" si="58"/>
        <v>0.25608456942212887</v>
      </c>
      <c r="E218" s="304">
        <f t="shared" si="58"/>
        <v>0.29902610701973548</v>
      </c>
      <c r="F218" s="304">
        <f t="shared" si="58"/>
        <v>0.24300672068380025</v>
      </c>
      <c r="G218" s="304">
        <f t="shared" si="58"/>
        <v>0.24243088758524545</v>
      </c>
      <c r="H218" s="304">
        <f t="shared" si="58"/>
        <v>0.2530804442092312</v>
      </c>
      <c r="I218" s="304">
        <f t="shared" si="58"/>
        <v>0.25591863005429721</v>
      </c>
      <c r="J218" s="304">
        <f t="shared" si="58"/>
        <v>0.24163832082924544</v>
      </c>
      <c r="K218" s="304">
        <f t="shared" si="58"/>
        <v>0.19561004229489276</v>
      </c>
      <c r="L218" s="304">
        <f t="shared" si="58"/>
        <v>0.24670584781895916</v>
      </c>
      <c r="M218" s="304">
        <f t="shared" si="58"/>
        <v>0.24721083513739531</v>
      </c>
      <c r="N218" s="304">
        <f t="shared" si="58"/>
        <v>0.2405327488127687</v>
      </c>
      <c r="O218" s="304">
        <f t="shared" si="58"/>
        <v>0.24531090853890289</v>
      </c>
      <c r="P218" s="304">
        <f t="shared" si="58"/>
        <v>0.2451492266609589</v>
      </c>
      <c r="Q218" s="304">
        <f t="shared" si="58"/>
        <v>0.22698021758908271</v>
      </c>
      <c r="R218" s="304">
        <f t="shared" si="58"/>
        <v>0.22482615339611192</v>
      </c>
      <c r="S218" s="304">
        <f t="shared" si="58"/>
        <v>0.22995004229280969</v>
      </c>
      <c r="T218" s="304">
        <f t="shared" si="58"/>
        <v>0.2206584389331003</v>
      </c>
      <c r="U218" s="304">
        <f t="shared" si="58"/>
        <v>0.22275429983187386</v>
      </c>
      <c r="V218" s="304">
        <f t="shared" si="58"/>
        <v>0.22275384976196377</v>
      </c>
      <c r="W218" s="304">
        <f t="shared" si="58"/>
        <v>0.23011112445175932</v>
      </c>
      <c r="DA218" s="72"/>
    </row>
    <row r="219" spans="1:105" ht="12" customHeight="1" x14ac:dyDescent="0.3">
      <c r="A219" s="62" t="s">
        <v>643</v>
      </c>
      <c r="B219" s="304">
        <f t="shared" ref="B219:W219" si="59">IF(B$157=0,0,B$157/B$115)</f>
        <v>0</v>
      </c>
      <c r="C219" s="304">
        <f t="shared" si="59"/>
        <v>0</v>
      </c>
      <c r="D219" s="304">
        <f t="shared" si="59"/>
        <v>0</v>
      </c>
      <c r="E219" s="304">
        <f t="shared" si="59"/>
        <v>0</v>
      </c>
      <c r="F219" s="304">
        <f t="shared" si="59"/>
        <v>0</v>
      </c>
      <c r="G219" s="304">
        <f t="shared" si="59"/>
        <v>0</v>
      </c>
      <c r="H219" s="304">
        <f t="shared" si="59"/>
        <v>0</v>
      </c>
      <c r="I219" s="304">
        <f t="shared" si="59"/>
        <v>0</v>
      </c>
      <c r="J219" s="304">
        <f t="shared" si="59"/>
        <v>0</v>
      </c>
      <c r="K219" s="304">
        <f t="shared" si="59"/>
        <v>0</v>
      </c>
      <c r="L219" s="304">
        <f t="shared" si="59"/>
        <v>0</v>
      </c>
      <c r="M219" s="304">
        <f t="shared" si="59"/>
        <v>0</v>
      </c>
      <c r="N219" s="304">
        <f t="shared" si="59"/>
        <v>0</v>
      </c>
      <c r="O219" s="304">
        <f t="shared" si="59"/>
        <v>0</v>
      </c>
      <c r="P219" s="304">
        <f t="shared" si="59"/>
        <v>0</v>
      </c>
      <c r="Q219" s="304">
        <f t="shared" si="59"/>
        <v>0</v>
      </c>
      <c r="R219" s="304">
        <f t="shared" si="59"/>
        <v>0</v>
      </c>
      <c r="S219" s="304">
        <f t="shared" si="59"/>
        <v>0</v>
      </c>
      <c r="T219" s="304">
        <f t="shared" si="59"/>
        <v>0</v>
      </c>
      <c r="U219" s="304">
        <f t="shared" si="59"/>
        <v>0</v>
      </c>
      <c r="V219" s="304">
        <f t="shared" si="59"/>
        <v>0</v>
      </c>
      <c r="W219" s="304">
        <f t="shared" si="59"/>
        <v>0</v>
      </c>
      <c r="DA219" s="72"/>
    </row>
    <row r="220" spans="1:105" ht="12" customHeight="1" x14ac:dyDescent="0.3">
      <c r="A220" s="100" t="s">
        <v>106</v>
      </c>
      <c r="B220" s="312">
        <f t="shared" ref="B220:W220" si="60">IF(B$158=0,0,B$158/B$115)</f>
        <v>0.10630930658052584</v>
      </c>
      <c r="C220" s="312">
        <f t="shared" si="60"/>
        <v>0.11387370093863756</v>
      </c>
      <c r="D220" s="312">
        <f t="shared" si="60"/>
        <v>0.10666209946194491</v>
      </c>
      <c r="E220" s="312">
        <f t="shared" si="60"/>
        <v>9.4672706120748046E-2</v>
      </c>
      <c r="F220" s="312">
        <f t="shared" si="60"/>
        <v>9.8525143309410396E-2</v>
      </c>
      <c r="G220" s="312">
        <f t="shared" si="60"/>
        <v>0.11327768075280865</v>
      </c>
      <c r="H220" s="312">
        <f t="shared" si="60"/>
        <v>0.12656793848608025</v>
      </c>
      <c r="I220" s="312">
        <f t="shared" si="60"/>
        <v>0.12568519584376905</v>
      </c>
      <c r="J220" s="312">
        <f t="shared" si="60"/>
        <v>0.12855510241538523</v>
      </c>
      <c r="K220" s="312">
        <f t="shared" si="60"/>
        <v>0.13740738045934997</v>
      </c>
      <c r="L220" s="312">
        <f t="shared" si="60"/>
        <v>0.19505734243762471</v>
      </c>
      <c r="M220" s="312">
        <f t="shared" si="60"/>
        <v>0.22355281453369955</v>
      </c>
      <c r="N220" s="312">
        <f t="shared" si="60"/>
        <v>0.20705030829494039</v>
      </c>
      <c r="O220" s="312">
        <f t="shared" si="60"/>
        <v>0.18961232376406736</v>
      </c>
      <c r="P220" s="312">
        <f t="shared" si="60"/>
        <v>0.2369334324571882</v>
      </c>
      <c r="Q220" s="312">
        <f t="shared" si="60"/>
        <v>0.22852981851228077</v>
      </c>
      <c r="R220" s="312">
        <f t="shared" si="60"/>
        <v>0.2149961141717506</v>
      </c>
      <c r="S220" s="312">
        <f t="shared" si="60"/>
        <v>0.23697391313107866</v>
      </c>
      <c r="T220" s="312">
        <f t="shared" si="60"/>
        <v>0.28446088522061957</v>
      </c>
      <c r="U220" s="312">
        <f t="shared" si="60"/>
        <v>0.27533668440956399</v>
      </c>
      <c r="V220" s="312">
        <f t="shared" si="60"/>
        <v>0.26700302668631115</v>
      </c>
      <c r="W220" s="312">
        <f t="shared" si="60"/>
        <v>0.24625492885724409</v>
      </c>
      <c r="DA220" s="127"/>
    </row>
    <row r="221" spans="1:105" ht="12" customHeight="1" x14ac:dyDescent="0.3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3">
      <c r="A222" s="32" t="s">
        <v>432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3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3">
      <c r="A224" s="35" t="s">
        <v>43</v>
      </c>
      <c r="B224" s="274">
        <f>IF(B$5=0,0,B$5/NFM_fec!B$5)</f>
        <v>0</v>
      </c>
      <c r="C224" s="274">
        <f>IF(C$5=0,0,C$5/NFM_fec!C$5)</f>
        <v>0</v>
      </c>
      <c r="D224" s="274">
        <f>IF(D$5=0,0,D$5/NFM_fec!D$5)</f>
        <v>0</v>
      </c>
      <c r="E224" s="274">
        <f>IF(E$5=0,0,E$5/NFM_fec!E$5)</f>
        <v>0</v>
      </c>
      <c r="F224" s="274">
        <f>IF(F$5=0,0,F$5/NFM_fec!F$5)</f>
        <v>0</v>
      </c>
      <c r="G224" s="274">
        <f>IF(G$5=0,0,G$5/NFM_fec!G$5)</f>
        <v>0</v>
      </c>
      <c r="H224" s="274">
        <f>IF(H$5=0,0,H$5/NFM_fec!H$5)</f>
        <v>0</v>
      </c>
      <c r="I224" s="274">
        <f>IF(I$5=0,0,I$5/NFM_fec!I$5)</f>
        <v>0</v>
      </c>
      <c r="J224" s="274">
        <f>IF(J$5=0,0,J$5/NFM_fec!J$5)</f>
        <v>0</v>
      </c>
      <c r="K224" s="274">
        <f>IF(K$5=0,0,K$5/NFM_fec!K$5)</f>
        <v>0</v>
      </c>
      <c r="L224" s="274">
        <f>IF(L$5=0,0,L$5/NFM_fec!L$5)</f>
        <v>0</v>
      </c>
      <c r="M224" s="274">
        <f>IF(M$5=0,0,M$5/NFM_fec!M$5)</f>
        <v>0</v>
      </c>
      <c r="N224" s="274">
        <f>IF(N$5=0,0,N$5/NFM_fec!N$5)</f>
        <v>0</v>
      </c>
      <c r="O224" s="274">
        <f>IF(O$5=0,0,O$5/NFM_fec!O$5)</f>
        <v>0</v>
      </c>
      <c r="P224" s="274">
        <f>IF(P$5=0,0,P$5/NFM_fec!P$5)</f>
        <v>0</v>
      </c>
      <c r="Q224" s="274">
        <f>IF(Q$5=0,0,Q$5/NFM_fec!Q$5)</f>
        <v>0</v>
      </c>
      <c r="R224" s="274">
        <f>IF(R$5=0,0,R$5/NFM_fec!R$5)</f>
        <v>0</v>
      </c>
      <c r="S224" s="274">
        <f>IF(S$5=0,0,S$5/NFM_fec!S$5)</f>
        <v>0</v>
      </c>
      <c r="T224" s="274">
        <f>IF(T$5=0,0,T$5/NFM_fec!T$5)</f>
        <v>0</v>
      </c>
      <c r="U224" s="274">
        <f>IF(U$5=0,0,U$5/NFM_fec!U$5)</f>
        <v>0</v>
      </c>
      <c r="V224" s="274">
        <f>IF(V$5=0,0,V$5/NFM_fec!V$5)</f>
        <v>0</v>
      </c>
      <c r="W224" s="274">
        <f>IF(W$5=0,0,W$5/NFM_fec!W$5)</f>
        <v>0</v>
      </c>
      <c r="DA224" s="111"/>
    </row>
    <row r="225" spans="1:105" ht="12" customHeight="1" x14ac:dyDescent="0.3">
      <c r="A225" s="55" t="s">
        <v>92</v>
      </c>
      <c r="B225" s="275">
        <f>IF(B$6=0,0,B$6/NFM_fec!B$6)</f>
        <v>0</v>
      </c>
      <c r="C225" s="275">
        <f>IF(C$6=0,0,C$6/NFM_fec!C$6)</f>
        <v>0</v>
      </c>
      <c r="D225" s="275">
        <f>IF(D$6=0,0,D$6/NFM_fec!D$6)</f>
        <v>0</v>
      </c>
      <c r="E225" s="275">
        <f>IF(E$6=0,0,E$6/NFM_fec!E$6)</f>
        <v>0</v>
      </c>
      <c r="F225" s="275">
        <f>IF(F$6=0,0,F$6/NFM_fec!F$6)</f>
        <v>0</v>
      </c>
      <c r="G225" s="275">
        <f>IF(G$6=0,0,G$6/NFM_fec!G$6)</f>
        <v>0</v>
      </c>
      <c r="H225" s="275">
        <f>IF(H$6=0,0,H$6/NFM_fec!H$6)</f>
        <v>0</v>
      </c>
      <c r="I225" s="275">
        <f>IF(I$6=0,0,I$6/NFM_fec!I$6)</f>
        <v>0</v>
      </c>
      <c r="J225" s="275">
        <f>IF(J$6=0,0,J$6/NFM_fec!J$6)</f>
        <v>0</v>
      </c>
      <c r="K225" s="275">
        <f>IF(K$6=0,0,K$6/NFM_fec!K$6)</f>
        <v>0</v>
      </c>
      <c r="L225" s="275">
        <f>IF(L$6=0,0,L$6/NFM_fec!L$6)</f>
        <v>0</v>
      </c>
      <c r="M225" s="275">
        <f>IF(M$6=0,0,M$6/NFM_fec!M$6)</f>
        <v>0</v>
      </c>
      <c r="N225" s="275">
        <f>IF(N$6=0,0,N$6/NFM_fec!N$6)</f>
        <v>0</v>
      </c>
      <c r="O225" s="275">
        <f>IF(O$6=0,0,O$6/NFM_fec!O$6)</f>
        <v>0</v>
      </c>
      <c r="P225" s="275">
        <f>IF(P$6=0,0,P$6/NFM_fec!P$6)</f>
        <v>0</v>
      </c>
      <c r="Q225" s="275">
        <f>IF(Q$6=0,0,Q$6/NFM_fec!Q$6)</f>
        <v>0</v>
      </c>
      <c r="R225" s="275">
        <f>IF(R$6=0,0,R$6/NFM_fec!R$6)</f>
        <v>0</v>
      </c>
      <c r="S225" s="275">
        <f>IF(S$6=0,0,S$6/NFM_fec!S$6)</f>
        <v>0</v>
      </c>
      <c r="T225" s="275">
        <f>IF(T$6=0,0,T$6/NFM_fec!T$6)</f>
        <v>0</v>
      </c>
      <c r="U225" s="275">
        <f>IF(U$6=0,0,U$6/NFM_fec!U$6)</f>
        <v>0</v>
      </c>
      <c r="V225" s="275">
        <f>IF(V$6=0,0,V$6/NFM_fec!V$6)</f>
        <v>0</v>
      </c>
      <c r="W225" s="275">
        <f>IF(W$6=0,0,W$6/NFM_fec!W$6)</f>
        <v>0</v>
      </c>
      <c r="DA225" s="76"/>
    </row>
    <row r="226" spans="1:105" ht="12" customHeight="1" x14ac:dyDescent="0.3">
      <c r="A226" s="202" t="s">
        <v>93</v>
      </c>
      <c r="B226" s="276">
        <f>IF(B$7=0,0,B$7/NFM_fec!B$7)</f>
        <v>0</v>
      </c>
      <c r="C226" s="276">
        <f>IF(C$7=0,0,C$7/NFM_fec!C$7)</f>
        <v>0</v>
      </c>
      <c r="D226" s="276">
        <f>IF(D$7=0,0,D$7/NFM_fec!D$7)</f>
        <v>0</v>
      </c>
      <c r="E226" s="276">
        <f>IF(E$7=0,0,E$7/NFM_fec!E$7)</f>
        <v>0</v>
      </c>
      <c r="F226" s="276">
        <f>IF(F$7=0,0,F$7/NFM_fec!F$7)</f>
        <v>0</v>
      </c>
      <c r="G226" s="276">
        <f>IF(G$7=0,0,G$7/NFM_fec!G$7)</f>
        <v>0</v>
      </c>
      <c r="H226" s="276">
        <f>IF(H$7=0,0,H$7/NFM_fec!H$7)</f>
        <v>0</v>
      </c>
      <c r="I226" s="276">
        <f>IF(I$7=0,0,I$7/NFM_fec!I$7)</f>
        <v>0</v>
      </c>
      <c r="J226" s="276">
        <f>IF(J$7=0,0,J$7/NFM_fec!J$7)</f>
        <v>0</v>
      </c>
      <c r="K226" s="276">
        <f>IF(K$7=0,0,K$7/NFM_fec!K$7)</f>
        <v>0</v>
      </c>
      <c r="L226" s="276">
        <f>IF(L$7=0,0,L$7/NFM_fec!L$7)</f>
        <v>0</v>
      </c>
      <c r="M226" s="276">
        <f>IF(M$7=0,0,M$7/NFM_fec!M$7)</f>
        <v>0</v>
      </c>
      <c r="N226" s="276">
        <f>IF(N$7=0,0,N$7/NFM_fec!N$7)</f>
        <v>0</v>
      </c>
      <c r="O226" s="276">
        <f>IF(O$7=0,0,O$7/NFM_fec!O$7)</f>
        <v>0</v>
      </c>
      <c r="P226" s="276">
        <f>IF(P$7=0,0,P$7/NFM_fec!P$7)</f>
        <v>0</v>
      </c>
      <c r="Q226" s="276">
        <f>IF(Q$7=0,0,Q$7/NFM_fec!Q$7)</f>
        <v>0</v>
      </c>
      <c r="R226" s="276">
        <f>IF(R$7=0,0,R$7/NFM_fec!R$7)</f>
        <v>0</v>
      </c>
      <c r="S226" s="276">
        <f>IF(S$7=0,0,S$7/NFM_fec!S$7)</f>
        <v>0</v>
      </c>
      <c r="T226" s="276">
        <f>IF(T$7=0,0,T$7/NFM_fec!T$7)</f>
        <v>0</v>
      </c>
      <c r="U226" s="276">
        <f>IF(U$7=0,0,U$7/NFM_fec!U$7)</f>
        <v>0</v>
      </c>
      <c r="V226" s="276">
        <f>IF(V$7=0,0,V$7/NFM_fec!V$7)</f>
        <v>0</v>
      </c>
      <c r="W226" s="276">
        <f>IF(W$7=0,0,W$7/NFM_fec!W$7)</f>
        <v>0</v>
      </c>
      <c r="DA226" s="77"/>
    </row>
    <row r="227" spans="1:105" ht="12" customHeight="1" x14ac:dyDescent="0.3">
      <c r="A227" s="202" t="s">
        <v>94</v>
      </c>
      <c r="B227" s="276">
        <f>IF(B$8=0,0,B$8/NFM_fec!B$8)</f>
        <v>0</v>
      </c>
      <c r="C227" s="276">
        <f>IF(C$8=0,0,C$8/NFM_fec!C$8)</f>
        <v>0</v>
      </c>
      <c r="D227" s="276">
        <f>IF(D$8=0,0,D$8/NFM_fec!D$8)</f>
        <v>0</v>
      </c>
      <c r="E227" s="276">
        <f>IF(E$8=0,0,E$8/NFM_fec!E$8)</f>
        <v>0</v>
      </c>
      <c r="F227" s="276">
        <f>IF(F$8=0,0,F$8/NFM_fec!F$8)</f>
        <v>0</v>
      </c>
      <c r="G227" s="276">
        <f>IF(G$8=0,0,G$8/NFM_fec!G$8)</f>
        <v>0</v>
      </c>
      <c r="H227" s="276">
        <f>IF(H$8=0,0,H$8/NFM_fec!H$8)</f>
        <v>0</v>
      </c>
      <c r="I227" s="276">
        <f>IF(I$8=0,0,I$8/NFM_fec!I$8)</f>
        <v>0</v>
      </c>
      <c r="J227" s="276">
        <f>IF(J$8=0,0,J$8/NFM_fec!J$8)</f>
        <v>0</v>
      </c>
      <c r="K227" s="276">
        <f>IF(K$8=0,0,K$8/NFM_fec!K$8)</f>
        <v>0</v>
      </c>
      <c r="L227" s="276">
        <f>IF(L$8=0,0,L$8/NFM_fec!L$8)</f>
        <v>0</v>
      </c>
      <c r="M227" s="276">
        <f>IF(M$8=0,0,M$8/NFM_fec!M$8)</f>
        <v>0</v>
      </c>
      <c r="N227" s="276">
        <f>IF(N$8=0,0,N$8/NFM_fec!N$8)</f>
        <v>0</v>
      </c>
      <c r="O227" s="276">
        <f>IF(O$8=0,0,O$8/NFM_fec!O$8)</f>
        <v>0</v>
      </c>
      <c r="P227" s="276">
        <f>IF(P$8=0,0,P$8/NFM_fec!P$8)</f>
        <v>0</v>
      </c>
      <c r="Q227" s="276">
        <f>IF(Q$8=0,0,Q$8/NFM_fec!Q$8)</f>
        <v>0</v>
      </c>
      <c r="R227" s="276">
        <f>IF(R$8=0,0,R$8/NFM_fec!R$8)</f>
        <v>0</v>
      </c>
      <c r="S227" s="276">
        <f>IF(S$8=0,0,S$8/NFM_fec!S$8)</f>
        <v>0</v>
      </c>
      <c r="T227" s="276">
        <f>IF(T$8=0,0,T$8/NFM_fec!T$8)</f>
        <v>0</v>
      </c>
      <c r="U227" s="276">
        <f>IF(U$8=0,0,U$8/NFM_fec!U$8)</f>
        <v>0</v>
      </c>
      <c r="V227" s="276">
        <f>IF(V$8=0,0,V$8/NFM_fec!V$8)</f>
        <v>0</v>
      </c>
      <c r="W227" s="276">
        <f>IF(W$8=0,0,W$8/NFM_fec!W$8)</f>
        <v>0</v>
      </c>
      <c r="DA227" s="77"/>
    </row>
    <row r="228" spans="1:105" ht="12" customHeight="1" x14ac:dyDescent="0.3">
      <c r="A228" s="202" t="s">
        <v>95</v>
      </c>
      <c r="B228" s="276">
        <f>IF(B$9=0,0,B$9/NFM_fec!B$9)</f>
        <v>0</v>
      </c>
      <c r="C228" s="276">
        <f>IF(C$9=0,0,C$9/NFM_fec!C$9)</f>
        <v>0</v>
      </c>
      <c r="D228" s="276">
        <f>IF(D$9=0,0,D$9/NFM_fec!D$9)</f>
        <v>0</v>
      </c>
      <c r="E228" s="276">
        <f>IF(E$9=0,0,E$9/NFM_fec!E$9)</f>
        <v>0</v>
      </c>
      <c r="F228" s="276">
        <f>IF(F$9=0,0,F$9/NFM_fec!F$9)</f>
        <v>0</v>
      </c>
      <c r="G228" s="276">
        <f>IF(G$9=0,0,G$9/NFM_fec!G$9)</f>
        <v>0</v>
      </c>
      <c r="H228" s="276">
        <f>IF(H$9=0,0,H$9/NFM_fec!H$9)</f>
        <v>0</v>
      </c>
      <c r="I228" s="276">
        <f>IF(I$9=0,0,I$9/NFM_fec!I$9)</f>
        <v>0</v>
      </c>
      <c r="J228" s="276">
        <f>IF(J$9=0,0,J$9/NFM_fec!J$9)</f>
        <v>0</v>
      </c>
      <c r="K228" s="276">
        <f>IF(K$9=0,0,K$9/NFM_fec!K$9)</f>
        <v>0</v>
      </c>
      <c r="L228" s="276">
        <f>IF(L$9=0,0,L$9/NFM_fec!L$9)</f>
        <v>0</v>
      </c>
      <c r="M228" s="276">
        <f>IF(M$9=0,0,M$9/NFM_fec!M$9)</f>
        <v>0</v>
      </c>
      <c r="N228" s="276">
        <f>IF(N$9=0,0,N$9/NFM_fec!N$9)</f>
        <v>0</v>
      </c>
      <c r="O228" s="276">
        <f>IF(O$9=0,0,O$9/NFM_fec!O$9)</f>
        <v>0</v>
      </c>
      <c r="P228" s="276">
        <f>IF(P$9=0,0,P$9/NFM_fec!P$9)</f>
        <v>0</v>
      </c>
      <c r="Q228" s="276">
        <f>IF(Q$9=0,0,Q$9/NFM_fec!Q$9)</f>
        <v>0</v>
      </c>
      <c r="R228" s="276">
        <f>IF(R$9=0,0,R$9/NFM_fec!R$9)</f>
        <v>0</v>
      </c>
      <c r="S228" s="276">
        <f>IF(S$9=0,0,S$9/NFM_fec!S$9)</f>
        <v>0</v>
      </c>
      <c r="T228" s="276">
        <f>IF(T$9=0,0,T$9/NFM_fec!T$9)</f>
        <v>0</v>
      </c>
      <c r="U228" s="276">
        <f>IF(U$9=0,0,U$9/NFM_fec!U$9)</f>
        <v>0</v>
      </c>
      <c r="V228" s="276">
        <f>IF(V$9=0,0,V$9/NFM_fec!V$9)</f>
        <v>0</v>
      </c>
      <c r="W228" s="276">
        <f>IF(W$9=0,0,W$9/NFM_fec!W$9)</f>
        <v>0</v>
      </c>
      <c r="DA228" s="77"/>
    </row>
    <row r="229" spans="1:105" ht="12" customHeight="1" x14ac:dyDescent="0.3">
      <c r="A229" s="56" t="s">
        <v>96</v>
      </c>
      <c r="B229" s="277">
        <f>IF(B$10=0,0,B$10/NFM_fec!B$10)</f>
        <v>0</v>
      </c>
      <c r="C229" s="277">
        <f>IF(C$10=0,0,C$10/NFM_fec!C$10)</f>
        <v>0</v>
      </c>
      <c r="D229" s="277">
        <f>IF(D$10=0,0,D$10/NFM_fec!D$10)</f>
        <v>0</v>
      </c>
      <c r="E229" s="277">
        <f>IF(E$10=0,0,E$10/NFM_fec!E$10)</f>
        <v>0</v>
      </c>
      <c r="F229" s="277">
        <f>IF(F$10=0,0,F$10/NFM_fec!F$10)</f>
        <v>0</v>
      </c>
      <c r="G229" s="277">
        <f>IF(G$10=0,0,G$10/NFM_fec!G$10)</f>
        <v>0</v>
      </c>
      <c r="H229" s="277">
        <f>IF(H$10=0,0,H$10/NFM_fec!H$10)</f>
        <v>0</v>
      </c>
      <c r="I229" s="277">
        <f>IF(I$10=0,0,I$10/NFM_fec!I$10)</f>
        <v>0</v>
      </c>
      <c r="J229" s="277">
        <f>IF(J$10=0,0,J$10/NFM_fec!J$10)</f>
        <v>0</v>
      </c>
      <c r="K229" s="277">
        <f>IF(K$10=0,0,K$10/NFM_fec!K$10)</f>
        <v>0</v>
      </c>
      <c r="L229" s="277">
        <f>IF(L$10=0,0,L$10/NFM_fec!L$10)</f>
        <v>0</v>
      </c>
      <c r="M229" s="277">
        <f>IF(M$10=0,0,M$10/NFM_fec!M$10)</f>
        <v>0</v>
      </c>
      <c r="N229" s="277">
        <f>IF(N$10=0,0,N$10/NFM_fec!N$10)</f>
        <v>0</v>
      </c>
      <c r="O229" s="277">
        <f>IF(O$10=0,0,O$10/NFM_fec!O$10)</f>
        <v>0</v>
      </c>
      <c r="P229" s="277">
        <f>IF(P$10=0,0,P$10/NFM_fec!P$10)</f>
        <v>0</v>
      </c>
      <c r="Q229" s="277">
        <f>IF(Q$10=0,0,Q$10/NFM_fec!Q$10)</f>
        <v>0</v>
      </c>
      <c r="R229" s="277">
        <f>IF(R$10=0,0,R$10/NFM_fec!R$10)</f>
        <v>0</v>
      </c>
      <c r="S229" s="277">
        <f>IF(S$10=0,0,S$10/NFM_fec!S$10)</f>
        <v>0</v>
      </c>
      <c r="T229" s="277">
        <f>IF(T$10=0,0,T$10/NFM_fec!T$10)</f>
        <v>0</v>
      </c>
      <c r="U229" s="277">
        <f>IF(U$10=0,0,U$10/NFM_fec!U$10)</f>
        <v>0</v>
      </c>
      <c r="V229" s="277">
        <f>IF(V$10=0,0,V$10/NFM_fec!V$10)</f>
        <v>0</v>
      </c>
      <c r="W229" s="277">
        <f>IF(W$10=0,0,W$10/NFM_fec!W$10)</f>
        <v>0</v>
      </c>
      <c r="DA229" s="78"/>
    </row>
    <row r="230" spans="1:105" ht="12" customHeight="1" x14ac:dyDescent="0.3">
      <c r="A230" s="203" t="s">
        <v>487</v>
      </c>
      <c r="B230" s="278">
        <f>IF(B$16=0,0,B$16/NFM_fec!B$16)</f>
        <v>0</v>
      </c>
      <c r="C230" s="278">
        <f>IF(C$16=0,0,C$16/NFM_fec!C$16)</f>
        <v>0</v>
      </c>
      <c r="D230" s="278">
        <f>IF(D$16=0,0,D$16/NFM_fec!D$16)</f>
        <v>0</v>
      </c>
      <c r="E230" s="278">
        <f>IF(E$16=0,0,E$16/NFM_fec!E$16)</f>
        <v>0</v>
      </c>
      <c r="F230" s="278">
        <f>IF(F$16=0,0,F$16/NFM_fec!F$16)</f>
        <v>0</v>
      </c>
      <c r="G230" s="278">
        <f>IF(G$16=0,0,G$16/NFM_fec!G$16)</f>
        <v>0</v>
      </c>
      <c r="H230" s="278">
        <f>IF(H$16=0,0,H$16/NFM_fec!H$16)</f>
        <v>0</v>
      </c>
      <c r="I230" s="278">
        <f>IF(I$16=0,0,I$16/NFM_fec!I$16)</f>
        <v>0</v>
      </c>
      <c r="J230" s="278">
        <f>IF(J$16=0,0,J$16/NFM_fec!J$16)</f>
        <v>0</v>
      </c>
      <c r="K230" s="278">
        <f>IF(K$16=0,0,K$16/NFM_fec!K$16)</f>
        <v>0</v>
      </c>
      <c r="L230" s="278">
        <f>IF(L$16=0,0,L$16/NFM_fec!L$16)</f>
        <v>0</v>
      </c>
      <c r="M230" s="278">
        <f>IF(M$16=0,0,M$16/NFM_fec!M$16)</f>
        <v>0</v>
      </c>
      <c r="N230" s="278">
        <f>IF(N$16=0,0,N$16/NFM_fec!N$16)</f>
        <v>0</v>
      </c>
      <c r="O230" s="278">
        <f>IF(O$16=0,0,O$16/NFM_fec!O$16)</f>
        <v>0</v>
      </c>
      <c r="P230" s="278">
        <f>IF(P$16=0,0,P$16/NFM_fec!P$16)</f>
        <v>0</v>
      </c>
      <c r="Q230" s="278">
        <f>IF(Q$16=0,0,Q$16/NFM_fec!Q$16)</f>
        <v>0</v>
      </c>
      <c r="R230" s="278">
        <f>IF(R$16=0,0,R$16/NFM_fec!R$16)</f>
        <v>0</v>
      </c>
      <c r="S230" s="278">
        <f>IF(S$16=0,0,S$16/NFM_fec!S$16)</f>
        <v>0</v>
      </c>
      <c r="T230" s="278">
        <f>IF(T$16=0,0,T$16/NFM_fec!T$16)</f>
        <v>0</v>
      </c>
      <c r="U230" s="278">
        <f>IF(U$16=0,0,U$16/NFM_fec!U$16)</f>
        <v>0</v>
      </c>
      <c r="V230" s="278">
        <f>IF(V$16=0,0,V$16/NFM_fec!V$16)</f>
        <v>0</v>
      </c>
      <c r="W230" s="278">
        <f>IF(W$16=0,0,W$16/NFM_fec!W$16)</f>
        <v>0</v>
      </c>
      <c r="DA230" s="79"/>
    </row>
    <row r="231" spans="1:105" ht="12" customHeight="1" x14ac:dyDescent="0.3">
      <c r="A231" s="41" t="s">
        <v>499</v>
      </c>
      <c r="B231" s="279">
        <f>IF(B$27=0,0,B$27/NFM_fec!B$27)</f>
        <v>0</v>
      </c>
      <c r="C231" s="279">
        <f>IF(C$27=0,0,C$27/NFM_fec!C$27)</f>
        <v>0</v>
      </c>
      <c r="D231" s="279">
        <f>IF(D$27=0,0,D$27/NFM_fec!D$27)</f>
        <v>0</v>
      </c>
      <c r="E231" s="279">
        <f>IF(E$27=0,0,E$27/NFM_fec!E$27)</f>
        <v>0</v>
      </c>
      <c r="F231" s="279">
        <f>IF(F$27=0,0,F$27/NFM_fec!F$27)</f>
        <v>0</v>
      </c>
      <c r="G231" s="279">
        <f>IF(G$27=0,0,G$27/NFM_fec!G$27)</f>
        <v>0</v>
      </c>
      <c r="H231" s="279">
        <f>IF(H$27=0,0,H$27/NFM_fec!H$27)</f>
        <v>0</v>
      </c>
      <c r="I231" s="279">
        <f>IF(I$27=0,0,I$27/NFM_fec!I$27)</f>
        <v>0</v>
      </c>
      <c r="J231" s="279">
        <f>IF(J$27=0,0,J$27/NFM_fec!J$27)</f>
        <v>0</v>
      </c>
      <c r="K231" s="279">
        <f>IF(K$27=0,0,K$27/NFM_fec!K$27)</f>
        <v>0</v>
      </c>
      <c r="L231" s="279">
        <f>IF(L$27=0,0,L$27/NFM_fec!L$27)</f>
        <v>0</v>
      </c>
      <c r="M231" s="279">
        <f>IF(M$27=0,0,M$27/NFM_fec!M$27)</f>
        <v>0</v>
      </c>
      <c r="N231" s="279">
        <f>IF(N$27=0,0,N$27/NFM_fec!N$27)</f>
        <v>0</v>
      </c>
      <c r="O231" s="279">
        <f>IF(O$27=0,0,O$27/NFM_fec!O$27)</f>
        <v>0</v>
      </c>
      <c r="P231" s="279">
        <f>IF(P$27=0,0,P$27/NFM_fec!P$27)</f>
        <v>0</v>
      </c>
      <c r="Q231" s="279">
        <f>IF(Q$27=0,0,Q$27/NFM_fec!Q$27)</f>
        <v>0</v>
      </c>
      <c r="R231" s="279">
        <f>IF(R$27=0,0,R$27/NFM_fec!R$27)</f>
        <v>0</v>
      </c>
      <c r="S231" s="279">
        <f>IF(S$27=0,0,S$27/NFM_fec!S$27)</f>
        <v>0</v>
      </c>
      <c r="T231" s="279">
        <f>IF(T$27=0,0,T$27/NFM_fec!T$27)</f>
        <v>0</v>
      </c>
      <c r="U231" s="279">
        <f>IF(U$27=0,0,U$27/NFM_fec!U$27)</f>
        <v>0</v>
      </c>
      <c r="V231" s="279">
        <f>IF(V$27=0,0,V$27/NFM_fec!V$27)</f>
        <v>0</v>
      </c>
      <c r="W231" s="279">
        <f>IF(W$27=0,0,W$27/NFM_fec!W$27)</f>
        <v>0</v>
      </c>
      <c r="DA231" s="82"/>
    </row>
    <row r="232" spans="1:105" ht="12" customHeight="1" x14ac:dyDescent="0.3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3">
      <c r="A233" s="35" t="s">
        <v>937</v>
      </c>
      <c r="B233" s="274">
        <f>IF(B$34=0,0,(B$34-B$70)/NFM_fec!B$34)</f>
        <v>0</v>
      </c>
      <c r="C233" s="274">
        <f>IF(C$34=0,0,(C$34-C$70)/NFM_fec!C$34)</f>
        <v>0</v>
      </c>
      <c r="D233" s="274">
        <f>IF(D$34=0,0,(D$34-D$70)/NFM_fec!D$34)</f>
        <v>0</v>
      </c>
      <c r="E233" s="274">
        <f>IF(E$34=0,0,(E$34-E$70)/NFM_fec!E$34)</f>
        <v>0</v>
      </c>
      <c r="F233" s="274">
        <f>IF(F$34=0,0,(F$34-F$70)/NFM_fec!F$34)</f>
        <v>0</v>
      </c>
      <c r="G233" s="274">
        <f>IF(G$34=0,0,(G$34-G$70)/NFM_fec!G$34)</f>
        <v>0</v>
      </c>
      <c r="H233" s="274">
        <f>IF(H$34=0,0,(H$34-H$70)/NFM_fec!H$34)</f>
        <v>0</v>
      </c>
      <c r="I233" s="274">
        <f>IF(I$34=0,0,(I$34-I$70)/NFM_fec!I$34)</f>
        <v>0</v>
      </c>
      <c r="J233" s="274">
        <f>IF(J$34=0,0,(J$34-J$70)/NFM_fec!J$34)</f>
        <v>0</v>
      </c>
      <c r="K233" s="274">
        <f>IF(K$34=0,0,(K$34-K$70)/NFM_fec!K$34)</f>
        <v>0</v>
      </c>
      <c r="L233" s="274">
        <f>IF(L$34=0,0,(L$34-L$70)/NFM_fec!L$34)</f>
        <v>0</v>
      </c>
      <c r="M233" s="274">
        <f>IF(M$34=0,0,(M$34-M$70)/NFM_fec!M$34)</f>
        <v>0</v>
      </c>
      <c r="N233" s="274">
        <f>IF(N$34=0,0,(N$34-N$70)/NFM_fec!N$34)</f>
        <v>0</v>
      </c>
      <c r="O233" s="274">
        <f>IF(O$34=0,0,(O$34-O$70)/NFM_fec!O$34)</f>
        <v>0</v>
      </c>
      <c r="P233" s="274">
        <f>IF(P$34=0,0,(P$34-P$70)/NFM_fec!P$34)</f>
        <v>0</v>
      </c>
      <c r="Q233" s="274">
        <f>IF(Q$34=0,0,(Q$34-Q$70)/NFM_fec!Q$34)</f>
        <v>0</v>
      </c>
      <c r="R233" s="274">
        <f>IF(R$34=0,0,(R$34-R$70)/NFM_fec!R$34)</f>
        <v>0</v>
      </c>
      <c r="S233" s="274">
        <f>IF(S$34=0,0,(S$34-S$70)/NFM_fec!S$34)</f>
        <v>0</v>
      </c>
      <c r="T233" s="274">
        <f>IF(T$34=0,0,(T$34-T$70)/NFM_fec!T$34)</f>
        <v>0</v>
      </c>
      <c r="U233" s="274">
        <f>IF(U$34=0,0,(U$34-U$70)/NFM_fec!U$34)</f>
        <v>0</v>
      </c>
      <c r="V233" s="274">
        <f>IF(V$34=0,0,(V$34-V$70)/NFM_fec!V$34)</f>
        <v>0</v>
      </c>
      <c r="W233" s="274">
        <f>IF(W$34=0,0,(W$34-W$70)/NFM_fec!W$34)</f>
        <v>0</v>
      </c>
      <c r="DA233" s="111"/>
    </row>
    <row r="234" spans="1:105" ht="12" customHeight="1" x14ac:dyDescent="0.3">
      <c r="A234" s="55" t="s">
        <v>92</v>
      </c>
      <c r="B234" s="275">
        <f>IF(B$35=0,0,B$35/NFM_fec!B$35)</f>
        <v>0</v>
      </c>
      <c r="C234" s="275">
        <f>IF(C$35=0,0,C$35/NFM_fec!C$35)</f>
        <v>0</v>
      </c>
      <c r="D234" s="275">
        <f>IF(D$35=0,0,D$35/NFM_fec!D$35)</f>
        <v>0</v>
      </c>
      <c r="E234" s="275">
        <f>IF(E$35=0,0,E$35/NFM_fec!E$35)</f>
        <v>0</v>
      </c>
      <c r="F234" s="275">
        <f>IF(F$35=0,0,F$35/NFM_fec!F$35)</f>
        <v>0</v>
      </c>
      <c r="G234" s="275">
        <f>IF(G$35=0,0,G$35/NFM_fec!G$35)</f>
        <v>0</v>
      </c>
      <c r="H234" s="275">
        <f>IF(H$35=0,0,H$35/NFM_fec!H$35)</f>
        <v>0</v>
      </c>
      <c r="I234" s="275">
        <f>IF(I$35=0,0,I$35/NFM_fec!I$35)</f>
        <v>0</v>
      </c>
      <c r="J234" s="275">
        <f>IF(J$35=0,0,J$35/NFM_fec!J$35)</f>
        <v>0</v>
      </c>
      <c r="K234" s="275">
        <f>IF(K$35=0,0,K$35/NFM_fec!K$35)</f>
        <v>0</v>
      </c>
      <c r="L234" s="275">
        <f>IF(L$35=0,0,L$35/NFM_fec!L$35)</f>
        <v>0</v>
      </c>
      <c r="M234" s="275">
        <f>IF(M$35=0,0,M$35/NFM_fec!M$35)</f>
        <v>0</v>
      </c>
      <c r="N234" s="275">
        <f>IF(N$35=0,0,N$35/NFM_fec!N$35)</f>
        <v>0</v>
      </c>
      <c r="O234" s="275">
        <f>IF(O$35=0,0,O$35/NFM_fec!O$35)</f>
        <v>0</v>
      </c>
      <c r="P234" s="275">
        <f>IF(P$35=0,0,P$35/NFM_fec!P$35)</f>
        <v>0</v>
      </c>
      <c r="Q234" s="275">
        <f>IF(Q$35=0,0,Q$35/NFM_fec!Q$35)</f>
        <v>0</v>
      </c>
      <c r="R234" s="275">
        <f>IF(R$35=0,0,R$35/NFM_fec!R$35)</f>
        <v>0</v>
      </c>
      <c r="S234" s="275">
        <f>IF(S$35=0,0,S$35/NFM_fec!S$35)</f>
        <v>0</v>
      </c>
      <c r="T234" s="275">
        <f>IF(T$35=0,0,T$35/NFM_fec!T$35)</f>
        <v>0</v>
      </c>
      <c r="U234" s="275">
        <f>IF(U$35=0,0,U$35/NFM_fec!U$35)</f>
        <v>0</v>
      </c>
      <c r="V234" s="275">
        <f>IF(V$35=0,0,V$35/NFM_fec!V$35)</f>
        <v>0</v>
      </c>
      <c r="W234" s="275">
        <f>IF(W$35=0,0,W$35/NFM_fec!W$35)</f>
        <v>0</v>
      </c>
      <c r="DA234" s="76"/>
    </row>
    <row r="235" spans="1:105" ht="12" customHeight="1" x14ac:dyDescent="0.3">
      <c r="A235" s="202" t="s">
        <v>93</v>
      </c>
      <c r="B235" s="276">
        <f>IF(B$36=0,0,B$36/NFM_fec!B$36)</f>
        <v>0</v>
      </c>
      <c r="C235" s="276">
        <f>IF(C$36=0,0,C$36/NFM_fec!C$36)</f>
        <v>0</v>
      </c>
      <c r="D235" s="276">
        <f>IF(D$36=0,0,D$36/NFM_fec!D$36)</f>
        <v>0</v>
      </c>
      <c r="E235" s="276">
        <f>IF(E$36=0,0,E$36/NFM_fec!E$36)</f>
        <v>0</v>
      </c>
      <c r="F235" s="276">
        <f>IF(F$36=0,0,F$36/NFM_fec!F$36)</f>
        <v>0</v>
      </c>
      <c r="G235" s="276">
        <f>IF(G$36=0,0,G$36/NFM_fec!G$36)</f>
        <v>0</v>
      </c>
      <c r="H235" s="276">
        <f>IF(H$36=0,0,H$36/NFM_fec!H$36)</f>
        <v>0</v>
      </c>
      <c r="I235" s="276">
        <f>IF(I$36=0,0,I$36/NFM_fec!I$36)</f>
        <v>0</v>
      </c>
      <c r="J235" s="276">
        <f>IF(J$36=0,0,J$36/NFM_fec!J$36)</f>
        <v>0</v>
      </c>
      <c r="K235" s="276">
        <f>IF(K$36=0,0,K$36/NFM_fec!K$36)</f>
        <v>0</v>
      </c>
      <c r="L235" s="276">
        <f>IF(L$36=0,0,L$36/NFM_fec!L$36)</f>
        <v>0</v>
      </c>
      <c r="M235" s="276">
        <f>IF(M$36=0,0,M$36/NFM_fec!M$36)</f>
        <v>0</v>
      </c>
      <c r="N235" s="276">
        <f>IF(N$36=0,0,N$36/NFM_fec!N$36)</f>
        <v>0</v>
      </c>
      <c r="O235" s="276">
        <f>IF(O$36=0,0,O$36/NFM_fec!O$36)</f>
        <v>0</v>
      </c>
      <c r="P235" s="276">
        <f>IF(P$36=0,0,P$36/NFM_fec!P$36)</f>
        <v>0</v>
      </c>
      <c r="Q235" s="276">
        <f>IF(Q$36=0,0,Q$36/NFM_fec!Q$36)</f>
        <v>0</v>
      </c>
      <c r="R235" s="276">
        <f>IF(R$36=0,0,R$36/NFM_fec!R$36)</f>
        <v>0</v>
      </c>
      <c r="S235" s="276">
        <f>IF(S$36=0,0,S$36/NFM_fec!S$36)</f>
        <v>0</v>
      </c>
      <c r="T235" s="276">
        <f>IF(T$36=0,0,T$36/NFM_fec!T$36)</f>
        <v>0</v>
      </c>
      <c r="U235" s="276">
        <f>IF(U$36=0,0,U$36/NFM_fec!U$36)</f>
        <v>0</v>
      </c>
      <c r="V235" s="276">
        <f>IF(V$36=0,0,V$36/NFM_fec!V$36)</f>
        <v>0</v>
      </c>
      <c r="W235" s="276">
        <f>IF(W$36=0,0,W$36/NFM_fec!W$36)</f>
        <v>0</v>
      </c>
      <c r="DA235" s="77"/>
    </row>
    <row r="236" spans="1:105" ht="12" customHeight="1" x14ac:dyDescent="0.3">
      <c r="A236" s="202" t="s">
        <v>94</v>
      </c>
      <c r="B236" s="276">
        <f>IF(B$37=0,0,B$37/NFM_fec!B$37)</f>
        <v>0</v>
      </c>
      <c r="C236" s="276">
        <f>IF(C$37=0,0,C$37/NFM_fec!C$37)</f>
        <v>0</v>
      </c>
      <c r="D236" s="276">
        <f>IF(D$37=0,0,D$37/NFM_fec!D$37)</f>
        <v>0</v>
      </c>
      <c r="E236" s="276">
        <f>IF(E$37=0,0,E$37/NFM_fec!E$37)</f>
        <v>0</v>
      </c>
      <c r="F236" s="276">
        <f>IF(F$37=0,0,F$37/NFM_fec!F$37)</f>
        <v>0</v>
      </c>
      <c r="G236" s="276">
        <f>IF(G$37=0,0,G$37/NFM_fec!G$37)</f>
        <v>0</v>
      </c>
      <c r="H236" s="276">
        <f>IF(H$37=0,0,H$37/NFM_fec!H$37)</f>
        <v>0</v>
      </c>
      <c r="I236" s="276">
        <f>IF(I$37=0,0,I$37/NFM_fec!I$37)</f>
        <v>0</v>
      </c>
      <c r="J236" s="276">
        <f>IF(J$37=0,0,J$37/NFM_fec!J$37)</f>
        <v>0</v>
      </c>
      <c r="K236" s="276">
        <f>IF(K$37=0,0,K$37/NFM_fec!K$37)</f>
        <v>0</v>
      </c>
      <c r="L236" s="276">
        <f>IF(L$37=0,0,L$37/NFM_fec!L$37)</f>
        <v>0</v>
      </c>
      <c r="M236" s="276">
        <f>IF(M$37=0,0,M$37/NFM_fec!M$37)</f>
        <v>0</v>
      </c>
      <c r="N236" s="276">
        <f>IF(N$37=0,0,N$37/NFM_fec!N$37)</f>
        <v>0</v>
      </c>
      <c r="O236" s="276">
        <f>IF(O$37=0,0,O$37/NFM_fec!O$37)</f>
        <v>0</v>
      </c>
      <c r="P236" s="276">
        <f>IF(P$37=0,0,P$37/NFM_fec!P$37)</f>
        <v>0</v>
      </c>
      <c r="Q236" s="276">
        <f>IF(Q$37=0,0,Q$37/NFM_fec!Q$37)</f>
        <v>0</v>
      </c>
      <c r="R236" s="276">
        <f>IF(R$37=0,0,R$37/NFM_fec!R$37)</f>
        <v>0</v>
      </c>
      <c r="S236" s="276">
        <f>IF(S$37=0,0,S$37/NFM_fec!S$37)</f>
        <v>0</v>
      </c>
      <c r="T236" s="276">
        <f>IF(T$37=0,0,T$37/NFM_fec!T$37)</f>
        <v>0</v>
      </c>
      <c r="U236" s="276">
        <f>IF(U$37=0,0,U$37/NFM_fec!U$37)</f>
        <v>0</v>
      </c>
      <c r="V236" s="276">
        <f>IF(V$37=0,0,V$37/NFM_fec!V$37)</f>
        <v>0</v>
      </c>
      <c r="W236" s="276">
        <f>IF(W$37=0,0,W$37/NFM_fec!W$37)</f>
        <v>0</v>
      </c>
      <c r="DA236" s="77"/>
    </row>
    <row r="237" spans="1:105" ht="12" customHeight="1" x14ac:dyDescent="0.3">
      <c r="A237" s="202" t="s">
        <v>95</v>
      </c>
      <c r="B237" s="276">
        <f>IF(B$38=0,0,B$38/NFM_fec!B$38)</f>
        <v>0</v>
      </c>
      <c r="C237" s="276">
        <f>IF(C$38=0,0,C$38/NFM_fec!C$38)</f>
        <v>0</v>
      </c>
      <c r="D237" s="276">
        <f>IF(D$38=0,0,D$38/NFM_fec!D$38)</f>
        <v>0</v>
      </c>
      <c r="E237" s="276">
        <f>IF(E$38=0,0,E$38/NFM_fec!E$38)</f>
        <v>0</v>
      </c>
      <c r="F237" s="276">
        <f>IF(F$38=0,0,F$38/NFM_fec!F$38)</f>
        <v>0</v>
      </c>
      <c r="G237" s="276">
        <f>IF(G$38=0,0,G$38/NFM_fec!G$38)</f>
        <v>0</v>
      </c>
      <c r="H237" s="276">
        <f>IF(H$38=0,0,H$38/NFM_fec!H$38)</f>
        <v>0</v>
      </c>
      <c r="I237" s="276">
        <f>IF(I$38=0,0,I$38/NFM_fec!I$38)</f>
        <v>0</v>
      </c>
      <c r="J237" s="276">
        <f>IF(J$38=0,0,J$38/NFM_fec!J$38)</f>
        <v>0</v>
      </c>
      <c r="K237" s="276">
        <f>IF(K$38=0,0,K$38/NFM_fec!K$38)</f>
        <v>0</v>
      </c>
      <c r="L237" s="276">
        <f>IF(L$38=0,0,L$38/NFM_fec!L$38)</f>
        <v>0</v>
      </c>
      <c r="M237" s="276">
        <f>IF(M$38=0,0,M$38/NFM_fec!M$38)</f>
        <v>0</v>
      </c>
      <c r="N237" s="276">
        <f>IF(N$38=0,0,N$38/NFM_fec!N$38)</f>
        <v>0</v>
      </c>
      <c r="O237" s="276">
        <f>IF(O$38=0,0,O$38/NFM_fec!O$38)</f>
        <v>0</v>
      </c>
      <c r="P237" s="276">
        <f>IF(P$38=0,0,P$38/NFM_fec!P$38)</f>
        <v>0</v>
      </c>
      <c r="Q237" s="276">
        <f>IF(Q$38=0,0,Q$38/NFM_fec!Q$38)</f>
        <v>0</v>
      </c>
      <c r="R237" s="276">
        <f>IF(R$38=0,0,R$38/NFM_fec!R$38)</f>
        <v>0</v>
      </c>
      <c r="S237" s="276">
        <f>IF(S$38=0,0,S$38/NFM_fec!S$38)</f>
        <v>0</v>
      </c>
      <c r="T237" s="276">
        <f>IF(T$38=0,0,T$38/NFM_fec!T$38)</f>
        <v>0</v>
      </c>
      <c r="U237" s="276">
        <f>IF(U$38=0,0,U$38/NFM_fec!U$38)</f>
        <v>0</v>
      </c>
      <c r="V237" s="276">
        <f>IF(V$38=0,0,V$38/NFM_fec!V$38)</f>
        <v>0</v>
      </c>
      <c r="W237" s="276">
        <f>IF(W$38=0,0,W$38/NFM_fec!W$38)</f>
        <v>0</v>
      </c>
      <c r="DA237" s="77"/>
    </row>
    <row r="238" spans="1:105" ht="12" customHeight="1" x14ac:dyDescent="0.3">
      <c r="A238" s="56" t="s">
        <v>96</v>
      </c>
      <c r="B238" s="277">
        <f>IF(B$39=0,0,B$39/NFM_fec!B$39)</f>
        <v>0</v>
      </c>
      <c r="C238" s="277">
        <f>IF(C$39=0,0,C$39/NFM_fec!C$39)</f>
        <v>0</v>
      </c>
      <c r="D238" s="277">
        <f>IF(D$39=0,0,D$39/NFM_fec!D$39)</f>
        <v>0</v>
      </c>
      <c r="E238" s="277">
        <f>IF(E$39=0,0,E$39/NFM_fec!E$39)</f>
        <v>0</v>
      </c>
      <c r="F238" s="277">
        <f>IF(F$39=0,0,F$39/NFM_fec!F$39)</f>
        <v>0</v>
      </c>
      <c r="G238" s="277">
        <f>IF(G$39=0,0,G$39/NFM_fec!G$39)</f>
        <v>0</v>
      </c>
      <c r="H238" s="277">
        <f>IF(H$39=0,0,H$39/NFM_fec!H$39)</f>
        <v>0</v>
      </c>
      <c r="I238" s="277">
        <f>IF(I$39=0,0,I$39/NFM_fec!I$39)</f>
        <v>0</v>
      </c>
      <c r="J238" s="277">
        <f>IF(J$39=0,0,J$39/NFM_fec!J$39)</f>
        <v>0</v>
      </c>
      <c r="K238" s="277">
        <f>IF(K$39=0,0,K$39/NFM_fec!K$39)</f>
        <v>0</v>
      </c>
      <c r="L238" s="277">
        <f>IF(L$39=0,0,L$39/NFM_fec!L$39)</f>
        <v>0</v>
      </c>
      <c r="M238" s="277">
        <f>IF(M$39=0,0,M$39/NFM_fec!M$39)</f>
        <v>0</v>
      </c>
      <c r="N238" s="277">
        <f>IF(N$39=0,0,N$39/NFM_fec!N$39)</f>
        <v>0</v>
      </c>
      <c r="O238" s="277">
        <f>IF(O$39=0,0,O$39/NFM_fec!O$39)</f>
        <v>0</v>
      </c>
      <c r="P238" s="277">
        <f>IF(P$39=0,0,P$39/NFM_fec!P$39)</f>
        <v>0</v>
      </c>
      <c r="Q238" s="277">
        <f>IF(Q$39=0,0,Q$39/NFM_fec!Q$39)</f>
        <v>0</v>
      </c>
      <c r="R238" s="277">
        <f>IF(R$39=0,0,R$39/NFM_fec!R$39)</f>
        <v>0</v>
      </c>
      <c r="S238" s="277">
        <f>IF(S$39=0,0,S$39/NFM_fec!S$39)</f>
        <v>0</v>
      </c>
      <c r="T238" s="277">
        <f>IF(T$39=0,0,T$39/NFM_fec!T$39)</f>
        <v>0</v>
      </c>
      <c r="U238" s="277">
        <f>IF(U$39=0,0,U$39/NFM_fec!U$39)</f>
        <v>0</v>
      </c>
      <c r="V238" s="277">
        <f>IF(V$39=0,0,V$39/NFM_fec!V$39)</f>
        <v>0</v>
      </c>
      <c r="W238" s="277">
        <f>IF(W$39=0,0,W$39/NFM_fec!W$39)</f>
        <v>0</v>
      </c>
      <c r="DA238" s="78"/>
    </row>
    <row r="239" spans="1:105" ht="12" customHeight="1" x14ac:dyDescent="0.3">
      <c r="A239" s="203" t="s">
        <v>517</v>
      </c>
      <c r="B239" s="278">
        <f>IF(B$45=0,0,B$45/NFM_fec!B$45)</f>
        <v>0</v>
      </c>
      <c r="C239" s="278">
        <f>IF(C$45=0,0,C$45/NFM_fec!C$45)</f>
        <v>0</v>
      </c>
      <c r="D239" s="278">
        <f>IF(D$45=0,0,D$45/NFM_fec!D$45)</f>
        <v>0</v>
      </c>
      <c r="E239" s="278">
        <f>IF(E$45=0,0,E$45/NFM_fec!E$45)</f>
        <v>0</v>
      </c>
      <c r="F239" s="278">
        <f>IF(F$45=0,0,F$45/NFM_fec!F$45)</f>
        <v>0</v>
      </c>
      <c r="G239" s="278">
        <f>IF(G$45=0,0,G$45/NFM_fec!G$45)</f>
        <v>0</v>
      </c>
      <c r="H239" s="278">
        <f>IF(H$45=0,0,H$45/NFM_fec!H$45)</f>
        <v>0</v>
      </c>
      <c r="I239" s="278">
        <f>IF(I$45=0,0,I$45/NFM_fec!I$45)</f>
        <v>0</v>
      </c>
      <c r="J239" s="278">
        <f>IF(J$45=0,0,J$45/NFM_fec!J$45)</f>
        <v>0</v>
      </c>
      <c r="K239" s="278">
        <f>IF(K$45=0,0,K$45/NFM_fec!K$45)</f>
        <v>0</v>
      </c>
      <c r="L239" s="278">
        <f>IF(L$45=0,0,L$45/NFM_fec!L$45)</f>
        <v>0</v>
      </c>
      <c r="M239" s="278">
        <f>IF(M$45=0,0,M$45/NFM_fec!M$45)</f>
        <v>0</v>
      </c>
      <c r="N239" s="278">
        <f>IF(N$45=0,0,N$45/NFM_fec!N$45)</f>
        <v>0</v>
      </c>
      <c r="O239" s="278">
        <f>IF(O$45=0,0,O$45/NFM_fec!O$45)</f>
        <v>0</v>
      </c>
      <c r="P239" s="278">
        <f>IF(P$45=0,0,P$45/NFM_fec!P$45)</f>
        <v>0</v>
      </c>
      <c r="Q239" s="278">
        <f>IF(Q$45=0,0,Q$45/NFM_fec!Q$45)</f>
        <v>0</v>
      </c>
      <c r="R239" s="278">
        <f>IF(R$45=0,0,R$45/NFM_fec!R$45)</f>
        <v>0</v>
      </c>
      <c r="S239" s="278">
        <f>IF(S$45=0,0,S$45/NFM_fec!S$45)</f>
        <v>0</v>
      </c>
      <c r="T239" s="278">
        <f>IF(T$45=0,0,T$45/NFM_fec!T$45)</f>
        <v>0</v>
      </c>
      <c r="U239" s="278">
        <f>IF(U$45=0,0,U$45/NFM_fec!U$45)</f>
        <v>0</v>
      </c>
      <c r="V239" s="278">
        <f>IF(V$45=0,0,V$45/NFM_fec!V$45)</f>
        <v>0</v>
      </c>
      <c r="W239" s="278">
        <f>IF(W$45=0,0,W$45/NFM_fec!W$45)</f>
        <v>0</v>
      </c>
      <c r="DA239" s="79"/>
    </row>
    <row r="240" spans="1:105" ht="12" customHeight="1" x14ac:dyDescent="0.3">
      <c r="A240" s="203" t="s">
        <v>519</v>
      </c>
      <c r="B240" s="278">
        <f>IF(B$46=0,0,B$46/NFM_fec!B$46)</f>
        <v>0</v>
      </c>
      <c r="C240" s="278">
        <f>IF(C$46=0,0,C$46/NFM_fec!C$46)</f>
        <v>0</v>
      </c>
      <c r="D240" s="278">
        <f>IF(D$46=0,0,D$46/NFM_fec!D$46)</f>
        <v>0</v>
      </c>
      <c r="E240" s="278">
        <f>IF(E$46=0,0,E$46/NFM_fec!E$46)</f>
        <v>0</v>
      </c>
      <c r="F240" s="278">
        <f>IF(F$46=0,0,F$46/NFM_fec!F$46)</f>
        <v>0</v>
      </c>
      <c r="G240" s="278">
        <f>IF(G$46=0,0,G$46/NFM_fec!G$46)</f>
        <v>0</v>
      </c>
      <c r="H240" s="278">
        <f>IF(H$46=0,0,H$46/NFM_fec!H$46)</f>
        <v>0</v>
      </c>
      <c r="I240" s="278">
        <f>IF(I$46=0,0,I$46/NFM_fec!I$46)</f>
        <v>0</v>
      </c>
      <c r="J240" s="278">
        <f>IF(J$46=0,0,J$46/NFM_fec!J$46)</f>
        <v>0</v>
      </c>
      <c r="K240" s="278">
        <f>IF(K$46=0,0,K$46/NFM_fec!K$46)</f>
        <v>0</v>
      </c>
      <c r="L240" s="278">
        <f>IF(L$46=0,0,L$46/NFM_fec!L$46)</f>
        <v>0</v>
      </c>
      <c r="M240" s="278">
        <f>IF(M$46=0,0,M$46/NFM_fec!M$46)</f>
        <v>0</v>
      </c>
      <c r="N240" s="278">
        <f>IF(N$46=0,0,N$46/NFM_fec!N$46)</f>
        <v>0</v>
      </c>
      <c r="O240" s="278">
        <f>IF(O$46=0,0,O$46/NFM_fec!O$46)</f>
        <v>0</v>
      </c>
      <c r="P240" s="278">
        <f>IF(P$46=0,0,P$46/NFM_fec!P$46)</f>
        <v>0</v>
      </c>
      <c r="Q240" s="278">
        <f>IF(Q$46=0,0,Q$46/NFM_fec!Q$46)</f>
        <v>0</v>
      </c>
      <c r="R240" s="278">
        <f>IF(R$46=0,0,R$46/NFM_fec!R$46)</f>
        <v>0</v>
      </c>
      <c r="S240" s="278">
        <f>IF(S$46=0,0,S$46/NFM_fec!S$46)</f>
        <v>0</v>
      </c>
      <c r="T240" s="278">
        <f>IF(T$46=0,0,T$46/NFM_fec!T$46)</f>
        <v>0</v>
      </c>
      <c r="U240" s="278">
        <f>IF(U$46=0,0,U$46/NFM_fec!U$46)</f>
        <v>0</v>
      </c>
      <c r="V240" s="278">
        <f>IF(V$46=0,0,V$46/NFM_fec!V$46)</f>
        <v>0</v>
      </c>
      <c r="W240" s="278">
        <f>IF(W$46=0,0,W$46/NFM_fec!W$46)</f>
        <v>0</v>
      </c>
      <c r="DA240" s="79"/>
    </row>
    <row r="241" spans="1:105" ht="12" customHeight="1" x14ac:dyDescent="0.3">
      <c r="A241" s="41" t="s">
        <v>529</v>
      </c>
      <c r="B241" s="279">
        <f>IF(B$53=0,0,B$53/NFM_fec!B$53)</f>
        <v>0</v>
      </c>
      <c r="C241" s="279">
        <f>IF(C$53=0,0,C$53/NFM_fec!C$53)</f>
        <v>0</v>
      </c>
      <c r="D241" s="279">
        <f>IF(D$53=0,0,D$53/NFM_fec!D$53)</f>
        <v>0</v>
      </c>
      <c r="E241" s="279">
        <f>IF(E$53=0,0,E$53/NFM_fec!E$53)</f>
        <v>0</v>
      </c>
      <c r="F241" s="279">
        <f>IF(F$53=0,0,F$53/NFM_fec!F$53)</f>
        <v>0</v>
      </c>
      <c r="G241" s="279">
        <f>IF(G$53=0,0,G$53/NFM_fec!G$53)</f>
        <v>0</v>
      </c>
      <c r="H241" s="279">
        <f>IF(H$53=0,0,H$53/NFM_fec!H$53)</f>
        <v>0</v>
      </c>
      <c r="I241" s="279">
        <f>IF(I$53=0,0,I$53/NFM_fec!I$53)</f>
        <v>0</v>
      </c>
      <c r="J241" s="279">
        <f>IF(J$53=0,0,J$53/NFM_fec!J$53)</f>
        <v>0</v>
      </c>
      <c r="K241" s="279">
        <f>IF(K$53=0,0,K$53/NFM_fec!K$53)</f>
        <v>0</v>
      </c>
      <c r="L241" s="279">
        <f>IF(L$53=0,0,L$53/NFM_fec!L$53)</f>
        <v>0</v>
      </c>
      <c r="M241" s="279">
        <f>IF(M$53=0,0,M$53/NFM_fec!M$53)</f>
        <v>0</v>
      </c>
      <c r="N241" s="279">
        <f>IF(N$53=0,0,N$53/NFM_fec!N$53)</f>
        <v>0</v>
      </c>
      <c r="O241" s="279">
        <f>IF(O$53=0,0,O$53/NFM_fec!O$53)</f>
        <v>0</v>
      </c>
      <c r="P241" s="279">
        <f>IF(P$53=0,0,P$53/NFM_fec!P$53)</f>
        <v>0</v>
      </c>
      <c r="Q241" s="279">
        <f>IF(Q$53=0,0,Q$53/NFM_fec!Q$53)</f>
        <v>0</v>
      </c>
      <c r="R241" s="279">
        <f>IF(R$53=0,0,R$53/NFM_fec!R$53)</f>
        <v>0</v>
      </c>
      <c r="S241" s="279">
        <f>IF(S$53=0,0,S$53/NFM_fec!S$53)</f>
        <v>0</v>
      </c>
      <c r="T241" s="279">
        <f>IF(T$53=0,0,T$53/NFM_fec!T$53)</f>
        <v>0</v>
      </c>
      <c r="U241" s="279">
        <f>IF(U$53=0,0,U$53/NFM_fec!U$53)</f>
        <v>0</v>
      </c>
      <c r="V241" s="279">
        <f>IF(V$53=0,0,V$53/NFM_fec!V$53)</f>
        <v>0</v>
      </c>
      <c r="W241" s="279">
        <f>IF(W$53=0,0,W$53/NFM_fec!W$53)</f>
        <v>0</v>
      </c>
      <c r="DA241" s="82"/>
    </row>
    <row r="242" spans="1:105" ht="12" customHeight="1" x14ac:dyDescent="0.3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3">
      <c r="A243" s="35" t="s">
        <v>81</v>
      </c>
      <c r="B243" s="274">
        <f>IF(B$72=0,0,B$72/NFM_fec!B$72)</f>
        <v>0</v>
      </c>
      <c r="C243" s="274">
        <f>IF(C$72=0,0,C$72/NFM_fec!C$72)</f>
        <v>0</v>
      </c>
      <c r="D243" s="274">
        <f>IF(D$72=0,0,D$72/NFM_fec!D$72)</f>
        <v>0</v>
      </c>
      <c r="E243" s="274">
        <f>IF(E$72=0,0,E$72/NFM_fec!E$72)</f>
        <v>0</v>
      </c>
      <c r="F243" s="274">
        <f>IF(F$72=0,0,F$72/NFM_fec!F$72)</f>
        <v>0</v>
      </c>
      <c r="G243" s="274">
        <f>IF(G$72=0,0,G$72/NFM_fec!G$72)</f>
        <v>0</v>
      </c>
      <c r="H243" s="274">
        <f>IF(H$72=0,0,H$72/NFM_fec!H$72)</f>
        <v>0</v>
      </c>
      <c r="I243" s="274">
        <f>IF(I$72=0,0,I$72/NFM_fec!I$72)</f>
        <v>0</v>
      </c>
      <c r="J243" s="274">
        <f>IF(J$72=0,0,J$72/NFM_fec!J$72)</f>
        <v>0</v>
      </c>
      <c r="K243" s="274">
        <f>IF(K$72=0,0,K$72/NFM_fec!K$72)</f>
        <v>0</v>
      </c>
      <c r="L243" s="274">
        <f>IF(L$72=0,0,L$72/NFM_fec!L$72)</f>
        <v>0</v>
      </c>
      <c r="M243" s="274">
        <f>IF(M$72=0,0,M$72/NFM_fec!M$72)</f>
        <v>0</v>
      </c>
      <c r="N243" s="274">
        <f>IF(N$72=0,0,N$72/NFM_fec!N$72)</f>
        <v>0</v>
      </c>
      <c r="O243" s="274">
        <f>IF(O$72=0,0,O$72/NFM_fec!O$72)</f>
        <v>0</v>
      </c>
      <c r="P243" s="274">
        <f>IF(P$72=0,0,P$72/NFM_fec!P$72)</f>
        <v>0</v>
      </c>
      <c r="Q243" s="274">
        <f>IF(Q$72=0,0,Q$72/NFM_fec!Q$72)</f>
        <v>0</v>
      </c>
      <c r="R243" s="274">
        <f>IF(R$72=0,0,R$72/NFM_fec!R$72)</f>
        <v>0</v>
      </c>
      <c r="S243" s="274">
        <f>IF(S$72=0,0,S$72/NFM_fec!S$72)</f>
        <v>0</v>
      </c>
      <c r="T243" s="274">
        <f>IF(T$72=0,0,T$72/NFM_fec!T$72)</f>
        <v>0</v>
      </c>
      <c r="U243" s="274">
        <f>IF(U$72=0,0,U$72/NFM_fec!U$72)</f>
        <v>0</v>
      </c>
      <c r="V243" s="274">
        <f>IF(V$72=0,0,V$72/NFM_fec!V$72)</f>
        <v>0</v>
      </c>
      <c r="W243" s="274">
        <f>IF(W$72=0,0,W$72/NFM_fec!W$72)</f>
        <v>0</v>
      </c>
      <c r="DA243" s="111"/>
    </row>
    <row r="244" spans="1:105" ht="12" customHeight="1" x14ac:dyDescent="0.3">
      <c r="A244" s="55" t="s">
        <v>92</v>
      </c>
      <c r="B244" s="275">
        <f>IF(B$73=0,0,B$73/NFM_fec!B$73)</f>
        <v>0</v>
      </c>
      <c r="C244" s="275">
        <f>IF(C$73=0,0,C$73/NFM_fec!C$73)</f>
        <v>0</v>
      </c>
      <c r="D244" s="275">
        <f>IF(D$73=0,0,D$73/NFM_fec!D$73)</f>
        <v>0</v>
      </c>
      <c r="E244" s="275">
        <f>IF(E$73=0,0,E$73/NFM_fec!E$73)</f>
        <v>0</v>
      </c>
      <c r="F244" s="275">
        <f>IF(F$73=0,0,F$73/NFM_fec!F$73)</f>
        <v>0</v>
      </c>
      <c r="G244" s="275">
        <f>IF(G$73=0,0,G$73/NFM_fec!G$73)</f>
        <v>0</v>
      </c>
      <c r="H244" s="275">
        <f>IF(H$73=0,0,H$73/NFM_fec!H$73)</f>
        <v>0</v>
      </c>
      <c r="I244" s="275">
        <f>IF(I$73=0,0,I$73/NFM_fec!I$73)</f>
        <v>0</v>
      </c>
      <c r="J244" s="275">
        <f>IF(J$73=0,0,J$73/NFM_fec!J$73)</f>
        <v>0</v>
      </c>
      <c r="K244" s="275">
        <f>IF(K$73=0,0,K$73/NFM_fec!K$73)</f>
        <v>0</v>
      </c>
      <c r="L244" s="275">
        <f>IF(L$73=0,0,L$73/NFM_fec!L$73)</f>
        <v>0</v>
      </c>
      <c r="M244" s="275">
        <f>IF(M$73=0,0,M$73/NFM_fec!M$73)</f>
        <v>0</v>
      </c>
      <c r="N244" s="275">
        <f>IF(N$73=0,0,N$73/NFM_fec!N$73)</f>
        <v>0</v>
      </c>
      <c r="O244" s="275">
        <f>IF(O$73=0,0,O$73/NFM_fec!O$73)</f>
        <v>0</v>
      </c>
      <c r="P244" s="275">
        <f>IF(P$73=0,0,P$73/NFM_fec!P$73)</f>
        <v>0</v>
      </c>
      <c r="Q244" s="275">
        <f>IF(Q$73=0,0,Q$73/NFM_fec!Q$73)</f>
        <v>0</v>
      </c>
      <c r="R244" s="275">
        <f>IF(R$73=0,0,R$73/NFM_fec!R$73)</f>
        <v>0</v>
      </c>
      <c r="S244" s="275">
        <f>IF(S$73=0,0,S$73/NFM_fec!S$73)</f>
        <v>0</v>
      </c>
      <c r="T244" s="275">
        <f>IF(T$73=0,0,T$73/NFM_fec!T$73)</f>
        <v>0</v>
      </c>
      <c r="U244" s="275">
        <f>IF(U$73=0,0,U$73/NFM_fec!U$73)</f>
        <v>0</v>
      </c>
      <c r="V244" s="275">
        <f>IF(V$73=0,0,V$73/NFM_fec!V$73)</f>
        <v>0</v>
      </c>
      <c r="W244" s="275">
        <f>IF(W$73=0,0,W$73/NFM_fec!W$73)</f>
        <v>0</v>
      </c>
      <c r="DA244" s="76"/>
    </row>
    <row r="245" spans="1:105" ht="12" customHeight="1" x14ac:dyDescent="0.3">
      <c r="A245" s="202" t="s">
        <v>93</v>
      </c>
      <c r="B245" s="276">
        <f>IF(B$74=0,0,B$74/NFM_fec!B$74)</f>
        <v>0</v>
      </c>
      <c r="C245" s="276">
        <f>IF(C$74=0,0,C$74/NFM_fec!C$74)</f>
        <v>0</v>
      </c>
      <c r="D245" s="276">
        <f>IF(D$74=0,0,D$74/NFM_fec!D$74)</f>
        <v>0</v>
      </c>
      <c r="E245" s="276">
        <f>IF(E$74=0,0,E$74/NFM_fec!E$74)</f>
        <v>0</v>
      </c>
      <c r="F245" s="276">
        <f>IF(F$74=0,0,F$74/NFM_fec!F$74)</f>
        <v>0</v>
      </c>
      <c r="G245" s="276">
        <f>IF(G$74=0,0,G$74/NFM_fec!G$74)</f>
        <v>0</v>
      </c>
      <c r="H245" s="276">
        <f>IF(H$74=0,0,H$74/NFM_fec!H$74)</f>
        <v>0</v>
      </c>
      <c r="I245" s="276">
        <f>IF(I$74=0,0,I$74/NFM_fec!I$74)</f>
        <v>0</v>
      </c>
      <c r="J245" s="276">
        <f>IF(J$74=0,0,J$74/NFM_fec!J$74)</f>
        <v>0</v>
      </c>
      <c r="K245" s="276">
        <f>IF(K$74=0,0,K$74/NFM_fec!K$74)</f>
        <v>0</v>
      </c>
      <c r="L245" s="276">
        <f>IF(L$74=0,0,L$74/NFM_fec!L$74)</f>
        <v>0</v>
      </c>
      <c r="M245" s="276">
        <f>IF(M$74=0,0,M$74/NFM_fec!M$74)</f>
        <v>0</v>
      </c>
      <c r="N245" s="276">
        <f>IF(N$74=0,0,N$74/NFM_fec!N$74)</f>
        <v>0</v>
      </c>
      <c r="O245" s="276">
        <f>IF(O$74=0,0,O$74/NFM_fec!O$74)</f>
        <v>0</v>
      </c>
      <c r="P245" s="276">
        <f>IF(P$74=0,0,P$74/NFM_fec!P$74)</f>
        <v>0</v>
      </c>
      <c r="Q245" s="276">
        <f>IF(Q$74=0,0,Q$74/NFM_fec!Q$74)</f>
        <v>0</v>
      </c>
      <c r="R245" s="276">
        <f>IF(R$74=0,0,R$74/NFM_fec!R$74)</f>
        <v>0</v>
      </c>
      <c r="S245" s="276">
        <f>IF(S$74=0,0,S$74/NFM_fec!S$74)</f>
        <v>0</v>
      </c>
      <c r="T245" s="276">
        <f>IF(T$74=0,0,T$74/NFM_fec!T$74)</f>
        <v>0</v>
      </c>
      <c r="U245" s="276">
        <f>IF(U$74=0,0,U$74/NFM_fec!U$74)</f>
        <v>0</v>
      </c>
      <c r="V245" s="276">
        <f>IF(V$74=0,0,V$74/NFM_fec!V$74)</f>
        <v>0</v>
      </c>
      <c r="W245" s="276">
        <f>IF(W$74=0,0,W$74/NFM_fec!W$74)</f>
        <v>0</v>
      </c>
      <c r="DA245" s="77"/>
    </row>
    <row r="246" spans="1:105" ht="12" customHeight="1" x14ac:dyDescent="0.3">
      <c r="A246" s="202" t="s">
        <v>94</v>
      </c>
      <c r="B246" s="276">
        <f>IF(B$75=0,0,B$75/NFM_fec!B$75)</f>
        <v>0</v>
      </c>
      <c r="C246" s="276">
        <f>IF(C$75=0,0,C$75/NFM_fec!C$75)</f>
        <v>0</v>
      </c>
      <c r="D246" s="276">
        <f>IF(D$75=0,0,D$75/NFM_fec!D$75)</f>
        <v>0</v>
      </c>
      <c r="E246" s="276">
        <f>IF(E$75=0,0,E$75/NFM_fec!E$75)</f>
        <v>0</v>
      </c>
      <c r="F246" s="276">
        <f>IF(F$75=0,0,F$75/NFM_fec!F$75)</f>
        <v>0</v>
      </c>
      <c r="G246" s="276">
        <f>IF(G$75=0,0,G$75/NFM_fec!G$75)</f>
        <v>0</v>
      </c>
      <c r="H246" s="276">
        <f>IF(H$75=0,0,H$75/NFM_fec!H$75)</f>
        <v>0</v>
      </c>
      <c r="I246" s="276">
        <f>IF(I$75=0,0,I$75/NFM_fec!I$75)</f>
        <v>0</v>
      </c>
      <c r="J246" s="276">
        <f>IF(J$75=0,0,J$75/NFM_fec!J$75)</f>
        <v>0</v>
      </c>
      <c r="K246" s="276">
        <f>IF(K$75=0,0,K$75/NFM_fec!K$75)</f>
        <v>0</v>
      </c>
      <c r="L246" s="276">
        <f>IF(L$75=0,0,L$75/NFM_fec!L$75)</f>
        <v>0</v>
      </c>
      <c r="M246" s="276">
        <f>IF(M$75=0,0,M$75/NFM_fec!M$75)</f>
        <v>0</v>
      </c>
      <c r="N246" s="276">
        <f>IF(N$75=0,0,N$75/NFM_fec!N$75)</f>
        <v>0</v>
      </c>
      <c r="O246" s="276">
        <f>IF(O$75=0,0,O$75/NFM_fec!O$75)</f>
        <v>0</v>
      </c>
      <c r="P246" s="276">
        <f>IF(P$75=0,0,P$75/NFM_fec!P$75)</f>
        <v>0</v>
      </c>
      <c r="Q246" s="276">
        <f>IF(Q$75=0,0,Q$75/NFM_fec!Q$75)</f>
        <v>0</v>
      </c>
      <c r="R246" s="276">
        <f>IF(R$75=0,0,R$75/NFM_fec!R$75)</f>
        <v>0</v>
      </c>
      <c r="S246" s="276">
        <f>IF(S$75=0,0,S$75/NFM_fec!S$75)</f>
        <v>0</v>
      </c>
      <c r="T246" s="276">
        <f>IF(T$75=0,0,T$75/NFM_fec!T$75)</f>
        <v>0</v>
      </c>
      <c r="U246" s="276">
        <f>IF(U$75=0,0,U$75/NFM_fec!U$75)</f>
        <v>0</v>
      </c>
      <c r="V246" s="276">
        <f>IF(V$75=0,0,V$75/NFM_fec!V$75)</f>
        <v>0</v>
      </c>
      <c r="W246" s="276">
        <f>IF(W$75=0,0,W$75/NFM_fec!W$75)</f>
        <v>0</v>
      </c>
      <c r="DA246" s="77"/>
    </row>
    <row r="247" spans="1:105" ht="12" customHeight="1" x14ac:dyDescent="0.3">
      <c r="A247" s="202" t="s">
        <v>95</v>
      </c>
      <c r="B247" s="276">
        <f>IF(B$76=0,0,B$76/NFM_fec!B$76)</f>
        <v>0</v>
      </c>
      <c r="C247" s="276">
        <f>IF(C$76=0,0,C$76/NFM_fec!C$76)</f>
        <v>0</v>
      </c>
      <c r="D247" s="276">
        <f>IF(D$76=0,0,D$76/NFM_fec!D$76)</f>
        <v>0</v>
      </c>
      <c r="E247" s="276">
        <f>IF(E$76=0,0,E$76/NFM_fec!E$76)</f>
        <v>0</v>
      </c>
      <c r="F247" s="276">
        <f>IF(F$76=0,0,F$76/NFM_fec!F$76)</f>
        <v>0</v>
      </c>
      <c r="G247" s="276">
        <f>IF(G$76=0,0,G$76/NFM_fec!G$76)</f>
        <v>0</v>
      </c>
      <c r="H247" s="276">
        <f>IF(H$76=0,0,H$76/NFM_fec!H$76)</f>
        <v>0</v>
      </c>
      <c r="I247" s="276">
        <f>IF(I$76=0,0,I$76/NFM_fec!I$76)</f>
        <v>0</v>
      </c>
      <c r="J247" s="276">
        <f>IF(J$76=0,0,J$76/NFM_fec!J$76)</f>
        <v>0</v>
      </c>
      <c r="K247" s="276">
        <f>IF(K$76=0,0,K$76/NFM_fec!K$76)</f>
        <v>0</v>
      </c>
      <c r="L247" s="276">
        <f>IF(L$76=0,0,L$76/NFM_fec!L$76)</f>
        <v>0</v>
      </c>
      <c r="M247" s="276">
        <f>IF(M$76=0,0,M$76/NFM_fec!M$76)</f>
        <v>0</v>
      </c>
      <c r="N247" s="276">
        <f>IF(N$76=0,0,N$76/NFM_fec!N$76)</f>
        <v>0</v>
      </c>
      <c r="O247" s="276">
        <f>IF(O$76=0,0,O$76/NFM_fec!O$76)</f>
        <v>0</v>
      </c>
      <c r="P247" s="276">
        <f>IF(P$76=0,0,P$76/NFM_fec!P$76)</f>
        <v>0</v>
      </c>
      <c r="Q247" s="276">
        <f>IF(Q$76=0,0,Q$76/NFM_fec!Q$76)</f>
        <v>0</v>
      </c>
      <c r="R247" s="276">
        <f>IF(R$76=0,0,R$76/NFM_fec!R$76)</f>
        <v>0</v>
      </c>
      <c r="S247" s="276">
        <f>IF(S$76=0,0,S$76/NFM_fec!S$76)</f>
        <v>0</v>
      </c>
      <c r="T247" s="276">
        <f>IF(T$76=0,0,T$76/NFM_fec!T$76)</f>
        <v>0</v>
      </c>
      <c r="U247" s="276">
        <f>IF(U$76=0,0,U$76/NFM_fec!U$76)</f>
        <v>0</v>
      </c>
      <c r="V247" s="276">
        <f>IF(V$76=0,0,V$76/NFM_fec!V$76)</f>
        <v>0</v>
      </c>
      <c r="W247" s="276">
        <f>IF(W$76=0,0,W$76/NFM_fec!W$76)</f>
        <v>0</v>
      </c>
      <c r="DA247" s="77"/>
    </row>
    <row r="248" spans="1:105" ht="12" customHeight="1" x14ac:dyDescent="0.3">
      <c r="A248" s="56" t="s">
        <v>96</v>
      </c>
      <c r="B248" s="277">
        <f>IF(B$77=0,0,B$77/NFM_fec!B$77)</f>
        <v>0</v>
      </c>
      <c r="C248" s="277">
        <f>IF(C$77=0,0,C$77/NFM_fec!C$77)</f>
        <v>0</v>
      </c>
      <c r="D248" s="277">
        <f>IF(D$77=0,0,D$77/NFM_fec!D$77)</f>
        <v>0</v>
      </c>
      <c r="E248" s="277">
        <f>IF(E$77=0,0,E$77/NFM_fec!E$77)</f>
        <v>0</v>
      </c>
      <c r="F248" s="277">
        <f>IF(F$77=0,0,F$77/NFM_fec!F$77)</f>
        <v>0</v>
      </c>
      <c r="G248" s="277">
        <f>IF(G$77=0,0,G$77/NFM_fec!G$77)</f>
        <v>0</v>
      </c>
      <c r="H248" s="277">
        <f>IF(H$77=0,0,H$77/NFM_fec!H$77)</f>
        <v>0</v>
      </c>
      <c r="I248" s="277">
        <f>IF(I$77=0,0,I$77/NFM_fec!I$77)</f>
        <v>0</v>
      </c>
      <c r="J248" s="277">
        <f>IF(J$77=0,0,J$77/NFM_fec!J$77)</f>
        <v>0</v>
      </c>
      <c r="K248" s="277">
        <f>IF(K$77=0,0,K$77/NFM_fec!K$77)</f>
        <v>0</v>
      </c>
      <c r="L248" s="277">
        <f>IF(L$77=0,0,L$77/NFM_fec!L$77)</f>
        <v>0</v>
      </c>
      <c r="M248" s="277">
        <f>IF(M$77=0,0,M$77/NFM_fec!M$77)</f>
        <v>0</v>
      </c>
      <c r="N248" s="277">
        <f>IF(N$77=0,0,N$77/NFM_fec!N$77)</f>
        <v>0</v>
      </c>
      <c r="O248" s="277">
        <f>IF(O$77=0,0,O$77/NFM_fec!O$77)</f>
        <v>0</v>
      </c>
      <c r="P248" s="277">
        <f>IF(P$77=0,0,P$77/NFM_fec!P$77)</f>
        <v>0</v>
      </c>
      <c r="Q248" s="277">
        <f>IF(Q$77=0,0,Q$77/NFM_fec!Q$77)</f>
        <v>0</v>
      </c>
      <c r="R248" s="277">
        <f>IF(R$77=0,0,R$77/NFM_fec!R$77)</f>
        <v>0</v>
      </c>
      <c r="S248" s="277">
        <f>IF(S$77=0,0,S$77/NFM_fec!S$77)</f>
        <v>0</v>
      </c>
      <c r="T248" s="277">
        <f>IF(T$77=0,0,T$77/NFM_fec!T$77)</f>
        <v>0</v>
      </c>
      <c r="U248" s="277">
        <f>IF(U$77=0,0,U$77/NFM_fec!U$77)</f>
        <v>0</v>
      </c>
      <c r="V248" s="277">
        <f>IF(V$77=0,0,V$77/NFM_fec!V$77)</f>
        <v>0</v>
      </c>
      <c r="W248" s="277">
        <f>IF(W$77=0,0,W$77/NFM_fec!W$77)</f>
        <v>0</v>
      </c>
      <c r="DA248" s="78"/>
    </row>
    <row r="249" spans="1:105" ht="12" customHeight="1" x14ac:dyDescent="0.3">
      <c r="A249" s="203" t="s">
        <v>560</v>
      </c>
      <c r="B249" s="278">
        <f>IF(B$83=0,0,B$83/NFM_fec!B$83)</f>
        <v>0</v>
      </c>
      <c r="C249" s="278">
        <f>IF(C$83=0,0,C$83/NFM_fec!C$83)</f>
        <v>0</v>
      </c>
      <c r="D249" s="278">
        <f>IF(D$83=0,0,D$83/NFM_fec!D$83)</f>
        <v>0</v>
      </c>
      <c r="E249" s="278">
        <f>IF(E$83=0,0,E$83/NFM_fec!E$83)</f>
        <v>0</v>
      </c>
      <c r="F249" s="278">
        <f>IF(F$83=0,0,F$83/NFM_fec!F$83)</f>
        <v>0</v>
      </c>
      <c r="G249" s="278">
        <f>IF(G$83=0,0,G$83/NFM_fec!G$83)</f>
        <v>0</v>
      </c>
      <c r="H249" s="278">
        <f>IF(H$83=0,0,H$83/NFM_fec!H$83)</f>
        <v>0</v>
      </c>
      <c r="I249" s="278">
        <f>IF(I$83=0,0,I$83/NFM_fec!I$83)</f>
        <v>0</v>
      </c>
      <c r="J249" s="278">
        <f>IF(J$83=0,0,J$83/NFM_fec!J$83)</f>
        <v>0</v>
      </c>
      <c r="K249" s="278">
        <f>IF(K$83=0,0,K$83/NFM_fec!K$83)</f>
        <v>0</v>
      </c>
      <c r="L249" s="278">
        <f>IF(L$83=0,0,L$83/NFM_fec!L$83)</f>
        <v>0</v>
      </c>
      <c r="M249" s="278">
        <f>IF(M$83=0,0,M$83/NFM_fec!M$83)</f>
        <v>0</v>
      </c>
      <c r="N249" s="278">
        <f>IF(N$83=0,0,N$83/NFM_fec!N$83)</f>
        <v>0</v>
      </c>
      <c r="O249" s="278">
        <f>IF(O$83=0,0,O$83/NFM_fec!O$83)</f>
        <v>0</v>
      </c>
      <c r="P249" s="278">
        <f>IF(P$83=0,0,P$83/NFM_fec!P$83)</f>
        <v>0</v>
      </c>
      <c r="Q249" s="278">
        <f>IF(Q$83=0,0,Q$83/NFM_fec!Q$83)</f>
        <v>0</v>
      </c>
      <c r="R249" s="278">
        <f>IF(R$83=0,0,R$83/NFM_fec!R$83)</f>
        <v>0</v>
      </c>
      <c r="S249" s="278">
        <f>IF(S$83=0,0,S$83/NFM_fec!S$83)</f>
        <v>0</v>
      </c>
      <c r="T249" s="278">
        <f>IF(T$83=0,0,T$83/NFM_fec!T$83)</f>
        <v>0</v>
      </c>
      <c r="U249" s="278">
        <f>IF(U$83=0,0,U$83/NFM_fec!U$83)</f>
        <v>0</v>
      </c>
      <c r="V249" s="278">
        <f>IF(V$83=0,0,V$83/NFM_fec!V$83)</f>
        <v>0</v>
      </c>
      <c r="W249" s="278">
        <f>IF(W$83=0,0,W$83/NFM_fec!W$83)</f>
        <v>0</v>
      </c>
      <c r="DA249" s="79"/>
    </row>
    <row r="250" spans="1:105" ht="12" customHeight="1" x14ac:dyDescent="0.3">
      <c r="A250" s="203" t="s">
        <v>519</v>
      </c>
      <c r="B250" s="278">
        <f>IF(B$90=0,0,B$90/NFM_fec!B$90)</f>
        <v>0</v>
      </c>
      <c r="C250" s="278">
        <f>IF(C$90=0,0,C$90/NFM_fec!C$90)</f>
        <v>0</v>
      </c>
      <c r="D250" s="278">
        <f>IF(D$90=0,0,D$90/NFM_fec!D$90)</f>
        <v>0</v>
      </c>
      <c r="E250" s="278">
        <f>IF(E$90=0,0,E$90/NFM_fec!E$90)</f>
        <v>0</v>
      </c>
      <c r="F250" s="278">
        <f>IF(F$90=0,0,F$90/NFM_fec!F$90)</f>
        <v>0</v>
      </c>
      <c r="G250" s="278">
        <f>IF(G$90=0,0,G$90/NFM_fec!G$90)</f>
        <v>0</v>
      </c>
      <c r="H250" s="278">
        <f>IF(H$90=0,0,H$90/NFM_fec!H$90)</f>
        <v>0</v>
      </c>
      <c r="I250" s="278">
        <f>IF(I$90=0,0,I$90/NFM_fec!I$90)</f>
        <v>0</v>
      </c>
      <c r="J250" s="278">
        <f>IF(J$90=0,0,J$90/NFM_fec!J$90)</f>
        <v>0</v>
      </c>
      <c r="K250" s="278">
        <f>IF(K$90=0,0,K$90/NFM_fec!K$90)</f>
        <v>0</v>
      </c>
      <c r="L250" s="278">
        <f>IF(L$90=0,0,L$90/NFM_fec!L$90)</f>
        <v>0</v>
      </c>
      <c r="M250" s="278">
        <f>IF(M$90=0,0,M$90/NFM_fec!M$90)</f>
        <v>0</v>
      </c>
      <c r="N250" s="278">
        <f>IF(N$90=0,0,N$90/NFM_fec!N$90)</f>
        <v>0</v>
      </c>
      <c r="O250" s="278">
        <f>IF(O$90=0,0,O$90/NFM_fec!O$90)</f>
        <v>0</v>
      </c>
      <c r="P250" s="278">
        <f>IF(P$90=0,0,P$90/NFM_fec!P$90)</f>
        <v>0</v>
      </c>
      <c r="Q250" s="278">
        <f>IF(Q$90=0,0,Q$90/NFM_fec!Q$90)</f>
        <v>0</v>
      </c>
      <c r="R250" s="278">
        <f>IF(R$90=0,0,R$90/NFM_fec!R$90)</f>
        <v>0</v>
      </c>
      <c r="S250" s="278">
        <f>IF(S$90=0,0,S$90/NFM_fec!S$90)</f>
        <v>0</v>
      </c>
      <c r="T250" s="278">
        <f>IF(T$90=0,0,T$90/NFM_fec!T$90)</f>
        <v>0</v>
      </c>
      <c r="U250" s="278">
        <f>IF(U$90=0,0,U$90/NFM_fec!U$90)</f>
        <v>0</v>
      </c>
      <c r="V250" s="278">
        <f>IF(V$90=0,0,V$90/NFM_fec!V$90)</f>
        <v>0</v>
      </c>
      <c r="W250" s="278">
        <f>IF(W$90=0,0,W$90/NFM_fec!W$90)</f>
        <v>0</v>
      </c>
      <c r="DA250" s="79"/>
    </row>
    <row r="251" spans="1:105" ht="12" customHeight="1" x14ac:dyDescent="0.3">
      <c r="A251" s="41" t="s">
        <v>529</v>
      </c>
      <c r="B251" s="279">
        <f>IF(B$97=0,0,B$97/NFM_fec!B$97)</f>
        <v>0</v>
      </c>
      <c r="C251" s="279">
        <f>IF(C$97=0,0,C$97/NFM_fec!C$97)</f>
        <v>0</v>
      </c>
      <c r="D251" s="279">
        <f>IF(D$97=0,0,D$97/NFM_fec!D$97)</f>
        <v>0</v>
      </c>
      <c r="E251" s="279">
        <f>IF(E$97=0,0,E$97/NFM_fec!E$97)</f>
        <v>0</v>
      </c>
      <c r="F251" s="279">
        <f>IF(F$97=0,0,F$97/NFM_fec!F$97)</f>
        <v>0</v>
      </c>
      <c r="G251" s="279">
        <f>IF(G$97=0,0,G$97/NFM_fec!G$97)</f>
        <v>0</v>
      </c>
      <c r="H251" s="279">
        <f>IF(H$97=0,0,H$97/NFM_fec!H$97)</f>
        <v>0</v>
      </c>
      <c r="I251" s="279">
        <f>IF(I$97=0,0,I$97/NFM_fec!I$97)</f>
        <v>0</v>
      </c>
      <c r="J251" s="279">
        <f>IF(J$97=0,0,J$97/NFM_fec!J$97)</f>
        <v>0</v>
      </c>
      <c r="K251" s="279">
        <f>IF(K$97=0,0,K$97/NFM_fec!K$97)</f>
        <v>0</v>
      </c>
      <c r="L251" s="279">
        <f>IF(L$97=0,0,L$97/NFM_fec!L$97)</f>
        <v>0</v>
      </c>
      <c r="M251" s="279">
        <f>IF(M$97=0,0,M$97/NFM_fec!M$97)</f>
        <v>0</v>
      </c>
      <c r="N251" s="279">
        <f>IF(N$97=0,0,N$97/NFM_fec!N$97)</f>
        <v>0</v>
      </c>
      <c r="O251" s="279">
        <f>IF(O$97=0,0,O$97/NFM_fec!O$97)</f>
        <v>0</v>
      </c>
      <c r="P251" s="279">
        <f>IF(P$97=0,0,P$97/NFM_fec!P$97)</f>
        <v>0</v>
      </c>
      <c r="Q251" s="279">
        <f>IF(Q$97=0,0,Q$97/NFM_fec!Q$97)</f>
        <v>0</v>
      </c>
      <c r="R251" s="279">
        <f>IF(R$97=0,0,R$97/NFM_fec!R$97)</f>
        <v>0</v>
      </c>
      <c r="S251" s="279">
        <f>IF(S$97=0,0,S$97/NFM_fec!S$97)</f>
        <v>0</v>
      </c>
      <c r="T251" s="279">
        <f>IF(T$97=0,0,T$97/NFM_fec!T$97)</f>
        <v>0</v>
      </c>
      <c r="U251" s="279">
        <f>IF(U$97=0,0,U$97/NFM_fec!U$97)</f>
        <v>0</v>
      </c>
      <c r="V251" s="279">
        <f>IF(V$97=0,0,V$97/NFM_fec!V$97)</f>
        <v>0</v>
      </c>
      <c r="W251" s="279">
        <f>IF(W$97=0,0,W$97/NFM_fec!W$97)</f>
        <v>0</v>
      </c>
      <c r="DA251" s="82"/>
    </row>
    <row r="252" spans="1:105" ht="12" customHeight="1" x14ac:dyDescent="0.3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3">
      <c r="A253" s="35" t="s">
        <v>938</v>
      </c>
      <c r="B253" s="274">
        <f>IF(B$115=0,0,(B$115-B$158)/NFM_fec!B$115)</f>
        <v>1.2925686550764839</v>
      </c>
      <c r="C253" s="274">
        <f>IF(C$115=0,0,(C$115-C$158)/NFM_fec!C$115)</f>
        <v>1.2750604862660315</v>
      </c>
      <c r="D253" s="274">
        <f>IF(D$115=0,0,(D$115-D$158)/NFM_fec!D$115)</f>
        <v>1.3157208181135696</v>
      </c>
      <c r="E253" s="274">
        <f>IF(E$115=0,0,(E$115-E$158)/NFM_fec!E$115)</f>
        <v>1.3919899159405609</v>
      </c>
      <c r="F253" s="274">
        <f>IF(F$115=0,0,(F$115-F$158)/NFM_fec!F$115)</f>
        <v>1.3728229007228268</v>
      </c>
      <c r="G253" s="274">
        <f>IF(G$115=0,0,(G$115-G$158)/NFM_fec!G$115)</f>
        <v>1.4409647384621747</v>
      </c>
      <c r="H253" s="274">
        <f>IF(H$115=0,0,(H$115-H$158)/NFM_fec!H$115)</f>
        <v>1.408626500879431</v>
      </c>
      <c r="I253" s="274">
        <f>IF(I$115=0,0,(I$115-I$158)/NFM_fec!I$115)</f>
        <v>1.3785922714721719</v>
      </c>
      <c r="J253" s="274">
        <f>IF(J$115=0,0,(J$115-J$158)/NFM_fec!J$115)</f>
        <v>1.3913791405584286</v>
      </c>
      <c r="K253" s="274">
        <f>IF(K$115=0,0,(K$115-K$158)/NFM_fec!K$115)</f>
        <v>1.6770277276043213</v>
      </c>
      <c r="L253" s="274">
        <f>IF(L$115=0,0,(L$115-L$158)/NFM_fec!L$115)</f>
        <v>1.0919296012907995</v>
      </c>
      <c r="M253" s="274">
        <f>IF(M$115=0,0,(M$115-M$158)/NFM_fec!M$115)</f>
        <v>1.0010477955306998</v>
      </c>
      <c r="N253" s="274">
        <f>IF(N$115=0,0,(N$115-N$158)/NFM_fec!N$115)</f>
        <v>1.1076960195427044</v>
      </c>
      <c r="O253" s="274">
        <f>IF(O$115=0,0,(O$115-O$158)/NFM_fec!O$115)</f>
        <v>1.0754594480017583</v>
      </c>
      <c r="P253" s="274">
        <f>IF(P$115=0,0,(P$115-P$158)/NFM_fec!P$115)</f>
        <v>0.99490354771406009</v>
      </c>
      <c r="Q253" s="274">
        <f>IF(Q$115=0,0,(Q$115-Q$158)/NFM_fec!Q$115)</f>
        <v>0.98768159476786477</v>
      </c>
      <c r="R253" s="274">
        <f>IF(R$115=0,0,(R$115-R$158)/NFM_fec!R$115)</f>
        <v>1.0195952352603168</v>
      </c>
      <c r="S253" s="274">
        <f>IF(S$115=0,0,(S$115-S$158)/NFM_fec!S$115)</f>
        <v>0.95691184174740052</v>
      </c>
      <c r="T253" s="274">
        <f>IF(T$115=0,0,(T$115-T$158)/NFM_fec!T$115)</f>
        <v>0.92862059087789162</v>
      </c>
      <c r="U253" s="274">
        <f>IF(U$115=0,0,(U$115-U$158)/NFM_fec!U$115)</f>
        <v>0.93185884024789423</v>
      </c>
      <c r="V253" s="274">
        <f>IF(V$115=0,0,(V$115-V$158)/NFM_fec!V$115)</f>
        <v>0.95899154973770728</v>
      </c>
      <c r="W253" s="274">
        <f>IF(W$115=0,0,(W$115-W$158)/NFM_fec!W$115)</f>
        <v>0.95249124322875256</v>
      </c>
      <c r="DA253" s="111"/>
    </row>
    <row r="254" spans="1:105" ht="12" customHeight="1" x14ac:dyDescent="0.3">
      <c r="A254" s="55" t="s">
        <v>92</v>
      </c>
      <c r="B254" s="275">
        <f>IF(B$116=0,0,B$116/NFM_fec!B$116)</f>
        <v>0</v>
      </c>
      <c r="C254" s="275">
        <f>IF(C$116=0,0,C$116/NFM_fec!C$116)</f>
        <v>0</v>
      </c>
      <c r="D254" s="275">
        <f>IF(D$116=0,0,D$116/NFM_fec!D$116)</f>
        <v>0</v>
      </c>
      <c r="E254" s="275">
        <f>IF(E$116=0,0,E$116/NFM_fec!E$116)</f>
        <v>0</v>
      </c>
      <c r="F254" s="275">
        <f>IF(F$116=0,0,F$116/NFM_fec!F$116)</f>
        <v>0</v>
      </c>
      <c r="G254" s="275">
        <f>IF(G$116=0,0,G$116/NFM_fec!G$116)</f>
        <v>0</v>
      </c>
      <c r="H254" s="275">
        <f>IF(H$116=0,0,H$116/NFM_fec!H$116)</f>
        <v>0</v>
      </c>
      <c r="I254" s="275">
        <f>IF(I$116=0,0,I$116/NFM_fec!I$116)</f>
        <v>0</v>
      </c>
      <c r="J254" s="275">
        <f>IF(J$116=0,0,J$116/NFM_fec!J$116)</f>
        <v>0</v>
      </c>
      <c r="K254" s="275">
        <f>IF(K$116=0,0,K$116/NFM_fec!K$116)</f>
        <v>0</v>
      </c>
      <c r="L254" s="275">
        <f>IF(L$116=0,0,L$116/NFM_fec!L$116)</f>
        <v>0</v>
      </c>
      <c r="M254" s="275">
        <f>IF(M$116=0,0,M$116/NFM_fec!M$116)</f>
        <v>0</v>
      </c>
      <c r="N254" s="275">
        <f>IF(N$116=0,0,N$116/NFM_fec!N$116)</f>
        <v>0</v>
      </c>
      <c r="O254" s="275">
        <f>IF(O$116=0,0,O$116/NFM_fec!O$116)</f>
        <v>0</v>
      </c>
      <c r="P254" s="275">
        <f>IF(P$116=0,0,P$116/NFM_fec!P$116)</f>
        <v>0</v>
      </c>
      <c r="Q254" s="275">
        <f>IF(Q$116=0,0,Q$116/NFM_fec!Q$116)</f>
        <v>0</v>
      </c>
      <c r="R254" s="275">
        <f>IF(R$116=0,0,R$116/NFM_fec!R$116)</f>
        <v>0</v>
      </c>
      <c r="S254" s="275">
        <f>IF(S$116=0,0,S$116/NFM_fec!S$116)</f>
        <v>0</v>
      </c>
      <c r="T254" s="275">
        <f>IF(T$116=0,0,T$116/NFM_fec!T$116)</f>
        <v>0</v>
      </c>
      <c r="U254" s="275">
        <f>IF(U$116=0,0,U$116/NFM_fec!U$116)</f>
        <v>0</v>
      </c>
      <c r="V254" s="275">
        <f>IF(V$116=0,0,V$116/NFM_fec!V$116)</f>
        <v>0</v>
      </c>
      <c r="W254" s="275">
        <f>IF(W$116=0,0,W$116/NFM_fec!W$116)</f>
        <v>0</v>
      </c>
      <c r="DA254" s="76"/>
    </row>
    <row r="255" spans="1:105" ht="12" customHeight="1" x14ac:dyDescent="0.3">
      <c r="A255" s="202" t="s">
        <v>93</v>
      </c>
      <c r="B255" s="276">
        <f>IF(B$117=0,0,B$117/NFM_fec!B$117)</f>
        <v>0</v>
      </c>
      <c r="C255" s="276">
        <f>IF(C$117=0,0,C$117/NFM_fec!C$117)</f>
        <v>0</v>
      </c>
      <c r="D255" s="276">
        <f>IF(D$117=0,0,D$117/NFM_fec!D$117)</f>
        <v>0</v>
      </c>
      <c r="E255" s="276">
        <f>IF(E$117=0,0,E$117/NFM_fec!E$117)</f>
        <v>0</v>
      </c>
      <c r="F255" s="276">
        <f>IF(F$117=0,0,F$117/NFM_fec!F$117)</f>
        <v>0</v>
      </c>
      <c r="G255" s="276">
        <f>IF(G$117=0,0,G$117/NFM_fec!G$117)</f>
        <v>0</v>
      </c>
      <c r="H255" s="276">
        <f>IF(H$117=0,0,H$117/NFM_fec!H$117)</f>
        <v>0</v>
      </c>
      <c r="I255" s="276">
        <f>IF(I$117=0,0,I$117/NFM_fec!I$117)</f>
        <v>0</v>
      </c>
      <c r="J255" s="276">
        <f>IF(J$117=0,0,J$117/NFM_fec!J$117)</f>
        <v>0</v>
      </c>
      <c r="K255" s="276">
        <f>IF(K$117=0,0,K$117/NFM_fec!K$117)</f>
        <v>0</v>
      </c>
      <c r="L255" s="276">
        <f>IF(L$117=0,0,L$117/NFM_fec!L$117)</f>
        <v>0</v>
      </c>
      <c r="M255" s="276">
        <f>IF(M$117=0,0,M$117/NFM_fec!M$117)</f>
        <v>0</v>
      </c>
      <c r="N255" s="276">
        <f>IF(N$117=0,0,N$117/NFM_fec!N$117)</f>
        <v>0</v>
      </c>
      <c r="O255" s="276">
        <f>IF(O$117=0,0,O$117/NFM_fec!O$117)</f>
        <v>0</v>
      </c>
      <c r="P255" s="276">
        <f>IF(P$117=0,0,P$117/NFM_fec!P$117)</f>
        <v>0</v>
      </c>
      <c r="Q255" s="276">
        <f>IF(Q$117=0,0,Q$117/NFM_fec!Q$117)</f>
        <v>0</v>
      </c>
      <c r="R255" s="276">
        <f>IF(R$117=0,0,R$117/NFM_fec!R$117)</f>
        <v>0</v>
      </c>
      <c r="S255" s="276">
        <f>IF(S$117=0,0,S$117/NFM_fec!S$117)</f>
        <v>0</v>
      </c>
      <c r="T255" s="276">
        <f>IF(T$117=0,0,T$117/NFM_fec!T$117)</f>
        <v>0</v>
      </c>
      <c r="U255" s="276">
        <f>IF(U$117=0,0,U$117/NFM_fec!U$117)</f>
        <v>0</v>
      </c>
      <c r="V255" s="276">
        <f>IF(V$117=0,0,V$117/NFM_fec!V$117)</f>
        <v>0</v>
      </c>
      <c r="W255" s="276">
        <f>IF(W$117=0,0,W$117/NFM_fec!W$117)</f>
        <v>0</v>
      </c>
      <c r="DA255" s="77"/>
    </row>
    <row r="256" spans="1:105" ht="12" customHeight="1" x14ac:dyDescent="0.3">
      <c r="A256" s="202" t="s">
        <v>94</v>
      </c>
      <c r="B256" s="276">
        <f>IF(B$118=0,0,B$118/NFM_fec!B$118)</f>
        <v>0</v>
      </c>
      <c r="C256" s="276">
        <f>IF(C$118=0,0,C$118/NFM_fec!C$118)</f>
        <v>0</v>
      </c>
      <c r="D256" s="276">
        <f>IF(D$118=0,0,D$118/NFM_fec!D$118)</f>
        <v>0</v>
      </c>
      <c r="E256" s="276">
        <f>IF(E$118=0,0,E$118/NFM_fec!E$118)</f>
        <v>0</v>
      </c>
      <c r="F256" s="276">
        <f>IF(F$118=0,0,F$118/NFM_fec!F$118)</f>
        <v>0</v>
      </c>
      <c r="G256" s="276">
        <f>IF(G$118=0,0,G$118/NFM_fec!G$118)</f>
        <v>0</v>
      </c>
      <c r="H256" s="276">
        <f>IF(H$118=0,0,H$118/NFM_fec!H$118)</f>
        <v>0</v>
      </c>
      <c r="I256" s="276">
        <f>IF(I$118=0,0,I$118/NFM_fec!I$118)</f>
        <v>0</v>
      </c>
      <c r="J256" s="276">
        <f>IF(J$118=0,0,J$118/NFM_fec!J$118)</f>
        <v>0</v>
      </c>
      <c r="K256" s="276">
        <f>IF(K$118=0,0,K$118/NFM_fec!K$118)</f>
        <v>0</v>
      </c>
      <c r="L256" s="276">
        <f>IF(L$118=0,0,L$118/NFM_fec!L$118)</f>
        <v>0</v>
      </c>
      <c r="M256" s="276">
        <f>IF(M$118=0,0,M$118/NFM_fec!M$118)</f>
        <v>0</v>
      </c>
      <c r="N256" s="276">
        <f>IF(N$118=0,0,N$118/NFM_fec!N$118)</f>
        <v>0</v>
      </c>
      <c r="O256" s="276">
        <f>IF(O$118=0,0,O$118/NFM_fec!O$118)</f>
        <v>0</v>
      </c>
      <c r="P256" s="276">
        <f>IF(P$118=0,0,P$118/NFM_fec!P$118)</f>
        <v>0</v>
      </c>
      <c r="Q256" s="276">
        <f>IF(Q$118=0,0,Q$118/NFM_fec!Q$118)</f>
        <v>0</v>
      </c>
      <c r="R256" s="276">
        <f>IF(R$118=0,0,R$118/NFM_fec!R$118)</f>
        <v>0</v>
      </c>
      <c r="S256" s="276">
        <f>IF(S$118=0,0,S$118/NFM_fec!S$118)</f>
        <v>0</v>
      </c>
      <c r="T256" s="276">
        <f>IF(T$118=0,0,T$118/NFM_fec!T$118)</f>
        <v>0</v>
      </c>
      <c r="U256" s="276">
        <f>IF(U$118=0,0,U$118/NFM_fec!U$118)</f>
        <v>0</v>
      </c>
      <c r="V256" s="276">
        <f>IF(V$118=0,0,V$118/NFM_fec!V$118)</f>
        <v>0</v>
      </c>
      <c r="W256" s="276">
        <f>IF(W$118=0,0,W$118/NFM_fec!W$118)</f>
        <v>0</v>
      </c>
      <c r="DA256" s="77"/>
    </row>
    <row r="257" spans="1:105" ht="12" customHeight="1" x14ac:dyDescent="0.3">
      <c r="A257" s="202" t="s">
        <v>95</v>
      </c>
      <c r="B257" s="276">
        <f>IF(B$119=0,0,B$119/NFM_fec!B$119)</f>
        <v>0</v>
      </c>
      <c r="C257" s="276">
        <f>IF(C$119=0,0,C$119/NFM_fec!C$119)</f>
        <v>0</v>
      </c>
      <c r="D257" s="276">
        <f>IF(D$119=0,0,D$119/NFM_fec!D$119)</f>
        <v>0</v>
      </c>
      <c r="E257" s="276">
        <f>IF(E$119=0,0,E$119/NFM_fec!E$119)</f>
        <v>0</v>
      </c>
      <c r="F257" s="276">
        <f>IF(F$119=0,0,F$119/NFM_fec!F$119)</f>
        <v>0</v>
      </c>
      <c r="G257" s="276">
        <f>IF(G$119=0,0,G$119/NFM_fec!G$119)</f>
        <v>0</v>
      </c>
      <c r="H257" s="276">
        <f>IF(H$119=0,0,H$119/NFM_fec!H$119)</f>
        <v>0</v>
      </c>
      <c r="I257" s="276">
        <f>IF(I$119=0,0,I$119/NFM_fec!I$119)</f>
        <v>0</v>
      </c>
      <c r="J257" s="276">
        <f>IF(J$119=0,0,J$119/NFM_fec!J$119)</f>
        <v>0</v>
      </c>
      <c r="K257" s="276">
        <f>IF(K$119=0,0,K$119/NFM_fec!K$119)</f>
        <v>0</v>
      </c>
      <c r="L257" s="276">
        <f>IF(L$119=0,0,L$119/NFM_fec!L$119)</f>
        <v>0</v>
      </c>
      <c r="M257" s="276">
        <f>IF(M$119=0,0,M$119/NFM_fec!M$119)</f>
        <v>0</v>
      </c>
      <c r="N257" s="276">
        <f>IF(N$119=0,0,N$119/NFM_fec!N$119)</f>
        <v>0</v>
      </c>
      <c r="O257" s="276">
        <f>IF(O$119=0,0,O$119/NFM_fec!O$119)</f>
        <v>0</v>
      </c>
      <c r="P257" s="276">
        <f>IF(P$119=0,0,P$119/NFM_fec!P$119)</f>
        <v>0</v>
      </c>
      <c r="Q257" s="276">
        <f>IF(Q$119=0,0,Q$119/NFM_fec!Q$119)</f>
        <v>0</v>
      </c>
      <c r="R257" s="276">
        <f>IF(R$119=0,0,R$119/NFM_fec!R$119)</f>
        <v>0</v>
      </c>
      <c r="S257" s="276">
        <f>IF(S$119=0,0,S$119/NFM_fec!S$119)</f>
        <v>0</v>
      </c>
      <c r="T257" s="276">
        <f>IF(T$119=0,0,T$119/NFM_fec!T$119)</f>
        <v>0</v>
      </c>
      <c r="U257" s="276">
        <f>IF(U$119=0,0,U$119/NFM_fec!U$119)</f>
        <v>0</v>
      </c>
      <c r="V257" s="276">
        <f>IF(V$119=0,0,V$119/NFM_fec!V$119)</f>
        <v>0</v>
      </c>
      <c r="W257" s="276">
        <f>IF(W$119=0,0,W$119/NFM_fec!W$119)</f>
        <v>0</v>
      </c>
      <c r="DA257" s="77"/>
    </row>
    <row r="258" spans="1:105" ht="12" customHeight="1" x14ac:dyDescent="0.3">
      <c r="A258" s="56" t="s">
        <v>96</v>
      </c>
      <c r="B258" s="277">
        <f>IF(B$120=0,0,B$120/NFM_fec!B$120)</f>
        <v>0.84154315877905317</v>
      </c>
      <c r="C258" s="277">
        <f>IF(C$120=0,0,C$120/NFM_fec!C$120)</f>
        <v>0.71913650288986575</v>
      </c>
      <c r="D258" s="277">
        <f>IF(D$120=0,0,D$120/NFM_fec!D$120)</f>
        <v>0.72479922467812907</v>
      </c>
      <c r="E258" s="277">
        <f>IF(E$120=0,0,E$120/NFM_fec!E$120)</f>
        <v>0.82878378919023887</v>
      </c>
      <c r="F258" s="277">
        <f>IF(F$120=0,0,F$120/NFM_fec!F$120)</f>
        <v>0.91148912218745959</v>
      </c>
      <c r="G258" s="277">
        <f>IF(G$120=0,0,G$120/NFM_fec!G$120)</f>
        <v>0.98052186840952738</v>
      </c>
      <c r="H258" s="277">
        <f>IF(H$120=0,0,H$120/NFM_fec!H$120)</f>
        <v>0.94590653432305483</v>
      </c>
      <c r="I258" s="277">
        <f>IF(I$120=0,0,I$120/NFM_fec!I$120)</f>
        <v>0.92058647550079187</v>
      </c>
      <c r="J258" s="277">
        <f>IF(J$120=0,0,J$120/NFM_fec!J$120)</f>
        <v>0.89442205912571382</v>
      </c>
      <c r="K258" s="277">
        <f>IF(K$120=0,0,K$120/NFM_fec!K$120)</f>
        <v>1.2688729452748269</v>
      </c>
      <c r="L258" s="277">
        <f>IF(L$120=0,0,L$120/NFM_fec!L$120)</f>
        <v>0.8018524373583803</v>
      </c>
      <c r="M258" s="277">
        <f>IF(M$120=0,0,M$120/NFM_fec!M$120)</f>
        <v>0.74620577886883988</v>
      </c>
      <c r="N258" s="277">
        <f>IF(N$120=0,0,N$120/NFM_fec!N$120)</f>
        <v>0.78391895152648561</v>
      </c>
      <c r="O258" s="277">
        <f>IF(O$120=0,0,O$120/NFM_fec!O$120)</f>
        <v>0.76655061485859421</v>
      </c>
      <c r="P258" s="277">
        <f>IF(P$120=0,0,P$120/NFM_fec!P$120)</f>
        <v>0.6429366932301358</v>
      </c>
      <c r="Q258" s="277">
        <f>IF(Q$120=0,0,Q$120/NFM_fec!Q$120)</f>
        <v>0.62120729376764594</v>
      </c>
      <c r="R258" s="277">
        <f>IF(R$120=0,0,R$120/NFM_fec!R$120)</f>
        <v>0.6009889245227481</v>
      </c>
      <c r="S258" s="277">
        <f>IF(S$120=0,0,S$120/NFM_fec!S$120)</f>
        <v>0.54128113467971362</v>
      </c>
      <c r="T258" s="277">
        <f>IF(T$120=0,0,T$120/NFM_fec!T$120)</f>
        <v>0.53733737799427683</v>
      </c>
      <c r="U258" s="277">
        <f>IF(U$120=0,0,U$120/NFM_fec!U$120)</f>
        <v>0.51928472079488408</v>
      </c>
      <c r="V258" s="277">
        <f>IF(V$120=0,0,V$120/NFM_fec!V$120)</f>
        <v>0.52807412607375015</v>
      </c>
      <c r="W258" s="277">
        <f>IF(W$120=0,0,W$120/NFM_fec!W$120)</f>
        <v>0.6263693803907211</v>
      </c>
      <c r="DA258" s="78"/>
    </row>
    <row r="259" spans="1:105" ht="12" customHeight="1" x14ac:dyDescent="0.3">
      <c r="A259" s="203" t="s">
        <v>604</v>
      </c>
      <c r="B259" s="278">
        <f>IF(B$126=0,0,B$126/NFM_fec!B$126)</f>
        <v>1.2220742771922972</v>
      </c>
      <c r="C259" s="278">
        <f>IF(C$126=0,0,C$126/NFM_fec!C$126)</f>
        <v>1.2133150104518653</v>
      </c>
      <c r="D259" s="278">
        <f>IF(D$126=0,0,D$126/NFM_fec!D$126)</f>
        <v>1.2501360934531474</v>
      </c>
      <c r="E259" s="278">
        <f>IF(E$126=0,0,E$126/NFM_fec!E$126)</f>
        <v>1.2389591520200429</v>
      </c>
      <c r="F259" s="278">
        <f>IF(F$126=0,0,F$126/NFM_fec!F$126)</f>
        <v>1.3024509097977339</v>
      </c>
      <c r="G259" s="278">
        <f>IF(G$126=0,0,G$126/NFM_fec!G$126)</f>
        <v>1.350654413815114</v>
      </c>
      <c r="H259" s="278">
        <f>IF(H$126=0,0,H$126/NFM_fec!H$126)</f>
        <v>1.2984708347914435</v>
      </c>
      <c r="I259" s="278">
        <f>IF(I$126=0,0,I$126/NFM_fec!I$126)</f>
        <v>1.2720392739116289</v>
      </c>
      <c r="J259" s="278">
        <f>IF(J$126=0,0,J$126/NFM_fec!J$126)</f>
        <v>1.3800768742521234</v>
      </c>
      <c r="K259" s="278">
        <f>IF(K$126=0,0,K$126/NFM_fec!K$126)</f>
        <v>1.7272073160114279</v>
      </c>
      <c r="L259" s="278">
        <f>IF(L$126=0,0,L$126/NFM_fec!L$126)</f>
        <v>0.91503338595699879</v>
      </c>
      <c r="M259" s="278">
        <f>IF(M$126=0,0,M$126/NFM_fec!M$126)</f>
        <v>0.79783912684578506</v>
      </c>
      <c r="N259" s="278">
        <f>IF(N$126=0,0,N$126/NFM_fec!N$126)</f>
        <v>0.92655683272994993</v>
      </c>
      <c r="O259" s="278">
        <f>IF(O$126=0,0,O$126/NFM_fec!O$126)</f>
        <v>0.88043010143060474</v>
      </c>
      <c r="P259" s="278">
        <f>IF(P$126=0,0,P$126/NFM_fec!P$126)</f>
        <v>0.7908199778712236</v>
      </c>
      <c r="Q259" s="278">
        <f>IF(Q$126=0,0,Q$126/NFM_fec!Q$126)</f>
        <v>0.81456910000922733</v>
      </c>
      <c r="R259" s="278">
        <f>IF(R$126=0,0,R$126/NFM_fec!R$126)</f>
        <v>0.85094828144881085</v>
      </c>
      <c r="S259" s="278">
        <f>IF(S$126=0,0,S$126/NFM_fec!S$126)</f>
        <v>0.78077415882377177</v>
      </c>
      <c r="T259" s="278">
        <f>IF(T$126=0,0,T$126/NFM_fec!T$126)</f>
        <v>0.74888924019366487</v>
      </c>
      <c r="U259" s="278">
        <f>IF(U$126=0,0,U$126/NFM_fec!U$126)</f>
        <v>0.75262271636379174</v>
      </c>
      <c r="V259" s="278">
        <f>IF(V$126=0,0,V$126/NFM_fec!V$126)</f>
        <v>0.77874544996167971</v>
      </c>
      <c r="W259" s="278">
        <f>IF(W$126=0,0,W$126/NFM_fec!W$126)</f>
        <v>0.77145354593522597</v>
      </c>
      <c r="DA259" s="79"/>
    </row>
    <row r="260" spans="1:105" ht="12" customHeight="1" x14ac:dyDescent="0.3">
      <c r="A260" s="203" t="s">
        <v>615</v>
      </c>
      <c r="B260" s="278">
        <f>IF(B$134=0,0,B$134/NFM_fec!B$134)</f>
        <v>0.91373647030209393</v>
      </c>
      <c r="C260" s="278">
        <f>IF(C$134=0,0,C$134/NFM_fec!C$134)</f>
        <v>0.89470965705196182</v>
      </c>
      <c r="D260" s="278">
        <f>IF(D$134=0,0,D$134/NFM_fec!D$134)</f>
        <v>1.0002314825748344</v>
      </c>
      <c r="E260" s="278">
        <f>IF(E$134=0,0,E$134/NFM_fec!E$134)</f>
        <v>1.0159788396803051</v>
      </c>
      <c r="F260" s="278">
        <f>IF(F$134=0,0,F$134/NFM_fec!F$134)</f>
        <v>1.0744070020829601</v>
      </c>
      <c r="G260" s="278">
        <f>IF(G$134=0,0,G$134/NFM_fec!G$134)</f>
        <v>1.1484573519345169</v>
      </c>
      <c r="H260" s="278">
        <f>IF(H$134=0,0,H$134/NFM_fec!H$134)</f>
        <v>1.0869222583514697</v>
      </c>
      <c r="I260" s="278">
        <f>IF(I$134=0,0,I$134/NFM_fec!I$134)</f>
        <v>1.0420302208749503</v>
      </c>
      <c r="J260" s="278">
        <f>IF(J$134=0,0,J$134/NFM_fec!J$134)</f>
        <v>0.93856648297642919</v>
      </c>
      <c r="K260" s="278">
        <f>IF(K$134=0,0,K$134/NFM_fec!K$134)</f>
        <v>1.2688729452748269</v>
      </c>
      <c r="L260" s="278">
        <f>IF(L$134=0,0,L$134/NFM_fec!L$134)</f>
        <v>0.85132253265277091</v>
      </c>
      <c r="M260" s="278">
        <f>IF(M$134=0,0,M$134/NFM_fec!M$134)</f>
        <v>0.7978391268457854</v>
      </c>
      <c r="N260" s="278">
        <f>IF(N$134=0,0,N$134/NFM_fec!N$134)</f>
        <v>0.88323635499471165</v>
      </c>
      <c r="O260" s="278">
        <f>IF(O$134=0,0,O$134/NFM_fec!O$134)</f>
        <v>0.88043010143060452</v>
      </c>
      <c r="P260" s="278">
        <f>IF(P$134=0,0,P$134/NFM_fec!P$134)</f>
        <v>0.79081997787122416</v>
      </c>
      <c r="Q260" s="278">
        <f>IF(Q$134=0,0,Q$134/NFM_fec!Q$134)</f>
        <v>0.81456910000922766</v>
      </c>
      <c r="R260" s="278">
        <f>IF(R$134=0,0,R$134/NFM_fec!R$134)</f>
        <v>0.85094828144881118</v>
      </c>
      <c r="S260" s="278">
        <f>IF(S$134=0,0,S$134/NFM_fec!S$134)</f>
        <v>0.78077415882377221</v>
      </c>
      <c r="T260" s="278">
        <f>IF(T$134=0,0,T$134/NFM_fec!T$134)</f>
        <v>0.74888924019366454</v>
      </c>
      <c r="U260" s="278">
        <f>IF(U$134=0,0,U$134/NFM_fec!U$134)</f>
        <v>0.75262271636379197</v>
      </c>
      <c r="V260" s="278">
        <f>IF(V$134=0,0,V$134/NFM_fec!V$134)</f>
        <v>0.77874544996167994</v>
      </c>
      <c r="W260" s="278">
        <f>IF(W$134=0,0,W$134/NFM_fec!W$134)</f>
        <v>0.77145354593522597</v>
      </c>
      <c r="DA260" s="79"/>
    </row>
    <row r="261" spans="1:105" ht="12" customHeight="1" x14ac:dyDescent="0.3">
      <c r="A261" s="41" t="s">
        <v>625</v>
      </c>
      <c r="B261" s="279">
        <f>IF(B$141=0,0,B$141/NFM_fec!B$141)</f>
        <v>1.9092007019077821</v>
      </c>
      <c r="C261" s="279">
        <f>IF(C$141=0,0,C$141/NFM_fec!C$141)</f>
        <v>1.8748106432404676</v>
      </c>
      <c r="D261" s="279">
        <f>IF(D$141=0,0,D$141/NFM_fec!D$141)</f>
        <v>1.8617841601021965</v>
      </c>
      <c r="E261" s="279">
        <f>IF(E$141=0,0,E$141/NFM_fec!E$141)</f>
        <v>2.1215315272096311</v>
      </c>
      <c r="F261" s="279">
        <f>IF(F$141=0,0,F$141/NFM_fec!F$141)</f>
        <v>1.9106924451719531</v>
      </c>
      <c r="G261" s="279">
        <f>IF(G$141=0,0,G$141/NFM_fec!G$141)</f>
        <v>2.0057342960361115</v>
      </c>
      <c r="H261" s="279">
        <f>IF(H$141=0,0,H$141/NFM_fec!H$141)</f>
        <v>2.0309566003868094</v>
      </c>
      <c r="I261" s="279">
        <f>IF(I$141=0,0,I$141/NFM_fec!I$141)</f>
        <v>2.0087867471212286</v>
      </c>
      <c r="J261" s="279">
        <f>IF(J$141=0,0,J$141/NFM_fec!J$141)</f>
        <v>1.9673000670557881</v>
      </c>
      <c r="K261" s="279">
        <f>IF(K$141=0,0,K$141/NFM_fec!K$141)</f>
        <v>2.1067726526431625</v>
      </c>
      <c r="L261" s="279">
        <f>IF(L$141=0,0,L$141/NFM_fec!L$141)</f>
        <v>1.7656358677040656</v>
      </c>
      <c r="M261" s="279">
        <f>IF(M$141=0,0,M$141/NFM_fec!M$141)</f>
        <v>1.6866413231228961</v>
      </c>
      <c r="N261" s="279">
        <f>IF(N$141=0,0,N$141/NFM_fec!N$141)</f>
        <v>1.7746239423107859</v>
      </c>
      <c r="O261" s="279">
        <f>IF(O$141=0,0,O$141/NFM_fec!O$141)</f>
        <v>1.7393668759387917</v>
      </c>
      <c r="P261" s="279">
        <f>IF(P$141=0,0,P$141/NFM_fec!P$141)</f>
        <v>1.6841181766922211</v>
      </c>
      <c r="Q261" s="279">
        <f>IF(Q$141=0,0,Q$141/NFM_fec!Q$141)</f>
        <v>1.5898581120265176</v>
      </c>
      <c r="R261" s="279">
        <f>IF(R$141=0,0,R$141/NFM_fec!R$141)</f>
        <v>1.6099770290206206</v>
      </c>
      <c r="S261" s="279">
        <f>IF(S$141=0,0,S$141/NFM_fec!S$141)</f>
        <v>1.5680734513662147</v>
      </c>
      <c r="T261" s="279">
        <f>IF(T$141=0,0,T$141/NFM_fec!T$141)</f>
        <v>1.5497397314052674</v>
      </c>
      <c r="U261" s="279">
        <f>IF(U$141=0,0,U$141/NFM_fec!U$141)</f>
        <v>1.5518628855467358</v>
      </c>
      <c r="V261" s="279">
        <f>IF(V$141=0,0,V$141/NFM_fec!V$141)</f>
        <v>1.5836517039050542</v>
      </c>
      <c r="W261" s="279">
        <f>IF(W$141=0,0,W$141/NFM_fec!W$141)</f>
        <v>1.5778284281650923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3">
    <tabColor theme="4" tint="0.39997558519241921"/>
    <pageSetUpPr fitToPage="1"/>
  </sheetPr>
  <dimension ref="A1:DA103"/>
  <sheetViews>
    <sheetView workbookViewId="0">
      <pane xSplit="1" ySplit="1" topLeftCell="I2" activePane="bottomRight" state="frozen"/>
      <selection activeCell="B2" sqref="B2"/>
      <selection pane="topRight" activeCell="B2" sqref="B2"/>
      <selection pane="bottomLeft" activeCell="B2" sqref="B2"/>
      <selection pane="bottomRight" activeCell="A12" sqref="A12:XFD1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Chemical industry"</f>
        <v>BE: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3">
      <c r="A3" s="30" t="s">
        <v>55</v>
      </c>
      <c r="B3" s="205">
        <f t="shared" ref="B3:W3" si="0">SUM(B4,B7)</f>
        <v>12749.597320583949</v>
      </c>
      <c r="C3" s="205">
        <f t="shared" si="0"/>
        <v>12996.454122865267</v>
      </c>
      <c r="D3" s="205">
        <f t="shared" si="0"/>
        <v>13242.993304644824</v>
      </c>
      <c r="E3" s="205">
        <f t="shared" si="0"/>
        <v>13035.119789838142</v>
      </c>
      <c r="F3" s="205">
        <f t="shared" si="0"/>
        <v>12842.770433191989</v>
      </c>
      <c r="G3" s="205">
        <f t="shared" si="0"/>
        <v>13829.309180656128</v>
      </c>
      <c r="H3" s="205">
        <f t="shared" si="0"/>
        <v>12259.702410091191</v>
      </c>
      <c r="I3" s="205">
        <f t="shared" si="0"/>
        <v>13135.570499787751</v>
      </c>
      <c r="J3" s="205">
        <f t="shared" si="0"/>
        <v>11840.788909532657</v>
      </c>
      <c r="K3" s="205">
        <f t="shared" si="0"/>
        <v>12564.825438452714</v>
      </c>
      <c r="L3" s="205">
        <f t="shared" si="0"/>
        <v>14250.58736442342</v>
      </c>
      <c r="M3" s="205">
        <f t="shared" si="0"/>
        <v>13470.870198703466</v>
      </c>
      <c r="N3" s="205">
        <f t="shared" si="0"/>
        <v>13530.027571052469</v>
      </c>
      <c r="O3" s="205">
        <f t="shared" si="0"/>
        <v>14207.666489296385</v>
      </c>
      <c r="P3" s="205">
        <f t="shared" si="0"/>
        <v>14368.948754304234</v>
      </c>
      <c r="Q3" s="205">
        <f t="shared" si="0"/>
        <v>15007.7</v>
      </c>
      <c r="R3" s="205">
        <f t="shared" si="0"/>
        <v>14619.535887749595</v>
      </c>
      <c r="S3" s="205">
        <f t="shared" si="0"/>
        <v>15485.811227637263</v>
      </c>
      <c r="T3" s="205">
        <f t="shared" si="0"/>
        <v>16585.270876073246</v>
      </c>
      <c r="U3" s="205">
        <f t="shared" si="0"/>
        <v>17984.830957534145</v>
      </c>
      <c r="V3" s="205">
        <f t="shared" si="0"/>
        <v>18695.097787399551</v>
      </c>
      <c r="W3" s="205">
        <f t="shared" si="0"/>
        <v>17580.118773741375</v>
      </c>
      <c r="DA3" s="112"/>
    </row>
    <row r="4" spans="1:105" ht="12" customHeight="1" x14ac:dyDescent="0.3">
      <c r="A4" s="50" t="s">
        <v>939</v>
      </c>
      <c r="B4" s="243">
        <f t="shared" ref="B4:W4" si="1">SUM(B5:B6)</f>
        <v>9092.5012144299853</v>
      </c>
      <c r="C4" s="243">
        <f t="shared" si="1"/>
        <v>8930.473243036673</v>
      </c>
      <c r="D4" s="243">
        <f t="shared" si="1"/>
        <v>8976.9546614714982</v>
      </c>
      <c r="E4" s="243">
        <f t="shared" si="1"/>
        <v>8535.0411002021719</v>
      </c>
      <c r="F4" s="243">
        <f t="shared" si="1"/>
        <v>8620.247300716248</v>
      </c>
      <c r="G4" s="243">
        <f t="shared" si="1"/>
        <v>8713.4741204684633</v>
      </c>
      <c r="H4" s="243">
        <f t="shared" si="1"/>
        <v>8250.4354557770475</v>
      </c>
      <c r="I4" s="243">
        <f t="shared" si="1"/>
        <v>8143.5018655465938</v>
      </c>
      <c r="J4" s="243">
        <f t="shared" si="1"/>
        <v>7551.478106001473</v>
      </c>
      <c r="K4" s="243">
        <f t="shared" si="1"/>
        <v>7413.5387641370271</v>
      </c>
      <c r="L4" s="243">
        <f t="shared" si="1"/>
        <v>8045.980710845055</v>
      </c>
      <c r="M4" s="243">
        <f t="shared" si="1"/>
        <v>8247.3551956416159</v>
      </c>
      <c r="N4" s="243">
        <f t="shared" si="1"/>
        <v>7841.8914156595292</v>
      </c>
      <c r="O4" s="243">
        <f t="shared" si="1"/>
        <v>7802.5868773279835</v>
      </c>
      <c r="P4" s="243">
        <f t="shared" si="1"/>
        <v>8284.2819526027961</v>
      </c>
      <c r="Q4" s="243">
        <f t="shared" si="1"/>
        <v>9208.1</v>
      </c>
      <c r="R4" s="243">
        <f t="shared" si="1"/>
        <v>8315.1645979492714</v>
      </c>
      <c r="S4" s="243">
        <f t="shared" si="1"/>
        <v>8780.6523750771139</v>
      </c>
      <c r="T4" s="243">
        <f t="shared" si="1"/>
        <v>8739.6474432034029</v>
      </c>
      <c r="U4" s="243">
        <f t="shared" si="1"/>
        <v>8001.9964176431076</v>
      </c>
      <c r="V4" s="243">
        <f t="shared" si="1"/>
        <v>7795.1051260411696</v>
      </c>
      <c r="W4" s="243">
        <f t="shared" si="1"/>
        <v>8433.8273322276327</v>
      </c>
      <c r="DA4" s="83"/>
    </row>
    <row r="5" spans="1:105" ht="12" customHeight="1" x14ac:dyDescent="0.3">
      <c r="A5" s="99" t="s">
        <v>57</v>
      </c>
      <c r="B5" s="284">
        <v>2037.5970378902271</v>
      </c>
      <c r="C5" s="284">
        <v>2019.3604842832599</v>
      </c>
      <c r="D5" s="284">
        <v>2249.565397773018</v>
      </c>
      <c r="E5" s="284">
        <v>2437.2181645711939</v>
      </c>
      <c r="F5" s="284">
        <v>2425.1024293857431</v>
      </c>
      <c r="G5" s="284">
        <v>2438.1807433707509</v>
      </c>
      <c r="H5" s="284">
        <v>3389.3047449489982</v>
      </c>
      <c r="I5" s="284">
        <v>4489.691710985926</v>
      </c>
      <c r="J5" s="284">
        <v>5086.3703477806412</v>
      </c>
      <c r="K5" s="284">
        <v>4502.2583426454557</v>
      </c>
      <c r="L5" s="284">
        <v>4888.0964170226434</v>
      </c>
      <c r="M5" s="284">
        <v>5352.6512936505051</v>
      </c>
      <c r="N5" s="284">
        <v>5126.3855425354941</v>
      </c>
      <c r="O5" s="284">
        <v>5101.5731573094172</v>
      </c>
      <c r="P5" s="284">
        <v>5420.7471330833168</v>
      </c>
      <c r="Q5" s="284">
        <v>6258.7990751161506</v>
      </c>
      <c r="R5" s="284">
        <v>5984.6434424240306</v>
      </c>
      <c r="S5" s="284">
        <v>6338.4332954178744</v>
      </c>
      <c r="T5" s="284">
        <v>5806.6533982291603</v>
      </c>
      <c r="U5" s="284">
        <v>5251.1326739980541</v>
      </c>
      <c r="V5" s="284">
        <v>5189.9985960452104</v>
      </c>
      <c r="W5" s="284">
        <v>5781.2104396575514</v>
      </c>
      <c r="DA5" s="94" t="s">
        <v>940</v>
      </c>
    </row>
    <row r="6" spans="1:105" ht="12" customHeight="1" x14ac:dyDescent="0.3">
      <c r="A6" s="99" t="s">
        <v>47</v>
      </c>
      <c r="B6" s="284">
        <v>7054.9041765397578</v>
      </c>
      <c r="C6" s="284">
        <v>6911.1127587534129</v>
      </c>
      <c r="D6" s="284">
        <v>6727.3892636984801</v>
      </c>
      <c r="E6" s="284">
        <v>6097.8229356309776</v>
      </c>
      <c r="F6" s="284">
        <v>6195.1448713305044</v>
      </c>
      <c r="G6" s="284">
        <v>6275.2933770977124</v>
      </c>
      <c r="H6" s="284">
        <v>4861.1307108280498</v>
      </c>
      <c r="I6" s="284">
        <v>3653.8101545606678</v>
      </c>
      <c r="J6" s="284">
        <v>2465.1077582208318</v>
      </c>
      <c r="K6" s="284">
        <v>2911.2804214915709</v>
      </c>
      <c r="L6" s="284">
        <v>3157.8842938224111</v>
      </c>
      <c r="M6" s="284">
        <v>2894.7039019911108</v>
      </c>
      <c r="N6" s="284">
        <v>2715.5058731240351</v>
      </c>
      <c r="O6" s="284">
        <v>2701.0137200185668</v>
      </c>
      <c r="P6" s="284">
        <v>2863.5348195194788</v>
      </c>
      <c r="Q6" s="284">
        <v>2949.3009248838498</v>
      </c>
      <c r="R6" s="284">
        <v>2330.5211555252408</v>
      </c>
      <c r="S6" s="284">
        <v>2442.219079659239</v>
      </c>
      <c r="T6" s="284">
        <v>2932.994044974243</v>
      </c>
      <c r="U6" s="284">
        <v>2750.863743645054</v>
      </c>
      <c r="V6" s="284">
        <v>2605.1065299959591</v>
      </c>
      <c r="W6" s="284">
        <v>2652.6168925700822</v>
      </c>
      <c r="DA6" s="94" t="s">
        <v>941</v>
      </c>
    </row>
    <row r="7" spans="1:105" ht="12" customHeight="1" x14ac:dyDescent="0.3">
      <c r="A7" s="49" t="s">
        <v>48</v>
      </c>
      <c r="B7" s="244">
        <v>3657.0961061539638</v>
      </c>
      <c r="C7" s="244">
        <v>4065.9808798285949</v>
      </c>
      <c r="D7" s="244">
        <v>4266.0386431733268</v>
      </c>
      <c r="E7" s="244">
        <v>4500.0786896359696</v>
      </c>
      <c r="F7" s="244">
        <v>4222.5231324757397</v>
      </c>
      <c r="G7" s="244">
        <v>5115.8350601876637</v>
      </c>
      <c r="H7" s="244">
        <v>4009.2669543141428</v>
      </c>
      <c r="I7" s="244">
        <v>4992.0686342411582</v>
      </c>
      <c r="J7" s="244">
        <v>4289.3108035311834</v>
      </c>
      <c r="K7" s="244">
        <v>5151.2866743156856</v>
      </c>
      <c r="L7" s="244">
        <v>6204.6066535783639</v>
      </c>
      <c r="M7" s="244">
        <v>5223.5150030618488</v>
      </c>
      <c r="N7" s="244">
        <v>5688.1361553929401</v>
      </c>
      <c r="O7" s="244">
        <v>6405.079611968401</v>
      </c>
      <c r="P7" s="244">
        <v>6084.6668017014381</v>
      </c>
      <c r="Q7" s="244">
        <v>5799.6</v>
      </c>
      <c r="R7" s="244">
        <v>6304.3712898003232</v>
      </c>
      <c r="S7" s="244">
        <v>6705.1588525601483</v>
      </c>
      <c r="T7" s="244">
        <v>7845.6234328698429</v>
      </c>
      <c r="U7" s="244">
        <v>9982.8345398910369</v>
      </c>
      <c r="V7" s="244">
        <v>10899.992661358379</v>
      </c>
      <c r="W7" s="244">
        <v>9146.291441513742</v>
      </c>
      <c r="DA7" s="84" t="s">
        <v>942</v>
      </c>
    </row>
    <row r="8" spans="1:105" ht="12" customHeight="1" x14ac:dyDescent="0.3">
      <c r="A8" s="201"/>
      <c r="B8" s="201"/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  <c r="Q8" s="201"/>
      <c r="R8" s="201"/>
      <c r="S8" s="201"/>
      <c r="T8" s="201"/>
      <c r="U8" s="201"/>
      <c r="V8" s="201"/>
      <c r="W8" s="201"/>
      <c r="DA8" s="173"/>
    </row>
    <row r="9" spans="1:105" ht="12" customHeight="1" x14ac:dyDescent="0.3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3">
      <c r="A10" s="50" t="s">
        <v>943</v>
      </c>
      <c r="B10" s="243">
        <v>3553.2022084050791</v>
      </c>
      <c r="C10" s="243">
        <v>3519.7598996045522</v>
      </c>
      <c r="D10" s="243">
        <v>3723.700759081546</v>
      </c>
      <c r="E10" s="243">
        <v>4036.9908360503109</v>
      </c>
      <c r="F10" s="243">
        <v>3968.1057356419169</v>
      </c>
      <c r="G10" s="243">
        <v>4195.6078084862438</v>
      </c>
      <c r="H10" s="243">
        <v>4678.4127641454843</v>
      </c>
      <c r="I10" s="243">
        <v>5259.3771224864686</v>
      </c>
      <c r="J10" s="243">
        <v>5665.2542287058986</v>
      </c>
      <c r="K10" s="243">
        <v>4558.8912358815942</v>
      </c>
      <c r="L10" s="243">
        <v>5048.1381155872023</v>
      </c>
      <c r="M10" s="243">
        <v>4874.6163031950764</v>
      </c>
      <c r="N10" s="243">
        <v>4965.0258434507423</v>
      </c>
      <c r="O10" s="243">
        <v>5568.1951716994236</v>
      </c>
      <c r="P10" s="243">
        <v>5970.6478052982557</v>
      </c>
      <c r="Q10" s="243">
        <v>6211.4323731845361</v>
      </c>
      <c r="R10" s="243">
        <v>6245.2335555235059</v>
      </c>
      <c r="S10" s="243">
        <v>6526.7458997033846</v>
      </c>
      <c r="T10" s="243">
        <v>6812.1257558039633</v>
      </c>
      <c r="U10" s="243">
        <v>6639.5313361980516</v>
      </c>
      <c r="V10" s="243">
        <v>7015.1207843832881</v>
      </c>
      <c r="W10" s="243">
        <v>7169.8100577223777</v>
      </c>
      <c r="DA10" s="83" t="s">
        <v>944</v>
      </c>
    </row>
    <row r="11" spans="1:105" ht="12" customHeight="1" x14ac:dyDescent="0.3">
      <c r="A11" s="107" t="s">
        <v>945</v>
      </c>
      <c r="B11" s="284">
        <v>4282.5490206688264</v>
      </c>
      <c r="C11" s="284">
        <v>4193.308023917245</v>
      </c>
      <c r="D11" s="284">
        <v>3876.4332378405802</v>
      </c>
      <c r="E11" s="284">
        <v>3515.9911040572451</v>
      </c>
      <c r="F11" s="284">
        <v>3528.6957695456931</v>
      </c>
      <c r="G11" s="284">
        <v>3759.0025756545779</v>
      </c>
      <c r="H11" s="284">
        <v>2335.795492270875</v>
      </c>
      <c r="I11" s="284">
        <v>1489.955752864319</v>
      </c>
      <c r="J11" s="284">
        <v>955.77778969803467</v>
      </c>
      <c r="K11" s="284">
        <v>1504.3713881289841</v>
      </c>
      <c r="L11" s="284">
        <v>1612.7993300320561</v>
      </c>
      <c r="M11" s="284">
        <v>1476.739708444733</v>
      </c>
      <c r="N11" s="284">
        <v>1263.8454505193311</v>
      </c>
      <c r="O11" s="284">
        <v>1299.5003368752079</v>
      </c>
      <c r="P11" s="284">
        <v>1671.2178754758911</v>
      </c>
      <c r="Q11" s="284">
        <v>1330.859350266524</v>
      </c>
      <c r="R11" s="284">
        <v>650.06476557085762</v>
      </c>
      <c r="S11" s="284">
        <v>764.297160672416</v>
      </c>
      <c r="T11" s="284">
        <v>1739.4232740546231</v>
      </c>
      <c r="U11" s="284">
        <v>1526.6611086619209</v>
      </c>
      <c r="V11" s="284">
        <v>746.2329723472335</v>
      </c>
      <c r="W11" s="284">
        <v>776.61639441991633</v>
      </c>
      <c r="DA11" s="94" t="s">
        <v>946</v>
      </c>
    </row>
    <row r="12" spans="1:105" ht="12" customHeight="1" x14ac:dyDescent="0.3">
      <c r="A12" s="49" t="s">
        <v>947</v>
      </c>
      <c r="B12" s="244">
        <v>173.7997208430381</v>
      </c>
      <c r="C12" s="244">
        <v>189.66209567919179</v>
      </c>
      <c r="D12" s="244">
        <v>186.5082188002595</v>
      </c>
      <c r="E12" s="244">
        <v>202.01405443711681</v>
      </c>
      <c r="F12" s="244">
        <v>172.00956837892389</v>
      </c>
      <c r="G12" s="244">
        <v>216.42967161541949</v>
      </c>
      <c r="H12" s="244">
        <v>151.11684323852671</v>
      </c>
      <c r="I12" s="244">
        <v>150.10162033069571</v>
      </c>
      <c r="J12" s="244">
        <v>126.77016404260399</v>
      </c>
      <c r="K12" s="244">
        <v>178.77833901828541</v>
      </c>
      <c r="L12" s="244">
        <v>221.94146294303471</v>
      </c>
      <c r="M12" s="244">
        <v>170.05423489508451</v>
      </c>
      <c r="N12" s="244">
        <v>199.92768955631709</v>
      </c>
      <c r="O12" s="244">
        <v>247.67857901979309</v>
      </c>
      <c r="P12" s="244">
        <v>237.05250632944001</v>
      </c>
      <c r="Q12" s="244">
        <v>189.81291096502969</v>
      </c>
      <c r="R12" s="244">
        <v>234.68273248392251</v>
      </c>
      <c r="S12" s="244">
        <v>231.70685903697651</v>
      </c>
      <c r="T12" s="244">
        <v>303.82604571710328</v>
      </c>
      <c r="U12" s="244">
        <v>365.53292317580258</v>
      </c>
      <c r="V12" s="244">
        <v>410.37494023535618</v>
      </c>
      <c r="W12" s="244">
        <v>342.53376522617481</v>
      </c>
      <c r="DA12" s="84" t="s">
        <v>948</v>
      </c>
    </row>
    <row r="13" spans="1:105" ht="12" customHeight="1" x14ac:dyDescent="0.3">
      <c r="A13" s="201"/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DA13" s="173"/>
    </row>
    <row r="14" spans="1:105" ht="12" customHeight="1" x14ac:dyDescent="0.3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3">
      <c r="A15" s="50" t="s">
        <v>943</v>
      </c>
      <c r="B15" s="243">
        <v>4059.1135648945319</v>
      </c>
      <c r="C15" s="243">
        <v>4059.1135648945319</v>
      </c>
      <c r="D15" s="243">
        <v>4059.1135648945319</v>
      </c>
      <c r="E15" s="243">
        <v>4446.6598211256587</v>
      </c>
      <c r="F15" s="243">
        <v>4446.6598211256587</v>
      </c>
      <c r="G15" s="243">
        <v>4446.6598211256587</v>
      </c>
      <c r="H15" s="243">
        <v>5221.7523335879123</v>
      </c>
      <c r="I15" s="243">
        <v>5609.2985898190391</v>
      </c>
      <c r="J15" s="243">
        <v>5996.8448460501659</v>
      </c>
      <c r="K15" s="243">
        <v>5996.8448460501659</v>
      </c>
      <c r="L15" s="243">
        <v>5609.2985898190391</v>
      </c>
      <c r="M15" s="243">
        <v>5609.2985898190391</v>
      </c>
      <c r="N15" s="243">
        <v>5609.2985898190391</v>
      </c>
      <c r="O15" s="243">
        <v>5996.8448460501659</v>
      </c>
      <c r="P15" s="243">
        <v>6384.3911022812927</v>
      </c>
      <c r="Q15" s="243">
        <v>6771.9373585124195</v>
      </c>
      <c r="R15" s="243">
        <v>6771.9373585124195</v>
      </c>
      <c r="S15" s="243">
        <v>7159.4836147435462</v>
      </c>
      <c r="T15" s="243">
        <v>7547.029870974673</v>
      </c>
      <c r="U15" s="243">
        <v>7547.029870974673</v>
      </c>
      <c r="V15" s="243">
        <v>7547.029870974673</v>
      </c>
      <c r="W15" s="243">
        <v>7934.5761272057998</v>
      </c>
      <c r="DA15" s="83" t="s">
        <v>949</v>
      </c>
    </row>
    <row r="16" spans="1:105" ht="12" customHeight="1" x14ac:dyDescent="0.3">
      <c r="A16" s="107" t="s">
        <v>945</v>
      </c>
      <c r="B16" s="284">
        <v>4758.3878007431404</v>
      </c>
      <c r="C16" s="284">
        <v>4758.3878007431404</v>
      </c>
      <c r="D16" s="284">
        <v>4758.3878007431404</v>
      </c>
      <c r="E16" s="284">
        <v>4350.5183971953929</v>
      </c>
      <c r="F16" s="284">
        <v>4350.5183971953929</v>
      </c>
      <c r="G16" s="284">
        <v>4350.5183971953929</v>
      </c>
      <c r="H16" s="284">
        <v>3942.648993647646</v>
      </c>
      <c r="I16" s="284">
        <v>3942.648993647646</v>
      </c>
      <c r="J16" s="284">
        <v>3534.779590099899</v>
      </c>
      <c r="K16" s="284">
        <v>3534.779590099899</v>
      </c>
      <c r="L16" s="284">
        <v>3126.910186552152</v>
      </c>
      <c r="M16" s="284">
        <v>3126.910186552152</v>
      </c>
      <c r="N16" s="284">
        <v>2719.0407830044051</v>
      </c>
      <c r="O16" s="284">
        <v>2311.1713794566581</v>
      </c>
      <c r="P16" s="284">
        <v>2311.1713794566581</v>
      </c>
      <c r="Q16" s="284">
        <v>1903.3019759089109</v>
      </c>
      <c r="R16" s="284">
        <v>1903.3019759089109</v>
      </c>
      <c r="S16" s="284">
        <v>1495.4325723611639</v>
      </c>
      <c r="T16" s="284">
        <v>1903.3019759089109</v>
      </c>
      <c r="U16" s="284">
        <v>1903.3019759089109</v>
      </c>
      <c r="V16" s="284">
        <v>1495.4325723611639</v>
      </c>
      <c r="W16" s="284">
        <v>1495.4325723611639</v>
      </c>
      <c r="DA16" s="94" t="s">
        <v>950</v>
      </c>
    </row>
    <row r="17" spans="1:105" ht="12" customHeight="1" x14ac:dyDescent="0.3">
      <c r="A17" s="49" t="s">
        <v>947</v>
      </c>
      <c r="B17" s="244">
        <v>193.11080093670901</v>
      </c>
      <c r="C17" s="244">
        <v>212.89352194632119</v>
      </c>
      <c r="D17" s="244">
        <v>212.89352194632119</v>
      </c>
      <c r="E17" s="244">
        <v>212.89352194632119</v>
      </c>
      <c r="F17" s="244">
        <v>193.11080093670901</v>
      </c>
      <c r="G17" s="244">
        <v>232.6762429559335</v>
      </c>
      <c r="H17" s="244">
        <v>212.89352194632119</v>
      </c>
      <c r="I17" s="244">
        <v>212.89352194632119</v>
      </c>
      <c r="J17" s="244">
        <v>193.11080093670901</v>
      </c>
      <c r="K17" s="244">
        <v>193.11080093670901</v>
      </c>
      <c r="L17" s="244">
        <v>252.45896396554571</v>
      </c>
      <c r="M17" s="244">
        <v>252.45896396554571</v>
      </c>
      <c r="N17" s="244">
        <v>232.6762429559335</v>
      </c>
      <c r="O17" s="244">
        <v>272.24168497515802</v>
      </c>
      <c r="P17" s="244">
        <v>252.45896396554571</v>
      </c>
      <c r="Q17" s="244">
        <v>252.45896396554571</v>
      </c>
      <c r="R17" s="244">
        <v>252.45896396554571</v>
      </c>
      <c r="S17" s="244">
        <v>252.45896396554571</v>
      </c>
      <c r="T17" s="244">
        <v>331.58984800399469</v>
      </c>
      <c r="U17" s="244">
        <v>390.93801103283153</v>
      </c>
      <c r="V17" s="244">
        <v>450.28617406166819</v>
      </c>
      <c r="W17" s="244">
        <v>450.28617406166819</v>
      </c>
      <c r="DA17" s="84" t="s">
        <v>951</v>
      </c>
    </row>
    <row r="18" spans="1:105" ht="12" customHeight="1" x14ac:dyDescent="0.3">
      <c r="A18" s="108" t="s">
        <v>452</v>
      </c>
      <c r="B18" s="247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3">
      <c r="A19" s="51" t="s">
        <v>943</v>
      </c>
      <c r="B19" s="248">
        <v>0</v>
      </c>
      <c r="C19" s="243">
        <v>387.54625623112668</v>
      </c>
      <c r="D19" s="243">
        <v>0</v>
      </c>
      <c r="E19" s="243">
        <v>775.09251246225347</v>
      </c>
      <c r="F19" s="243">
        <v>0</v>
      </c>
      <c r="G19" s="243">
        <v>387.54625623112668</v>
      </c>
      <c r="H19" s="243">
        <v>775.09251246225347</v>
      </c>
      <c r="I19" s="243">
        <v>775.09251246225347</v>
      </c>
      <c r="J19" s="243">
        <v>775.09251246225347</v>
      </c>
      <c r="K19" s="243">
        <v>0</v>
      </c>
      <c r="L19" s="243">
        <v>0</v>
      </c>
      <c r="M19" s="243">
        <v>0</v>
      </c>
      <c r="N19" s="243">
        <v>387.54625623112668</v>
      </c>
      <c r="O19" s="243">
        <v>387.54625623112668</v>
      </c>
      <c r="P19" s="243">
        <v>775.09251246225347</v>
      </c>
      <c r="Q19" s="243">
        <v>387.54625623112668</v>
      </c>
      <c r="R19" s="243">
        <v>387.54625623112668</v>
      </c>
      <c r="S19" s="243">
        <v>387.54625623112668</v>
      </c>
      <c r="T19" s="243">
        <v>775.09251246225347</v>
      </c>
      <c r="U19" s="243">
        <v>0</v>
      </c>
      <c r="V19" s="243">
        <v>387.54625623112668</v>
      </c>
      <c r="W19" s="243">
        <v>387.54625623112668</v>
      </c>
      <c r="DA19" s="83" t="s">
        <v>952</v>
      </c>
    </row>
    <row r="20" spans="1:105" ht="12" customHeight="1" x14ac:dyDescent="0.3">
      <c r="A20" s="99" t="s">
        <v>945</v>
      </c>
      <c r="B20" s="285">
        <v>0</v>
      </c>
      <c r="C20" s="284">
        <v>407.86940354774708</v>
      </c>
      <c r="D20" s="284">
        <v>0</v>
      </c>
      <c r="E20" s="284">
        <v>0</v>
      </c>
      <c r="F20" s="284">
        <v>0</v>
      </c>
      <c r="G20" s="284">
        <v>407.86940354774708</v>
      </c>
      <c r="H20" s="284">
        <v>0</v>
      </c>
      <c r="I20" s="284">
        <v>0</v>
      </c>
      <c r="J20" s="284">
        <v>0</v>
      </c>
      <c r="K20" s="284">
        <v>0</v>
      </c>
      <c r="L20" s="284">
        <v>0</v>
      </c>
      <c r="M20" s="284">
        <v>0</v>
      </c>
      <c r="N20" s="284">
        <v>0</v>
      </c>
      <c r="O20" s="284">
        <v>0</v>
      </c>
      <c r="P20" s="284">
        <v>0</v>
      </c>
      <c r="Q20" s="284">
        <v>0</v>
      </c>
      <c r="R20" s="284">
        <v>0</v>
      </c>
      <c r="S20" s="284">
        <v>0</v>
      </c>
      <c r="T20" s="284">
        <v>815.73880709549428</v>
      </c>
      <c r="U20" s="284">
        <v>0</v>
      </c>
      <c r="V20" s="284">
        <v>0</v>
      </c>
      <c r="W20" s="284">
        <v>0</v>
      </c>
      <c r="DA20" s="94" t="s">
        <v>953</v>
      </c>
    </row>
    <row r="21" spans="1:105" ht="12" customHeight="1" x14ac:dyDescent="0.3">
      <c r="A21" s="52" t="s">
        <v>947</v>
      </c>
      <c r="B21" s="249">
        <v>0</v>
      </c>
      <c r="C21" s="244">
        <v>19.782721009612249</v>
      </c>
      <c r="D21" s="244">
        <v>19.782721009612249</v>
      </c>
      <c r="E21" s="244">
        <v>0</v>
      </c>
      <c r="F21" s="244">
        <v>0</v>
      </c>
      <c r="G21" s="244">
        <v>39.565442019224513</v>
      </c>
      <c r="H21" s="244">
        <v>0</v>
      </c>
      <c r="I21" s="244">
        <v>0</v>
      </c>
      <c r="J21" s="244">
        <v>0</v>
      </c>
      <c r="K21" s="244">
        <v>0</v>
      </c>
      <c r="L21" s="244">
        <v>79.130884038449011</v>
      </c>
      <c r="M21" s="244">
        <v>0</v>
      </c>
      <c r="N21" s="244">
        <v>0</v>
      </c>
      <c r="O21" s="244">
        <v>39.565442019224513</v>
      </c>
      <c r="P21" s="244">
        <v>0</v>
      </c>
      <c r="Q21" s="244">
        <v>0</v>
      </c>
      <c r="R21" s="244">
        <v>19.782721009612249</v>
      </c>
      <c r="S21" s="244">
        <v>0</v>
      </c>
      <c r="T21" s="244">
        <v>98.913605048061271</v>
      </c>
      <c r="U21" s="244">
        <v>59.348163028836758</v>
      </c>
      <c r="V21" s="244">
        <v>79.130884038449011</v>
      </c>
      <c r="W21" s="244">
        <v>0</v>
      </c>
      <c r="DA21" s="84" t="s">
        <v>954</v>
      </c>
    </row>
    <row r="22" spans="1:105" ht="12" customHeight="1" x14ac:dyDescent="0.3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3">
      <c r="A23" s="51" t="s">
        <v>943</v>
      </c>
      <c r="B23" s="248"/>
      <c r="C23" s="243">
        <f t="shared" ref="C23:W23" si="2">B15+C19-C15</f>
        <v>387.54625623112679</v>
      </c>
      <c r="D23" s="243">
        <f t="shared" si="2"/>
        <v>0</v>
      </c>
      <c r="E23" s="243">
        <f t="shared" si="2"/>
        <v>387.54625623112679</v>
      </c>
      <c r="F23" s="243">
        <f t="shared" si="2"/>
        <v>0</v>
      </c>
      <c r="G23" s="243">
        <f t="shared" si="2"/>
        <v>387.54625623112679</v>
      </c>
      <c r="H23" s="243">
        <f t="shared" si="2"/>
        <v>0</v>
      </c>
      <c r="I23" s="243">
        <f t="shared" si="2"/>
        <v>387.54625623112679</v>
      </c>
      <c r="J23" s="243">
        <f t="shared" si="2"/>
        <v>387.54625623112679</v>
      </c>
      <c r="K23" s="243">
        <f t="shared" si="2"/>
        <v>0</v>
      </c>
      <c r="L23" s="243">
        <f t="shared" si="2"/>
        <v>387.54625623112679</v>
      </c>
      <c r="M23" s="243">
        <f t="shared" si="2"/>
        <v>0</v>
      </c>
      <c r="N23" s="243">
        <f t="shared" si="2"/>
        <v>387.54625623112679</v>
      </c>
      <c r="O23" s="243">
        <f t="shared" si="2"/>
        <v>0</v>
      </c>
      <c r="P23" s="243">
        <f t="shared" si="2"/>
        <v>387.54625623112679</v>
      </c>
      <c r="Q23" s="243">
        <f t="shared" si="2"/>
        <v>0</v>
      </c>
      <c r="R23" s="243">
        <f t="shared" si="2"/>
        <v>387.54625623112679</v>
      </c>
      <c r="S23" s="243">
        <f t="shared" si="2"/>
        <v>0</v>
      </c>
      <c r="T23" s="243">
        <f t="shared" si="2"/>
        <v>387.54625623112679</v>
      </c>
      <c r="U23" s="243">
        <f t="shared" si="2"/>
        <v>0</v>
      </c>
      <c r="V23" s="243">
        <f t="shared" si="2"/>
        <v>387.54625623112679</v>
      </c>
      <c r="W23" s="243">
        <f t="shared" si="2"/>
        <v>0</v>
      </c>
      <c r="DA23" s="83"/>
    </row>
    <row r="24" spans="1:105" ht="12" customHeight="1" x14ac:dyDescent="0.3">
      <c r="A24" s="99" t="s">
        <v>945</v>
      </c>
      <c r="B24" s="285"/>
      <c r="C24" s="284">
        <f t="shared" ref="C24:W24" si="3">B16+C20-C16</f>
        <v>407.86940354774742</v>
      </c>
      <c r="D24" s="284">
        <f t="shared" si="3"/>
        <v>0</v>
      </c>
      <c r="E24" s="284">
        <f t="shared" si="3"/>
        <v>407.86940354774742</v>
      </c>
      <c r="F24" s="284">
        <f t="shared" si="3"/>
        <v>0</v>
      </c>
      <c r="G24" s="284">
        <f t="shared" si="3"/>
        <v>407.86940354774742</v>
      </c>
      <c r="H24" s="284">
        <f t="shared" si="3"/>
        <v>407.86940354774697</v>
      </c>
      <c r="I24" s="284">
        <f t="shared" si="3"/>
        <v>0</v>
      </c>
      <c r="J24" s="284">
        <f t="shared" si="3"/>
        <v>407.86940354774697</v>
      </c>
      <c r="K24" s="284">
        <f t="shared" si="3"/>
        <v>0</v>
      </c>
      <c r="L24" s="284">
        <f t="shared" si="3"/>
        <v>407.86940354774697</v>
      </c>
      <c r="M24" s="284">
        <f t="shared" si="3"/>
        <v>0</v>
      </c>
      <c r="N24" s="284">
        <f t="shared" si="3"/>
        <v>407.86940354774697</v>
      </c>
      <c r="O24" s="284">
        <f t="shared" si="3"/>
        <v>407.86940354774697</v>
      </c>
      <c r="P24" s="284">
        <f t="shared" si="3"/>
        <v>0</v>
      </c>
      <c r="Q24" s="284">
        <f t="shared" si="3"/>
        <v>407.8694035477472</v>
      </c>
      <c r="R24" s="284">
        <f t="shared" si="3"/>
        <v>0</v>
      </c>
      <c r="S24" s="284">
        <f t="shared" si="3"/>
        <v>407.86940354774697</v>
      </c>
      <c r="T24" s="284">
        <f t="shared" si="3"/>
        <v>407.8694035477472</v>
      </c>
      <c r="U24" s="284">
        <f t="shared" si="3"/>
        <v>0</v>
      </c>
      <c r="V24" s="284">
        <f t="shared" si="3"/>
        <v>407.86940354774697</v>
      </c>
      <c r="W24" s="284">
        <f t="shared" si="3"/>
        <v>0</v>
      </c>
      <c r="DA24" s="94"/>
    </row>
    <row r="25" spans="1:105" ht="12" customHeight="1" x14ac:dyDescent="0.3">
      <c r="A25" s="52" t="s">
        <v>947</v>
      </c>
      <c r="B25" s="249"/>
      <c r="C25" s="244">
        <f t="shared" ref="C25:W25" si="4">B17+C21-C17</f>
        <v>0</v>
      </c>
      <c r="D25" s="244">
        <f t="shared" si="4"/>
        <v>19.78272100961226</v>
      </c>
      <c r="E25" s="244">
        <f t="shared" si="4"/>
        <v>0</v>
      </c>
      <c r="F25" s="244">
        <f t="shared" si="4"/>
        <v>19.782721009612175</v>
      </c>
      <c r="G25" s="244">
        <f t="shared" si="4"/>
        <v>0</v>
      </c>
      <c r="H25" s="244">
        <f t="shared" si="4"/>
        <v>19.782721009612317</v>
      </c>
      <c r="I25" s="244">
        <f t="shared" si="4"/>
        <v>0</v>
      </c>
      <c r="J25" s="244">
        <f t="shared" si="4"/>
        <v>19.782721009612175</v>
      </c>
      <c r="K25" s="244">
        <f t="shared" si="4"/>
        <v>0</v>
      </c>
      <c r="L25" s="244">
        <f t="shared" si="4"/>
        <v>19.782721009612317</v>
      </c>
      <c r="M25" s="244">
        <f t="shared" si="4"/>
        <v>0</v>
      </c>
      <c r="N25" s="244">
        <f t="shared" si="4"/>
        <v>19.782721009612203</v>
      </c>
      <c r="O25" s="244">
        <f t="shared" si="4"/>
        <v>0</v>
      </c>
      <c r="P25" s="244">
        <f t="shared" si="4"/>
        <v>19.782721009612317</v>
      </c>
      <c r="Q25" s="244">
        <f t="shared" si="4"/>
        <v>0</v>
      </c>
      <c r="R25" s="244">
        <f t="shared" si="4"/>
        <v>19.78272100961226</v>
      </c>
      <c r="S25" s="244">
        <f t="shared" si="4"/>
        <v>0</v>
      </c>
      <c r="T25" s="244">
        <f t="shared" si="4"/>
        <v>19.78272100961226</v>
      </c>
      <c r="U25" s="244">
        <f t="shared" si="4"/>
        <v>0</v>
      </c>
      <c r="V25" s="244">
        <f t="shared" si="4"/>
        <v>19.782721009612317</v>
      </c>
      <c r="W25" s="244">
        <f t="shared" si="4"/>
        <v>0</v>
      </c>
      <c r="DA25" s="84"/>
    </row>
    <row r="26" spans="1:105" ht="12" customHeight="1" x14ac:dyDescent="0.3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3">
      <c r="A27" s="50" t="s">
        <v>943</v>
      </c>
      <c r="B27" s="243">
        <f t="shared" ref="B27:W27" si="5">B15-B10</f>
        <v>505.91135648945283</v>
      </c>
      <c r="C27" s="243">
        <f t="shared" si="5"/>
        <v>539.35366528997974</v>
      </c>
      <c r="D27" s="243">
        <f t="shared" si="5"/>
        <v>335.41280581298588</v>
      </c>
      <c r="E27" s="243">
        <f t="shared" si="5"/>
        <v>409.66898507534779</v>
      </c>
      <c r="F27" s="243">
        <f t="shared" si="5"/>
        <v>478.5540854837418</v>
      </c>
      <c r="G27" s="243">
        <f t="shared" si="5"/>
        <v>251.0520126394149</v>
      </c>
      <c r="H27" s="243">
        <f t="shared" si="5"/>
        <v>543.339569442428</v>
      </c>
      <c r="I27" s="243">
        <f t="shared" si="5"/>
        <v>349.9214673325705</v>
      </c>
      <c r="J27" s="243">
        <f t="shared" si="5"/>
        <v>331.59061734426723</v>
      </c>
      <c r="K27" s="243">
        <f t="shared" si="5"/>
        <v>1437.9536101685717</v>
      </c>
      <c r="L27" s="243">
        <f t="shared" si="5"/>
        <v>561.16047423183682</v>
      </c>
      <c r="M27" s="243">
        <f t="shared" si="5"/>
        <v>734.68228662396268</v>
      </c>
      <c r="N27" s="243">
        <f t="shared" si="5"/>
        <v>644.27274636829679</v>
      </c>
      <c r="O27" s="243">
        <f t="shared" si="5"/>
        <v>428.64967435074232</v>
      </c>
      <c r="P27" s="243">
        <f t="shared" si="5"/>
        <v>413.743296983037</v>
      </c>
      <c r="Q27" s="243">
        <f t="shared" si="5"/>
        <v>560.50498532788333</v>
      </c>
      <c r="R27" s="243">
        <f t="shared" si="5"/>
        <v>526.70380298891359</v>
      </c>
      <c r="S27" s="243">
        <f t="shared" si="5"/>
        <v>632.73771504016167</v>
      </c>
      <c r="T27" s="243">
        <f t="shared" si="5"/>
        <v>734.9041151707097</v>
      </c>
      <c r="U27" s="243">
        <f t="shared" si="5"/>
        <v>907.49853477662145</v>
      </c>
      <c r="V27" s="243">
        <f t="shared" si="5"/>
        <v>531.90908659138495</v>
      </c>
      <c r="W27" s="243">
        <f t="shared" si="5"/>
        <v>764.76606948342214</v>
      </c>
      <c r="DA27" s="83"/>
    </row>
    <row r="28" spans="1:105" ht="12" customHeight="1" x14ac:dyDescent="0.3">
      <c r="A28" s="107" t="s">
        <v>945</v>
      </c>
      <c r="B28" s="284">
        <f t="shared" ref="B28:W28" si="6">B16-B11</f>
        <v>475.83878007431395</v>
      </c>
      <c r="C28" s="284">
        <f t="shared" si="6"/>
        <v>565.07977682589535</v>
      </c>
      <c r="D28" s="284">
        <f t="shared" si="6"/>
        <v>881.95456290256016</v>
      </c>
      <c r="E28" s="284">
        <f t="shared" si="6"/>
        <v>834.5272931381478</v>
      </c>
      <c r="F28" s="284">
        <f t="shared" si="6"/>
        <v>821.82262764969983</v>
      </c>
      <c r="G28" s="284">
        <f t="shared" si="6"/>
        <v>591.51582154081507</v>
      </c>
      <c r="H28" s="284">
        <f t="shared" si="6"/>
        <v>1606.853501376771</v>
      </c>
      <c r="I28" s="284">
        <f t="shared" si="6"/>
        <v>2452.6932407833269</v>
      </c>
      <c r="J28" s="284">
        <f t="shared" si="6"/>
        <v>2579.0018004018643</v>
      </c>
      <c r="K28" s="284">
        <f t="shared" si="6"/>
        <v>2030.4082019709149</v>
      </c>
      <c r="L28" s="284">
        <f t="shared" si="6"/>
        <v>1514.1108565200959</v>
      </c>
      <c r="M28" s="284">
        <f t="shared" si="6"/>
        <v>1650.1704781074191</v>
      </c>
      <c r="N28" s="284">
        <f t="shared" si="6"/>
        <v>1455.195332485074</v>
      </c>
      <c r="O28" s="284">
        <f t="shared" si="6"/>
        <v>1011.6710425814501</v>
      </c>
      <c r="P28" s="284">
        <f t="shared" si="6"/>
        <v>639.95350398076698</v>
      </c>
      <c r="Q28" s="284">
        <f t="shared" si="6"/>
        <v>572.44262564238693</v>
      </c>
      <c r="R28" s="284">
        <f t="shared" si="6"/>
        <v>1253.2372103380533</v>
      </c>
      <c r="S28" s="284">
        <f t="shared" si="6"/>
        <v>731.13541168874792</v>
      </c>
      <c r="T28" s="284">
        <f t="shared" si="6"/>
        <v>163.87870185428778</v>
      </c>
      <c r="U28" s="284">
        <f t="shared" si="6"/>
        <v>376.64086724698996</v>
      </c>
      <c r="V28" s="284">
        <f t="shared" si="6"/>
        <v>749.19960001393042</v>
      </c>
      <c r="W28" s="284">
        <f t="shared" si="6"/>
        <v>718.81617794124759</v>
      </c>
      <c r="DA28" s="94"/>
    </row>
    <row r="29" spans="1:105" ht="12" customHeight="1" x14ac:dyDescent="0.3">
      <c r="A29" s="49" t="s">
        <v>947</v>
      </c>
      <c r="B29" s="244">
        <f t="shared" ref="B29:W29" si="7">B17-B12</f>
        <v>19.31108009367091</v>
      </c>
      <c r="C29" s="244">
        <f t="shared" si="7"/>
        <v>23.231426267129393</v>
      </c>
      <c r="D29" s="244">
        <f t="shared" si="7"/>
        <v>26.385303146061688</v>
      </c>
      <c r="E29" s="244">
        <f t="shared" si="7"/>
        <v>10.879467509204375</v>
      </c>
      <c r="F29" s="244">
        <f t="shared" si="7"/>
        <v>21.101232557785124</v>
      </c>
      <c r="G29" s="244">
        <f t="shared" si="7"/>
        <v>16.246571340514009</v>
      </c>
      <c r="H29" s="244">
        <f t="shared" si="7"/>
        <v>61.776678707794474</v>
      </c>
      <c r="I29" s="244">
        <f t="shared" si="7"/>
        <v>62.791901615625477</v>
      </c>
      <c r="J29" s="244">
        <f t="shared" si="7"/>
        <v>66.340636894105018</v>
      </c>
      <c r="K29" s="244">
        <f t="shared" si="7"/>
        <v>14.332461918423604</v>
      </c>
      <c r="L29" s="244">
        <f t="shared" si="7"/>
        <v>30.517501022510999</v>
      </c>
      <c r="M29" s="244">
        <f t="shared" si="7"/>
        <v>82.404729070461201</v>
      </c>
      <c r="N29" s="244">
        <f t="shared" si="7"/>
        <v>32.748553399616412</v>
      </c>
      <c r="O29" s="244">
        <f t="shared" si="7"/>
        <v>24.563105955364932</v>
      </c>
      <c r="P29" s="244">
        <f t="shared" si="7"/>
        <v>15.406457636105699</v>
      </c>
      <c r="Q29" s="244">
        <f t="shared" si="7"/>
        <v>62.646053000516019</v>
      </c>
      <c r="R29" s="244">
        <f t="shared" si="7"/>
        <v>17.776231481623199</v>
      </c>
      <c r="S29" s="244">
        <f t="shared" si="7"/>
        <v>20.752104928569196</v>
      </c>
      <c r="T29" s="244">
        <f t="shared" si="7"/>
        <v>27.763802286891405</v>
      </c>
      <c r="U29" s="244">
        <f t="shared" si="7"/>
        <v>25.405087857028946</v>
      </c>
      <c r="V29" s="244">
        <f t="shared" si="7"/>
        <v>39.911233826312014</v>
      </c>
      <c r="W29" s="244">
        <f t="shared" si="7"/>
        <v>107.75240883549338</v>
      </c>
      <c r="DA29" s="84"/>
    </row>
    <row r="30" spans="1:105" ht="12" customHeight="1" x14ac:dyDescent="0.3">
      <c r="A30" s="201"/>
      <c r="B30" s="201"/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DA30" s="173"/>
    </row>
    <row r="31" spans="1:105" ht="12" customHeight="1" x14ac:dyDescent="0.3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3">
      <c r="A32" s="31" t="s">
        <v>68</v>
      </c>
      <c r="B32" s="212">
        <v>3149.7522785898541</v>
      </c>
      <c r="C32" s="212">
        <v>3136.771969045571</v>
      </c>
      <c r="D32" s="212">
        <v>3142.767067927773</v>
      </c>
      <c r="E32" s="212">
        <v>3197.43276010318</v>
      </c>
      <c r="F32" s="212">
        <v>2825.3677558039549</v>
      </c>
      <c r="G32" s="212">
        <v>2993.7925193465189</v>
      </c>
      <c r="H32" s="212">
        <v>3036.324591573516</v>
      </c>
      <c r="I32" s="212">
        <v>3005.140068787618</v>
      </c>
      <c r="J32" s="212">
        <v>2826.81762682717</v>
      </c>
      <c r="K32" s="212">
        <v>3666.7868443680131</v>
      </c>
      <c r="L32" s="212">
        <v>4192.6951763095694</v>
      </c>
      <c r="M32" s="212">
        <v>3946.3840134812308</v>
      </c>
      <c r="N32" s="212">
        <v>4037.477715855408</v>
      </c>
      <c r="O32" s="212">
        <v>4187.58404885657</v>
      </c>
      <c r="P32" s="212">
        <v>4274.8469714579414</v>
      </c>
      <c r="Q32" s="212">
        <v>4276.4358782133413</v>
      </c>
      <c r="R32" s="212">
        <v>4289.3758657439284</v>
      </c>
      <c r="S32" s="212">
        <v>4140.0688217858606</v>
      </c>
      <c r="T32" s="212">
        <v>4172.5781513943011</v>
      </c>
      <c r="U32" s="212">
        <v>3956.7319809797559</v>
      </c>
      <c r="V32" s="212">
        <v>3994.064015747058</v>
      </c>
      <c r="W32" s="212">
        <v>4203.1955793874886</v>
      </c>
      <c r="DA32" s="109" t="s">
        <v>955</v>
      </c>
    </row>
    <row r="33" spans="1:105" ht="12" customHeight="1" x14ac:dyDescent="0.3">
      <c r="A33" s="24" t="s">
        <v>30</v>
      </c>
      <c r="B33" s="215">
        <v>1.4</v>
      </c>
      <c r="C33" s="215">
        <v>1.418572656921754</v>
      </c>
      <c r="D33" s="215">
        <v>0</v>
      </c>
      <c r="E33" s="215">
        <v>0</v>
      </c>
      <c r="F33" s="215">
        <v>6.7201203783318997</v>
      </c>
      <c r="G33" s="215">
        <v>3.5746345657781591</v>
      </c>
      <c r="H33" s="215">
        <v>2.8800515907136708</v>
      </c>
      <c r="I33" s="215">
        <v>0</v>
      </c>
      <c r="J33" s="215">
        <v>0</v>
      </c>
      <c r="K33" s="215">
        <v>1.920034393809114</v>
      </c>
      <c r="L33" s="215">
        <v>0</v>
      </c>
      <c r="M33" s="215">
        <v>0</v>
      </c>
      <c r="N33" s="215">
        <v>0.7</v>
      </c>
      <c r="O33" s="215">
        <v>8.976010318142734</v>
      </c>
      <c r="P33" s="215">
        <v>8.8691315563198607</v>
      </c>
      <c r="Q33" s="215">
        <v>8.8691315563198607</v>
      </c>
      <c r="R33" s="215">
        <v>8.8691315563198607</v>
      </c>
      <c r="S33" s="215">
        <v>8.9196904557179693</v>
      </c>
      <c r="T33" s="215">
        <v>8.3141874462596732</v>
      </c>
      <c r="U33" s="215">
        <v>12.83938091143594</v>
      </c>
      <c r="V33" s="215">
        <v>9.6121238177128117</v>
      </c>
      <c r="W33" s="215">
        <v>9.3376612209802232</v>
      </c>
      <c r="DA33" s="85" t="s">
        <v>956</v>
      </c>
    </row>
    <row r="34" spans="1:105" ht="12" customHeight="1" x14ac:dyDescent="0.3">
      <c r="A34" s="14" t="s">
        <v>31</v>
      </c>
      <c r="B34" s="206">
        <f t="shared" ref="B34:W34" si="8">B35+B36+B37+B38+B39</f>
        <v>244.68331900257957</v>
      </c>
      <c r="C34" s="206">
        <f t="shared" si="8"/>
        <v>192.14187446259672</v>
      </c>
      <c r="D34" s="206">
        <f t="shared" si="8"/>
        <v>158.16852966466035</v>
      </c>
      <c r="E34" s="206">
        <f t="shared" si="8"/>
        <v>121.90214961306962</v>
      </c>
      <c r="F34" s="206">
        <f t="shared" si="8"/>
        <v>126.15838349097166</v>
      </c>
      <c r="G34" s="206">
        <f t="shared" si="8"/>
        <v>161.17317282889081</v>
      </c>
      <c r="H34" s="206">
        <f t="shared" si="8"/>
        <v>133.0944110060189</v>
      </c>
      <c r="I34" s="206">
        <f t="shared" si="8"/>
        <v>112.71134995700774</v>
      </c>
      <c r="J34" s="206">
        <f t="shared" si="8"/>
        <v>81.704471195184865</v>
      </c>
      <c r="K34" s="206">
        <f t="shared" si="8"/>
        <v>1111.0012897678416</v>
      </c>
      <c r="L34" s="206">
        <f t="shared" si="8"/>
        <v>1224.3909716251069</v>
      </c>
      <c r="M34" s="206">
        <f t="shared" si="8"/>
        <v>1130.667841788478</v>
      </c>
      <c r="N34" s="206">
        <f t="shared" si="8"/>
        <v>1204.7243336199483</v>
      </c>
      <c r="O34" s="206">
        <f t="shared" si="8"/>
        <v>1358.4742046431641</v>
      </c>
      <c r="P34" s="206">
        <f t="shared" si="8"/>
        <v>1459.6971625107481</v>
      </c>
      <c r="Q34" s="206">
        <f t="shared" si="8"/>
        <v>1440.3792777300089</v>
      </c>
      <c r="R34" s="206">
        <f t="shared" si="8"/>
        <v>1460.3229578675841</v>
      </c>
      <c r="S34" s="206">
        <f t="shared" si="8"/>
        <v>1176.0327601031813</v>
      </c>
      <c r="T34" s="206">
        <f t="shared" si="8"/>
        <v>1246.5276010318144</v>
      </c>
      <c r="U34" s="206">
        <f t="shared" si="8"/>
        <v>1043.8496990541701</v>
      </c>
      <c r="V34" s="206">
        <f t="shared" si="8"/>
        <v>1110.6600171969046</v>
      </c>
      <c r="W34" s="206">
        <f t="shared" si="8"/>
        <v>1197.7627687016336</v>
      </c>
      <c r="DA34" s="71"/>
    </row>
    <row r="35" spans="1:105" ht="12" customHeight="1" x14ac:dyDescent="0.3">
      <c r="A35" s="18" t="s">
        <v>32</v>
      </c>
      <c r="B35" s="206">
        <v>0</v>
      </c>
      <c r="C35" s="206">
        <v>0</v>
      </c>
      <c r="D35" s="206">
        <v>0</v>
      </c>
      <c r="E35" s="206">
        <v>0</v>
      </c>
      <c r="F35" s="206">
        <v>0</v>
      </c>
      <c r="G35" s="206">
        <v>0</v>
      </c>
      <c r="H35" s="206">
        <v>0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  <c r="N35" s="206">
        <v>0</v>
      </c>
      <c r="O35" s="206">
        <v>0</v>
      </c>
      <c r="P35" s="206">
        <v>0</v>
      </c>
      <c r="Q35" s="206">
        <v>0</v>
      </c>
      <c r="R35" s="206">
        <v>0</v>
      </c>
      <c r="S35" s="206">
        <v>0</v>
      </c>
      <c r="T35" s="206">
        <v>0</v>
      </c>
      <c r="U35" s="206">
        <v>0</v>
      </c>
      <c r="V35" s="206">
        <v>0</v>
      </c>
      <c r="W35" s="206">
        <v>0</v>
      </c>
      <c r="DA35" s="71" t="s">
        <v>957</v>
      </c>
    </row>
    <row r="36" spans="1:105" ht="12" customHeight="1" x14ac:dyDescent="0.3">
      <c r="A36" s="18" t="s">
        <v>33</v>
      </c>
      <c r="B36" s="206">
        <v>95.58615649183146</v>
      </c>
      <c r="C36" s="206">
        <v>0</v>
      </c>
      <c r="D36" s="206">
        <v>24.171195184866718</v>
      </c>
      <c r="E36" s="206">
        <v>0</v>
      </c>
      <c r="F36" s="206">
        <v>0</v>
      </c>
      <c r="G36" s="206">
        <v>0</v>
      </c>
      <c r="H36" s="206">
        <v>0</v>
      </c>
      <c r="I36" s="206">
        <v>0</v>
      </c>
      <c r="J36" s="206">
        <v>0</v>
      </c>
      <c r="K36" s="206">
        <v>125.25081685296649</v>
      </c>
      <c r="L36" s="206">
        <v>113.16517626827169</v>
      </c>
      <c r="M36" s="206">
        <v>141.73112639724849</v>
      </c>
      <c r="N36" s="206">
        <v>146.12588134135851</v>
      </c>
      <c r="O36" s="206">
        <v>157.11281169389511</v>
      </c>
      <c r="P36" s="206">
        <v>186.7774720550301</v>
      </c>
      <c r="Q36" s="206">
        <v>185.67876182287191</v>
      </c>
      <c r="R36" s="206">
        <v>154.91547721410149</v>
      </c>
      <c r="S36" s="206">
        <v>159.09045571797071</v>
      </c>
      <c r="T36" s="206">
        <v>239.73439380911429</v>
      </c>
      <c r="U36" s="206">
        <v>252.2595012897678</v>
      </c>
      <c r="V36" s="206">
        <v>237.35864144454001</v>
      </c>
      <c r="W36" s="206">
        <v>231.822871883061</v>
      </c>
      <c r="DA36" s="71" t="s">
        <v>958</v>
      </c>
    </row>
    <row r="37" spans="1:105" ht="12" customHeight="1" x14ac:dyDescent="0.3">
      <c r="A37" s="18" t="s">
        <v>69</v>
      </c>
      <c r="B37" s="206">
        <v>14.24479793637145</v>
      </c>
      <c r="C37" s="206">
        <v>16.27970765262253</v>
      </c>
      <c r="D37" s="206">
        <v>12.209802235597589</v>
      </c>
      <c r="E37" s="206">
        <v>8.139896818572657</v>
      </c>
      <c r="F37" s="206">
        <v>15.262252794496989</v>
      </c>
      <c r="G37" s="206">
        <v>25.437059329320721</v>
      </c>
      <c r="H37" s="206">
        <v>19.332158211521929</v>
      </c>
      <c r="I37" s="206">
        <v>15.262252794496989</v>
      </c>
      <c r="J37" s="206">
        <v>8.139896818572657</v>
      </c>
      <c r="K37" s="206">
        <v>9.1573516766981928</v>
      </c>
      <c r="L37" s="206">
        <v>8.139896818572657</v>
      </c>
      <c r="M37" s="206">
        <v>8.139896818572657</v>
      </c>
      <c r="N37" s="206">
        <v>19.332158211521929</v>
      </c>
      <c r="O37" s="206">
        <v>21.36715391229578</v>
      </c>
      <c r="P37" s="206">
        <v>21.36715391229578</v>
      </c>
      <c r="Q37" s="206">
        <v>23.402149613069639</v>
      </c>
      <c r="R37" s="206">
        <v>18.314703353396389</v>
      </c>
      <c r="S37" s="206">
        <v>18.212983662940669</v>
      </c>
      <c r="T37" s="206">
        <v>18.009458297506448</v>
      </c>
      <c r="U37" s="206">
        <v>17.805932932072221</v>
      </c>
      <c r="V37" s="206">
        <v>16.32992261392949</v>
      </c>
      <c r="W37" s="206">
        <v>15.40558899398108</v>
      </c>
      <c r="DA37" s="71" t="s">
        <v>959</v>
      </c>
    </row>
    <row r="38" spans="1:105" ht="12" customHeight="1" x14ac:dyDescent="0.3">
      <c r="A38" s="18" t="s">
        <v>70</v>
      </c>
      <c r="B38" s="206">
        <v>132.79828030954431</v>
      </c>
      <c r="C38" s="206">
        <v>174.83516766981941</v>
      </c>
      <c r="D38" s="206">
        <v>118.4675838349097</v>
      </c>
      <c r="E38" s="206">
        <v>112.7352536543422</v>
      </c>
      <c r="F38" s="206">
        <v>109.8691315563199</v>
      </c>
      <c r="G38" s="206">
        <v>134.70911435941531</v>
      </c>
      <c r="H38" s="206">
        <v>112.7352536543422</v>
      </c>
      <c r="I38" s="206">
        <v>97.449097162510753</v>
      </c>
      <c r="J38" s="206">
        <v>73.564574376612214</v>
      </c>
      <c r="K38" s="206">
        <v>39.170765262252793</v>
      </c>
      <c r="L38" s="206">
        <v>45.858383490971619</v>
      </c>
      <c r="M38" s="206">
        <v>49.679965606190883</v>
      </c>
      <c r="N38" s="206">
        <v>42.992261392949267</v>
      </c>
      <c r="O38" s="206">
        <v>33.438435081685299</v>
      </c>
      <c r="P38" s="206">
        <v>21.97386070507309</v>
      </c>
      <c r="Q38" s="206">
        <v>24.839982803095442</v>
      </c>
      <c r="R38" s="206">
        <v>23.88460877042132</v>
      </c>
      <c r="S38" s="206">
        <v>24.839982803095442</v>
      </c>
      <c r="T38" s="206">
        <v>24.457781599312121</v>
      </c>
      <c r="U38" s="206">
        <v>20.063026655202059</v>
      </c>
      <c r="V38" s="206">
        <v>19.009286328460881</v>
      </c>
      <c r="W38" s="206">
        <v>17.65838349097162</v>
      </c>
      <c r="DA38" s="71" t="s">
        <v>960</v>
      </c>
    </row>
    <row r="39" spans="1:105" ht="12" customHeight="1" x14ac:dyDescent="0.3">
      <c r="A39" s="18" t="s">
        <v>34</v>
      </c>
      <c r="B39" s="206">
        <v>2.0540842648323299</v>
      </c>
      <c r="C39" s="206">
        <v>1.026999140154772</v>
      </c>
      <c r="D39" s="206">
        <v>3.3199484092863281</v>
      </c>
      <c r="E39" s="206">
        <v>1.026999140154772</v>
      </c>
      <c r="F39" s="206">
        <v>1.026999140154772</v>
      </c>
      <c r="G39" s="206">
        <v>1.026999140154772</v>
      </c>
      <c r="H39" s="206">
        <v>1.026999140154772</v>
      </c>
      <c r="I39" s="206">
        <v>0</v>
      </c>
      <c r="J39" s="206">
        <v>0</v>
      </c>
      <c r="K39" s="206">
        <v>937.42235597592423</v>
      </c>
      <c r="L39" s="206">
        <v>1057.227515047291</v>
      </c>
      <c r="M39" s="206">
        <v>931.1168529664659</v>
      </c>
      <c r="N39" s="206">
        <v>996.27403267411853</v>
      </c>
      <c r="O39" s="206">
        <v>1146.555803955288</v>
      </c>
      <c r="P39" s="206">
        <v>1229.578675838349</v>
      </c>
      <c r="Q39" s="206">
        <v>1206.458383490972</v>
      </c>
      <c r="R39" s="206">
        <v>1263.208168529665</v>
      </c>
      <c r="S39" s="206">
        <v>973.88933791917452</v>
      </c>
      <c r="T39" s="206">
        <v>964.32596732588138</v>
      </c>
      <c r="U39" s="206">
        <v>753.72123817712804</v>
      </c>
      <c r="V39" s="206">
        <v>837.96216680997418</v>
      </c>
      <c r="W39" s="206">
        <v>932.87592433361988</v>
      </c>
      <c r="DA39" s="71" t="s">
        <v>961</v>
      </c>
    </row>
    <row r="40" spans="1:105" ht="12" customHeight="1" x14ac:dyDescent="0.3">
      <c r="A40" s="14" t="s">
        <v>35</v>
      </c>
      <c r="B40" s="206">
        <f t="shared" ref="B40:W40" si="9">B41+B42</f>
        <v>1607.4283748925191</v>
      </c>
      <c r="C40" s="206">
        <f t="shared" si="9"/>
        <v>1673.927085124677</v>
      </c>
      <c r="D40" s="206">
        <f t="shared" si="9"/>
        <v>1719.7613929492691</v>
      </c>
      <c r="E40" s="206">
        <f t="shared" si="9"/>
        <v>1782.270851246775</v>
      </c>
      <c r="F40" s="206">
        <f t="shared" si="9"/>
        <v>1239.622184006879</v>
      </c>
      <c r="G40" s="206">
        <f t="shared" si="9"/>
        <v>1319.388134135856</v>
      </c>
      <c r="H40" s="206">
        <f t="shared" si="9"/>
        <v>1359.239982803095</v>
      </c>
      <c r="I40" s="206">
        <f t="shared" si="9"/>
        <v>1401.8597592433359</v>
      </c>
      <c r="J40" s="206">
        <f t="shared" si="9"/>
        <v>1281.67007738607</v>
      </c>
      <c r="K40" s="206">
        <f t="shared" si="9"/>
        <v>1093.9056749785041</v>
      </c>
      <c r="L40" s="206">
        <f t="shared" si="9"/>
        <v>1242.3592433361989</v>
      </c>
      <c r="M40" s="206">
        <f t="shared" si="9"/>
        <v>1188.0092003439379</v>
      </c>
      <c r="N40" s="206">
        <f t="shared" si="9"/>
        <v>1204.854600171969</v>
      </c>
      <c r="O40" s="206">
        <f t="shared" si="9"/>
        <v>1263.552020636286</v>
      </c>
      <c r="P40" s="206">
        <f t="shared" si="9"/>
        <v>1266.7061049011179</v>
      </c>
      <c r="Q40" s="206">
        <f t="shared" si="9"/>
        <v>1291.8478933791921</v>
      </c>
      <c r="R40" s="206">
        <f t="shared" si="9"/>
        <v>1261.1382631126401</v>
      </c>
      <c r="S40" s="206">
        <f t="shared" si="9"/>
        <v>1405.4674118658641</v>
      </c>
      <c r="T40" s="206">
        <f t="shared" si="9"/>
        <v>1370.936629406707</v>
      </c>
      <c r="U40" s="206">
        <f t="shared" si="9"/>
        <v>1319.8486672398969</v>
      </c>
      <c r="V40" s="206">
        <f t="shared" si="9"/>
        <v>1317.765950128977</v>
      </c>
      <c r="W40" s="206">
        <f t="shared" si="9"/>
        <v>1433.6096302665519</v>
      </c>
      <c r="DA40" s="71"/>
    </row>
    <row r="41" spans="1:105" ht="12" customHeight="1" x14ac:dyDescent="0.3">
      <c r="A41" s="18" t="s">
        <v>72</v>
      </c>
      <c r="B41" s="206">
        <v>1607.4283748925191</v>
      </c>
      <c r="C41" s="206">
        <v>1673.927085124677</v>
      </c>
      <c r="D41" s="206">
        <v>1719.7613929492691</v>
      </c>
      <c r="E41" s="206">
        <v>1782.270851246775</v>
      </c>
      <c r="F41" s="206">
        <v>1239.622184006879</v>
      </c>
      <c r="G41" s="206">
        <v>1319.388134135856</v>
      </c>
      <c r="H41" s="206">
        <v>1359.239982803095</v>
      </c>
      <c r="I41" s="206">
        <v>1401.8597592433359</v>
      </c>
      <c r="J41" s="206">
        <v>1281.67007738607</v>
      </c>
      <c r="K41" s="206">
        <v>1093.9056749785041</v>
      </c>
      <c r="L41" s="206">
        <v>1242.3592433361989</v>
      </c>
      <c r="M41" s="206">
        <v>1188.0092003439379</v>
      </c>
      <c r="N41" s="206">
        <v>1204.854600171969</v>
      </c>
      <c r="O41" s="206">
        <v>1263.552020636286</v>
      </c>
      <c r="P41" s="206">
        <v>1266.7061049011179</v>
      </c>
      <c r="Q41" s="206">
        <v>1291.8478933791921</v>
      </c>
      <c r="R41" s="206">
        <v>1261.1382631126401</v>
      </c>
      <c r="S41" s="206">
        <v>1405.4674118658641</v>
      </c>
      <c r="T41" s="206">
        <v>1370.936629406707</v>
      </c>
      <c r="U41" s="206">
        <v>1319.8486672398969</v>
      </c>
      <c r="V41" s="206">
        <v>1317.765950128977</v>
      </c>
      <c r="W41" s="206">
        <v>1433.6096302665519</v>
      </c>
      <c r="DA41" s="71" t="s">
        <v>962</v>
      </c>
    </row>
    <row r="42" spans="1:105" ht="12" customHeight="1" x14ac:dyDescent="0.3">
      <c r="A42" s="18" t="s">
        <v>36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963</v>
      </c>
    </row>
    <row r="43" spans="1:105" ht="12" customHeight="1" x14ac:dyDescent="0.3">
      <c r="A43" s="14" t="s">
        <v>37</v>
      </c>
      <c r="B43" s="206">
        <f t="shared" ref="B43:W43" si="10">B44+B45+B46+B47+B48+B49</f>
        <v>0</v>
      </c>
      <c r="C43" s="206">
        <f t="shared" si="10"/>
        <v>0</v>
      </c>
      <c r="D43" s="206">
        <f t="shared" si="10"/>
        <v>0</v>
      </c>
      <c r="E43" s="206">
        <f t="shared" si="10"/>
        <v>0</v>
      </c>
      <c r="F43" s="206">
        <f t="shared" si="10"/>
        <v>0</v>
      </c>
      <c r="G43" s="206">
        <f t="shared" si="10"/>
        <v>17.67463456577816</v>
      </c>
      <c r="H43" s="206">
        <f t="shared" si="10"/>
        <v>4.609716251074806</v>
      </c>
      <c r="I43" s="206">
        <f t="shared" si="10"/>
        <v>6.3466036113499555</v>
      </c>
      <c r="J43" s="206">
        <f t="shared" si="10"/>
        <v>11.204127257093722</v>
      </c>
      <c r="K43" s="206">
        <f t="shared" si="10"/>
        <v>21.957093723129837</v>
      </c>
      <c r="L43" s="206">
        <f t="shared" si="10"/>
        <v>33.479613110944541</v>
      </c>
      <c r="M43" s="206">
        <f t="shared" si="10"/>
        <v>30.960023799373531</v>
      </c>
      <c r="N43" s="206">
        <f t="shared" si="10"/>
        <v>30.954843972346787</v>
      </c>
      <c r="O43" s="206">
        <f t="shared" si="10"/>
        <v>36.174848512631968</v>
      </c>
      <c r="P43" s="206">
        <f t="shared" si="10"/>
        <v>28.998992094226328</v>
      </c>
      <c r="Q43" s="206">
        <f t="shared" si="10"/>
        <v>18.617477525464142</v>
      </c>
      <c r="R43" s="206">
        <f t="shared" si="10"/>
        <v>13.751704093023729</v>
      </c>
      <c r="S43" s="206">
        <f t="shared" si="10"/>
        <v>13.599948183110481</v>
      </c>
      <c r="T43" s="206">
        <f t="shared" si="10"/>
        <v>13.78262258948633</v>
      </c>
      <c r="U43" s="206">
        <f t="shared" si="10"/>
        <v>12.409796972877146</v>
      </c>
      <c r="V43" s="206">
        <f t="shared" si="10"/>
        <v>13.547678687728677</v>
      </c>
      <c r="W43" s="206">
        <f t="shared" si="10"/>
        <v>11.659551872441943</v>
      </c>
      <c r="DA43" s="71"/>
    </row>
    <row r="44" spans="1:105" ht="12" customHeight="1" x14ac:dyDescent="0.3">
      <c r="A44" s="18" t="s">
        <v>73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3.988736027515047</v>
      </c>
      <c r="L44" s="206">
        <v>20.184866723989678</v>
      </c>
      <c r="M44" s="206">
        <v>27.355030094582968</v>
      </c>
      <c r="N44" s="206">
        <v>27.042132416165089</v>
      </c>
      <c r="O44" s="206">
        <v>27.037317282889081</v>
      </c>
      <c r="P44" s="206">
        <v>20.502579535683569</v>
      </c>
      <c r="Q44" s="206">
        <v>11.02269991401548</v>
      </c>
      <c r="R44" s="206">
        <v>5.3931212381771294</v>
      </c>
      <c r="S44" s="206">
        <v>5.2618228718830604</v>
      </c>
      <c r="T44" s="206">
        <v>5.6917454858125529</v>
      </c>
      <c r="U44" s="206">
        <v>3.9361994840928629</v>
      </c>
      <c r="V44" s="206">
        <v>3.690197764402408</v>
      </c>
      <c r="W44" s="206">
        <v>3.3533963886500429</v>
      </c>
      <c r="DA44" s="71" t="s">
        <v>964</v>
      </c>
    </row>
    <row r="45" spans="1:105" ht="12" customHeight="1" x14ac:dyDescent="0.3">
      <c r="A45" s="18" t="s">
        <v>74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17.67463456577816</v>
      </c>
      <c r="H45" s="206">
        <v>4.609716251074806</v>
      </c>
      <c r="I45" s="206">
        <v>0.47773000859845233</v>
      </c>
      <c r="J45" s="206">
        <v>1.958555460017197</v>
      </c>
      <c r="K45" s="206">
        <v>8.3356835769561481</v>
      </c>
      <c r="L45" s="206">
        <v>2.3884780739466889</v>
      </c>
      <c r="M45" s="206">
        <v>2.3884780739466889</v>
      </c>
      <c r="N45" s="206">
        <v>2.7013757523645738</v>
      </c>
      <c r="O45" s="206">
        <v>7.626311263972485</v>
      </c>
      <c r="P45" s="206">
        <v>6.3127257093723124</v>
      </c>
      <c r="Q45" s="206">
        <v>4.7769561478933786</v>
      </c>
      <c r="R45" s="206">
        <v>4.7769561478933786</v>
      </c>
      <c r="S45" s="206">
        <v>4.7769561478933786</v>
      </c>
      <c r="T45" s="206">
        <v>4.7769561478933786</v>
      </c>
      <c r="U45" s="206">
        <v>4.7769561478933786</v>
      </c>
      <c r="V45" s="206">
        <v>5.9711092003439381</v>
      </c>
      <c r="W45" s="206">
        <v>5.9711092003439381</v>
      </c>
      <c r="DA45" s="71" t="s">
        <v>965</v>
      </c>
    </row>
    <row r="46" spans="1:105" ht="12" customHeight="1" x14ac:dyDescent="0.3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5.8688736027515036</v>
      </c>
      <c r="J46" s="206">
        <v>9.2455717970765257</v>
      </c>
      <c r="K46" s="206">
        <v>9.6326741186586418</v>
      </c>
      <c r="L46" s="206">
        <v>10.3396388650043</v>
      </c>
      <c r="M46" s="206">
        <v>0.618572656921754</v>
      </c>
      <c r="N46" s="206">
        <v>0.36018916595012901</v>
      </c>
      <c r="O46" s="206">
        <v>0.36018916595012901</v>
      </c>
      <c r="P46" s="206">
        <v>0.27016337059329321</v>
      </c>
      <c r="Q46" s="206">
        <v>0.27016337059329321</v>
      </c>
      <c r="R46" s="206">
        <v>0.27016337059329321</v>
      </c>
      <c r="S46" s="206">
        <v>0.18005159071367149</v>
      </c>
      <c r="T46" s="206">
        <v>0.18005159071367149</v>
      </c>
      <c r="U46" s="206">
        <v>0.36018916595012901</v>
      </c>
      <c r="V46" s="206">
        <v>0.36018916595012901</v>
      </c>
      <c r="W46" s="206">
        <v>0.36018916595012901</v>
      </c>
      <c r="DA46" s="71" t="s">
        <v>966</v>
      </c>
    </row>
    <row r="47" spans="1:105" ht="12" customHeight="1" x14ac:dyDescent="0.3">
      <c r="A47" s="18" t="s">
        <v>76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967</v>
      </c>
    </row>
    <row r="48" spans="1:105" ht="12" customHeight="1" x14ac:dyDescent="0.3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968</v>
      </c>
    </row>
    <row r="49" spans="1:105" ht="12" customHeight="1" x14ac:dyDescent="0.3">
      <c r="A49" s="18" t="s">
        <v>78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0.56662944800387038</v>
      </c>
      <c r="M49" s="206">
        <v>0.59794297392211859</v>
      </c>
      <c r="N49" s="206">
        <v>0.85114663786699474</v>
      </c>
      <c r="O49" s="206">
        <v>1.1510307998202709</v>
      </c>
      <c r="P49" s="206">
        <v>1.913523478577152</v>
      </c>
      <c r="Q49" s="206">
        <v>2.5476580929619881</v>
      </c>
      <c r="R49" s="206">
        <v>3.3114633363599282</v>
      </c>
      <c r="S49" s="206">
        <v>3.381117572620373</v>
      </c>
      <c r="T49" s="206">
        <v>3.133869365066726</v>
      </c>
      <c r="U49" s="206">
        <v>3.3364521749407761</v>
      </c>
      <c r="V49" s="206">
        <v>3.5261825570322021</v>
      </c>
      <c r="W49" s="206">
        <v>1.974857117497834</v>
      </c>
      <c r="DA49" s="71" t="s">
        <v>969</v>
      </c>
    </row>
    <row r="50" spans="1:105" ht="12" customHeight="1" x14ac:dyDescent="0.3">
      <c r="A50" s="14" t="s">
        <v>79</v>
      </c>
      <c r="B50" s="206">
        <v>137.16921754084271</v>
      </c>
      <c r="C50" s="206">
        <v>135.23456577815989</v>
      </c>
      <c r="D50" s="206">
        <v>131.81908856405849</v>
      </c>
      <c r="E50" s="206">
        <v>129.28727429062769</v>
      </c>
      <c r="F50" s="206">
        <v>323.21100601891658</v>
      </c>
      <c r="G50" s="206">
        <v>360.2536543422184</v>
      </c>
      <c r="H50" s="206">
        <v>356.10490111779882</v>
      </c>
      <c r="I50" s="206">
        <v>331.45365434221839</v>
      </c>
      <c r="J50" s="206">
        <v>379.3756663800516</v>
      </c>
      <c r="K50" s="206">
        <v>413.06723989681848</v>
      </c>
      <c r="L50" s="206">
        <v>455.50060189165953</v>
      </c>
      <c r="M50" s="206">
        <v>447.60679277730009</v>
      </c>
      <c r="N50" s="206">
        <v>461.38581255374032</v>
      </c>
      <c r="O50" s="206">
        <v>422.34161650902831</v>
      </c>
      <c r="P50" s="206">
        <v>356.80945829750652</v>
      </c>
      <c r="Q50" s="206">
        <v>335.75047291487527</v>
      </c>
      <c r="R50" s="206">
        <v>325.76672398968191</v>
      </c>
      <c r="S50" s="206">
        <v>258.23301805674981</v>
      </c>
      <c r="T50" s="206">
        <v>276.04376612209802</v>
      </c>
      <c r="U50" s="206">
        <v>303.03809114359422</v>
      </c>
      <c r="V50" s="206">
        <v>285.53069647463462</v>
      </c>
      <c r="W50" s="206">
        <v>284.76405846947551</v>
      </c>
      <c r="DA50" s="71" t="s">
        <v>970</v>
      </c>
    </row>
    <row r="51" spans="1:105" ht="12" customHeight="1" x14ac:dyDescent="0.3">
      <c r="A51" s="21" t="s">
        <v>38</v>
      </c>
      <c r="B51" s="209">
        <v>1159.071367153912</v>
      </c>
      <c r="C51" s="209">
        <v>1134.0498710232159</v>
      </c>
      <c r="D51" s="209">
        <v>1133.018056749785</v>
      </c>
      <c r="E51" s="209">
        <v>1163.9724849527081</v>
      </c>
      <c r="F51" s="209">
        <v>1129.6560619088559</v>
      </c>
      <c r="G51" s="209">
        <v>1131.728288907997</v>
      </c>
      <c r="H51" s="209">
        <v>1180.3955288048151</v>
      </c>
      <c r="I51" s="209">
        <v>1152.7687016337061</v>
      </c>
      <c r="J51" s="209">
        <v>1072.8632846087701</v>
      </c>
      <c r="K51" s="209">
        <v>1024.93551160791</v>
      </c>
      <c r="L51" s="209">
        <v>1236.9647463456581</v>
      </c>
      <c r="M51" s="209">
        <v>1149.1401547721409</v>
      </c>
      <c r="N51" s="209">
        <v>1134.8581255374031</v>
      </c>
      <c r="O51" s="209">
        <v>1098.065348237317</v>
      </c>
      <c r="P51" s="209">
        <v>1153.7661220980219</v>
      </c>
      <c r="Q51" s="209">
        <v>1180.971625107481</v>
      </c>
      <c r="R51" s="209">
        <v>1219.527085124678</v>
      </c>
      <c r="S51" s="209">
        <v>1277.8159931212381</v>
      </c>
      <c r="T51" s="209">
        <v>1256.9733447979361</v>
      </c>
      <c r="U51" s="209">
        <v>1264.7463456577821</v>
      </c>
      <c r="V51" s="209">
        <v>1256.9475494410999</v>
      </c>
      <c r="W51" s="209">
        <v>1266.061908856406</v>
      </c>
      <c r="DA51" s="86" t="s">
        <v>971</v>
      </c>
    </row>
    <row r="52" spans="1:105" ht="12" customHeight="1" x14ac:dyDescent="0.3">
      <c r="A52" s="114" t="s">
        <v>145</v>
      </c>
      <c r="B52" s="286">
        <f t="shared" ref="B52:W52" si="11">SUM(B53:B55)</f>
        <v>3149.7522785898541</v>
      </c>
      <c r="C52" s="286">
        <f t="shared" si="11"/>
        <v>3136.7719690455701</v>
      </c>
      <c r="D52" s="286">
        <f t="shared" si="11"/>
        <v>3142.767067927773</v>
      </c>
      <c r="E52" s="286">
        <f t="shared" si="11"/>
        <v>3197.432760103181</v>
      </c>
      <c r="F52" s="286">
        <f t="shared" si="11"/>
        <v>2825.3677558039549</v>
      </c>
      <c r="G52" s="286">
        <f t="shared" si="11"/>
        <v>2993.7925193465185</v>
      </c>
      <c r="H52" s="286">
        <f t="shared" si="11"/>
        <v>3036.324591573516</v>
      </c>
      <c r="I52" s="286">
        <f t="shared" si="11"/>
        <v>3005.1400687876171</v>
      </c>
      <c r="J52" s="286">
        <f t="shared" si="11"/>
        <v>2826.8176268271704</v>
      </c>
      <c r="K52" s="286">
        <f t="shared" si="11"/>
        <v>3666.78684436801</v>
      </c>
      <c r="L52" s="286">
        <f t="shared" si="11"/>
        <v>4192.6951763095685</v>
      </c>
      <c r="M52" s="286">
        <f t="shared" si="11"/>
        <v>3946.3840134812308</v>
      </c>
      <c r="N52" s="286">
        <f t="shared" si="11"/>
        <v>4037.4777158554061</v>
      </c>
      <c r="O52" s="286">
        <f t="shared" si="11"/>
        <v>4187.5840488565691</v>
      </c>
      <c r="P52" s="286">
        <f t="shared" si="11"/>
        <v>4274.8469714579396</v>
      </c>
      <c r="Q52" s="286">
        <f t="shared" si="11"/>
        <v>4276.4358782133422</v>
      </c>
      <c r="R52" s="286">
        <f t="shared" si="11"/>
        <v>4289.3758657439275</v>
      </c>
      <c r="S52" s="286">
        <f t="shared" si="11"/>
        <v>4140.0688217858642</v>
      </c>
      <c r="T52" s="286">
        <f t="shared" si="11"/>
        <v>4172.5781513943011</v>
      </c>
      <c r="U52" s="286">
        <f t="shared" si="11"/>
        <v>3956.7319809797555</v>
      </c>
      <c r="V52" s="286">
        <f t="shared" si="11"/>
        <v>3994.0640157470566</v>
      </c>
      <c r="W52" s="286">
        <f t="shared" si="11"/>
        <v>4203.1955793874886</v>
      </c>
      <c r="DA52" s="118"/>
    </row>
    <row r="53" spans="1:105" ht="12" customHeight="1" x14ac:dyDescent="0.3">
      <c r="A53" s="51" t="s">
        <v>46</v>
      </c>
      <c r="B53" s="239">
        <f>CHI_fec!B5-B58</f>
        <v>1546.162092136371</v>
      </c>
      <c r="C53" s="239">
        <f>CHI_fec!C5-C58</f>
        <v>1539.4953802353502</v>
      </c>
      <c r="D53" s="239">
        <f>CHI_fec!D5-D58</f>
        <v>1645.6233783697589</v>
      </c>
      <c r="E53" s="239">
        <f>CHI_fec!E5-E58</f>
        <v>1763.1745744251257</v>
      </c>
      <c r="F53" s="239">
        <f>CHI_fec!F5-F58</f>
        <v>1555.273615651</v>
      </c>
      <c r="G53" s="239">
        <f>CHI_fec!G5-G58</f>
        <v>1636.2598815085221</v>
      </c>
      <c r="H53" s="239">
        <f>CHI_fec!H5-H58</f>
        <v>2045.2776470644376</v>
      </c>
      <c r="I53" s="239">
        <f>CHI_fec!I5-I58</f>
        <v>2299.623331386163</v>
      </c>
      <c r="J53" s="239">
        <f>CHI_fec!J5-J58</f>
        <v>2352.9581624180464</v>
      </c>
      <c r="K53" s="239">
        <f>CHI_fec!K5-K58</f>
        <v>2647.7582952069934</v>
      </c>
      <c r="L53" s="239">
        <f>CHI_fec!L5-L58</f>
        <v>3065.4282969055139</v>
      </c>
      <c r="M53" s="239">
        <f>CHI_fec!M5-M58</f>
        <v>2949.9403025823285</v>
      </c>
      <c r="N53" s="239">
        <f>CHI_fec!N5-N58</f>
        <v>3072.2464653011193</v>
      </c>
      <c r="O53" s="239">
        <f>CHI_fec!O5-O58</f>
        <v>3206.4066229062</v>
      </c>
      <c r="P53" s="239">
        <f>CHI_fec!P5-P58</f>
        <v>3120.0584531377472</v>
      </c>
      <c r="Q53" s="239">
        <f>CHI_fec!Q5-Q58</f>
        <v>3308.9000303470784</v>
      </c>
      <c r="R53" s="239">
        <f>CHI_fec!R5-R58</f>
        <v>3619.6363950735877</v>
      </c>
      <c r="S53" s="239">
        <f>CHI_fec!S5-S58</f>
        <v>3441.6246618993728</v>
      </c>
      <c r="T53" s="239">
        <f>CHI_fec!T5-T58</f>
        <v>3227.0157101393888</v>
      </c>
      <c r="U53" s="239">
        <f>CHI_fec!U5-U58</f>
        <v>3087.7075206242653</v>
      </c>
      <c r="V53" s="239">
        <f>CHI_fec!V5-V58</f>
        <v>3392.9843708772123</v>
      </c>
      <c r="W53" s="239">
        <f>CHI_fec!W5-W58</f>
        <v>3597.2960194195666</v>
      </c>
      <c r="DA53" s="83"/>
    </row>
    <row r="54" spans="1:105" ht="12" customHeight="1" x14ac:dyDescent="0.3">
      <c r="A54" s="99" t="s">
        <v>47</v>
      </c>
      <c r="B54" s="240">
        <f>CHI_fec!B61</f>
        <v>1471.017425394271</v>
      </c>
      <c r="C54" s="240">
        <f>CHI_fec!C61</f>
        <v>1449.88141624536</v>
      </c>
      <c r="D54" s="240">
        <f>CHI_fec!D61</f>
        <v>1342.4962574713679</v>
      </c>
      <c r="E54" s="240">
        <f>CHI_fec!E61</f>
        <v>1271.126608177301</v>
      </c>
      <c r="F54" s="240">
        <f>CHI_fec!F61</f>
        <v>1117.024181349653</v>
      </c>
      <c r="G54" s="240">
        <f>CHI_fec!G61</f>
        <v>1172.079382204018</v>
      </c>
      <c r="H54" s="240">
        <f>CHI_fec!H61</f>
        <v>845.70769868984166</v>
      </c>
      <c r="I54" s="240">
        <f>CHI_fec!I61</f>
        <v>524.55011715738158</v>
      </c>
      <c r="J54" s="240">
        <f>CHI_fec!J61</f>
        <v>318.36839724565789</v>
      </c>
      <c r="K54" s="240">
        <f>CHI_fec!K61</f>
        <v>872.27685335515059</v>
      </c>
      <c r="L54" s="240">
        <f>CHI_fec!L61</f>
        <v>969.47094933813275</v>
      </c>
      <c r="M54" s="240">
        <f>CHI_fec!M61</f>
        <v>843.96926740984145</v>
      </c>
      <c r="N54" s="240">
        <f>CHI_fec!N61</f>
        <v>810.16294062785187</v>
      </c>
      <c r="O54" s="240">
        <f>CHI_fec!O61</f>
        <v>819.84179969642844</v>
      </c>
      <c r="P54" s="240">
        <f>CHI_fec!P61</f>
        <v>994.11210674094264</v>
      </c>
      <c r="Q54" s="240">
        <f>CHI_fec!Q61</f>
        <v>809.09503387944824</v>
      </c>
      <c r="R54" s="240">
        <f>CHI_fec!R61</f>
        <v>500.91841401609292</v>
      </c>
      <c r="S54" s="240">
        <f>CHI_fec!S61</f>
        <v>536.25107686365732</v>
      </c>
      <c r="T54" s="240">
        <f>CHI_fec!T61</f>
        <v>786.45524721650565</v>
      </c>
      <c r="U54" s="240">
        <f>CHI_fec!U61</f>
        <v>701.39285626644835</v>
      </c>
      <c r="V54" s="240">
        <f>CHI_fec!V61</f>
        <v>437.64456318454768</v>
      </c>
      <c r="W54" s="240">
        <f>CHI_fec!W61</f>
        <v>468.75956957502609</v>
      </c>
      <c r="DA54" s="94"/>
    </row>
    <row r="55" spans="1:105" ht="12" customHeight="1" x14ac:dyDescent="0.3">
      <c r="A55" s="52" t="s">
        <v>48</v>
      </c>
      <c r="B55" s="241">
        <f>CHI_fec!B110</f>
        <v>132.57276105921201</v>
      </c>
      <c r="C55" s="241">
        <f>CHI_fec!C110</f>
        <v>147.39517256485999</v>
      </c>
      <c r="D55" s="241">
        <f>CHI_fec!D110</f>
        <v>154.64743208664601</v>
      </c>
      <c r="E55" s="241">
        <f>CHI_fec!E110</f>
        <v>163.13157750075419</v>
      </c>
      <c r="F55" s="241">
        <f>CHI_fec!F110</f>
        <v>153.0699588033016</v>
      </c>
      <c r="G55" s="241">
        <f>CHI_fec!G110</f>
        <v>185.45325563397861</v>
      </c>
      <c r="H55" s="241">
        <f>CHI_fec!H110</f>
        <v>145.33924581923651</v>
      </c>
      <c r="I55" s="241">
        <f>CHI_fec!I110</f>
        <v>180.9666202440724</v>
      </c>
      <c r="J55" s="241">
        <f>CHI_fec!J110</f>
        <v>155.49106716346611</v>
      </c>
      <c r="K55" s="241">
        <f>CHI_fec!K110</f>
        <v>146.75169580586609</v>
      </c>
      <c r="L55" s="241">
        <f>CHI_fec!L110</f>
        <v>157.79593006592151</v>
      </c>
      <c r="M55" s="241">
        <f>CHI_fec!M110</f>
        <v>152.47444348906089</v>
      </c>
      <c r="N55" s="241">
        <f>CHI_fec!N110</f>
        <v>155.0683099264354</v>
      </c>
      <c r="O55" s="241">
        <f>CHI_fec!O110</f>
        <v>161.33562625394089</v>
      </c>
      <c r="P55" s="241">
        <f>CHI_fec!P110</f>
        <v>160.67641157924899</v>
      </c>
      <c r="Q55" s="241">
        <f>CHI_fec!Q110</f>
        <v>158.4408139868157</v>
      </c>
      <c r="R55" s="241">
        <f>CHI_fec!R110</f>
        <v>168.8210566542466</v>
      </c>
      <c r="S55" s="241">
        <f>CHI_fec!S110</f>
        <v>162.19308302283369</v>
      </c>
      <c r="T55" s="241">
        <f>CHI_fec!T110</f>
        <v>159.10719403840639</v>
      </c>
      <c r="U55" s="241">
        <f>CHI_fec!U110</f>
        <v>167.63160408904179</v>
      </c>
      <c r="V55" s="241">
        <f>CHI_fec!V110</f>
        <v>163.43508168529661</v>
      </c>
      <c r="W55" s="241">
        <f>CHI_fec!W110</f>
        <v>137.13999039289621</v>
      </c>
      <c r="DA55" s="84"/>
    </row>
    <row r="56" spans="1:105" ht="12" customHeight="1" x14ac:dyDescent="0.3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3">
      <c r="A57" s="30" t="s">
        <v>972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DA57" s="112"/>
    </row>
    <row r="58" spans="1:105" ht="12" customHeight="1" x14ac:dyDescent="0.3">
      <c r="A58" s="31" t="s">
        <v>68</v>
      </c>
      <c r="B58" s="212">
        <v>6454.7740757598986</v>
      </c>
      <c r="C58" s="212">
        <v>6341.1848561267834</v>
      </c>
      <c r="D58" s="212">
        <v>6326.964578779498</v>
      </c>
      <c r="E58" s="212">
        <v>6330.0881424142481</v>
      </c>
      <c r="F58" s="212">
        <v>6686.2683058250113</v>
      </c>
      <c r="G58" s="212">
        <v>7015.2082425536937</v>
      </c>
      <c r="H58" s="212">
        <v>6482.9670098476317</v>
      </c>
      <c r="I58" s="212">
        <v>6565.4966852758535</v>
      </c>
      <c r="J58" s="212">
        <v>7488.3366267678884</v>
      </c>
      <c r="K58" s="212">
        <v>5921.4483959757781</v>
      </c>
      <c r="L58" s="212">
        <v>6473.3860016389199</v>
      </c>
      <c r="M58" s="212">
        <v>6288.4878491806994</v>
      </c>
      <c r="N58" s="212">
        <v>6456.2443783657</v>
      </c>
      <c r="O58" s="212">
        <v>7158.0300700542839</v>
      </c>
      <c r="P58" s="212">
        <v>7678.3054316952539</v>
      </c>
      <c r="Q58" s="212">
        <v>7270.2389366994557</v>
      </c>
      <c r="R58" s="212">
        <v>7252.6203668422486</v>
      </c>
      <c r="S58" s="212">
        <v>7154.2805535930211</v>
      </c>
      <c r="T58" s="212">
        <v>7465.9891447580667</v>
      </c>
      <c r="U58" s="212">
        <v>6922.6156883644571</v>
      </c>
      <c r="V58" s="212">
        <v>6822.0616123631253</v>
      </c>
      <c r="W58" s="212">
        <v>7213.827686005593</v>
      </c>
      <c r="DA58" s="109" t="s">
        <v>973</v>
      </c>
    </row>
    <row r="59" spans="1:105" ht="12" customHeight="1" x14ac:dyDescent="0.3">
      <c r="A59" s="24" t="s">
        <v>30</v>
      </c>
      <c r="B59" s="215">
        <v>151.0908856405847</v>
      </c>
      <c r="C59" s="215">
        <v>165.48048151332759</v>
      </c>
      <c r="D59" s="215">
        <v>148.11066208082539</v>
      </c>
      <c r="E59" s="215">
        <v>140.29862424763539</v>
      </c>
      <c r="F59" s="215">
        <v>164.592777300086</v>
      </c>
      <c r="G59" s="215">
        <v>167.29079965606189</v>
      </c>
      <c r="H59" s="215">
        <v>167.5886500429923</v>
      </c>
      <c r="I59" s="215">
        <v>180.5298366294067</v>
      </c>
      <c r="J59" s="215">
        <v>197.6233877901978</v>
      </c>
      <c r="K59" s="215">
        <v>167.0104901117798</v>
      </c>
      <c r="L59" s="215">
        <v>170.87652622527941</v>
      </c>
      <c r="M59" s="215">
        <v>156.48693035253649</v>
      </c>
      <c r="N59" s="215">
        <v>165.48048151332759</v>
      </c>
      <c r="O59" s="215">
        <v>171.77592433361991</v>
      </c>
      <c r="P59" s="215">
        <v>214.0453998280309</v>
      </c>
      <c r="Q59" s="215">
        <v>262.34049871023211</v>
      </c>
      <c r="R59" s="215">
        <v>254.0664660361135</v>
      </c>
      <c r="S59" s="215">
        <v>248.04084264832329</v>
      </c>
      <c r="T59" s="215">
        <v>262.70025795356838</v>
      </c>
      <c r="U59" s="215">
        <v>258.20352536543419</v>
      </c>
      <c r="V59" s="215">
        <v>243.54411006018921</v>
      </c>
      <c r="W59" s="215">
        <v>214.13533963886499</v>
      </c>
      <c r="DA59" s="85" t="s">
        <v>974</v>
      </c>
    </row>
    <row r="60" spans="1:105" ht="12" customHeight="1" x14ac:dyDescent="0.3">
      <c r="A60" s="14" t="s">
        <v>31</v>
      </c>
      <c r="B60" s="206">
        <f t="shared" ref="B60:W60" si="12">B61+B62+B63+B64+B65+B66</f>
        <v>5487.4368444615338</v>
      </c>
      <c r="C60" s="206">
        <f t="shared" si="12"/>
        <v>5553.5061802884356</v>
      </c>
      <c r="D60" s="206">
        <f t="shared" si="12"/>
        <v>5511.6843552197379</v>
      </c>
      <c r="E60" s="206">
        <f t="shared" si="12"/>
        <v>5373.3640667478667</v>
      </c>
      <c r="F60" s="206">
        <f t="shared" si="12"/>
        <v>5648.2897159711856</v>
      </c>
      <c r="G60" s="206">
        <f t="shared" si="12"/>
        <v>5915.8689476267818</v>
      </c>
      <c r="H60" s="206">
        <f t="shared" si="12"/>
        <v>5426.9226418338749</v>
      </c>
      <c r="I60" s="206">
        <f t="shared" si="12"/>
        <v>5379.6025322234027</v>
      </c>
      <c r="J60" s="206">
        <f t="shared" si="12"/>
        <v>6345.8392063035735</v>
      </c>
      <c r="K60" s="206">
        <f t="shared" si="12"/>
        <v>4951.5141741357093</v>
      </c>
      <c r="L60" s="206">
        <f t="shared" si="12"/>
        <v>5318.7351847859536</v>
      </c>
      <c r="M60" s="206">
        <f t="shared" si="12"/>
        <v>5142.5144183982411</v>
      </c>
      <c r="N60" s="206">
        <f t="shared" si="12"/>
        <v>5393.7135099220204</v>
      </c>
      <c r="O60" s="206">
        <f t="shared" si="12"/>
        <v>6044.969880888335</v>
      </c>
      <c r="P60" s="206">
        <f t="shared" si="12"/>
        <v>6599.9138581784882</v>
      </c>
      <c r="Q60" s="206">
        <f t="shared" si="12"/>
        <v>6017.1109917295507</v>
      </c>
      <c r="R60" s="206">
        <f t="shared" si="12"/>
        <v>6059.2433247098325</v>
      </c>
      <c r="S60" s="206">
        <f t="shared" si="12"/>
        <v>5821.1101322688601</v>
      </c>
      <c r="T60" s="206">
        <f t="shared" si="12"/>
        <v>6153.7057397709641</v>
      </c>
      <c r="U60" s="206">
        <f t="shared" si="12"/>
        <v>5645.751457925935</v>
      </c>
      <c r="V60" s="206">
        <f t="shared" si="12"/>
        <v>5434.6591188119637</v>
      </c>
      <c r="W60" s="206">
        <f t="shared" si="12"/>
        <v>5975.8041262463503</v>
      </c>
      <c r="DA60" s="71"/>
    </row>
    <row r="61" spans="1:105" ht="12" customHeight="1" x14ac:dyDescent="0.3">
      <c r="A61" s="18" t="s">
        <v>32</v>
      </c>
      <c r="B61" s="206">
        <v>0</v>
      </c>
      <c r="C61" s="206">
        <v>0</v>
      </c>
      <c r="D61" s="206">
        <v>0</v>
      </c>
      <c r="E61" s="206">
        <v>0</v>
      </c>
      <c r="F61" s="206">
        <v>0</v>
      </c>
      <c r="G61" s="206">
        <v>0</v>
      </c>
      <c r="H61" s="206">
        <v>0</v>
      </c>
      <c r="I61" s="206">
        <v>0</v>
      </c>
      <c r="J61" s="206">
        <v>0</v>
      </c>
      <c r="K61" s="206">
        <v>0</v>
      </c>
      <c r="L61" s="206">
        <v>0</v>
      </c>
      <c r="M61" s="206">
        <v>0</v>
      </c>
      <c r="N61" s="206">
        <v>0</v>
      </c>
      <c r="O61" s="206">
        <v>0</v>
      </c>
      <c r="P61" s="206">
        <v>0</v>
      </c>
      <c r="Q61" s="206">
        <v>0</v>
      </c>
      <c r="R61" s="206">
        <v>0</v>
      </c>
      <c r="S61" s="206">
        <v>0</v>
      </c>
      <c r="T61" s="206">
        <v>0</v>
      </c>
      <c r="U61" s="206">
        <v>0</v>
      </c>
      <c r="V61" s="206">
        <v>0</v>
      </c>
      <c r="W61" s="206">
        <v>0</v>
      </c>
      <c r="DA61" s="71" t="s">
        <v>975</v>
      </c>
    </row>
    <row r="62" spans="1:105" ht="12" customHeight="1" x14ac:dyDescent="0.3">
      <c r="A62" s="18" t="s">
        <v>33</v>
      </c>
      <c r="B62" s="206">
        <v>212.04737747205499</v>
      </c>
      <c r="C62" s="206">
        <v>314.22562338779022</v>
      </c>
      <c r="D62" s="206">
        <v>182.38271711092</v>
      </c>
      <c r="E62" s="206">
        <v>177.98796216681001</v>
      </c>
      <c r="F62" s="206">
        <v>113.16517626827169</v>
      </c>
      <c r="G62" s="206">
        <v>115.3625967325881</v>
      </c>
      <c r="H62" s="206">
        <v>172.49449699054171</v>
      </c>
      <c r="I62" s="206">
        <v>335.10077386070509</v>
      </c>
      <c r="J62" s="206">
        <v>437.27910576096298</v>
      </c>
      <c r="K62" s="206">
        <v>1077.8159931212381</v>
      </c>
      <c r="L62" s="206">
        <v>970.14428202923466</v>
      </c>
      <c r="M62" s="206">
        <v>1210.7576096302671</v>
      </c>
      <c r="N62" s="206">
        <v>1254.7052450558899</v>
      </c>
      <c r="O62" s="206">
        <v>1345.8966466036111</v>
      </c>
      <c r="P62" s="206">
        <v>1600.7929492691319</v>
      </c>
      <c r="Q62" s="206">
        <v>1587.608684436801</v>
      </c>
      <c r="R62" s="206">
        <v>1322.8240756663799</v>
      </c>
      <c r="S62" s="206">
        <v>1363.475666380052</v>
      </c>
      <c r="T62" s="206">
        <v>2054.112897678418</v>
      </c>
      <c r="U62" s="206">
        <v>2161.455030094583</v>
      </c>
      <c r="V62" s="206">
        <v>2000.093637145314</v>
      </c>
      <c r="W62" s="206">
        <v>2086.2928632846092</v>
      </c>
      <c r="DA62" s="71" t="s">
        <v>976</v>
      </c>
    </row>
    <row r="63" spans="1:105" ht="12" customHeight="1" x14ac:dyDescent="0.3">
      <c r="A63" s="18" t="s">
        <v>69</v>
      </c>
      <c r="B63" s="206">
        <v>0</v>
      </c>
      <c r="C63" s="206">
        <v>0</v>
      </c>
      <c r="D63" s="206">
        <v>0</v>
      </c>
      <c r="E63" s="206">
        <v>0</v>
      </c>
      <c r="F63" s="206">
        <v>0</v>
      </c>
      <c r="G63" s="206">
        <v>0</v>
      </c>
      <c r="H63" s="206">
        <v>0</v>
      </c>
      <c r="I63" s="206">
        <v>0</v>
      </c>
      <c r="J63" s="206">
        <v>0</v>
      </c>
      <c r="K63" s="206">
        <v>0</v>
      </c>
      <c r="L63" s="206">
        <v>0</v>
      </c>
      <c r="M63" s="206">
        <v>0</v>
      </c>
      <c r="N63" s="206">
        <v>0</v>
      </c>
      <c r="O63" s="206">
        <v>0</v>
      </c>
      <c r="P63" s="206">
        <v>0</v>
      </c>
      <c r="Q63" s="206">
        <v>0</v>
      </c>
      <c r="R63" s="206">
        <v>0</v>
      </c>
      <c r="S63" s="206">
        <v>0</v>
      </c>
      <c r="T63" s="206">
        <v>0</v>
      </c>
      <c r="U63" s="206">
        <v>0</v>
      </c>
      <c r="V63" s="206">
        <v>0</v>
      </c>
      <c r="W63" s="206">
        <v>0</v>
      </c>
      <c r="DA63" s="71" t="s">
        <v>977</v>
      </c>
    </row>
    <row r="64" spans="1:105" ht="12" customHeight="1" x14ac:dyDescent="0.3">
      <c r="A64" s="18" t="s">
        <v>70</v>
      </c>
      <c r="B64" s="206">
        <v>21.97386070507309</v>
      </c>
      <c r="C64" s="206">
        <v>28.661478933791919</v>
      </c>
      <c r="D64" s="206">
        <v>19.10765262252794</v>
      </c>
      <c r="E64" s="206">
        <v>18.152278589853829</v>
      </c>
      <c r="F64" s="206">
        <v>18.152278589853829</v>
      </c>
      <c r="G64" s="206">
        <v>7.643078245915734</v>
      </c>
      <c r="H64" s="206">
        <v>8.5984522785898534</v>
      </c>
      <c r="I64" s="206">
        <v>7.643078245915734</v>
      </c>
      <c r="J64" s="206">
        <v>7.643078245915734</v>
      </c>
      <c r="K64" s="206">
        <v>10.50920034393809</v>
      </c>
      <c r="L64" s="206">
        <v>14.33078245915735</v>
      </c>
      <c r="M64" s="206">
        <v>8.5984522785898534</v>
      </c>
      <c r="N64" s="206">
        <v>8.5984522785898534</v>
      </c>
      <c r="O64" s="206">
        <v>8.5984522785898534</v>
      </c>
      <c r="P64" s="206">
        <v>12.419948409286331</v>
      </c>
      <c r="Q64" s="206">
        <v>12.419948409286331</v>
      </c>
      <c r="R64" s="206">
        <v>14.33078245915735</v>
      </c>
      <c r="S64" s="206">
        <v>14.903955288048151</v>
      </c>
      <c r="T64" s="206">
        <v>17.38796216680997</v>
      </c>
      <c r="U64" s="206">
        <v>18.152278589853829</v>
      </c>
      <c r="V64" s="206">
        <v>18.04436801375752</v>
      </c>
      <c r="W64" s="206">
        <v>25.377815993121239</v>
      </c>
      <c r="DA64" s="71" t="s">
        <v>978</v>
      </c>
    </row>
    <row r="65" spans="1:105" ht="12" customHeight="1" x14ac:dyDescent="0.3">
      <c r="A65" s="18" t="s">
        <v>34</v>
      </c>
      <c r="B65" s="206">
        <v>927.82085134029558</v>
      </c>
      <c r="C65" s="206">
        <v>1086.8013651551589</v>
      </c>
      <c r="D65" s="206">
        <v>1073.9276054346999</v>
      </c>
      <c r="E65" s="206">
        <v>1138.5307907375491</v>
      </c>
      <c r="F65" s="206">
        <v>1087.336233598013</v>
      </c>
      <c r="G65" s="206">
        <v>1098.3949149526629</v>
      </c>
      <c r="H65" s="206">
        <v>1297.515935041097</v>
      </c>
      <c r="I65" s="206">
        <v>1236.724888199328</v>
      </c>
      <c r="J65" s="206">
        <v>1185.430263913204</v>
      </c>
      <c r="K65" s="206">
        <v>1016.241431229433</v>
      </c>
      <c r="L65" s="206">
        <v>1035.4160962218959</v>
      </c>
      <c r="M65" s="206">
        <v>1000.544426996693</v>
      </c>
      <c r="N65" s="206">
        <v>980.79674294007805</v>
      </c>
      <c r="O65" s="206">
        <v>1176.1918069416461</v>
      </c>
      <c r="P65" s="206">
        <v>1245.41884528081</v>
      </c>
      <c r="Q65" s="206">
        <v>1148.7151189866449</v>
      </c>
      <c r="R65" s="206">
        <v>1352.8327486135299</v>
      </c>
      <c r="S65" s="206">
        <v>1346.92466365321</v>
      </c>
      <c r="T65" s="206">
        <v>1045.8812341819701</v>
      </c>
      <c r="U65" s="206">
        <v>931.53056368689829</v>
      </c>
      <c r="V65" s="206">
        <v>833.76101047146494</v>
      </c>
      <c r="W65" s="206">
        <v>934.98589752751923</v>
      </c>
      <c r="DA65" s="71" t="s">
        <v>979</v>
      </c>
    </row>
    <row r="66" spans="1:105" ht="12" customHeight="1" x14ac:dyDescent="0.3">
      <c r="A66" s="18" t="s">
        <v>84</v>
      </c>
      <c r="B66" s="206">
        <v>4325.5947549441098</v>
      </c>
      <c r="C66" s="206">
        <v>4123.817712811694</v>
      </c>
      <c r="D66" s="206">
        <v>4236.2663800515902</v>
      </c>
      <c r="E66" s="206">
        <v>4038.6930352536542</v>
      </c>
      <c r="F66" s="206">
        <v>4429.6360275150473</v>
      </c>
      <c r="G66" s="206">
        <v>4694.4683576956149</v>
      </c>
      <c r="H66" s="206">
        <v>3948.313757523646</v>
      </c>
      <c r="I66" s="206">
        <v>3800.1337919174539</v>
      </c>
      <c r="J66" s="206">
        <v>4715.4867583834903</v>
      </c>
      <c r="K66" s="206">
        <v>2846.9475494410999</v>
      </c>
      <c r="L66" s="206">
        <v>3298.8440240756659</v>
      </c>
      <c r="M66" s="206">
        <v>2922.6139294926911</v>
      </c>
      <c r="N66" s="206">
        <v>3149.6130696474629</v>
      </c>
      <c r="O66" s="206">
        <v>3514.2829750644878</v>
      </c>
      <c r="P66" s="206">
        <v>3741.28211521926</v>
      </c>
      <c r="Q66" s="206">
        <v>3268.3672398968179</v>
      </c>
      <c r="R66" s="206">
        <v>3369.2557179707651</v>
      </c>
      <c r="S66" s="206">
        <v>3095.80584694755</v>
      </c>
      <c r="T66" s="206">
        <v>3036.3236457437661</v>
      </c>
      <c r="U66" s="206">
        <v>2534.6135855545999</v>
      </c>
      <c r="V66" s="206">
        <v>2582.760103181427</v>
      </c>
      <c r="W66" s="206">
        <v>2929.1475494411002</v>
      </c>
      <c r="DA66" s="71" t="s">
        <v>980</v>
      </c>
    </row>
    <row r="67" spans="1:105" ht="12" customHeight="1" x14ac:dyDescent="0.3">
      <c r="A67" s="14" t="s">
        <v>35</v>
      </c>
      <c r="B67" s="206">
        <f t="shared" ref="B67:W67" si="13">B68+B69</f>
        <v>816.24634565778149</v>
      </c>
      <c r="C67" s="206">
        <f t="shared" si="13"/>
        <v>622.1981943250214</v>
      </c>
      <c r="D67" s="206">
        <f t="shared" si="13"/>
        <v>667.1695614789337</v>
      </c>
      <c r="E67" s="206">
        <f t="shared" si="13"/>
        <v>816.42545141874461</v>
      </c>
      <c r="F67" s="206">
        <f t="shared" si="13"/>
        <v>873.38581255374038</v>
      </c>
      <c r="G67" s="206">
        <f t="shared" si="13"/>
        <v>932.04849527085116</v>
      </c>
      <c r="H67" s="206">
        <f t="shared" si="13"/>
        <v>888.45571797076514</v>
      </c>
      <c r="I67" s="206">
        <f t="shared" si="13"/>
        <v>1005.364316423044</v>
      </c>
      <c r="J67" s="206">
        <f t="shared" si="13"/>
        <v>944.87403267411867</v>
      </c>
      <c r="K67" s="206">
        <f t="shared" si="13"/>
        <v>802.92373172828889</v>
      </c>
      <c r="L67" s="206">
        <f t="shared" si="13"/>
        <v>983.77429062768692</v>
      </c>
      <c r="M67" s="206">
        <f t="shared" si="13"/>
        <v>989.48650042992244</v>
      </c>
      <c r="N67" s="206">
        <f t="shared" si="13"/>
        <v>897.05038693035249</v>
      </c>
      <c r="O67" s="206">
        <f t="shared" si="13"/>
        <v>941.28426483233011</v>
      </c>
      <c r="P67" s="206">
        <f t="shared" si="13"/>
        <v>864.34617368873592</v>
      </c>
      <c r="Q67" s="206">
        <f t="shared" si="13"/>
        <v>990.78744625967317</v>
      </c>
      <c r="R67" s="206">
        <f t="shared" si="13"/>
        <v>939.31057609630261</v>
      </c>
      <c r="S67" s="206">
        <f t="shared" si="13"/>
        <v>1085.129578675838</v>
      </c>
      <c r="T67" s="206">
        <f t="shared" si="13"/>
        <v>1049.583147033534</v>
      </c>
      <c r="U67" s="206">
        <f t="shared" si="13"/>
        <v>1018.660705073087</v>
      </c>
      <c r="V67" s="206">
        <f t="shared" si="13"/>
        <v>1143.8583834909721</v>
      </c>
      <c r="W67" s="206">
        <f t="shared" si="13"/>
        <v>1023.888220120378</v>
      </c>
      <c r="DA67" s="71"/>
    </row>
    <row r="68" spans="1:105" ht="12" customHeight="1" x14ac:dyDescent="0.3">
      <c r="A68" s="18" t="s">
        <v>72</v>
      </c>
      <c r="B68" s="206">
        <v>816.24634565778149</v>
      </c>
      <c r="C68" s="206">
        <v>622.1981943250214</v>
      </c>
      <c r="D68" s="206">
        <v>667.1695614789337</v>
      </c>
      <c r="E68" s="206">
        <v>816.42545141874461</v>
      </c>
      <c r="F68" s="206">
        <v>873.38581255374038</v>
      </c>
      <c r="G68" s="206">
        <v>932.04849527085116</v>
      </c>
      <c r="H68" s="206">
        <v>888.45571797076514</v>
      </c>
      <c r="I68" s="206">
        <v>1005.364316423044</v>
      </c>
      <c r="J68" s="206">
        <v>944.87403267411867</v>
      </c>
      <c r="K68" s="206">
        <v>802.92373172828889</v>
      </c>
      <c r="L68" s="206">
        <v>983.77429062768692</v>
      </c>
      <c r="M68" s="206">
        <v>989.48650042992244</v>
      </c>
      <c r="N68" s="206">
        <v>897.05038693035249</v>
      </c>
      <c r="O68" s="206">
        <v>941.28426483233011</v>
      </c>
      <c r="P68" s="206">
        <v>864.34617368873592</v>
      </c>
      <c r="Q68" s="206">
        <v>990.78744625967317</v>
      </c>
      <c r="R68" s="206">
        <v>939.31057609630261</v>
      </c>
      <c r="S68" s="206">
        <v>1085.129578675838</v>
      </c>
      <c r="T68" s="206">
        <v>1049.583147033534</v>
      </c>
      <c r="U68" s="206">
        <v>1018.660705073087</v>
      </c>
      <c r="V68" s="206">
        <v>1143.8583834909721</v>
      </c>
      <c r="W68" s="206">
        <v>1023.888220120378</v>
      </c>
      <c r="DA68" s="71" t="s">
        <v>981</v>
      </c>
    </row>
    <row r="69" spans="1:105" ht="12" customHeight="1" x14ac:dyDescent="0.3">
      <c r="A69" s="18" t="s">
        <v>36</v>
      </c>
      <c r="B69" s="206">
        <v>0</v>
      </c>
      <c r="C69" s="206">
        <v>0</v>
      </c>
      <c r="D69" s="206">
        <v>0</v>
      </c>
      <c r="E69" s="206">
        <v>0</v>
      </c>
      <c r="F69" s="206">
        <v>0</v>
      </c>
      <c r="G69" s="206">
        <v>0</v>
      </c>
      <c r="H69" s="206">
        <v>0</v>
      </c>
      <c r="I69" s="206">
        <v>0</v>
      </c>
      <c r="J69" s="206">
        <v>0</v>
      </c>
      <c r="K69" s="206">
        <v>0</v>
      </c>
      <c r="L69" s="206">
        <v>0</v>
      </c>
      <c r="M69" s="206">
        <v>0</v>
      </c>
      <c r="N69" s="206">
        <v>0</v>
      </c>
      <c r="O69" s="206">
        <v>0</v>
      </c>
      <c r="P69" s="206">
        <v>0</v>
      </c>
      <c r="Q69" s="206">
        <v>0</v>
      </c>
      <c r="R69" s="206">
        <v>0</v>
      </c>
      <c r="S69" s="206">
        <v>0</v>
      </c>
      <c r="T69" s="206">
        <v>0</v>
      </c>
      <c r="U69" s="206">
        <v>0</v>
      </c>
      <c r="V69" s="206">
        <v>0</v>
      </c>
      <c r="W69" s="206">
        <v>0</v>
      </c>
      <c r="DA69" s="71" t="s">
        <v>982</v>
      </c>
    </row>
    <row r="70" spans="1:105" ht="12" customHeight="1" x14ac:dyDescent="0.3">
      <c r="A70" s="14" t="s">
        <v>37</v>
      </c>
      <c r="B70" s="206">
        <v>0</v>
      </c>
      <c r="C70" s="206">
        <v>0</v>
      </c>
      <c r="D70" s="206">
        <v>0</v>
      </c>
      <c r="E70" s="206">
        <v>0</v>
      </c>
      <c r="F70" s="206">
        <v>0</v>
      </c>
      <c r="G70" s="206">
        <v>0</v>
      </c>
      <c r="H70" s="206">
        <v>0</v>
      </c>
      <c r="I70" s="206">
        <v>0</v>
      </c>
      <c r="J70" s="206">
        <v>0</v>
      </c>
      <c r="K70" s="206">
        <v>0</v>
      </c>
      <c r="L70" s="206">
        <v>0</v>
      </c>
      <c r="M70" s="206">
        <v>0</v>
      </c>
      <c r="N70" s="206">
        <v>0</v>
      </c>
      <c r="O70" s="206">
        <v>0</v>
      </c>
      <c r="P70" s="206">
        <v>0</v>
      </c>
      <c r="Q70" s="206">
        <v>0</v>
      </c>
      <c r="R70" s="206">
        <v>0</v>
      </c>
      <c r="S70" s="206">
        <v>0</v>
      </c>
      <c r="T70" s="206">
        <v>0</v>
      </c>
      <c r="U70" s="206">
        <v>0</v>
      </c>
      <c r="V70" s="206">
        <v>0</v>
      </c>
      <c r="W70" s="206">
        <v>0</v>
      </c>
      <c r="DA70" s="71" t="s">
        <v>983</v>
      </c>
    </row>
    <row r="71" spans="1:105" ht="12" customHeight="1" x14ac:dyDescent="0.3">
      <c r="A71" s="114" t="s">
        <v>145</v>
      </c>
      <c r="B71" s="286">
        <f t="shared" ref="B71:W71" si="14">SUM(B72:B74)</f>
        <v>6454.7740757598986</v>
      </c>
      <c r="C71" s="286">
        <f t="shared" si="14"/>
        <v>6341.1848561267834</v>
      </c>
      <c r="D71" s="286">
        <f t="shared" si="14"/>
        <v>6326.964578779498</v>
      </c>
      <c r="E71" s="286">
        <f t="shared" si="14"/>
        <v>6330.0881424142481</v>
      </c>
      <c r="F71" s="286">
        <f t="shared" si="14"/>
        <v>6686.2683058250113</v>
      </c>
      <c r="G71" s="286">
        <f t="shared" si="14"/>
        <v>7015.2082425536937</v>
      </c>
      <c r="H71" s="286">
        <f t="shared" si="14"/>
        <v>6482.9670098476317</v>
      </c>
      <c r="I71" s="286">
        <f t="shared" si="14"/>
        <v>6565.4966852758535</v>
      </c>
      <c r="J71" s="286">
        <f t="shared" si="14"/>
        <v>7488.3366267678884</v>
      </c>
      <c r="K71" s="286">
        <f t="shared" si="14"/>
        <v>5921.4483959757781</v>
      </c>
      <c r="L71" s="286">
        <f t="shared" si="14"/>
        <v>6473.3860016389199</v>
      </c>
      <c r="M71" s="286">
        <f t="shared" si="14"/>
        <v>6288.4878491806994</v>
      </c>
      <c r="N71" s="286">
        <f t="shared" si="14"/>
        <v>6456.2443783657</v>
      </c>
      <c r="O71" s="286">
        <f t="shared" si="14"/>
        <v>7158.0300700542839</v>
      </c>
      <c r="P71" s="286">
        <f t="shared" si="14"/>
        <v>7678.3054316952539</v>
      </c>
      <c r="Q71" s="286">
        <f t="shared" si="14"/>
        <v>7270.2389366994557</v>
      </c>
      <c r="R71" s="286">
        <f t="shared" si="14"/>
        <v>7252.6203668422486</v>
      </c>
      <c r="S71" s="286">
        <f t="shared" si="14"/>
        <v>7154.2805535930211</v>
      </c>
      <c r="T71" s="286">
        <f t="shared" si="14"/>
        <v>7465.9891447580667</v>
      </c>
      <c r="U71" s="286">
        <f t="shared" si="14"/>
        <v>6922.6156883644571</v>
      </c>
      <c r="V71" s="286">
        <f t="shared" si="14"/>
        <v>6822.0616123631253</v>
      </c>
      <c r="W71" s="286">
        <f t="shared" si="14"/>
        <v>7213.827686005593</v>
      </c>
      <c r="DA71" s="118"/>
    </row>
    <row r="72" spans="1:105" ht="12" customHeight="1" x14ac:dyDescent="0.3">
      <c r="A72" s="51" t="str">
        <f>A53</f>
        <v>Basic chemicals</v>
      </c>
      <c r="B72" s="243">
        <f>CHI_fec!B16</f>
        <v>6454.7740757598986</v>
      </c>
      <c r="C72" s="243">
        <f>CHI_fec!C16</f>
        <v>6341.1848561267834</v>
      </c>
      <c r="D72" s="243">
        <f>CHI_fec!D16</f>
        <v>6326.964578779498</v>
      </c>
      <c r="E72" s="243">
        <f>CHI_fec!E16</f>
        <v>6330.0881424142481</v>
      </c>
      <c r="F72" s="243">
        <f>CHI_fec!F16</f>
        <v>6686.2683058250113</v>
      </c>
      <c r="G72" s="243">
        <f>CHI_fec!G16</f>
        <v>7015.2082425536937</v>
      </c>
      <c r="H72" s="243">
        <f>CHI_fec!H16</f>
        <v>6482.9670098476317</v>
      </c>
      <c r="I72" s="243">
        <f>CHI_fec!I16</f>
        <v>6565.4966852758535</v>
      </c>
      <c r="J72" s="243">
        <f>CHI_fec!J16</f>
        <v>7488.3366267678884</v>
      </c>
      <c r="K72" s="243">
        <f>CHI_fec!K16</f>
        <v>5921.4483959757781</v>
      </c>
      <c r="L72" s="243">
        <f>CHI_fec!L16</f>
        <v>6473.3860016389199</v>
      </c>
      <c r="M72" s="243">
        <f>CHI_fec!M16</f>
        <v>6288.4878491806994</v>
      </c>
      <c r="N72" s="243">
        <f>CHI_fec!N16</f>
        <v>6456.2443783657</v>
      </c>
      <c r="O72" s="243">
        <f>CHI_fec!O16</f>
        <v>7158.0300700542839</v>
      </c>
      <c r="P72" s="243">
        <f>CHI_fec!P16</f>
        <v>7678.3054316952539</v>
      </c>
      <c r="Q72" s="243">
        <f>CHI_fec!Q16</f>
        <v>7270.2389366994557</v>
      </c>
      <c r="R72" s="243">
        <f>CHI_fec!R16</f>
        <v>7252.6203668422486</v>
      </c>
      <c r="S72" s="243">
        <f>CHI_fec!S16</f>
        <v>7154.2805535930211</v>
      </c>
      <c r="T72" s="243">
        <f>CHI_fec!T16</f>
        <v>7465.9891447580667</v>
      </c>
      <c r="U72" s="243">
        <f>CHI_fec!U16</f>
        <v>6922.6156883644571</v>
      </c>
      <c r="V72" s="243">
        <f>CHI_fec!V16</f>
        <v>6822.0616123631253</v>
      </c>
      <c r="W72" s="243">
        <f>CHI_fec!W16</f>
        <v>7213.827686005593</v>
      </c>
      <c r="DA72" s="83"/>
    </row>
    <row r="73" spans="1:105" ht="12" customHeight="1" x14ac:dyDescent="0.3">
      <c r="A73" s="99" t="str">
        <f>A54</f>
        <v>Other chemicals</v>
      </c>
      <c r="B73" s="284">
        <v>0</v>
      </c>
      <c r="C73" s="284">
        <v>0</v>
      </c>
      <c r="D73" s="284">
        <v>0</v>
      </c>
      <c r="E73" s="284">
        <v>0</v>
      </c>
      <c r="F73" s="284">
        <v>0</v>
      </c>
      <c r="G73" s="284">
        <v>0</v>
      </c>
      <c r="H73" s="284">
        <v>0</v>
      </c>
      <c r="I73" s="284">
        <v>0</v>
      </c>
      <c r="J73" s="284">
        <v>0</v>
      </c>
      <c r="K73" s="284">
        <v>0</v>
      </c>
      <c r="L73" s="284">
        <v>0</v>
      </c>
      <c r="M73" s="284">
        <v>0</v>
      </c>
      <c r="N73" s="284">
        <v>0</v>
      </c>
      <c r="O73" s="284">
        <v>0</v>
      </c>
      <c r="P73" s="284">
        <v>0</v>
      </c>
      <c r="Q73" s="284">
        <v>0</v>
      </c>
      <c r="R73" s="284">
        <v>0</v>
      </c>
      <c r="S73" s="284">
        <v>0</v>
      </c>
      <c r="T73" s="284">
        <v>0</v>
      </c>
      <c r="U73" s="284">
        <v>0</v>
      </c>
      <c r="V73" s="284">
        <v>0</v>
      </c>
      <c r="W73" s="284">
        <v>0</v>
      </c>
      <c r="DA73" s="94"/>
    </row>
    <row r="74" spans="1:105" ht="12" customHeight="1" x14ac:dyDescent="0.3">
      <c r="A74" s="52" t="str">
        <f>A55</f>
        <v>Pharmaceutical products etc.</v>
      </c>
      <c r="B74" s="244">
        <v>0</v>
      </c>
      <c r="C74" s="244">
        <v>0</v>
      </c>
      <c r="D74" s="244">
        <v>0</v>
      </c>
      <c r="E74" s="244">
        <v>0</v>
      </c>
      <c r="F74" s="244">
        <v>0</v>
      </c>
      <c r="G74" s="244">
        <v>0</v>
      </c>
      <c r="H74" s="244">
        <v>0</v>
      </c>
      <c r="I74" s="244">
        <v>0</v>
      </c>
      <c r="J74" s="244">
        <v>0</v>
      </c>
      <c r="K74" s="244">
        <v>0</v>
      </c>
      <c r="L74" s="244">
        <v>0</v>
      </c>
      <c r="M74" s="244">
        <v>0</v>
      </c>
      <c r="N74" s="244">
        <v>0</v>
      </c>
      <c r="O74" s="244">
        <v>0</v>
      </c>
      <c r="P74" s="244">
        <v>0</v>
      </c>
      <c r="Q74" s="244">
        <v>0</v>
      </c>
      <c r="R74" s="244">
        <v>0</v>
      </c>
      <c r="S74" s="244">
        <v>0</v>
      </c>
      <c r="T74" s="244">
        <v>0</v>
      </c>
      <c r="U74" s="244">
        <v>0</v>
      </c>
      <c r="V74" s="244">
        <v>0</v>
      </c>
      <c r="W74" s="244">
        <v>0</v>
      </c>
      <c r="DA74" s="84"/>
    </row>
    <row r="75" spans="1:105" ht="12" customHeight="1" x14ac:dyDescent="0.3">
      <c r="A75" s="201"/>
      <c r="B75" s="201"/>
      <c r="C75" s="201"/>
      <c r="D75" s="201"/>
      <c r="E75" s="201"/>
      <c r="F75" s="201"/>
      <c r="G75" s="201"/>
      <c r="H75" s="201"/>
      <c r="I75" s="201"/>
      <c r="J75" s="201"/>
      <c r="K75" s="201"/>
      <c r="L75" s="201"/>
      <c r="M75" s="201"/>
      <c r="N75" s="201"/>
      <c r="O75" s="201"/>
      <c r="P75" s="201"/>
      <c r="Q75" s="201"/>
      <c r="R75" s="201"/>
      <c r="S75" s="201"/>
      <c r="T75" s="201"/>
      <c r="U75" s="201"/>
      <c r="V75" s="201"/>
      <c r="W75" s="201"/>
      <c r="DA75" s="173"/>
    </row>
    <row r="76" spans="1:105" ht="12" customHeight="1" x14ac:dyDescent="0.3">
      <c r="A76" s="30" t="s">
        <v>85</v>
      </c>
      <c r="B76" s="205">
        <f t="shared" ref="B76:W76" si="15">SUM(B77:B78)</f>
        <v>10937.561572776409</v>
      </c>
      <c r="C76" s="205">
        <f t="shared" si="15"/>
        <v>10617.337088980496</v>
      </c>
      <c r="D76" s="205">
        <f t="shared" si="15"/>
        <v>10132.743468221517</v>
      </c>
      <c r="E76" s="205">
        <f t="shared" si="15"/>
        <v>10902.333232315024</v>
      </c>
      <c r="F76" s="205">
        <f t="shared" si="15"/>
        <v>9971.604456544017</v>
      </c>
      <c r="G76" s="205">
        <f t="shared" si="15"/>
        <v>10555.902071323619</v>
      </c>
      <c r="H76" s="205">
        <f t="shared" si="15"/>
        <v>10007.905325575557</v>
      </c>
      <c r="I76" s="205">
        <f t="shared" si="15"/>
        <v>9914.8786629817168</v>
      </c>
      <c r="J76" s="205">
        <f t="shared" si="15"/>
        <v>9413.1792728842265</v>
      </c>
      <c r="K76" s="205">
        <f t="shared" si="15"/>
        <v>11425.009276842811</v>
      </c>
      <c r="L76" s="205">
        <f t="shared" si="15"/>
        <v>12796.93857294949</v>
      </c>
      <c r="M76" s="205">
        <f t="shared" si="15"/>
        <v>12609.720703062041</v>
      </c>
      <c r="N76" s="205">
        <f t="shared" si="15"/>
        <v>12529.742568249902</v>
      </c>
      <c r="O76" s="205">
        <f t="shared" si="15"/>
        <v>13867.908285494756</v>
      </c>
      <c r="P76" s="205">
        <f t="shared" si="15"/>
        <v>14169.914872665662</v>
      </c>
      <c r="Q76" s="205">
        <f t="shared" si="15"/>
        <v>14573.535021677832</v>
      </c>
      <c r="R76" s="205">
        <f t="shared" si="15"/>
        <v>14319.383047076364</v>
      </c>
      <c r="S76" s="205">
        <f t="shared" si="15"/>
        <v>13992.167255122629</v>
      </c>
      <c r="T76" s="205">
        <f t="shared" si="15"/>
        <v>14157.127280284069</v>
      </c>
      <c r="U76" s="205">
        <f t="shared" si="15"/>
        <v>12748.061188145002</v>
      </c>
      <c r="V76" s="205">
        <f t="shared" si="15"/>
        <v>13402.566738636455</v>
      </c>
      <c r="W76" s="205">
        <f t="shared" si="15"/>
        <v>13903.322378072617</v>
      </c>
      <c r="DA76" s="112"/>
    </row>
    <row r="77" spans="1:105" ht="12" customHeight="1" x14ac:dyDescent="0.3">
      <c r="A77" s="24" t="s">
        <v>146</v>
      </c>
      <c r="B77" s="215">
        <f>(CHI_emi!B5-CHI_emi!B59)+(CHI_emi!B61-CHI_emi!B108)+CHI_emi!B110</f>
        <v>4515.0420519580075</v>
      </c>
      <c r="C77" s="215">
        <f>(CHI_emi!C5-CHI_emi!C59)+(CHI_emi!C61-CHI_emi!C108)+CHI_emi!C110</f>
        <v>4558.2361853986986</v>
      </c>
      <c r="D77" s="215">
        <f>(CHI_emi!D5-CHI_emi!D59)+(CHI_emi!D61-CHI_emi!D108)+CHI_emi!D110</f>
        <v>4537.4594756379483</v>
      </c>
      <c r="E77" s="215">
        <f>(CHI_emi!E5-CHI_emi!E59)+(CHI_emi!E61-CHI_emi!E108)+CHI_emi!E110</f>
        <v>4579.8614305185902</v>
      </c>
      <c r="F77" s="215">
        <f>(CHI_emi!F5-CHI_emi!F59)+(CHI_emi!F61-CHI_emi!F108)+CHI_emi!F110</f>
        <v>3345.5414702388471</v>
      </c>
      <c r="G77" s="215">
        <f>(CHI_emi!G5-CHI_emi!G59)+(CHI_emi!G61-CHI_emi!G108)+CHI_emi!G110</f>
        <v>3632.3904262781725</v>
      </c>
      <c r="H77" s="215">
        <f>(CHI_emi!H5-CHI_emi!H59)+(CHI_emi!H61-CHI_emi!H108)+CHI_emi!H110</f>
        <v>3632.7325730385783</v>
      </c>
      <c r="I77" s="215">
        <f>(CHI_emi!I5-CHI_emi!I59)+(CHI_emi!I61-CHI_emi!I108)+CHI_emi!I110</f>
        <v>3655.8227199583239</v>
      </c>
      <c r="J77" s="215">
        <f>(CHI_emi!J5-CHI_emi!J59)+(CHI_emi!J61-CHI_emi!J108)+CHI_emi!J110</f>
        <v>3274.0255058390376</v>
      </c>
      <c r="K77" s="215">
        <f>(CHI_emi!K5-CHI_emi!K59)+(CHI_emi!K61-CHI_emi!K108)+CHI_emi!K110</f>
        <v>5940.3213515981342</v>
      </c>
      <c r="L77" s="215">
        <f>(CHI_emi!L5-CHI_emi!L59)+(CHI_emi!L61-CHI_emi!L108)+CHI_emi!L110</f>
        <v>6721.2274701586439</v>
      </c>
      <c r="M77" s="215">
        <f>(CHI_emi!M5-CHI_emi!M59)+(CHI_emi!M61-CHI_emi!M108)+CHI_emi!M110</f>
        <v>6337.2978165586546</v>
      </c>
      <c r="N77" s="215">
        <f>(CHI_emi!N5-CHI_emi!N59)+(CHI_emi!N61-CHI_emi!N108)+CHI_emi!N110</f>
        <v>6604.6259247583675</v>
      </c>
      <c r="O77" s="215">
        <f>(CHI_emi!O5-CHI_emi!O59)+(CHI_emi!O61-CHI_emi!O108)+CHI_emi!O110</f>
        <v>7244.3869322381179</v>
      </c>
      <c r="P77" s="215">
        <f>(CHI_emi!P5-CHI_emi!P59)+(CHI_emi!P61-CHI_emi!P108)+CHI_emi!P110</f>
        <v>7504.4962079985016</v>
      </c>
      <c r="Q77" s="215">
        <f>(CHI_emi!Q5-CHI_emi!Q59)+(CHI_emi!Q61-CHI_emi!Q108)+CHI_emi!Q110</f>
        <v>7462.3930030778283</v>
      </c>
      <c r="R77" s="215">
        <f>(CHI_emi!R5-CHI_emi!R59)+(CHI_emi!R61-CHI_emi!R108)+CHI_emi!R110</f>
        <v>7435.6714879180399</v>
      </c>
      <c r="S77" s="215">
        <f>(CHI_emi!S5-CHI_emi!S59)+(CHI_emi!S61-CHI_emi!S108)+CHI_emi!S110</f>
        <v>6900.8102078377242</v>
      </c>
      <c r="T77" s="215">
        <f>(CHI_emi!T5-CHI_emi!T59)+(CHI_emi!T61-CHI_emi!T108)+CHI_emi!T110</f>
        <v>6998.8397945977549</v>
      </c>
      <c r="U77" s="215">
        <f>(CHI_emi!U5-CHI_emi!U59)+(CHI_emi!U61-CHI_emi!U108)+CHI_emi!U110</f>
        <v>6262.5797480387409</v>
      </c>
      <c r="V77" s="215">
        <f>(CHI_emi!V5-CHI_emi!V59)+(CHI_emi!V61-CHI_emi!V108)+CHI_emi!V110</f>
        <v>6454.7311507179347</v>
      </c>
      <c r="W77" s="215">
        <f>(CHI_emi!W5-CHI_emi!W59)+(CHI_emi!W61-CHI_emi!W108)+CHI_emi!W110</f>
        <v>6995.1145312781473</v>
      </c>
      <c r="DA77" s="85"/>
    </row>
    <row r="78" spans="1:105" ht="12" customHeight="1" x14ac:dyDescent="0.3">
      <c r="A78" s="14" t="s">
        <v>147</v>
      </c>
      <c r="B78" s="206">
        <f>CHI_emi!B59+CHI_emi!B108</f>
        <v>6422.5195208184005</v>
      </c>
      <c r="C78" s="206">
        <f>CHI_emi!C59+CHI_emi!C108</f>
        <v>6059.100903581797</v>
      </c>
      <c r="D78" s="206">
        <f>CHI_emi!D59+CHI_emi!D108</f>
        <v>5595.2839925835688</v>
      </c>
      <c r="E78" s="206">
        <f>CHI_emi!E59+CHI_emi!E108</f>
        <v>6322.4718017964351</v>
      </c>
      <c r="F78" s="206">
        <f>CHI_emi!F59+CHI_emi!F108</f>
        <v>6626.062986305169</v>
      </c>
      <c r="G78" s="206">
        <f>CHI_emi!G59+CHI_emi!G108</f>
        <v>6923.5116450454461</v>
      </c>
      <c r="H78" s="206">
        <f>CHI_emi!H59+CHI_emi!H108</f>
        <v>6375.1727525369779</v>
      </c>
      <c r="I78" s="206">
        <f>CHI_emi!I59+CHI_emi!I108</f>
        <v>6259.0559430233934</v>
      </c>
      <c r="J78" s="206">
        <f>CHI_emi!J59+CHI_emi!J108</f>
        <v>6139.153767045188</v>
      </c>
      <c r="K78" s="206">
        <f>CHI_emi!K59+CHI_emi!K108</f>
        <v>5484.6879252446779</v>
      </c>
      <c r="L78" s="206">
        <f>CHI_emi!L59+CHI_emi!L108</f>
        <v>6075.7111027908468</v>
      </c>
      <c r="M78" s="206">
        <f>CHI_emi!M59+CHI_emi!M108</f>
        <v>6272.4228865033874</v>
      </c>
      <c r="N78" s="206">
        <f>CHI_emi!N59+CHI_emi!N108</f>
        <v>5925.1166434915331</v>
      </c>
      <c r="O78" s="206">
        <f>CHI_emi!O59+CHI_emi!O108</f>
        <v>6623.5213532566386</v>
      </c>
      <c r="P78" s="206">
        <f>CHI_emi!P59+CHI_emi!P108</f>
        <v>6665.4186646671606</v>
      </c>
      <c r="Q78" s="206">
        <f>CHI_emi!Q59+CHI_emi!Q108</f>
        <v>7111.1420186000023</v>
      </c>
      <c r="R78" s="206">
        <f>CHI_emi!R59+CHI_emi!R108</f>
        <v>6883.7115591583233</v>
      </c>
      <c r="S78" s="206">
        <f>CHI_emi!S59+CHI_emi!S108</f>
        <v>7091.3570472849051</v>
      </c>
      <c r="T78" s="206">
        <f>CHI_emi!T59+CHI_emi!T108</f>
        <v>7158.2874856863136</v>
      </c>
      <c r="U78" s="206">
        <f>CHI_emi!U59+CHI_emi!U108</f>
        <v>6485.4814401062622</v>
      </c>
      <c r="V78" s="206">
        <f>CHI_emi!V59+CHI_emi!V108</f>
        <v>6947.8355879185201</v>
      </c>
      <c r="W78" s="206">
        <f>CHI_emi!W59+CHI_emi!W108</f>
        <v>6908.2078467944693</v>
      </c>
      <c r="DA78" s="71"/>
    </row>
    <row r="79" spans="1:105" ht="12" customHeight="1" x14ac:dyDescent="0.3">
      <c r="A79" s="31" t="s">
        <v>145</v>
      </c>
      <c r="B79" s="212">
        <f t="shared" ref="B79:W79" si="16">SUM(B80:B82)</f>
        <v>10937.561572776407</v>
      </c>
      <c r="C79" s="212">
        <f t="shared" si="16"/>
        <v>10617.337088980496</v>
      </c>
      <c r="D79" s="212">
        <f t="shared" si="16"/>
        <v>10132.743468221517</v>
      </c>
      <c r="E79" s="212">
        <f t="shared" si="16"/>
        <v>10902.333232315024</v>
      </c>
      <c r="F79" s="212">
        <f t="shared" si="16"/>
        <v>9971.604456544017</v>
      </c>
      <c r="G79" s="212">
        <f t="shared" si="16"/>
        <v>10555.902071323619</v>
      </c>
      <c r="H79" s="212">
        <f t="shared" si="16"/>
        <v>10007.905325575555</v>
      </c>
      <c r="I79" s="212">
        <f t="shared" si="16"/>
        <v>9914.8786629817168</v>
      </c>
      <c r="J79" s="212">
        <f t="shared" si="16"/>
        <v>9413.1792728842265</v>
      </c>
      <c r="K79" s="212">
        <f t="shared" si="16"/>
        <v>11425.009276842813</v>
      </c>
      <c r="L79" s="212">
        <f t="shared" si="16"/>
        <v>12796.938572949492</v>
      </c>
      <c r="M79" s="212">
        <f t="shared" si="16"/>
        <v>12609.720703062043</v>
      </c>
      <c r="N79" s="212">
        <f t="shared" si="16"/>
        <v>12529.7425682499</v>
      </c>
      <c r="O79" s="212">
        <f t="shared" si="16"/>
        <v>13867.908285494757</v>
      </c>
      <c r="P79" s="212">
        <f t="shared" si="16"/>
        <v>14169.914872665662</v>
      </c>
      <c r="Q79" s="212">
        <f t="shared" si="16"/>
        <v>14573.53502167783</v>
      </c>
      <c r="R79" s="212">
        <f t="shared" si="16"/>
        <v>14319.383047076362</v>
      </c>
      <c r="S79" s="212">
        <f t="shared" si="16"/>
        <v>13992.167255122629</v>
      </c>
      <c r="T79" s="212">
        <f t="shared" si="16"/>
        <v>14157.127280284067</v>
      </c>
      <c r="U79" s="212">
        <f t="shared" si="16"/>
        <v>12748.061188145002</v>
      </c>
      <c r="V79" s="212">
        <f t="shared" si="16"/>
        <v>13402.566738636455</v>
      </c>
      <c r="W79" s="212">
        <f t="shared" si="16"/>
        <v>13903.322378072617</v>
      </c>
      <c r="DA79" s="109"/>
    </row>
    <row r="80" spans="1:105" ht="12" customHeight="1" x14ac:dyDescent="0.3">
      <c r="A80" s="51" t="s">
        <v>46</v>
      </c>
      <c r="B80" s="243">
        <f>CHI_emi!B$5</f>
        <v>8576.9029003653723</v>
      </c>
      <c r="C80" s="243">
        <f>CHI_emi!C$5</f>
        <v>8233.2221567925717</v>
      </c>
      <c r="D80" s="243">
        <f>CHI_emi!D$5</f>
        <v>7922.0230824316541</v>
      </c>
      <c r="E80" s="243">
        <f>CHI_emi!E$5</f>
        <v>8810.6764248465261</v>
      </c>
      <c r="F80" s="243">
        <f>CHI_emi!F$5</f>
        <v>8440.4870351667178</v>
      </c>
      <c r="G80" s="243">
        <f>CHI_emi!G$5</f>
        <v>8871.1313072838038</v>
      </c>
      <c r="H80" s="243">
        <f>CHI_emi!H$5</f>
        <v>8803.8273355557867</v>
      </c>
      <c r="I80" s="243">
        <f>CHI_emi!I$5</f>
        <v>9040.2019323249242</v>
      </c>
      <c r="J80" s="243">
        <f>CHI_emi!J$5</f>
        <v>8850.3817782016013</v>
      </c>
      <c r="K80" s="243">
        <f>CHI_emi!K$5</f>
        <v>9749.7159909892398</v>
      </c>
      <c r="L80" s="243">
        <f>CHI_emi!L$5</f>
        <v>10971.805398091241</v>
      </c>
      <c r="M80" s="243">
        <f>CHI_emi!M$5</f>
        <v>10991.500199818316</v>
      </c>
      <c r="N80" s="243">
        <f>CHI_emi!N$5</f>
        <v>10931.869095270969</v>
      </c>
      <c r="O80" s="243">
        <f>CHI_emi!O$5</f>
        <v>12151.697190461955</v>
      </c>
      <c r="P80" s="243">
        <f>CHI_emi!P$5</f>
        <v>12122.361392959891</v>
      </c>
      <c r="Q80" s="243">
        <f>CHI_emi!Q$5</f>
        <v>12868.342673693685</v>
      </c>
      <c r="R80" s="243">
        <f>CHI_emi!R$5</f>
        <v>13153.15198583376</v>
      </c>
      <c r="S80" s="243">
        <f>CHI_emi!S$5</f>
        <v>12826.027137142872</v>
      </c>
      <c r="T80" s="243">
        <f>CHI_emi!T$5</f>
        <v>12555.548721712476</v>
      </c>
      <c r="U80" s="243">
        <f>CHI_emi!U$5</f>
        <v>11362.391403409554</v>
      </c>
      <c r="V80" s="243">
        <f>CHI_emi!V$5</f>
        <v>12435.638961419107</v>
      </c>
      <c r="W80" s="243">
        <f>CHI_emi!W$5</f>
        <v>12896.292260830989</v>
      </c>
      <c r="DA80" s="83"/>
    </row>
    <row r="81" spans="1:105" ht="12" customHeight="1" x14ac:dyDescent="0.3">
      <c r="A81" s="99" t="s">
        <v>47</v>
      </c>
      <c r="B81" s="284">
        <f>CHI_emi!B$61</f>
        <v>2165.0489395441318</v>
      </c>
      <c r="C81" s="284">
        <f>CHI_emi!C$61</f>
        <v>2163.1383940347464</v>
      </c>
      <c r="D81" s="284">
        <f>CHI_emi!D$61</f>
        <v>1981.054714371618</v>
      </c>
      <c r="E81" s="284">
        <f>CHI_emi!E$61</f>
        <v>1852.4360997062311</v>
      </c>
      <c r="F81" s="284">
        <f>CHI_emi!F$61</f>
        <v>1346.0249949401566</v>
      </c>
      <c r="G81" s="284">
        <f>CHI_emi!G$61</f>
        <v>1452.5126059630027</v>
      </c>
      <c r="H81" s="284">
        <f>CHI_emi!H$61</f>
        <v>1026.3126794312361</v>
      </c>
      <c r="I81" s="284">
        <f>CHI_emi!I$61</f>
        <v>648.56437430729829</v>
      </c>
      <c r="J81" s="284">
        <f>CHI_emi!J$61</f>
        <v>375.99803553251087</v>
      </c>
      <c r="K81" s="284">
        <f>CHI_emi!K$61</f>
        <v>1438.6258387850678</v>
      </c>
      <c r="L81" s="284">
        <f>CHI_emi!L$61</f>
        <v>1572.6599875841332</v>
      </c>
      <c r="M81" s="284">
        <f>CHI_emi!M$61</f>
        <v>1377.3506170234209</v>
      </c>
      <c r="N81" s="284">
        <f>CHI_emi!N$61</f>
        <v>1343.8658148999791</v>
      </c>
      <c r="O81" s="284">
        <f>CHI_emi!O$61</f>
        <v>1440.4974277425474</v>
      </c>
      <c r="P81" s="284">
        <f>CHI_emi!P$61</f>
        <v>1776.9347876603226</v>
      </c>
      <c r="Q81" s="284">
        <f>CHI_emi!Q$61</f>
        <v>1432.1889923243714</v>
      </c>
      <c r="R81" s="284">
        <f>CHI_emi!R$61</f>
        <v>874.13186161088458</v>
      </c>
      <c r="S81" s="284">
        <f>CHI_emi!S$61</f>
        <v>900.66995274985823</v>
      </c>
      <c r="T81" s="284">
        <f>CHI_emi!T$61</f>
        <v>1338.0260993981401</v>
      </c>
      <c r="U81" s="284">
        <f>CHI_emi!U$61</f>
        <v>1125.25872367242</v>
      </c>
      <c r="V81" s="284">
        <f>CHI_emi!V$61</f>
        <v>712.73320422182553</v>
      </c>
      <c r="W81" s="284">
        <f>CHI_emi!W$61</f>
        <v>786.38110685760682</v>
      </c>
      <c r="DA81" s="94"/>
    </row>
    <row r="82" spans="1:105" ht="12" customHeight="1" x14ac:dyDescent="0.3">
      <c r="A82" s="52" t="s">
        <v>48</v>
      </c>
      <c r="B82" s="244">
        <f>CHI_emi!B$110</f>
        <v>195.60973286690381</v>
      </c>
      <c r="C82" s="244">
        <f>CHI_emi!C$110</f>
        <v>220.9765381531777</v>
      </c>
      <c r="D82" s="244">
        <f>CHI_emi!D$110</f>
        <v>229.66567141824439</v>
      </c>
      <c r="E82" s="244">
        <f>CHI_emi!E$110</f>
        <v>239.22070776226789</v>
      </c>
      <c r="F82" s="244">
        <f>CHI_emi!F$110</f>
        <v>185.09242643714151</v>
      </c>
      <c r="G82" s="244">
        <f>CHI_emi!G$110</f>
        <v>232.25815807681201</v>
      </c>
      <c r="H82" s="244">
        <f>CHI_emi!H$110</f>
        <v>177.76531058853331</v>
      </c>
      <c r="I82" s="244">
        <f>CHI_emi!I$110</f>
        <v>226.11235634949489</v>
      </c>
      <c r="J82" s="244">
        <f>CHI_emi!J$110</f>
        <v>186.79945915011331</v>
      </c>
      <c r="K82" s="244">
        <f>CHI_emi!K$110</f>
        <v>236.6674470685046</v>
      </c>
      <c r="L82" s="244">
        <f>CHI_emi!L$110</f>
        <v>252.47318727411681</v>
      </c>
      <c r="M82" s="244">
        <f>CHI_emi!M$110</f>
        <v>240.86988622030461</v>
      </c>
      <c r="N82" s="244">
        <f>CHI_emi!N$110</f>
        <v>254.00765807895229</v>
      </c>
      <c r="O82" s="244">
        <f>CHI_emi!O$110</f>
        <v>275.71366729025431</v>
      </c>
      <c r="P82" s="244">
        <f>CHI_emi!P$110</f>
        <v>270.61869204544888</v>
      </c>
      <c r="Q82" s="244">
        <f>CHI_emi!Q$110</f>
        <v>273.00335565977332</v>
      </c>
      <c r="R82" s="244">
        <f>CHI_emi!R$110</f>
        <v>292.09919963171899</v>
      </c>
      <c r="S82" s="244">
        <f>CHI_emi!S$110</f>
        <v>265.47016522989878</v>
      </c>
      <c r="T82" s="244">
        <f>CHI_emi!T$110</f>
        <v>263.55245917345258</v>
      </c>
      <c r="U82" s="244">
        <f>CHI_emi!U$110</f>
        <v>260.41106106302851</v>
      </c>
      <c r="V82" s="244">
        <f>CHI_emi!V$110</f>
        <v>254.19457299552269</v>
      </c>
      <c r="W82" s="244">
        <f>CHI_emi!W$110</f>
        <v>220.6490103840209</v>
      </c>
      <c r="DA82" s="84"/>
    </row>
    <row r="83" spans="1:105" ht="12" customHeight="1" x14ac:dyDescent="0.3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3">
      <c r="A84" s="115" t="s">
        <v>148</v>
      </c>
      <c r="B84" s="314"/>
      <c r="C84" s="314"/>
      <c r="D84" s="314"/>
      <c r="E84" s="314"/>
      <c r="F84" s="314"/>
      <c r="G84" s="314"/>
      <c r="H84" s="314"/>
      <c r="I84" s="314"/>
      <c r="J84" s="314"/>
      <c r="K84" s="314"/>
      <c r="L84" s="314"/>
      <c r="M84" s="314"/>
      <c r="N84" s="314"/>
      <c r="O84" s="314"/>
      <c r="P84" s="314"/>
      <c r="Q84" s="314"/>
      <c r="R84" s="314"/>
      <c r="S84" s="314"/>
      <c r="T84" s="314"/>
      <c r="U84" s="314"/>
      <c r="V84" s="314"/>
      <c r="W84" s="314"/>
      <c r="DA84" s="118"/>
    </row>
    <row r="85" spans="1:105" ht="12" customHeight="1" x14ac:dyDescent="0.3">
      <c r="A85" s="50" t="s">
        <v>46</v>
      </c>
      <c r="B85" s="289">
        <f t="shared" ref="B85:W85" si="17">IF(B$5=0,"",B$5/B$10*1000)</f>
        <v>573.453723818561</v>
      </c>
      <c r="C85" s="289">
        <f t="shared" si="17"/>
        <v>573.72108947264746</v>
      </c>
      <c r="D85" s="289">
        <f t="shared" si="17"/>
        <v>604.12088492520957</v>
      </c>
      <c r="E85" s="289">
        <f t="shared" si="17"/>
        <v>603.72150038262316</v>
      </c>
      <c r="F85" s="289">
        <f t="shared" si="17"/>
        <v>611.14864142939382</v>
      </c>
      <c r="G85" s="289">
        <f t="shared" si="17"/>
        <v>581.1269438576137</v>
      </c>
      <c r="H85" s="289">
        <f t="shared" si="17"/>
        <v>724.45611702413726</v>
      </c>
      <c r="I85" s="289">
        <f t="shared" si="17"/>
        <v>853.65464510811512</v>
      </c>
      <c r="J85" s="289">
        <f t="shared" si="17"/>
        <v>897.8185519032761</v>
      </c>
      <c r="K85" s="289">
        <f t="shared" si="17"/>
        <v>987.57748533450444</v>
      </c>
      <c r="L85" s="289">
        <f t="shared" si="17"/>
        <v>968.29688592108926</v>
      </c>
      <c r="M85" s="289">
        <f t="shared" si="17"/>
        <v>1098.0661780788982</v>
      </c>
      <c r="N85" s="289">
        <f t="shared" si="17"/>
        <v>1032.4992667052475</v>
      </c>
      <c r="O85" s="289">
        <f t="shared" si="17"/>
        <v>916.19869634569716</v>
      </c>
      <c r="P85" s="289">
        <f t="shared" si="17"/>
        <v>907.89932849045863</v>
      </c>
      <c r="Q85" s="289">
        <f t="shared" si="17"/>
        <v>1007.6257293142403</v>
      </c>
      <c r="R85" s="289">
        <f t="shared" si="17"/>
        <v>958.27376017522988</v>
      </c>
      <c r="S85" s="289">
        <f t="shared" si="17"/>
        <v>971.14755083477849</v>
      </c>
      <c r="T85" s="289">
        <f t="shared" si="17"/>
        <v>852.39961891218229</v>
      </c>
      <c r="U85" s="289">
        <f t="shared" si="17"/>
        <v>790.88905648647392</v>
      </c>
      <c r="V85" s="289">
        <f t="shared" si="17"/>
        <v>739.83025461214106</v>
      </c>
      <c r="W85" s="289">
        <f t="shared" si="17"/>
        <v>806.32686125775263</v>
      </c>
      <c r="DA85" s="83"/>
    </row>
    <row r="86" spans="1:105" ht="12" customHeight="1" x14ac:dyDescent="0.3">
      <c r="A86" s="107" t="s">
        <v>47</v>
      </c>
      <c r="B86" s="290">
        <f t="shared" ref="B86:W86" si="18">IF(B$6=0,"",B$6/B$11*1000)</f>
        <v>1647.3609858266045</v>
      </c>
      <c r="C86" s="290">
        <f t="shared" si="18"/>
        <v>1648.1290473618219</v>
      </c>
      <c r="D86" s="290">
        <f t="shared" si="18"/>
        <v>1735.4585648548571</v>
      </c>
      <c r="E86" s="290">
        <f t="shared" si="18"/>
        <v>1734.3112525496585</v>
      </c>
      <c r="F86" s="290">
        <f t="shared" si="18"/>
        <v>1755.6472067661721</v>
      </c>
      <c r="G86" s="290">
        <f t="shared" si="18"/>
        <v>1669.4038513673956</v>
      </c>
      <c r="H86" s="290">
        <f t="shared" si="18"/>
        <v>2081.145685447842</v>
      </c>
      <c r="I86" s="290">
        <f t="shared" si="18"/>
        <v>2452.2944037341472</v>
      </c>
      <c r="J86" s="290">
        <f t="shared" si="18"/>
        <v>2579.1640952439898</v>
      </c>
      <c r="K86" s="290">
        <f t="shared" si="18"/>
        <v>1935.2139002805598</v>
      </c>
      <c r="L86" s="290">
        <f t="shared" si="18"/>
        <v>1958.014388411015</v>
      </c>
      <c r="M86" s="290">
        <f t="shared" si="18"/>
        <v>1960.1991369486122</v>
      </c>
      <c r="N86" s="290">
        <f t="shared" si="18"/>
        <v>2148.6059644462048</v>
      </c>
      <c r="O86" s="290">
        <f t="shared" si="18"/>
        <v>2078.5017466893873</v>
      </c>
      <c r="P86" s="290">
        <f t="shared" si="18"/>
        <v>1713.4419524468447</v>
      </c>
      <c r="Q86" s="290">
        <f t="shared" si="18"/>
        <v>2216.0876160904677</v>
      </c>
      <c r="R86" s="290">
        <f t="shared" si="18"/>
        <v>3585.0599493400969</v>
      </c>
      <c r="S86" s="290">
        <f t="shared" si="18"/>
        <v>3195.3789773477833</v>
      </c>
      <c r="T86" s="290">
        <f t="shared" si="18"/>
        <v>1686.1876512307367</v>
      </c>
      <c r="U86" s="290">
        <f t="shared" si="18"/>
        <v>1801.8823745736963</v>
      </c>
      <c r="V86" s="290">
        <f t="shared" si="18"/>
        <v>3491.0096799954363</v>
      </c>
      <c r="W86" s="290">
        <f t="shared" si="18"/>
        <v>3415.6076431420438</v>
      </c>
      <c r="DA86" s="94"/>
    </row>
    <row r="87" spans="1:105" ht="12" customHeight="1" x14ac:dyDescent="0.3">
      <c r="A87" s="49" t="s">
        <v>48</v>
      </c>
      <c r="B87" s="291">
        <f t="shared" ref="B87:W87" si="19">IF(B$7=0,"",B$7/B$12*1000)</f>
        <v>21042.01369492853</v>
      </c>
      <c r="C87" s="291">
        <f t="shared" si="19"/>
        <v>21438.02569125931</v>
      </c>
      <c r="D87" s="291">
        <f t="shared" si="19"/>
        <v>22873.193849661016</v>
      </c>
      <c r="E87" s="291">
        <f t="shared" si="19"/>
        <v>22276.067386374642</v>
      </c>
      <c r="F87" s="291">
        <f t="shared" si="19"/>
        <v>24548.18747741896</v>
      </c>
      <c r="G87" s="291">
        <f t="shared" si="19"/>
        <v>23637.401572544764</v>
      </c>
      <c r="H87" s="291">
        <f t="shared" si="19"/>
        <v>26530.907266146452</v>
      </c>
      <c r="I87" s="291">
        <f t="shared" si="19"/>
        <v>33257.926351780239</v>
      </c>
      <c r="J87" s="291">
        <f t="shared" si="19"/>
        <v>33835.33369957353</v>
      </c>
      <c r="K87" s="291">
        <f t="shared" si="19"/>
        <v>28813.818847420956</v>
      </c>
      <c r="L87" s="291">
        <f t="shared" si="19"/>
        <v>27956.050083218961</v>
      </c>
      <c r="M87" s="291">
        <f t="shared" si="19"/>
        <v>30716.759310842877</v>
      </c>
      <c r="N87" s="291">
        <f t="shared" si="19"/>
        <v>28450.967287303461</v>
      </c>
      <c r="O87" s="291">
        <f t="shared" si="19"/>
        <v>25860.450416491378</v>
      </c>
      <c r="P87" s="291">
        <f t="shared" si="19"/>
        <v>25668.012947500196</v>
      </c>
      <c r="Q87" s="291">
        <f t="shared" si="19"/>
        <v>30554.296704656164</v>
      </c>
      <c r="R87" s="291">
        <f t="shared" si="19"/>
        <v>26863.379436031661</v>
      </c>
      <c r="S87" s="291">
        <f t="shared" si="19"/>
        <v>28938.111199764346</v>
      </c>
      <c r="T87" s="291">
        <f t="shared" si="19"/>
        <v>25822.74806082627</v>
      </c>
      <c r="U87" s="291">
        <f t="shared" si="19"/>
        <v>27310.356761187842</v>
      </c>
      <c r="V87" s="291">
        <f t="shared" si="19"/>
        <v>26561.058175499387</v>
      </c>
      <c r="W87" s="291">
        <f t="shared" si="19"/>
        <v>26701.868166119191</v>
      </c>
      <c r="DA87" s="84"/>
    </row>
    <row r="88" spans="1:105" ht="12" customHeight="1" x14ac:dyDescent="0.3">
      <c r="A88" s="115" t="s">
        <v>149</v>
      </c>
      <c r="B88" s="288"/>
      <c r="C88" s="288"/>
      <c r="D88" s="288"/>
      <c r="E88" s="288"/>
      <c r="F88" s="288"/>
      <c r="G88" s="288"/>
      <c r="H88" s="288"/>
      <c r="I88" s="288"/>
      <c r="J88" s="288"/>
      <c r="K88" s="288"/>
      <c r="L88" s="288"/>
      <c r="M88" s="288"/>
      <c r="N88" s="288"/>
      <c r="O88" s="288"/>
      <c r="P88" s="288"/>
      <c r="Q88" s="288"/>
      <c r="R88" s="288"/>
      <c r="S88" s="288"/>
      <c r="T88" s="288"/>
      <c r="U88" s="288"/>
      <c r="V88" s="288"/>
      <c r="W88" s="288"/>
      <c r="DA88" s="118"/>
    </row>
    <row r="89" spans="1:105" ht="12" customHeight="1" x14ac:dyDescent="0.3">
      <c r="A89" s="50" t="s">
        <v>46</v>
      </c>
      <c r="B89" s="254">
        <f t="shared" ref="B89:W89" si="20">IF(SUM(B90,B91)=0,"",SUM(B90,B91))</f>
        <v>2.2517536854418534</v>
      </c>
      <c r="C89" s="254">
        <f t="shared" si="20"/>
        <v>2.2389823343482984</v>
      </c>
      <c r="D89" s="254">
        <f t="shared" si="20"/>
        <v>2.1410388409179535</v>
      </c>
      <c r="E89" s="254">
        <f t="shared" si="20"/>
        <v>2.004776093263966</v>
      </c>
      <c r="F89" s="254">
        <f t="shared" si="20"/>
        <v>2.0769461477424027</v>
      </c>
      <c r="G89" s="254">
        <f t="shared" si="20"/>
        <v>2.062029750865495</v>
      </c>
      <c r="H89" s="254">
        <f t="shared" si="20"/>
        <v>1.8228927388089837</v>
      </c>
      <c r="I89" s="254">
        <f t="shared" si="20"/>
        <v>1.6855836366552215</v>
      </c>
      <c r="J89" s="254">
        <f t="shared" si="20"/>
        <v>1.7371320671400761</v>
      </c>
      <c r="K89" s="254">
        <f t="shared" si="20"/>
        <v>1.8796690352551626</v>
      </c>
      <c r="L89" s="254">
        <f t="shared" si="20"/>
        <v>1.8895707843435012</v>
      </c>
      <c r="M89" s="254">
        <f t="shared" si="20"/>
        <v>1.895211351446817</v>
      </c>
      <c r="N89" s="254">
        <f t="shared" si="20"/>
        <v>1.9191221041146531</v>
      </c>
      <c r="O89" s="254">
        <f t="shared" si="20"/>
        <v>1.8613637585187659</v>
      </c>
      <c r="P89" s="254">
        <f t="shared" si="20"/>
        <v>1.8085749213428248</v>
      </c>
      <c r="Q89" s="254">
        <f t="shared" si="20"/>
        <v>1.7031722043240602</v>
      </c>
      <c r="R89" s="254">
        <f t="shared" si="20"/>
        <v>1.7408887378279116</v>
      </c>
      <c r="S89" s="254">
        <f t="shared" si="20"/>
        <v>1.623459129299631</v>
      </c>
      <c r="T89" s="254">
        <f t="shared" si="20"/>
        <v>1.5697016229899989</v>
      </c>
      <c r="U89" s="254">
        <f t="shared" si="20"/>
        <v>1.5076852118181077</v>
      </c>
      <c r="V89" s="254">
        <f t="shared" si="20"/>
        <v>1.4561468429710525</v>
      </c>
      <c r="W89" s="254">
        <f t="shared" si="20"/>
        <v>1.5078675192770046</v>
      </c>
      <c r="DA89" s="83"/>
    </row>
    <row r="90" spans="1:105" ht="12" customHeight="1" x14ac:dyDescent="0.3">
      <c r="A90" s="99" t="s">
        <v>984</v>
      </c>
      <c r="B90" s="293">
        <f t="shared" ref="B90:W90" si="21">IF(B$72=0,"",B$72/B$10)</f>
        <v>1.8166075830109438</v>
      </c>
      <c r="C90" s="293">
        <f t="shared" si="21"/>
        <v>1.8015958579558851</v>
      </c>
      <c r="D90" s="293">
        <f t="shared" si="21"/>
        <v>1.6991066114399722</v>
      </c>
      <c r="E90" s="293">
        <f t="shared" si="21"/>
        <v>1.5680214296962451</v>
      </c>
      <c r="F90" s="293">
        <f t="shared" si="21"/>
        <v>1.6850025556950992</v>
      </c>
      <c r="G90" s="293">
        <f t="shared" si="21"/>
        <v>1.6720362252077963</v>
      </c>
      <c r="H90" s="293">
        <f t="shared" si="21"/>
        <v>1.3857193318922023</v>
      </c>
      <c r="I90" s="293">
        <f t="shared" si="21"/>
        <v>1.2483411119550774</v>
      </c>
      <c r="J90" s="293">
        <f t="shared" si="21"/>
        <v>1.3218006332044929</v>
      </c>
      <c r="K90" s="293">
        <f t="shared" si="21"/>
        <v>1.2988790672104495</v>
      </c>
      <c r="L90" s="293">
        <f t="shared" si="21"/>
        <v>1.2823313969265147</v>
      </c>
      <c r="M90" s="293">
        <f t="shared" si="21"/>
        <v>1.2900477613097256</v>
      </c>
      <c r="N90" s="293">
        <f t="shared" si="21"/>
        <v>1.3003445665609157</v>
      </c>
      <c r="O90" s="293">
        <f t="shared" si="21"/>
        <v>1.2855206847696827</v>
      </c>
      <c r="P90" s="293">
        <f t="shared" si="21"/>
        <v>1.2860087685764434</v>
      </c>
      <c r="Q90" s="293">
        <f t="shared" si="21"/>
        <v>1.1704609339523535</v>
      </c>
      <c r="R90" s="293">
        <f t="shared" si="21"/>
        <v>1.1613049059514795</v>
      </c>
      <c r="S90" s="293">
        <f t="shared" si="21"/>
        <v>1.0961481668710522</v>
      </c>
      <c r="T90" s="293">
        <f t="shared" si="21"/>
        <v>1.0959852199435702</v>
      </c>
      <c r="U90" s="293">
        <f t="shared" si="21"/>
        <v>1.0426361949107852</v>
      </c>
      <c r="V90" s="293">
        <f t="shared" si="21"/>
        <v>0.97247956550513837</v>
      </c>
      <c r="W90" s="293">
        <f t="shared" si="21"/>
        <v>1.0061393018683675</v>
      </c>
      <c r="DA90" s="94"/>
    </row>
    <row r="91" spans="1:105" ht="12" customHeight="1" x14ac:dyDescent="0.3">
      <c r="A91" s="99" t="s">
        <v>985</v>
      </c>
      <c r="B91" s="293">
        <f t="shared" ref="B91:W91" si="22">IF(B$53=0,"",B$53/B$10)</f>
        <v>0.43514610243090968</v>
      </c>
      <c r="C91" s="293">
        <f t="shared" si="22"/>
        <v>0.43738647639241351</v>
      </c>
      <c r="D91" s="293">
        <f t="shared" si="22"/>
        <v>0.44193222947798128</v>
      </c>
      <c r="E91" s="293">
        <f t="shared" si="22"/>
        <v>0.43675466356772086</v>
      </c>
      <c r="F91" s="293">
        <f t="shared" si="22"/>
        <v>0.39194359204730334</v>
      </c>
      <c r="G91" s="293">
        <f t="shared" si="22"/>
        <v>0.38999352565769896</v>
      </c>
      <c r="H91" s="293">
        <f t="shared" si="22"/>
        <v>0.43717340691678136</v>
      </c>
      <c r="I91" s="293">
        <f t="shared" si="22"/>
        <v>0.43724252470014419</v>
      </c>
      <c r="J91" s="293">
        <f t="shared" si="22"/>
        <v>0.41533143393558303</v>
      </c>
      <c r="K91" s="293">
        <f t="shared" si="22"/>
        <v>0.58078996804471306</v>
      </c>
      <c r="L91" s="293">
        <f t="shared" si="22"/>
        <v>0.60723938741698658</v>
      </c>
      <c r="M91" s="293">
        <f t="shared" si="22"/>
        <v>0.60516359013709131</v>
      </c>
      <c r="N91" s="293">
        <f t="shared" si="22"/>
        <v>0.61877753755373754</v>
      </c>
      <c r="O91" s="293">
        <f t="shared" si="22"/>
        <v>0.57584307374908317</v>
      </c>
      <c r="P91" s="293">
        <f t="shared" si="22"/>
        <v>0.5225661527663813</v>
      </c>
      <c r="Q91" s="293">
        <f t="shared" si="22"/>
        <v>0.53271127037170662</v>
      </c>
      <c r="R91" s="293">
        <f t="shared" si="22"/>
        <v>0.57958383187643203</v>
      </c>
      <c r="S91" s="293">
        <f t="shared" si="22"/>
        <v>0.52731096242857889</v>
      </c>
      <c r="T91" s="293">
        <f t="shared" si="22"/>
        <v>0.47371640304642881</v>
      </c>
      <c r="U91" s="293">
        <f t="shared" si="22"/>
        <v>0.46504901690732253</v>
      </c>
      <c r="V91" s="293">
        <f t="shared" si="22"/>
        <v>0.48366727746591404</v>
      </c>
      <c r="W91" s="293">
        <f t="shared" si="22"/>
        <v>0.50172821740863716</v>
      </c>
      <c r="DA91" s="94"/>
    </row>
    <row r="92" spans="1:105" ht="12" customHeight="1" x14ac:dyDescent="0.3">
      <c r="A92" s="107" t="s">
        <v>47</v>
      </c>
      <c r="B92" s="293">
        <f t="shared" ref="B92:W92" si="23">IF(B$54=0,"",B$54/B$11)</f>
        <v>0.34349108867048883</v>
      </c>
      <c r="C92" s="293">
        <f t="shared" si="23"/>
        <v>0.34576077120395521</v>
      </c>
      <c r="D92" s="293">
        <f t="shared" si="23"/>
        <v>0.34632255351809532</v>
      </c>
      <c r="E92" s="293">
        <f t="shared" si="23"/>
        <v>0.36152725378357653</v>
      </c>
      <c r="F92" s="293">
        <f t="shared" si="23"/>
        <v>0.31655440261812817</v>
      </c>
      <c r="G92" s="293">
        <f t="shared" si="23"/>
        <v>0.31180595347155798</v>
      </c>
      <c r="H92" s="293">
        <f t="shared" si="23"/>
        <v>0.36206410256731825</v>
      </c>
      <c r="I92" s="293">
        <f t="shared" si="23"/>
        <v>0.35205751321740697</v>
      </c>
      <c r="J92" s="293">
        <f t="shared" si="23"/>
        <v>0.33309876069231759</v>
      </c>
      <c r="K92" s="293">
        <f t="shared" si="23"/>
        <v>0.57982813302506253</v>
      </c>
      <c r="L92" s="293">
        <f t="shared" si="23"/>
        <v>0.60111070936448341</v>
      </c>
      <c r="M92" s="293">
        <f t="shared" si="23"/>
        <v>0.5715084808674169</v>
      </c>
      <c r="N92" s="293">
        <f t="shared" si="23"/>
        <v>0.64103007238341136</v>
      </c>
      <c r="O92" s="293">
        <f t="shared" si="23"/>
        <v>0.63089002475199707</v>
      </c>
      <c r="P92" s="293">
        <f t="shared" si="23"/>
        <v>0.59484291146530621</v>
      </c>
      <c r="Q92" s="293">
        <f t="shared" si="23"/>
        <v>0.60794931764758997</v>
      </c>
      <c r="R92" s="293">
        <f t="shared" si="23"/>
        <v>0.77056693509024277</v>
      </c>
      <c r="S92" s="293">
        <f t="shared" si="23"/>
        <v>0.70162641503452994</v>
      </c>
      <c r="T92" s="293">
        <f t="shared" si="23"/>
        <v>0.4521356353840581</v>
      </c>
      <c r="U92" s="293">
        <f t="shared" si="23"/>
        <v>0.45942930771400936</v>
      </c>
      <c r="V92" s="293">
        <f t="shared" si="23"/>
        <v>0.5864717580194313</v>
      </c>
      <c r="W92" s="293">
        <f t="shared" si="23"/>
        <v>0.60359216331656251</v>
      </c>
      <c r="DA92" s="94"/>
    </row>
    <row r="93" spans="1:105" ht="12" customHeight="1" x14ac:dyDescent="0.3">
      <c r="A93" s="49" t="s">
        <v>48</v>
      </c>
      <c r="B93" s="255">
        <f t="shared" ref="B93:W93" si="24">IF(B$55=0,"",B$55/B$12)</f>
        <v>0.76279041425469862</v>
      </c>
      <c r="C93" s="255">
        <f t="shared" si="24"/>
        <v>0.77714617692601506</v>
      </c>
      <c r="D93" s="255">
        <f t="shared" si="24"/>
        <v>0.82917221064807489</v>
      </c>
      <c r="E93" s="255">
        <f t="shared" si="24"/>
        <v>0.80752588207437814</v>
      </c>
      <c r="F93" s="255">
        <f t="shared" si="24"/>
        <v>0.88989211615309805</v>
      </c>
      <c r="G93" s="255">
        <f t="shared" si="24"/>
        <v>0.85687537318596585</v>
      </c>
      <c r="H93" s="255">
        <f t="shared" si="24"/>
        <v>0.96176734971778965</v>
      </c>
      <c r="I93" s="255">
        <f t="shared" si="24"/>
        <v>1.2056273599537208</v>
      </c>
      <c r="J93" s="255">
        <f t="shared" si="24"/>
        <v>1.2265588542680264</v>
      </c>
      <c r="K93" s="255">
        <f t="shared" si="24"/>
        <v>0.82085836914983512</v>
      </c>
      <c r="L93" s="255">
        <f t="shared" si="24"/>
        <v>0.71097994927798913</v>
      </c>
      <c r="M93" s="255">
        <f t="shared" si="24"/>
        <v>0.89662244273499259</v>
      </c>
      <c r="N93" s="255">
        <f t="shared" si="24"/>
        <v>0.77562197747878558</v>
      </c>
      <c r="O93" s="255">
        <f t="shared" si="24"/>
        <v>0.65139111703740771</v>
      </c>
      <c r="P93" s="255">
        <f t="shared" si="24"/>
        <v>0.67780937677980702</v>
      </c>
      <c r="Q93" s="255">
        <f t="shared" si="24"/>
        <v>0.83472095328650298</v>
      </c>
      <c r="R93" s="255">
        <f t="shared" si="24"/>
        <v>0.71935866293789674</v>
      </c>
      <c r="S93" s="255">
        <f t="shared" si="24"/>
        <v>0.6999925841511252</v>
      </c>
      <c r="T93" s="255">
        <f t="shared" si="24"/>
        <v>0.52367858608986195</v>
      </c>
      <c r="U93" s="255">
        <f t="shared" si="24"/>
        <v>0.45859509078589777</v>
      </c>
      <c r="V93" s="255">
        <f t="shared" si="24"/>
        <v>0.39825794818651483</v>
      </c>
      <c r="W93" s="255">
        <f t="shared" si="24"/>
        <v>0.40036926082992946</v>
      </c>
      <c r="DA93" s="84"/>
    </row>
    <row r="94" spans="1:105" ht="12" customHeight="1" x14ac:dyDescent="0.3">
      <c r="A94" s="115" t="s">
        <v>150</v>
      </c>
      <c r="B94" s="288"/>
      <c r="C94" s="288"/>
      <c r="D94" s="288"/>
      <c r="E94" s="288"/>
      <c r="F94" s="288"/>
      <c r="G94" s="288"/>
      <c r="H94" s="288"/>
      <c r="I94" s="288"/>
      <c r="J94" s="288"/>
      <c r="K94" s="288"/>
      <c r="L94" s="288"/>
      <c r="M94" s="288"/>
      <c r="N94" s="288"/>
      <c r="O94" s="288"/>
      <c r="P94" s="288"/>
      <c r="Q94" s="288"/>
      <c r="R94" s="288"/>
      <c r="S94" s="288"/>
      <c r="T94" s="288"/>
      <c r="U94" s="288"/>
      <c r="V94" s="288"/>
      <c r="W94" s="288"/>
      <c r="DA94" s="118"/>
    </row>
    <row r="95" spans="1:105" ht="12" customHeight="1" x14ac:dyDescent="0.3">
      <c r="A95" s="50" t="s">
        <v>46</v>
      </c>
      <c r="B95" s="254">
        <f t="shared" ref="B95:W95" si="25">IF(SUM(B96,B97)=0,"",SUM(B96,B97))</f>
        <v>2.0248705765553021</v>
      </c>
      <c r="C95" s="254">
        <f t="shared" si="25"/>
        <v>2.0110811286008183</v>
      </c>
      <c r="D95" s="254">
        <f t="shared" si="25"/>
        <v>1.9107169501031844</v>
      </c>
      <c r="E95" s="254">
        <f t="shared" si="25"/>
        <v>1.7783451298090642</v>
      </c>
      <c r="F95" s="254">
        <f t="shared" si="25"/>
        <v>1.8750954821481312</v>
      </c>
      <c r="G95" s="254">
        <f t="shared" si="25"/>
        <v>1.8628934609502401</v>
      </c>
      <c r="H95" s="254">
        <f t="shared" si="25"/>
        <v>1.6013739747606741</v>
      </c>
      <c r="I95" s="254">
        <f t="shared" si="25"/>
        <v>1.4665514939278639</v>
      </c>
      <c r="J95" s="254">
        <f t="shared" si="25"/>
        <v>1.5325510381286396</v>
      </c>
      <c r="K95" s="254">
        <f t="shared" si="25"/>
        <v>1.5894811328796346</v>
      </c>
      <c r="L95" s="254">
        <f t="shared" si="25"/>
        <v>1.5851055319265901</v>
      </c>
      <c r="M95" s="254">
        <f t="shared" si="25"/>
        <v>1.592565322113785</v>
      </c>
      <c r="N95" s="254">
        <f t="shared" si="25"/>
        <v>1.6126499204757416</v>
      </c>
      <c r="O95" s="254">
        <f t="shared" si="25"/>
        <v>1.5782926550945371</v>
      </c>
      <c r="P95" s="254">
        <f t="shared" si="25"/>
        <v>1.5557354839189474</v>
      </c>
      <c r="Q95" s="254">
        <f t="shared" si="25"/>
        <v>1.4471679217761264</v>
      </c>
      <c r="R95" s="254">
        <f t="shared" si="25"/>
        <v>1.4640270746965796</v>
      </c>
      <c r="S95" s="254">
        <f t="shared" si="25"/>
        <v>1.3736111748035502</v>
      </c>
      <c r="T95" s="254">
        <f t="shared" si="25"/>
        <v>1.3505062668744658</v>
      </c>
      <c r="U95" s="254">
        <f t="shared" si="25"/>
        <v>1.2932015804146042</v>
      </c>
      <c r="V95" s="254">
        <f t="shared" si="25"/>
        <v>1.2346194857171042</v>
      </c>
      <c r="W95" s="254">
        <f t="shared" si="25"/>
        <v>1.28052673919515</v>
      </c>
      <c r="DA95" s="83"/>
    </row>
    <row r="96" spans="1:105" ht="12" customHeight="1" x14ac:dyDescent="0.3">
      <c r="A96" s="99" t="s">
        <v>984</v>
      </c>
      <c r="B96" s="293">
        <f>IF(CHI_ued!B$16=0,"",CHI_ued!B$16/B$10)</f>
        <v>1.8166075830109438</v>
      </c>
      <c r="C96" s="293">
        <f>IF(CHI_ued!C$16=0,"",CHI_ued!C$16/C$10)</f>
        <v>1.8015958579558851</v>
      </c>
      <c r="D96" s="293">
        <f>IF(CHI_ued!D$16=0,"",CHI_ued!D$16/D$10)</f>
        <v>1.6991066114399722</v>
      </c>
      <c r="E96" s="293">
        <f>IF(CHI_ued!E$16=0,"",CHI_ued!E$16/E$10)</f>
        <v>1.5680214296962451</v>
      </c>
      <c r="F96" s="293">
        <f>IF(CHI_ued!F$16=0,"",CHI_ued!F$16/F$10)</f>
        <v>1.6850025556950992</v>
      </c>
      <c r="G96" s="293">
        <f>IF(CHI_ued!G$16=0,"",CHI_ued!G$16/G$10)</f>
        <v>1.6720362252077963</v>
      </c>
      <c r="H96" s="293">
        <f>IF(CHI_ued!H$16=0,"",CHI_ued!H$16/H$10)</f>
        <v>1.3857193318922023</v>
      </c>
      <c r="I96" s="293">
        <f>IF(CHI_ued!I$16=0,"",CHI_ued!I$16/I$10)</f>
        <v>1.2483411119550774</v>
      </c>
      <c r="J96" s="293">
        <f>IF(CHI_ued!J$16=0,"",CHI_ued!J$16/J$10)</f>
        <v>1.3218006332044929</v>
      </c>
      <c r="K96" s="293">
        <f>IF(CHI_ued!K$16=0,"",CHI_ued!K$16/K$10)</f>
        <v>1.2988790672104495</v>
      </c>
      <c r="L96" s="293">
        <f>IF(CHI_ued!L$16=0,"",CHI_ued!L$16/L$10)</f>
        <v>1.2823313969265147</v>
      </c>
      <c r="M96" s="293">
        <f>IF(CHI_ued!M$16=0,"",CHI_ued!M$16/M$10)</f>
        <v>1.2900477613097256</v>
      </c>
      <c r="N96" s="293">
        <f>IF(CHI_ued!N$16=0,"",CHI_ued!N$16/N$10)</f>
        <v>1.3003445665609157</v>
      </c>
      <c r="O96" s="293">
        <f>IF(CHI_ued!O$16=0,"",CHI_ued!O$16/O$10)</f>
        <v>1.2855206847696827</v>
      </c>
      <c r="P96" s="293">
        <f>IF(CHI_ued!P$16=0,"",CHI_ued!P$16/P$10)</f>
        <v>1.2860087685764434</v>
      </c>
      <c r="Q96" s="293">
        <f>IF(CHI_ued!Q$16=0,"",CHI_ued!Q$16/Q$10)</f>
        <v>1.1704609339523535</v>
      </c>
      <c r="R96" s="293">
        <f>IF(CHI_ued!R$16=0,"",CHI_ued!R$16/R$10)</f>
        <v>1.1613049059514795</v>
      </c>
      <c r="S96" s="293">
        <f>IF(CHI_ued!S$16=0,"",CHI_ued!S$16/S$10)</f>
        <v>1.0961481668710522</v>
      </c>
      <c r="T96" s="293">
        <f>IF(CHI_ued!T$16=0,"",CHI_ued!T$16/T$10)</f>
        <v>1.0959852199435702</v>
      </c>
      <c r="U96" s="293">
        <f>IF(CHI_ued!U$16=0,"",CHI_ued!U$16/U$10)</f>
        <v>1.0426361949107852</v>
      </c>
      <c r="V96" s="293">
        <f>IF(CHI_ued!V$16=0,"",CHI_ued!V$16/V$10)</f>
        <v>0.97247956550513837</v>
      </c>
      <c r="W96" s="293">
        <f>IF(CHI_ued!W$16=0,"",CHI_ued!W$16/W$10)</f>
        <v>1.0061393018683675</v>
      </c>
      <c r="DA96" s="94"/>
    </row>
    <row r="97" spans="1:105" ht="12" customHeight="1" x14ac:dyDescent="0.3">
      <c r="A97" s="99" t="s">
        <v>985</v>
      </c>
      <c r="B97" s="293">
        <f>IF((CHI_ued!B$5-CHI_ued!B$16)=0,"",(CHI_ued!B$5-CHI_ued!B$16)/B$10)</f>
        <v>0.20826299354435851</v>
      </c>
      <c r="C97" s="293">
        <f>IF((CHI_ued!C$5-CHI_ued!C$16)=0,"",(CHI_ued!C$5-CHI_ued!C$16)/C$10)</f>
        <v>0.20948527064493341</v>
      </c>
      <c r="D97" s="293">
        <f>IF((CHI_ued!D$5-CHI_ued!D$16)=0,"",(CHI_ued!D$5-CHI_ued!D$16)/D$10)</f>
        <v>0.21161033866321213</v>
      </c>
      <c r="E97" s="293">
        <f>IF((CHI_ued!E$5-CHI_ued!E$16)=0,"",(CHI_ued!E$5-CHI_ued!E$16)/E$10)</f>
        <v>0.21032370011281917</v>
      </c>
      <c r="F97" s="293">
        <f>IF((CHI_ued!F$5-CHI_ued!F$16)=0,"",(CHI_ued!F$5-CHI_ued!F$16)/F$10)</f>
        <v>0.19009292645303208</v>
      </c>
      <c r="G97" s="293">
        <f>IF((CHI_ued!G$5-CHI_ued!G$16)=0,"",(CHI_ued!G$5-CHI_ued!G$16)/G$10)</f>
        <v>0.19085723574244376</v>
      </c>
      <c r="H97" s="293">
        <f>IF((CHI_ued!H$5-CHI_ued!H$16)=0,"",(CHI_ued!H$5-CHI_ued!H$16)/H$10)</f>
        <v>0.21565464286847169</v>
      </c>
      <c r="I97" s="293">
        <f>IF((CHI_ued!I$5-CHI_ued!I$16)=0,"",(CHI_ued!I$5-CHI_ued!I$16)/I$10)</f>
        <v>0.21821038197278655</v>
      </c>
      <c r="J97" s="293">
        <f>IF((CHI_ued!J$5-CHI_ued!J$16)=0,"",(CHI_ued!J$5-CHI_ued!J$16)/J$10)</f>
        <v>0.21075040492414659</v>
      </c>
      <c r="K97" s="293">
        <f>IF((CHI_ued!K$5-CHI_ued!K$16)=0,"",(CHI_ued!K$5-CHI_ued!K$16)/K$10)</f>
        <v>0.29060206566918512</v>
      </c>
      <c r="L97" s="293">
        <f>IF((CHI_ued!L$5-CHI_ued!L$16)=0,"",(CHI_ued!L$5-CHI_ued!L$16)/L$10)</f>
        <v>0.30277413500007538</v>
      </c>
      <c r="M97" s="293">
        <f>IF((CHI_ued!M$5-CHI_ued!M$16)=0,"",(CHI_ued!M$5-CHI_ued!M$16)/M$10)</f>
        <v>0.30251756080405934</v>
      </c>
      <c r="N97" s="293">
        <f>IF((CHI_ued!N$5-CHI_ued!N$16)=0,"",(CHI_ued!N$5-CHI_ued!N$16)/N$10)</f>
        <v>0.31230535391482606</v>
      </c>
      <c r="O97" s="293">
        <f>IF((CHI_ued!O$5-CHI_ued!O$16)=0,"",(CHI_ued!O$5-CHI_ued!O$16)/O$10)</f>
        <v>0.2927719703248543</v>
      </c>
      <c r="P97" s="293">
        <f>IF((CHI_ued!P$5-CHI_ued!P$16)=0,"",(CHI_ued!P$5-CHI_ued!P$16)/P$10)</f>
        <v>0.26972671534250398</v>
      </c>
      <c r="Q97" s="293">
        <f>IF((CHI_ued!Q$5-CHI_ued!Q$16)=0,"",(CHI_ued!Q$5-CHI_ued!Q$16)/Q$10)</f>
        <v>0.27670698782377284</v>
      </c>
      <c r="R97" s="293">
        <f>IF((CHI_ued!R$5-CHI_ued!R$16)=0,"",(CHI_ued!R$5-CHI_ued!R$16)/R$10)</f>
        <v>0.3027221687451</v>
      </c>
      <c r="S97" s="293">
        <f>IF((CHI_ued!S$5-CHI_ued!S$16)=0,"",(CHI_ued!S$5-CHI_ued!S$16)/S$10)</f>
        <v>0.27746300793249801</v>
      </c>
      <c r="T97" s="293">
        <f>IF((CHI_ued!T$5-CHI_ued!T$16)=0,"",(CHI_ued!T$5-CHI_ued!T$16)/T$10)</f>
        <v>0.2545210469308955</v>
      </c>
      <c r="U97" s="293">
        <f>IF((CHI_ued!U$5-CHI_ued!U$16)=0,"",(CHI_ued!U$5-CHI_ued!U$16)/U$10)</f>
        <v>0.25056538550381902</v>
      </c>
      <c r="V97" s="293">
        <f>IF((CHI_ued!V$5-CHI_ued!V$16)=0,"",(CHI_ued!V$5-CHI_ued!V$16)/V$10)</f>
        <v>0.26213992021196597</v>
      </c>
      <c r="W97" s="293">
        <f>IF((CHI_ued!W$5-CHI_ued!W$16)=0,"",(CHI_ued!W$5-CHI_ued!W$16)/W$10)</f>
        <v>0.27438743732678245</v>
      </c>
      <c r="DA97" s="94"/>
    </row>
    <row r="98" spans="1:105" ht="12" customHeight="1" x14ac:dyDescent="0.3">
      <c r="A98" s="107" t="s">
        <v>47</v>
      </c>
      <c r="B98" s="293">
        <f>IF(CHI_ued!B$61=0,"",CHI_ued!B$61/B$11)</f>
        <v>0.17744503967604328</v>
      </c>
      <c r="C98" s="293">
        <f>IF(CHI_ued!C$61=0,"",CHI_ued!C$61/C$11)</f>
        <v>0.17875513326761733</v>
      </c>
      <c r="D98" s="293">
        <f>IF(CHI_ued!D$61=0,"",CHI_ued!D$61/D$11)</f>
        <v>0.17939989283605509</v>
      </c>
      <c r="E98" s="293">
        <f>IF(CHI_ued!E$61=0,"",CHI_ued!E$61/E$11)</f>
        <v>0.18716961248419423</v>
      </c>
      <c r="F98" s="293">
        <f>IF(CHI_ued!F$61=0,"",CHI_ued!F$61/F$11)</f>
        <v>0.16506222802824289</v>
      </c>
      <c r="G98" s="293">
        <f>IF(CHI_ued!G$61=0,"",CHI_ued!G$61/G$11)</f>
        <v>0.16426772832559952</v>
      </c>
      <c r="H98" s="293">
        <f>IF(CHI_ued!H$61=0,"",CHI_ued!H$61/H$11)</f>
        <v>0.19051101122904995</v>
      </c>
      <c r="I98" s="293">
        <f>IF(CHI_ued!I$61=0,"",CHI_ued!I$61/I$11)</f>
        <v>0.18533771023380691</v>
      </c>
      <c r="J98" s="293">
        <f>IF(CHI_ued!J$61=0,"",CHI_ued!J$61/J$11)</f>
        <v>0.17643220930162198</v>
      </c>
      <c r="K98" s="293">
        <f>IF(CHI_ued!K$61=0,"",CHI_ued!K$61/K$11)</f>
        <v>0.30421661798409566</v>
      </c>
      <c r="L98" s="293">
        <f>IF(CHI_ued!L$61=0,"",CHI_ued!L$61/L$11)</f>
        <v>0.31439922986910535</v>
      </c>
      <c r="M98" s="293">
        <f>IF(CHI_ued!M$61=0,"",CHI_ued!M$61/M$11)</f>
        <v>0.29958407768679157</v>
      </c>
      <c r="N98" s="293">
        <f>IF(CHI_ued!N$61=0,"",CHI_ued!N$61/N$11)</f>
        <v>0.33627732512658975</v>
      </c>
      <c r="O98" s="293">
        <f>IF(CHI_ued!O$61=0,"",CHI_ued!O$61/O$11)</f>
        <v>0.33038443923509442</v>
      </c>
      <c r="P98" s="293">
        <f>IF(CHI_ued!P$61=0,"",CHI_ued!P$61/P$11)</f>
        <v>0.31003685714366847</v>
      </c>
      <c r="Q98" s="293">
        <f>IF(CHI_ued!Q$61=0,"",CHI_ued!Q$61/Q$11)</f>
        <v>0.31624645548360864</v>
      </c>
      <c r="R98" s="293">
        <f>IF(CHI_ued!R$61=0,"",CHI_ued!R$61/R$11)</f>
        <v>0.39991060578350646</v>
      </c>
      <c r="S98" s="293">
        <f>IF(CHI_ued!S$61=0,"",CHI_ued!S$61/S$11)</f>
        <v>0.36299127531748915</v>
      </c>
      <c r="T98" s="293">
        <f>IF(CHI_ued!T$61=0,"",CHI_ued!T$61/T$11)</f>
        <v>0.24784559700982242</v>
      </c>
      <c r="U98" s="293">
        <f>IF(CHI_ued!U$61=0,"",CHI_ued!U$61/U$11)</f>
        <v>0.2617567246716867</v>
      </c>
      <c r="V98" s="293">
        <f>IF(CHI_ued!V$61=0,"",CHI_ued!V$61/V$11)</f>
        <v>0.33984763213560848</v>
      </c>
      <c r="W98" s="293">
        <f>IF(CHI_ued!W$61=0,"",CHI_ued!W$61/W$11)</f>
        <v>0.35124710935476117</v>
      </c>
      <c r="DA98" s="94"/>
    </row>
    <row r="99" spans="1:105" ht="12" customHeight="1" x14ac:dyDescent="0.3">
      <c r="A99" s="49" t="s">
        <v>48</v>
      </c>
      <c r="B99" s="255">
        <f>IF(CHI_ued!B$110=0,"",CHI_ued!B$110/B$12)</f>
        <v>0.37519951873845764</v>
      </c>
      <c r="C99" s="255">
        <f>IF(CHI_ued!C$110=0,"",CHI_ued!C$110/C$12)</f>
        <v>0.38202888534397483</v>
      </c>
      <c r="D99" s="255">
        <f>IF(CHI_ued!D$110=0,"",CHI_ued!D$110/D$12)</f>
        <v>0.4094349470298087</v>
      </c>
      <c r="E99" s="255">
        <f>IF(CHI_ued!E$110=0,"",CHI_ued!E$110/E$12)</f>
        <v>0.39895527087445404</v>
      </c>
      <c r="F99" s="255">
        <f>IF(CHI_ued!F$110=0,"",CHI_ued!F$110/F$12)</f>
        <v>0.44615418309545279</v>
      </c>
      <c r="G99" s="255">
        <f>IF(CHI_ued!G$110=0,"",CHI_ued!G$110/G$12)</f>
        <v>0.43405497651772562</v>
      </c>
      <c r="H99" s="255">
        <f>IF(CHI_ued!H$110=0,"",CHI_ued!H$110/H$12)</f>
        <v>0.48802199657095613</v>
      </c>
      <c r="I99" s="255">
        <f>IF(CHI_ued!I$110=0,"",CHI_ued!I$110/I$12)</f>
        <v>0.6110399308406923</v>
      </c>
      <c r="J99" s="255">
        <f>IF(CHI_ued!J$110=0,"",CHI_ued!J$110/J$12)</f>
        <v>0.62423165868296515</v>
      </c>
      <c r="K99" s="255">
        <f>IF(CHI_ued!K$110=0,"",CHI_ued!K$110/K$12)</f>
        <v>0.40772946627830331</v>
      </c>
      <c r="L99" s="255">
        <f>IF(CHI_ued!L$110=0,"",CHI_ued!L$110/L$12)</f>
        <v>0.36960511219084213</v>
      </c>
      <c r="M99" s="255">
        <f>IF(CHI_ued!M$110=0,"",CHI_ued!M$110/M$12)</f>
        <v>0.46579500323402645</v>
      </c>
      <c r="N99" s="255">
        <f>IF(CHI_ued!N$110=0,"",CHI_ued!N$110/N$12)</f>
        <v>0.40347909693236766</v>
      </c>
      <c r="O99" s="255">
        <f>IF(CHI_ued!O$110=0,"",CHI_ued!O$110/O$12)</f>
        <v>0.34361323884479256</v>
      </c>
      <c r="P99" s="255">
        <f>IF(CHI_ued!P$110=0,"",CHI_ued!P$110/P$12)</f>
        <v>0.35552114491923947</v>
      </c>
      <c r="Q99" s="255">
        <f>IF(CHI_ued!Q$110=0,"",CHI_ued!Q$110/Q$12)</f>
        <v>0.4393500961398985</v>
      </c>
      <c r="R99" s="255">
        <f>IF(CHI_ued!R$110=0,"",CHI_ued!R$110/R$12)</f>
        <v>0.38509749248741348</v>
      </c>
      <c r="S99" s="255">
        <f>IF(CHI_ued!S$110=0,"",CHI_ued!S$110/S$12)</f>
        <v>0.37412439638488576</v>
      </c>
      <c r="T99" s="255">
        <f>IF(CHI_ued!T$110=0,"",CHI_ued!T$110/T$12)</f>
        <v>0.29367180722223457</v>
      </c>
      <c r="U99" s="255">
        <f>IF(CHI_ued!U$110=0,"",CHI_ued!U$110/U$12)</f>
        <v>0.26453019648820258</v>
      </c>
      <c r="V99" s="255">
        <f>IF(CHI_ued!V$110=0,"",CHI_ued!V$110/V$12)</f>
        <v>0.23446325309233232</v>
      </c>
      <c r="W99" s="255">
        <f>IF(CHI_ued!W$110=0,"",CHI_ued!W$110/W$12)</f>
        <v>0.23617094502270986</v>
      </c>
      <c r="DA99" s="84"/>
    </row>
    <row r="100" spans="1:105" ht="12" customHeight="1" x14ac:dyDescent="0.3">
      <c r="A100" s="110" t="s">
        <v>986</v>
      </c>
      <c r="B100" s="315">
        <f t="shared" ref="B100:W100" si="26">IF(B$52=0,"",B$79/B$52)</f>
        <v>3.4725148536675272</v>
      </c>
      <c r="C100" s="315">
        <f t="shared" si="26"/>
        <v>3.3847972354238576</v>
      </c>
      <c r="D100" s="315">
        <f t="shared" si="26"/>
        <v>3.2241471446061327</v>
      </c>
      <c r="E100" s="315">
        <f t="shared" si="26"/>
        <v>3.4097146211647642</v>
      </c>
      <c r="F100" s="315">
        <f t="shared" si="26"/>
        <v>3.5293120465681147</v>
      </c>
      <c r="G100" s="315">
        <f t="shared" si="26"/>
        <v>3.5259297373178513</v>
      </c>
      <c r="H100" s="315">
        <f t="shared" si="26"/>
        <v>3.2960591082224031</v>
      </c>
      <c r="I100" s="315">
        <f t="shared" si="26"/>
        <v>3.2993066665880035</v>
      </c>
      <c r="J100" s="315">
        <f t="shared" si="26"/>
        <v>3.3299563380215691</v>
      </c>
      <c r="K100" s="315">
        <f t="shared" si="26"/>
        <v>3.1158094980053233</v>
      </c>
      <c r="L100" s="315">
        <f t="shared" si="26"/>
        <v>3.0521986538056463</v>
      </c>
      <c r="M100" s="315">
        <f t="shared" si="26"/>
        <v>3.1952594222929176</v>
      </c>
      <c r="N100" s="315">
        <f t="shared" si="26"/>
        <v>3.1033589409162268</v>
      </c>
      <c r="O100" s="315">
        <f t="shared" si="26"/>
        <v>3.3116728222521115</v>
      </c>
      <c r="P100" s="315">
        <f t="shared" si="26"/>
        <v>3.3147186243799043</v>
      </c>
      <c r="Q100" s="315">
        <f t="shared" si="26"/>
        <v>3.4078694119848527</v>
      </c>
      <c r="R100" s="315">
        <f t="shared" si="26"/>
        <v>3.3383372069197019</v>
      </c>
      <c r="S100" s="315">
        <f t="shared" si="26"/>
        <v>3.3796943619615853</v>
      </c>
      <c r="T100" s="315">
        <f t="shared" si="26"/>
        <v>3.3928968533647108</v>
      </c>
      <c r="U100" s="315">
        <f t="shared" si="26"/>
        <v>3.2218662394687549</v>
      </c>
      <c r="V100" s="315">
        <f t="shared" si="26"/>
        <v>3.3556214136266456</v>
      </c>
      <c r="W100" s="315">
        <f t="shared" si="26"/>
        <v>3.3077981063395296</v>
      </c>
      <c r="DA100" s="118"/>
    </row>
    <row r="101" spans="1:105" ht="12" customHeight="1" x14ac:dyDescent="0.3">
      <c r="A101" s="50" t="s">
        <v>987</v>
      </c>
      <c r="B101" s="257">
        <f t="shared" ref="B101:W101" si="27">IF(B$53=0,"",B$80/B$53)</f>
        <v>5.5472210475128447</v>
      </c>
      <c r="C101" s="257">
        <f t="shared" si="27"/>
        <v>5.3480005607642154</v>
      </c>
      <c r="D101" s="257">
        <f t="shared" si="27"/>
        <v>4.8139952230622942</v>
      </c>
      <c r="E101" s="257">
        <f t="shared" si="27"/>
        <v>4.9970527891256618</v>
      </c>
      <c r="F101" s="257">
        <f t="shared" si="27"/>
        <v>5.4270110096568018</v>
      </c>
      <c r="G101" s="257">
        <f t="shared" si="27"/>
        <v>5.4215906700011578</v>
      </c>
      <c r="H101" s="257">
        <f t="shared" si="27"/>
        <v>4.3044656299802693</v>
      </c>
      <c r="I101" s="257">
        <f t="shared" si="27"/>
        <v>3.9311663823117007</v>
      </c>
      <c r="J101" s="257">
        <f t="shared" si="27"/>
        <v>3.7613851021925515</v>
      </c>
      <c r="K101" s="257">
        <f t="shared" si="27"/>
        <v>3.6822530246202243</v>
      </c>
      <c r="L101" s="257">
        <f t="shared" si="27"/>
        <v>3.5792079720693679</v>
      </c>
      <c r="M101" s="257">
        <f t="shared" si="27"/>
        <v>3.7260076721540907</v>
      </c>
      <c r="N101" s="257">
        <f t="shared" si="27"/>
        <v>3.5582656595877982</v>
      </c>
      <c r="O101" s="257">
        <f t="shared" si="27"/>
        <v>3.7898178926065174</v>
      </c>
      <c r="P101" s="257">
        <f t="shared" si="27"/>
        <v>3.8852994503256193</v>
      </c>
      <c r="Q101" s="257">
        <f t="shared" si="27"/>
        <v>3.8890092041686417</v>
      </c>
      <c r="R101" s="257">
        <f t="shared" si="27"/>
        <v>3.6338323936999628</v>
      </c>
      <c r="S101" s="257">
        <f t="shared" si="27"/>
        <v>3.7267361775773686</v>
      </c>
      <c r="T101" s="257">
        <f t="shared" si="27"/>
        <v>3.8907615733826555</v>
      </c>
      <c r="U101" s="257">
        <f t="shared" si="27"/>
        <v>3.6798794340185217</v>
      </c>
      <c r="V101" s="257">
        <f t="shared" si="27"/>
        <v>3.6651035201214417</v>
      </c>
      <c r="W101" s="257">
        <f t="shared" si="27"/>
        <v>3.584996116864422</v>
      </c>
      <c r="DA101" s="83"/>
    </row>
    <row r="102" spans="1:105" ht="12" customHeight="1" x14ac:dyDescent="0.3">
      <c r="A102" s="107" t="s">
        <v>988</v>
      </c>
      <c r="B102" s="295">
        <f t="shared" ref="B102:W102" si="28">IF(B$54=0,"",B$81/B$54)</f>
        <v>1.4718037340474348</v>
      </c>
      <c r="C102" s="295">
        <f t="shared" si="28"/>
        <v>1.4919415959109608</v>
      </c>
      <c r="D102" s="295">
        <f t="shared" si="28"/>
        <v>1.4756500834519972</v>
      </c>
      <c r="E102" s="295">
        <f t="shared" si="28"/>
        <v>1.4573183251686341</v>
      </c>
      <c r="F102" s="295">
        <f t="shared" si="28"/>
        <v>1.2050097190499598</v>
      </c>
      <c r="G102" s="295">
        <f t="shared" si="28"/>
        <v>1.2392612889680292</v>
      </c>
      <c r="H102" s="295">
        <f t="shared" si="28"/>
        <v>1.2135548500045408</v>
      </c>
      <c r="I102" s="295">
        <f t="shared" si="28"/>
        <v>1.2364202258155412</v>
      </c>
      <c r="J102" s="295">
        <f t="shared" si="28"/>
        <v>1.1810155743642641</v>
      </c>
      <c r="K102" s="295">
        <f t="shared" si="28"/>
        <v>1.6492766410704311</v>
      </c>
      <c r="L102" s="295">
        <f t="shared" si="28"/>
        <v>1.6221837164463808</v>
      </c>
      <c r="M102" s="295">
        <f t="shared" si="28"/>
        <v>1.6319914364305439</v>
      </c>
      <c r="N102" s="295">
        <f t="shared" si="28"/>
        <v>1.6587599203914754</v>
      </c>
      <c r="O102" s="295">
        <f t="shared" si="28"/>
        <v>1.757043161590365</v>
      </c>
      <c r="P102" s="295">
        <f t="shared" si="28"/>
        <v>1.7874591563780011</v>
      </c>
      <c r="Q102" s="295">
        <f t="shared" si="28"/>
        <v>1.770112202342057</v>
      </c>
      <c r="R102" s="295">
        <f t="shared" si="28"/>
        <v>1.7450583511246234</v>
      </c>
      <c r="S102" s="295">
        <f t="shared" si="28"/>
        <v>1.6795676346564334</v>
      </c>
      <c r="T102" s="295">
        <f t="shared" si="28"/>
        <v>1.7013378754020709</v>
      </c>
      <c r="U102" s="295">
        <f t="shared" si="28"/>
        <v>1.6043201946227859</v>
      </c>
      <c r="V102" s="295">
        <f t="shared" si="28"/>
        <v>1.6285663393955552</v>
      </c>
      <c r="W102" s="295">
        <f t="shared" si="28"/>
        <v>1.6775787800354327</v>
      </c>
      <c r="DA102" s="94"/>
    </row>
    <row r="103" spans="1:105" ht="12" customHeight="1" x14ac:dyDescent="0.3">
      <c r="A103" s="49" t="s">
        <v>48</v>
      </c>
      <c r="B103" s="258">
        <f t="shared" ref="B103:W103" si="29">IF(B$55=0,"",B$82/B$55)</f>
        <v>1.4754896202209826</v>
      </c>
      <c r="C103" s="258">
        <f t="shared" si="29"/>
        <v>1.4992115027100963</v>
      </c>
      <c r="D103" s="258">
        <f t="shared" si="29"/>
        <v>1.485092046595168</v>
      </c>
      <c r="E103" s="258">
        <f t="shared" si="29"/>
        <v>1.4664279683138719</v>
      </c>
      <c r="F103" s="258">
        <f t="shared" si="29"/>
        <v>1.2092015172943864</v>
      </c>
      <c r="G103" s="258">
        <f t="shared" si="29"/>
        <v>1.252381131206509</v>
      </c>
      <c r="H103" s="258">
        <f t="shared" si="29"/>
        <v>1.22310604810504</v>
      </c>
      <c r="I103" s="258">
        <f t="shared" si="29"/>
        <v>1.2494699632702084</v>
      </c>
      <c r="J103" s="258">
        <f t="shared" si="29"/>
        <v>1.2013517082221388</v>
      </c>
      <c r="K103" s="258">
        <f t="shared" si="29"/>
        <v>1.6127067272979636</v>
      </c>
      <c r="L103" s="258">
        <f t="shared" si="29"/>
        <v>1.5999980935417188</v>
      </c>
      <c r="M103" s="258">
        <f t="shared" si="29"/>
        <v>1.5797394022794748</v>
      </c>
      <c r="N103" s="258">
        <f t="shared" si="29"/>
        <v>1.6380371863177836</v>
      </c>
      <c r="O103" s="258">
        <f t="shared" si="29"/>
        <v>1.708944724064128</v>
      </c>
      <c r="P103" s="258">
        <f t="shared" si="29"/>
        <v>1.6842465510998423</v>
      </c>
      <c r="Q103" s="258">
        <f t="shared" si="29"/>
        <v>1.7230620620422379</v>
      </c>
      <c r="R103" s="258">
        <f t="shared" si="29"/>
        <v>1.7302296610425307</v>
      </c>
      <c r="S103" s="258">
        <f t="shared" si="29"/>
        <v>1.6367539249039718</v>
      </c>
      <c r="T103" s="258">
        <f t="shared" si="29"/>
        <v>1.656445899673364</v>
      </c>
      <c r="U103" s="258">
        <f t="shared" si="29"/>
        <v>1.5534723447775669</v>
      </c>
      <c r="V103" s="258">
        <f t="shared" si="29"/>
        <v>1.5553244161188633</v>
      </c>
      <c r="W103" s="258">
        <f t="shared" si="29"/>
        <v>1.6089326661893248</v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30">
    <tabColor theme="4" tint="0.39997558519241921"/>
    <pageSetUpPr fitToPage="1"/>
  </sheetPr>
  <dimension ref="A1:DA249"/>
  <sheetViews>
    <sheetView tabSelected="1" workbookViewId="0">
      <pane xSplit="1" ySplit="1" topLeftCell="I107" activePane="bottomRight" state="frozen"/>
      <selection activeCell="B2" sqref="B2"/>
      <selection pane="topRight" activeCell="B2" sqref="B2"/>
      <selection pane="bottomLeft" activeCell="B2" sqref="B2"/>
      <selection pane="bottomRight" activeCell="A44" sqref="A44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Chemical industry / final energy consumption"</f>
        <v>BE: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3">
      <c r="A5" s="34" t="s">
        <v>46</v>
      </c>
      <c r="B5" s="225">
        <f t="shared" ref="B5:W5" si="0">SUM(B6:B10)+B16+B25+B36+B44+B58</f>
        <v>8000.9361678962696</v>
      </c>
      <c r="C5" s="225">
        <f t="shared" si="0"/>
        <v>7880.6802363621337</v>
      </c>
      <c r="D5" s="225">
        <f t="shared" si="0"/>
        <v>7972.5879571492569</v>
      </c>
      <c r="E5" s="225">
        <f t="shared" si="0"/>
        <v>8093.2627168393738</v>
      </c>
      <c r="F5" s="225">
        <f t="shared" si="0"/>
        <v>8241.5419214760113</v>
      </c>
      <c r="G5" s="225">
        <f t="shared" si="0"/>
        <v>8651.4681240622158</v>
      </c>
      <c r="H5" s="225">
        <f t="shared" si="0"/>
        <v>8528.2446569120693</v>
      </c>
      <c r="I5" s="225">
        <f t="shared" si="0"/>
        <v>8865.1200166620165</v>
      </c>
      <c r="J5" s="225">
        <f t="shared" si="0"/>
        <v>9841.2947891859349</v>
      </c>
      <c r="K5" s="225">
        <f t="shared" si="0"/>
        <v>8569.2066911827715</v>
      </c>
      <c r="L5" s="225">
        <f t="shared" si="0"/>
        <v>9538.8142985444338</v>
      </c>
      <c r="M5" s="225">
        <f t="shared" si="0"/>
        <v>9238.4281517630279</v>
      </c>
      <c r="N5" s="225">
        <f t="shared" si="0"/>
        <v>9528.4908436668193</v>
      </c>
      <c r="O5" s="225">
        <f t="shared" si="0"/>
        <v>10364.436692960484</v>
      </c>
      <c r="P5" s="225">
        <f t="shared" si="0"/>
        <v>10798.363884833001</v>
      </c>
      <c r="Q5" s="225">
        <f t="shared" si="0"/>
        <v>10579.138967046534</v>
      </c>
      <c r="R5" s="225">
        <f t="shared" si="0"/>
        <v>10872.256761915836</v>
      </c>
      <c r="S5" s="225">
        <f t="shared" si="0"/>
        <v>10595.905215492394</v>
      </c>
      <c r="T5" s="225">
        <f t="shared" si="0"/>
        <v>10693.004854897456</v>
      </c>
      <c r="U5" s="225">
        <f t="shared" si="0"/>
        <v>10010.323208988722</v>
      </c>
      <c r="V5" s="225">
        <f t="shared" si="0"/>
        <v>10215.045983240338</v>
      </c>
      <c r="W5" s="225">
        <f t="shared" si="0"/>
        <v>10811.12370542516</v>
      </c>
      <c r="DA5" s="89"/>
    </row>
    <row r="6" spans="1:105" ht="12" customHeight="1" x14ac:dyDescent="0.3">
      <c r="A6" s="55" t="s">
        <v>92</v>
      </c>
      <c r="B6" s="261">
        <v>12.026218067815041</v>
      </c>
      <c r="C6" s="261">
        <v>11.79951155128821</v>
      </c>
      <c r="D6" s="261">
        <v>12.84775389087998</v>
      </c>
      <c r="E6" s="261">
        <v>14.15535118357003</v>
      </c>
      <c r="F6" s="261">
        <v>13.280243848456021</v>
      </c>
      <c r="G6" s="261">
        <v>13.12243512930614</v>
      </c>
      <c r="H6" s="261">
        <v>17.310167952274181</v>
      </c>
      <c r="I6" s="261">
        <v>19.20955533344631</v>
      </c>
      <c r="J6" s="261">
        <v>19.21191076347132</v>
      </c>
      <c r="K6" s="261">
        <v>16.1526364365454</v>
      </c>
      <c r="L6" s="261">
        <v>20.085117823780859</v>
      </c>
      <c r="M6" s="261">
        <v>18.83917733129659</v>
      </c>
      <c r="N6" s="261">
        <v>19.133158622838401</v>
      </c>
      <c r="O6" s="261">
        <v>18.665055948581351</v>
      </c>
      <c r="P6" s="261">
        <v>18.4975838761804</v>
      </c>
      <c r="Q6" s="261">
        <v>20.35960122318216</v>
      </c>
      <c r="R6" s="261">
        <v>23.477638132666129</v>
      </c>
      <c r="S6" s="261">
        <v>24.19056283374357</v>
      </c>
      <c r="T6" s="261">
        <v>21.651778120881719</v>
      </c>
      <c r="U6" s="261">
        <v>21.921992765866541</v>
      </c>
      <c r="V6" s="261">
        <v>24.243919512563011</v>
      </c>
      <c r="W6" s="261">
        <v>24.73650045711587</v>
      </c>
      <c r="DA6" s="67" t="s">
        <v>989</v>
      </c>
    </row>
    <row r="7" spans="1:105" ht="12" customHeight="1" x14ac:dyDescent="0.3">
      <c r="A7" s="202" t="s">
        <v>93</v>
      </c>
      <c r="B7" s="226">
        <v>95.155038031053863</v>
      </c>
      <c r="C7" s="226">
        <v>93.361268195819363</v>
      </c>
      <c r="D7" s="226">
        <v>101.6552754329373</v>
      </c>
      <c r="E7" s="226">
        <v>112.00137671046311</v>
      </c>
      <c r="F7" s="226">
        <v>105.0772654658083</v>
      </c>
      <c r="G7" s="226">
        <v>103.8286356315859</v>
      </c>
      <c r="H7" s="226">
        <v>136.96323154414901</v>
      </c>
      <c r="I7" s="226">
        <v>151.99175318511519</v>
      </c>
      <c r="J7" s="226">
        <v>152.0103900526945</v>
      </c>
      <c r="K7" s="226">
        <v>127.8044956239939</v>
      </c>
      <c r="L7" s="226">
        <v>158.91946575414951</v>
      </c>
      <c r="M7" s="226">
        <v>149.06121154004549</v>
      </c>
      <c r="N7" s="226">
        <v>151.3872795374273</v>
      </c>
      <c r="O7" s="226">
        <v>147.68351102764331</v>
      </c>
      <c r="P7" s="226">
        <v>146.35842184926739</v>
      </c>
      <c r="Q7" s="226">
        <v>161.0912605911999</v>
      </c>
      <c r="R7" s="226">
        <v>185.76210216675781</v>
      </c>
      <c r="S7" s="226">
        <v>191.402975853046</v>
      </c>
      <c r="T7" s="226">
        <v>171.31535108665781</v>
      </c>
      <c r="U7" s="226">
        <v>173.45337026068981</v>
      </c>
      <c r="V7" s="226">
        <v>191.82514987098281</v>
      </c>
      <c r="W7" s="226">
        <v>195.72259778419999</v>
      </c>
      <c r="DA7" s="174" t="s">
        <v>990</v>
      </c>
    </row>
    <row r="8" spans="1:105" ht="12" customHeight="1" x14ac:dyDescent="0.3">
      <c r="A8" s="202" t="s">
        <v>94</v>
      </c>
      <c r="B8" s="226">
        <v>105.01610482941351</v>
      </c>
      <c r="C8" s="226">
        <v>103.03644379459411</v>
      </c>
      <c r="D8" s="226">
        <v>112.1899720942186</v>
      </c>
      <c r="E8" s="226">
        <v>123.608256178996</v>
      </c>
      <c r="F8" s="226">
        <v>115.9665883559862</v>
      </c>
      <c r="G8" s="226">
        <v>114.58856104101579</v>
      </c>
      <c r="H8" s="226">
        <v>151.15694743268949</v>
      </c>
      <c r="I8" s="226">
        <v>167.74289849461601</v>
      </c>
      <c r="J8" s="226">
        <v>167.7634667302018</v>
      </c>
      <c r="K8" s="226">
        <v>141.04907725158529</v>
      </c>
      <c r="L8" s="226">
        <v>175.38854085293571</v>
      </c>
      <c r="M8" s="226">
        <v>164.50866019285459</v>
      </c>
      <c r="N8" s="226">
        <v>167.07578228862491</v>
      </c>
      <c r="O8" s="226">
        <v>162.9881864015799</v>
      </c>
      <c r="P8" s="226">
        <v>161.52577613992639</v>
      </c>
      <c r="Q8" s="226">
        <v>177.78540221724131</v>
      </c>
      <c r="R8" s="226">
        <v>205.01292204948729</v>
      </c>
      <c r="S8" s="226">
        <v>211.23836838029951</v>
      </c>
      <c r="T8" s="226">
        <v>189.06903135000479</v>
      </c>
      <c r="U8" s="226">
        <v>191.42861682601671</v>
      </c>
      <c r="V8" s="226">
        <v>211.70429295813881</v>
      </c>
      <c r="W8" s="226">
        <v>216.00563955092801</v>
      </c>
      <c r="DA8" s="174" t="s">
        <v>991</v>
      </c>
    </row>
    <row r="9" spans="1:105" ht="12" customHeight="1" x14ac:dyDescent="0.3">
      <c r="A9" s="202" t="s">
        <v>95</v>
      </c>
      <c r="B9" s="226">
        <v>170.86447361176431</v>
      </c>
      <c r="C9" s="226">
        <v>167.64350344539241</v>
      </c>
      <c r="D9" s="226">
        <v>182.53657910408569</v>
      </c>
      <c r="E9" s="226">
        <v>201.1144829681094</v>
      </c>
      <c r="F9" s="226">
        <v>188.68125139648069</v>
      </c>
      <c r="G9" s="226">
        <v>186.43915803206269</v>
      </c>
      <c r="H9" s="226">
        <v>245.9370617278289</v>
      </c>
      <c r="I9" s="226">
        <v>272.9229207267889</v>
      </c>
      <c r="J9" s="226">
        <v>272.95638588674899</v>
      </c>
      <c r="K9" s="226">
        <v>229.491242102012</v>
      </c>
      <c r="L9" s="226">
        <v>285.36261899116619</v>
      </c>
      <c r="M9" s="226">
        <v>267.66071426937822</v>
      </c>
      <c r="N9" s="226">
        <v>271.83750188022549</v>
      </c>
      <c r="O9" s="226">
        <v>265.18685605107311</v>
      </c>
      <c r="P9" s="226">
        <v>262.80746900403142</v>
      </c>
      <c r="Q9" s="226">
        <v>289.26238708861842</v>
      </c>
      <c r="R9" s="226">
        <v>333.56240994175658</v>
      </c>
      <c r="S9" s="226">
        <v>343.69140503294199</v>
      </c>
      <c r="T9" s="226">
        <v>307.62120315146677</v>
      </c>
      <c r="U9" s="226">
        <v>311.46032221759151</v>
      </c>
      <c r="V9" s="226">
        <v>344.4494788337617</v>
      </c>
      <c r="W9" s="226">
        <v>351.44790371909232</v>
      </c>
      <c r="DA9" s="174" t="s">
        <v>992</v>
      </c>
    </row>
    <row r="10" spans="1:105" ht="12" customHeight="1" x14ac:dyDescent="0.3">
      <c r="A10" s="56" t="s">
        <v>96</v>
      </c>
      <c r="B10" s="262">
        <v>39.089812566479409</v>
      </c>
      <c r="C10" s="262">
        <v>39.137172815265217</v>
      </c>
      <c r="D10" s="262">
        <v>42.41939778235772</v>
      </c>
      <c r="E10" s="262">
        <v>45.925474932660357</v>
      </c>
      <c r="F10" s="262">
        <v>39.036316277178713</v>
      </c>
      <c r="G10" s="262">
        <v>40.701062132245028</v>
      </c>
      <c r="H10" s="262">
        <v>51.88413282051448</v>
      </c>
      <c r="I10" s="262">
        <v>58.558959324963332</v>
      </c>
      <c r="J10" s="262">
        <v>59.247102325860709</v>
      </c>
      <c r="K10" s="262">
        <v>59.346255853201598</v>
      </c>
      <c r="L10" s="262">
        <v>69.195268808566198</v>
      </c>
      <c r="M10" s="262">
        <v>66.792346918347221</v>
      </c>
      <c r="N10" s="262">
        <v>69.540538985745428</v>
      </c>
      <c r="O10" s="262">
        <v>72.774001663816051</v>
      </c>
      <c r="P10" s="262">
        <v>70.666673669756264</v>
      </c>
      <c r="Q10" s="262">
        <v>76.123423353880611</v>
      </c>
      <c r="R10" s="262">
        <v>83.327134091069951</v>
      </c>
      <c r="S10" s="262">
        <v>83.473301108116758</v>
      </c>
      <c r="T10" s="262">
        <v>77.326878242612977</v>
      </c>
      <c r="U10" s="262">
        <v>75.039257777861252</v>
      </c>
      <c r="V10" s="262">
        <v>82.760598662698982</v>
      </c>
      <c r="W10" s="262">
        <v>87.270686842663693</v>
      </c>
      <c r="DA10" s="68" t="s">
        <v>993</v>
      </c>
    </row>
    <row r="11" spans="1:105" ht="12" customHeight="1" x14ac:dyDescent="0.3">
      <c r="A11" s="37" t="s">
        <v>160</v>
      </c>
      <c r="B11" s="228">
        <v>0.24756611264189851</v>
      </c>
      <c r="C11" s="228">
        <v>0.28095334333262201</v>
      </c>
      <c r="D11" s="228">
        <v>0.22326552608083181</v>
      </c>
      <c r="E11" s="228">
        <v>0.15374879479265849</v>
      </c>
      <c r="F11" s="228">
        <v>0.28194136544915882</v>
      </c>
      <c r="G11" s="228">
        <v>0.50070680048893956</v>
      </c>
      <c r="H11" s="228">
        <v>0.45150588672686681</v>
      </c>
      <c r="I11" s="228">
        <v>0.56352712850278108</v>
      </c>
      <c r="J11" s="228">
        <v>0.51727710788808468</v>
      </c>
      <c r="K11" s="228">
        <v>0.7649869582858092</v>
      </c>
      <c r="L11" s="228">
        <v>0.71643858360877111</v>
      </c>
      <c r="M11" s="228">
        <v>0.35668355497920468</v>
      </c>
      <c r="N11" s="228">
        <v>0.83779447400738383</v>
      </c>
      <c r="O11" s="228">
        <v>0.98066865215807053</v>
      </c>
      <c r="P11" s="228">
        <v>0.91721791420380727</v>
      </c>
      <c r="Q11" s="228">
        <v>1.0322639109515619</v>
      </c>
      <c r="R11" s="228">
        <v>0.85115537505188954</v>
      </c>
      <c r="S11" s="228">
        <v>0.74532427005306967</v>
      </c>
      <c r="T11" s="228">
        <v>0.72574635187581071</v>
      </c>
      <c r="U11" s="228">
        <v>0.68944647971263417</v>
      </c>
      <c r="V11" s="228">
        <v>0.69624793480662739</v>
      </c>
      <c r="W11" s="228">
        <v>0.68712719911038478</v>
      </c>
      <c r="DA11" s="69" t="s">
        <v>994</v>
      </c>
    </row>
    <row r="12" spans="1:105" ht="12" customHeight="1" x14ac:dyDescent="0.3">
      <c r="A12" s="37" t="s">
        <v>162</v>
      </c>
      <c r="B12" s="228">
        <v>26.751316421405718</v>
      </c>
      <c r="C12" s="228">
        <v>27.657131307098648</v>
      </c>
      <c r="D12" s="228">
        <v>30.13134090252731</v>
      </c>
      <c r="E12" s="228">
        <v>32.295149434804642</v>
      </c>
      <c r="F12" s="228">
        <v>21.974030591870569</v>
      </c>
      <c r="G12" s="228">
        <v>25.150054179740721</v>
      </c>
      <c r="H12" s="228">
        <v>30.584589056400549</v>
      </c>
      <c r="I12" s="228">
        <v>35.889255038977097</v>
      </c>
      <c r="J12" s="228">
        <v>36.656072684079277</v>
      </c>
      <c r="K12" s="228">
        <v>42.119249964449743</v>
      </c>
      <c r="L12" s="228">
        <v>45.482567222735327</v>
      </c>
      <c r="M12" s="228">
        <v>45.635933259954491</v>
      </c>
      <c r="N12" s="228">
        <v>48.273440333830841</v>
      </c>
      <c r="O12" s="228">
        <v>53.736654214876758</v>
      </c>
      <c r="P12" s="228">
        <v>50.566869164252871</v>
      </c>
      <c r="Q12" s="228">
        <v>53.098126055538643</v>
      </c>
      <c r="R12" s="228">
        <v>54.598187778850587</v>
      </c>
      <c r="S12" s="228">
        <v>54.141726620139032</v>
      </c>
      <c r="T12" s="228">
        <v>51.808811083365001</v>
      </c>
      <c r="U12" s="228">
        <v>47.580617449542864</v>
      </c>
      <c r="V12" s="228">
        <v>52.303628188402953</v>
      </c>
      <c r="W12" s="228">
        <v>59.409073852647353</v>
      </c>
      <c r="DA12" s="69" t="s">
        <v>995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996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0.3876471350352525</v>
      </c>
      <c r="M14" s="228">
        <v>0.41885799405176127</v>
      </c>
      <c r="N14" s="228">
        <v>0.60778222595226816</v>
      </c>
      <c r="O14" s="228">
        <v>0.82834608978523705</v>
      </c>
      <c r="P14" s="228">
        <v>1.3085104926408671</v>
      </c>
      <c r="Q14" s="228">
        <v>1.8570306278618249</v>
      </c>
      <c r="R14" s="228">
        <v>2.6536209766001142</v>
      </c>
      <c r="S14" s="228">
        <v>2.6691761705234982</v>
      </c>
      <c r="T14" s="228">
        <v>2.2812484687466479</v>
      </c>
      <c r="U14" s="228">
        <v>2.446872472567831</v>
      </c>
      <c r="V14" s="228">
        <v>2.852100640851214</v>
      </c>
      <c r="W14" s="228">
        <v>1.619810822940269</v>
      </c>
      <c r="DA14" s="69" t="s">
        <v>997</v>
      </c>
    </row>
    <row r="15" spans="1:105" ht="12" customHeight="1" x14ac:dyDescent="0.3">
      <c r="A15" s="37" t="s">
        <v>38</v>
      </c>
      <c r="B15" s="228">
        <v>12.090930032431791</v>
      </c>
      <c r="C15" s="228">
        <v>11.19908816483394</v>
      </c>
      <c r="D15" s="228">
        <v>12.06479135374958</v>
      </c>
      <c r="E15" s="228">
        <v>13.476576703063071</v>
      </c>
      <c r="F15" s="228">
        <v>16.78034431985898</v>
      </c>
      <c r="G15" s="228">
        <v>15.05030115201537</v>
      </c>
      <c r="H15" s="228">
        <v>20.84803787738706</v>
      </c>
      <c r="I15" s="228">
        <v>22.10617715748344</v>
      </c>
      <c r="J15" s="228">
        <v>22.073752533893352</v>
      </c>
      <c r="K15" s="228">
        <v>16.462018930466051</v>
      </c>
      <c r="L15" s="228">
        <v>22.608615867186849</v>
      </c>
      <c r="M15" s="228">
        <v>20.380872109361761</v>
      </c>
      <c r="N15" s="228">
        <v>19.821521951954939</v>
      </c>
      <c r="O15" s="228">
        <v>17.228332706995989</v>
      </c>
      <c r="P15" s="228">
        <v>17.874076098658719</v>
      </c>
      <c r="Q15" s="228">
        <v>20.136002759528569</v>
      </c>
      <c r="R15" s="228">
        <v>25.224169960567341</v>
      </c>
      <c r="S15" s="228">
        <v>25.917074047401162</v>
      </c>
      <c r="T15" s="228">
        <v>22.51107233862551</v>
      </c>
      <c r="U15" s="228">
        <v>24.322321376037909</v>
      </c>
      <c r="V15" s="228">
        <v>26.908621898638192</v>
      </c>
      <c r="W15" s="228">
        <v>25.554674967965681</v>
      </c>
      <c r="DA15" s="69" t="s">
        <v>998</v>
      </c>
    </row>
    <row r="16" spans="1:105" ht="12" customHeight="1" x14ac:dyDescent="0.3">
      <c r="A16" s="134" t="s">
        <v>999</v>
      </c>
      <c r="B16" s="316">
        <v>6454.7740757598986</v>
      </c>
      <c r="C16" s="316">
        <v>6341.1848561267834</v>
      </c>
      <c r="D16" s="316">
        <v>6326.964578779498</v>
      </c>
      <c r="E16" s="316">
        <v>6330.0881424142481</v>
      </c>
      <c r="F16" s="316">
        <v>6686.2683058250113</v>
      </c>
      <c r="G16" s="316">
        <v>7015.2082425536937</v>
      </c>
      <c r="H16" s="316">
        <v>6482.9670098476317</v>
      </c>
      <c r="I16" s="316">
        <v>6565.4966852758535</v>
      </c>
      <c r="J16" s="316">
        <v>7488.3366267678884</v>
      </c>
      <c r="K16" s="316">
        <v>5921.4483959757781</v>
      </c>
      <c r="L16" s="316">
        <v>6473.3860016389199</v>
      </c>
      <c r="M16" s="316">
        <v>6288.4878491806994</v>
      </c>
      <c r="N16" s="316">
        <v>6456.2443783657</v>
      </c>
      <c r="O16" s="316">
        <v>7158.0300700542839</v>
      </c>
      <c r="P16" s="316">
        <v>7678.3054316952539</v>
      </c>
      <c r="Q16" s="316">
        <v>7270.2389366994557</v>
      </c>
      <c r="R16" s="316">
        <v>7252.6203668422486</v>
      </c>
      <c r="S16" s="316">
        <v>7154.2805535930211</v>
      </c>
      <c r="T16" s="316">
        <v>7465.9891447580667</v>
      </c>
      <c r="U16" s="316">
        <v>6922.6156883644571</v>
      </c>
      <c r="V16" s="316">
        <v>6822.0616123631253</v>
      </c>
      <c r="W16" s="316">
        <v>7213.827686005593</v>
      </c>
      <c r="DA16" s="136" t="s">
        <v>973</v>
      </c>
    </row>
    <row r="17" spans="1:105" ht="12" customHeight="1" x14ac:dyDescent="0.3">
      <c r="A17" s="135" t="s">
        <v>30</v>
      </c>
      <c r="B17" s="317">
        <v>151.0908856405847</v>
      </c>
      <c r="C17" s="317">
        <v>165.48048151332759</v>
      </c>
      <c r="D17" s="317">
        <v>148.11066208082539</v>
      </c>
      <c r="E17" s="317">
        <v>140.29862424763539</v>
      </c>
      <c r="F17" s="317">
        <v>164.592777300086</v>
      </c>
      <c r="G17" s="317">
        <v>167.29079965606189</v>
      </c>
      <c r="H17" s="317">
        <v>167.5886500429923</v>
      </c>
      <c r="I17" s="317">
        <v>180.5298366294067</v>
      </c>
      <c r="J17" s="317">
        <v>197.6233877901978</v>
      </c>
      <c r="K17" s="317">
        <v>167.0104901117798</v>
      </c>
      <c r="L17" s="317">
        <v>170.87652622527941</v>
      </c>
      <c r="M17" s="317">
        <v>156.48693035253649</v>
      </c>
      <c r="N17" s="317">
        <v>165.48048151332759</v>
      </c>
      <c r="O17" s="317">
        <v>171.77592433361991</v>
      </c>
      <c r="P17" s="317">
        <v>214.0453998280309</v>
      </c>
      <c r="Q17" s="317">
        <v>262.34049871023211</v>
      </c>
      <c r="R17" s="317">
        <v>254.0664660361135</v>
      </c>
      <c r="S17" s="317">
        <v>248.04084264832329</v>
      </c>
      <c r="T17" s="317">
        <v>262.70025795356838</v>
      </c>
      <c r="U17" s="317">
        <v>258.20352536543419</v>
      </c>
      <c r="V17" s="317">
        <v>243.54411006018921</v>
      </c>
      <c r="W17" s="317">
        <v>214.13533963886499</v>
      </c>
      <c r="DA17" s="137" t="s">
        <v>974</v>
      </c>
    </row>
    <row r="18" spans="1:105" ht="12" customHeight="1" x14ac:dyDescent="0.3">
      <c r="A18" s="135" t="s">
        <v>32</v>
      </c>
      <c r="B18" s="317">
        <v>0</v>
      </c>
      <c r="C18" s="317">
        <v>0</v>
      </c>
      <c r="D18" s="317">
        <v>0</v>
      </c>
      <c r="E18" s="317">
        <v>0</v>
      </c>
      <c r="F18" s="317">
        <v>0</v>
      </c>
      <c r="G18" s="317">
        <v>0</v>
      </c>
      <c r="H18" s="317">
        <v>0</v>
      </c>
      <c r="I18" s="317">
        <v>0</v>
      </c>
      <c r="J18" s="317">
        <v>0</v>
      </c>
      <c r="K18" s="317">
        <v>0</v>
      </c>
      <c r="L18" s="317">
        <v>0</v>
      </c>
      <c r="M18" s="317">
        <v>0</v>
      </c>
      <c r="N18" s="317">
        <v>0</v>
      </c>
      <c r="O18" s="317">
        <v>0</v>
      </c>
      <c r="P18" s="317">
        <v>0</v>
      </c>
      <c r="Q18" s="317">
        <v>0</v>
      </c>
      <c r="R18" s="317">
        <v>0</v>
      </c>
      <c r="S18" s="317">
        <v>0</v>
      </c>
      <c r="T18" s="317">
        <v>0</v>
      </c>
      <c r="U18" s="317">
        <v>0</v>
      </c>
      <c r="V18" s="317">
        <v>0</v>
      </c>
      <c r="W18" s="317">
        <v>0</v>
      </c>
      <c r="DA18" s="137" t="s">
        <v>975</v>
      </c>
    </row>
    <row r="19" spans="1:105" ht="12" customHeight="1" x14ac:dyDescent="0.3">
      <c r="A19" s="135" t="s">
        <v>33</v>
      </c>
      <c r="B19" s="317">
        <v>212.04737747205499</v>
      </c>
      <c r="C19" s="317">
        <v>314.22562338779022</v>
      </c>
      <c r="D19" s="317">
        <v>182.38271711092</v>
      </c>
      <c r="E19" s="317">
        <v>177.98796216681001</v>
      </c>
      <c r="F19" s="317">
        <v>113.16517626827169</v>
      </c>
      <c r="G19" s="317">
        <v>115.3625967325881</v>
      </c>
      <c r="H19" s="317">
        <v>172.49449699054171</v>
      </c>
      <c r="I19" s="317">
        <v>335.10077386070509</v>
      </c>
      <c r="J19" s="317">
        <v>437.27910576096298</v>
      </c>
      <c r="K19" s="317">
        <v>1077.8159931212381</v>
      </c>
      <c r="L19" s="317">
        <v>970.14428202923466</v>
      </c>
      <c r="M19" s="317">
        <v>1210.7576096302671</v>
      </c>
      <c r="N19" s="317">
        <v>1254.7052450558899</v>
      </c>
      <c r="O19" s="317">
        <v>1345.8966466036111</v>
      </c>
      <c r="P19" s="317">
        <v>1600.7929492691319</v>
      </c>
      <c r="Q19" s="317">
        <v>1587.608684436801</v>
      </c>
      <c r="R19" s="317">
        <v>1322.8240756663799</v>
      </c>
      <c r="S19" s="317">
        <v>1363.475666380052</v>
      </c>
      <c r="T19" s="317">
        <v>2054.112897678418</v>
      </c>
      <c r="U19" s="317">
        <v>2161.455030094583</v>
      </c>
      <c r="V19" s="317">
        <v>2000.093637145314</v>
      </c>
      <c r="W19" s="317">
        <v>2086.2928632846092</v>
      </c>
      <c r="DA19" s="137" t="s">
        <v>976</v>
      </c>
    </row>
    <row r="20" spans="1:105" ht="12" customHeight="1" x14ac:dyDescent="0.3">
      <c r="A20" s="135" t="s">
        <v>83</v>
      </c>
      <c r="B20" s="317">
        <v>0</v>
      </c>
      <c r="C20" s="317">
        <v>0</v>
      </c>
      <c r="D20" s="317">
        <v>0</v>
      </c>
      <c r="E20" s="317">
        <v>0</v>
      </c>
      <c r="F20" s="317">
        <v>0</v>
      </c>
      <c r="G20" s="317">
        <v>0</v>
      </c>
      <c r="H20" s="317">
        <v>0</v>
      </c>
      <c r="I20" s="317">
        <v>0</v>
      </c>
      <c r="J20" s="317">
        <v>0</v>
      </c>
      <c r="K20" s="317">
        <v>0</v>
      </c>
      <c r="L20" s="317">
        <v>0</v>
      </c>
      <c r="M20" s="317">
        <v>0</v>
      </c>
      <c r="N20" s="317">
        <v>0</v>
      </c>
      <c r="O20" s="317">
        <v>0</v>
      </c>
      <c r="P20" s="317">
        <v>0</v>
      </c>
      <c r="Q20" s="317">
        <v>0</v>
      </c>
      <c r="R20" s="317">
        <v>0</v>
      </c>
      <c r="S20" s="317">
        <v>0</v>
      </c>
      <c r="T20" s="317">
        <v>0</v>
      </c>
      <c r="U20" s="317">
        <v>0</v>
      </c>
      <c r="V20" s="317">
        <v>0</v>
      </c>
      <c r="W20" s="317">
        <v>0</v>
      </c>
      <c r="DA20" s="137" t="s">
        <v>977</v>
      </c>
    </row>
    <row r="21" spans="1:105" ht="12" customHeight="1" x14ac:dyDescent="0.3">
      <c r="A21" s="135" t="s">
        <v>70</v>
      </c>
      <c r="B21" s="317">
        <v>21.97386070507309</v>
      </c>
      <c r="C21" s="317">
        <v>28.661478933791919</v>
      </c>
      <c r="D21" s="317">
        <v>19.10765262252794</v>
      </c>
      <c r="E21" s="317">
        <v>18.152278589853829</v>
      </c>
      <c r="F21" s="317">
        <v>18.152278589853829</v>
      </c>
      <c r="G21" s="317">
        <v>7.643078245915734</v>
      </c>
      <c r="H21" s="317">
        <v>8.5984522785898534</v>
      </c>
      <c r="I21" s="317">
        <v>7.643078245915734</v>
      </c>
      <c r="J21" s="317">
        <v>7.643078245915734</v>
      </c>
      <c r="K21" s="317">
        <v>10.50920034393809</v>
      </c>
      <c r="L21" s="317">
        <v>14.33078245915735</v>
      </c>
      <c r="M21" s="317">
        <v>8.5984522785898534</v>
      </c>
      <c r="N21" s="317">
        <v>8.5984522785898534</v>
      </c>
      <c r="O21" s="317">
        <v>8.5984522785898534</v>
      </c>
      <c r="P21" s="317">
        <v>12.419948409286331</v>
      </c>
      <c r="Q21" s="317">
        <v>12.419948409286331</v>
      </c>
      <c r="R21" s="317">
        <v>14.33078245915735</v>
      </c>
      <c r="S21" s="317">
        <v>14.903955288048151</v>
      </c>
      <c r="T21" s="317">
        <v>17.38796216680997</v>
      </c>
      <c r="U21" s="317">
        <v>18.152278589853829</v>
      </c>
      <c r="V21" s="317">
        <v>18.04436801375752</v>
      </c>
      <c r="W21" s="317">
        <v>25.377815993121239</v>
      </c>
      <c r="DA21" s="137" t="s">
        <v>978</v>
      </c>
    </row>
    <row r="22" spans="1:105" ht="12" customHeight="1" x14ac:dyDescent="0.3">
      <c r="A22" s="135" t="s">
        <v>34</v>
      </c>
      <c r="B22" s="317">
        <v>927.82085134029558</v>
      </c>
      <c r="C22" s="317">
        <v>1086.8013651551589</v>
      </c>
      <c r="D22" s="317">
        <v>1073.9276054346999</v>
      </c>
      <c r="E22" s="317">
        <v>1138.5307907375491</v>
      </c>
      <c r="F22" s="317">
        <v>1087.336233598013</v>
      </c>
      <c r="G22" s="317">
        <v>1098.3949149526629</v>
      </c>
      <c r="H22" s="317">
        <v>1297.515935041097</v>
      </c>
      <c r="I22" s="317">
        <v>1236.724888199328</v>
      </c>
      <c r="J22" s="317">
        <v>1185.430263913204</v>
      </c>
      <c r="K22" s="317">
        <v>1016.241431229433</v>
      </c>
      <c r="L22" s="317">
        <v>1035.4160962218959</v>
      </c>
      <c r="M22" s="317">
        <v>1000.544426996693</v>
      </c>
      <c r="N22" s="317">
        <v>980.79674294007805</v>
      </c>
      <c r="O22" s="317">
        <v>1176.1918069416461</v>
      </c>
      <c r="P22" s="317">
        <v>1245.41884528081</v>
      </c>
      <c r="Q22" s="317">
        <v>1148.7151189866449</v>
      </c>
      <c r="R22" s="317">
        <v>1352.8327486135299</v>
      </c>
      <c r="S22" s="317">
        <v>1346.92466365321</v>
      </c>
      <c r="T22" s="317">
        <v>1045.8812341819701</v>
      </c>
      <c r="U22" s="317">
        <v>931.53056368689829</v>
      </c>
      <c r="V22" s="317">
        <v>833.76101047146494</v>
      </c>
      <c r="W22" s="317">
        <v>934.98589752751923</v>
      </c>
      <c r="DA22" s="137" t="s">
        <v>979</v>
      </c>
    </row>
    <row r="23" spans="1:105" ht="12" customHeight="1" x14ac:dyDescent="0.3">
      <c r="A23" s="135" t="s">
        <v>84</v>
      </c>
      <c r="B23" s="317">
        <v>4325.5947549441098</v>
      </c>
      <c r="C23" s="317">
        <v>4123.817712811694</v>
      </c>
      <c r="D23" s="317">
        <v>4236.2663800515902</v>
      </c>
      <c r="E23" s="317">
        <v>4038.6930352536542</v>
      </c>
      <c r="F23" s="317">
        <v>4429.6360275150473</v>
      </c>
      <c r="G23" s="317">
        <v>4694.4683576956149</v>
      </c>
      <c r="H23" s="317">
        <v>3948.313757523646</v>
      </c>
      <c r="I23" s="317">
        <v>3800.1337919174539</v>
      </c>
      <c r="J23" s="317">
        <v>4715.4867583834903</v>
      </c>
      <c r="K23" s="317">
        <v>2846.9475494410999</v>
      </c>
      <c r="L23" s="317">
        <v>3298.8440240756659</v>
      </c>
      <c r="M23" s="317">
        <v>2922.6139294926911</v>
      </c>
      <c r="N23" s="317">
        <v>3149.6130696474629</v>
      </c>
      <c r="O23" s="317">
        <v>3514.2829750644878</v>
      </c>
      <c r="P23" s="317">
        <v>3741.28211521926</v>
      </c>
      <c r="Q23" s="317">
        <v>3268.3672398968179</v>
      </c>
      <c r="R23" s="317">
        <v>3369.2557179707651</v>
      </c>
      <c r="S23" s="317">
        <v>3095.80584694755</v>
      </c>
      <c r="T23" s="317">
        <v>3036.3236457437661</v>
      </c>
      <c r="U23" s="317">
        <v>2534.6135855545999</v>
      </c>
      <c r="V23" s="317">
        <v>2582.760103181427</v>
      </c>
      <c r="W23" s="317">
        <v>2929.1475494411002</v>
      </c>
      <c r="DA23" s="137" t="s">
        <v>980</v>
      </c>
    </row>
    <row r="24" spans="1:105" ht="12" customHeight="1" x14ac:dyDescent="0.3">
      <c r="A24" s="135" t="s">
        <v>72</v>
      </c>
      <c r="B24" s="317">
        <v>816.24634565778149</v>
      </c>
      <c r="C24" s="317">
        <v>622.1981943250214</v>
      </c>
      <c r="D24" s="317">
        <v>667.1695614789337</v>
      </c>
      <c r="E24" s="317">
        <v>816.42545141874461</v>
      </c>
      <c r="F24" s="317">
        <v>873.38581255374038</v>
      </c>
      <c r="G24" s="317">
        <v>932.04849527085116</v>
      </c>
      <c r="H24" s="317">
        <v>888.45571797076514</v>
      </c>
      <c r="I24" s="317">
        <v>1005.364316423044</v>
      </c>
      <c r="J24" s="317">
        <v>944.87403267411867</v>
      </c>
      <c r="K24" s="317">
        <v>802.92373172828889</v>
      </c>
      <c r="L24" s="317">
        <v>983.77429062768692</v>
      </c>
      <c r="M24" s="317">
        <v>989.48650042992244</v>
      </c>
      <c r="N24" s="317">
        <v>897.05038693035249</v>
      </c>
      <c r="O24" s="317">
        <v>941.28426483233011</v>
      </c>
      <c r="P24" s="317">
        <v>864.34617368873592</v>
      </c>
      <c r="Q24" s="317">
        <v>990.78744625967317</v>
      </c>
      <c r="R24" s="317">
        <v>939.31057609630261</v>
      </c>
      <c r="S24" s="317">
        <v>1085.129578675838</v>
      </c>
      <c r="T24" s="317">
        <v>1049.583147033534</v>
      </c>
      <c r="U24" s="317">
        <v>1018.660705073087</v>
      </c>
      <c r="V24" s="317">
        <v>1143.8583834909721</v>
      </c>
      <c r="W24" s="317">
        <v>1023.888220120378</v>
      </c>
      <c r="DA24" s="137" t="s">
        <v>981</v>
      </c>
    </row>
    <row r="25" spans="1:105" ht="12" customHeight="1" x14ac:dyDescent="0.3">
      <c r="A25" s="57" t="s">
        <v>1000</v>
      </c>
      <c r="B25" s="296">
        <v>570.20627572852209</v>
      </c>
      <c r="C25" s="296">
        <v>571.91793619053021</v>
      </c>
      <c r="D25" s="296">
        <v>616.8549014959475</v>
      </c>
      <c r="E25" s="296">
        <v>661.51011438400769</v>
      </c>
      <c r="F25" s="296">
        <v>570.37076971618728</v>
      </c>
      <c r="G25" s="296">
        <v>615.87844531601047</v>
      </c>
      <c r="H25" s="296">
        <v>767.87957691061217</v>
      </c>
      <c r="I25" s="296">
        <v>868.73757713576856</v>
      </c>
      <c r="J25" s="296">
        <v>902.00248308598157</v>
      </c>
      <c r="K25" s="296">
        <v>1270.2418344002031</v>
      </c>
      <c r="L25" s="296">
        <v>1449.4086424294439</v>
      </c>
      <c r="M25" s="296">
        <v>1391.598069081512</v>
      </c>
      <c r="N25" s="296">
        <v>1473.5273413492489</v>
      </c>
      <c r="O25" s="296">
        <v>1577.637386102889</v>
      </c>
      <c r="P25" s="296">
        <v>1518.805355379387</v>
      </c>
      <c r="Q25" s="296">
        <v>1591.014432633265</v>
      </c>
      <c r="R25" s="296">
        <v>1741.128586127835</v>
      </c>
      <c r="S25" s="296">
        <v>1550.178021057251</v>
      </c>
      <c r="T25" s="296">
        <v>1460.8233309080119</v>
      </c>
      <c r="U25" s="296">
        <v>1351.3945454884861</v>
      </c>
      <c r="V25" s="296">
        <v>1508.501363042898</v>
      </c>
      <c r="W25" s="296">
        <v>1627.6394134779471</v>
      </c>
      <c r="DA25" s="70" t="s">
        <v>1001</v>
      </c>
    </row>
    <row r="26" spans="1:105" ht="12" customHeight="1" x14ac:dyDescent="0.3">
      <c r="A26" s="46" t="s">
        <v>30</v>
      </c>
      <c r="B26" s="231">
        <v>0.41141665143756317</v>
      </c>
      <c r="C26" s="231">
        <v>0.41710480272318262</v>
      </c>
      <c r="D26" s="231">
        <v>0</v>
      </c>
      <c r="E26" s="231">
        <v>0</v>
      </c>
      <c r="F26" s="231">
        <v>2.104173152520683</v>
      </c>
      <c r="G26" s="231">
        <v>1.1006030493750449</v>
      </c>
      <c r="H26" s="231">
        <v>1.1058466956116391</v>
      </c>
      <c r="I26" s="231">
        <v>0</v>
      </c>
      <c r="J26" s="231">
        <v>0</v>
      </c>
      <c r="K26" s="231">
        <v>0.53522692480999023</v>
      </c>
      <c r="L26" s="231">
        <v>0</v>
      </c>
      <c r="M26" s="231">
        <v>0</v>
      </c>
      <c r="N26" s="231">
        <v>0.20627657403509189</v>
      </c>
      <c r="O26" s="231">
        <v>2.6176585871500011</v>
      </c>
      <c r="P26" s="231">
        <v>2.483152702039801</v>
      </c>
      <c r="Q26" s="231">
        <v>2.7006058243797839</v>
      </c>
      <c r="R26" s="231">
        <v>2.857393424720017</v>
      </c>
      <c r="S26" s="231">
        <v>3.2961103571108361</v>
      </c>
      <c r="T26" s="231">
        <v>2.8694589464676801</v>
      </c>
      <c r="U26" s="231">
        <v>4.6965487399073371</v>
      </c>
      <c r="V26" s="231">
        <v>3.7406802396217809</v>
      </c>
      <c r="W26" s="231">
        <v>3.6242720460236382</v>
      </c>
      <c r="DA26" s="73" t="s">
        <v>1002</v>
      </c>
    </row>
    <row r="27" spans="1:105" ht="12" customHeight="1" x14ac:dyDescent="0.3">
      <c r="A27" s="46" t="s">
        <v>32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1003</v>
      </c>
    </row>
    <row r="28" spans="1:105" ht="12" customHeight="1" x14ac:dyDescent="0.3">
      <c r="A28" s="46" t="s">
        <v>33</v>
      </c>
      <c r="B28" s="231">
        <v>28.08981173404014</v>
      </c>
      <c r="C28" s="231">
        <v>0</v>
      </c>
      <c r="D28" s="231">
        <v>7.6441067455957583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34.914796188186052</v>
      </c>
      <c r="L28" s="231">
        <v>31.84737434347349</v>
      </c>
      <c r="M28" s="231">
        <v>41.872789461087052</v>
      </c>
      <c r="N28" s="231">
        <v>43.060494544219686</v>
      </c>
      <c r="O28" s="231">
        <v>45.81854143488804</v>
      </c>
      <c r="P28" s="231">
        <v>52.293393267250003</v>
      </c>
      <c r="Q28" s="231">
        <v>56.538246440279813</v>
      </c>
      <c r="R28" s="231">
        <v>49.909561400463808</v>
      </c>
      <c r="S28" s="231">
        <v>58.789001861979692</v>
      </c>
      <c r="T28" s="231">
        <v>82.739053640297726</v>
      </c>
      <c r="U28" s="231">
        <v>92.274623759846946</v>
      </c>
      <c r="V28" s="231">
        <v>92.371134266800652</v>
      </c>
      <c r="W28" s="231">
        <v>89.978543268085929</v>
      </c>
      <c r="DA28" s="73" t="s">
        <v>1004</v>
      </c>
    </row>
    <row r="29" spans="1:105" ht="12" customHeight="1" x14ac:dyDescent="0.3">
      <c r="A29" s="46" t="s">
        <v>160</v>
      </c>
      <c r="B29" s="231">
        <v>4.0183076886627109</v>
      </c>
      <c r="C29" s="231">
        <v>4.595516869976322</v>
      </c>
      <c r="D29" s="231">
        <v>3.7097554088110818</v>
      </c>
      <c r="E29" s="231">
        <v>2.628578670571323</v>
      </c>
      <c r="F29" s="231">
        <v>4.5992181393361351</v>
      </c>
      <c r="G29" s="231">
        <v>7.5127112256628594</v>
      </c>
      <c r="H29" s="231">
        <v>7.1425103209052248</v>
      </c>
      <c r="I29" s="231">
        <v>8.9544379870268962</v>
      </c>
      <c r="J29" s="231">
        <v>7.7944162473865024</v>
      </c>
      <c r="K29" s="231">
        <v>4.920809387098557</v>
      </c>
      <c r="L29" s="231">
        <v>4.90586614174698</v>
      </c>
      <c r="M29" s="231">
        <v>2.437153637616559</v>
      </c>
      <c r="N29" s="231">
        <v>5.4572201578305686</v>
      </c>
      <c r="O29" s="231">
        <v>5.9389087470721336</v>
      </c>
      <c r="P29" s="231">
        <v>5.6824149439324056</v>
      </c>
      <c r="Q29" s="231">
        <v>6.7768858329384711</v>
      </c>
      <c r="R29" s="231">
        <v>5.6453404614948752</v>
      </c>
      <c r="S29" s="231">
        <v>6.4479303058888826</v>
      </c>
      <c r="T29" s="231">
        <v>5.9336182630532237</v>
      </c>
      <c r="U29" s="231">
        <v>6.3011489555011586</v>
      </c>
      <c r="V29" s="231">
        <v>6.1601767705895867</v>
      </c>
      <c r="W29" s="231">
        <v>5.7940928915564953</v>
      </c>
      <c r="DA29" s="73" t="s">
        <v>1005</v>
      </c>
    </row>
    <row r="30" spans="1:105" ht="12" customHeight="1" x14ac:dyDescent="0.3">
      <c r="A30" s="46" t="s">
        <v>70</v>
      </c>
      <c r="B30" s="231">
        <v>39.025302715442592</v>
      </c>
      <c r="C30" s="231">
        <v>51.407016598105017</v>
      </c>
      <c r="D30" s="231">
        <v>37.465208062770337</v>
      </c>
      <c r="E30" s="231">
        <v>37.850125364712731</v>
      </c>
      <c r="F30" s="231">
        <v>34.401716620581851</v>
      </c>
      <c r="G30" s="231">
        <v>41.475921332481498</v>
      </c>
      <c r="H30" s="231">
        <v>43.286692549039337</v>
      </c>
      <c r="I30" s="231">
        <v>42.917345160038742</v>
      </c>
      <c r="J30" s="231">
        <v>34.294261634630061</v>
      </c>
      <c r="K30" s="231">
        <v>10.9192045212154</v>
      </c>
      <c r="L30" s="231">
        <v>12.905640710189139</v>
      </c>
      <c r="M30" s="231">
        <v>14.67735982307455</v>
      </c>
      <c r="N30" s="231">
        <v>12.66899484308389</v>
      </c>
      <c r="O30" s="231">
        <v>9.7515938184151576</v>
      </c>
      <c r="P30" s="231">
        <v>6.1521752425881644</v>
      </c>
      <c r="Q30" s="231">
        <v>7.5636494745341842</v>
      </c>
      <c r="R30" s="231">
        <v>7.6949725707902914</v>
      </c>
      <c r="S30" s="231">
        <v>9.1791665859045359</v>
      </c>
      <c r="T30" s="231">
        <v>8.441065428765512</v>
      </c>
      <c r="U30" s="231">
        <v>7.3389038931222359</v>
      </c>
      <c r="V30" s="231">
        <v>7.3977055525597706</v>
      </c>
      <c r="W30" s="231">
        <v>6.8538346112299253</v>
      </c>
      <c r="DA30" s="73" t="s">
        <v>1006</v>
      </c>
    </row>
    <row r="31" spans="1:105" ht="12" customHeight="1" x14ac:dyDescent="0.3">
      <c r="A31" s="46" t="s">
        <v>34</v>
      </c>
      <c r="B31" s="231">
        <v>0.95094835223838259</v>
      </c>
      <c r="C31" s="231">
        <v>0.47569004816978189</v>
      </c>
      <c r="D31" s="231">
        <v>1.6552393899857949</v>
      </c>
      <c r="E31" s="231">
        <v>0.54295574355295062</v>
      </c>
      <c r="F31" s="231">
        <v>0.54102897418253548</v>
      </c>
      <c r="G31" s="231">
        <v>0.53564995856796427</v>
      </c>
      <c r="H31" s="231">
        <v>0.66864732781703606</v>
      </c>
      <c r="I31" s="231">
        <v>0</v>
      </c>
      <c r="J31" s="231">
        <v>0</v>
      </c>
      <c r="K31" s="231">
        <v>656.11480952556917</v>
      </c>
      <c r="L31" s="231">
        <v>750.58760472364747</v>
      </c>
      <c r="M31" s="231">
        <v>675.97470647130001</v>
      </c>
      <c r="N31" s="231">
        <v>736.57959031616826</v>
      </c>
      <c r="O31" s="231">
        <v>853.5455795706157</v>
      </c>
      <c r="P31" s="231">
        <v>871.49058453170562</v>
      </c>
      <c r="Q31" s="231">
        <v>907.88737825149269</v>
      </c>
      <c r="R31" s="231">
        <v>1040.1991718186471</v>
      </c>
      <c r="S31" s="231">
        <v>790.26320867095615</v>
      </c>
      <c r="T31" s="231">
        <v>725.34265246350355</v>
      </c>
      <c r="U31" s="231">
        <v>572.68241200747536</v>
      </c>
      <c r="V31" s="231">
        <v>695.88336954158558</v>
      </c>
      <c r="W31" s="231">
        <v>779.64013466248139</v>
      </c>
      <c r="DA31" s="73" t="s">
        <v>1007</v>
      </c>
    </row>
    <row r="32" spans="1:105" ht="12" customHeight="1" x14ac:dyDescent="0.3">
      <c r="A32" s="46" t="s">
        <v>162</v>
      </c>
      <c r="B32" s="231">
        <v>434.20732874484293</v>
      </c>
      <c r="C32" s="231">
        <v>452.38405775598551</v>
      </c>
      <c r="D32" s="231">
        <v>500.659044188542</v>
      </c>
      <c r="E32" s="231">
        <v>552.13662703321859</v>
      </c>
      <c r="F32" s="231">
        <v>358.45524097343781</v>
      </c>
      <c r="G32" s="231">
        <v>377.35675684385069</v>
      </c>
      <c r="H32" s="231">
        <v>483.82700960914661</v>
      </c>
      <c r="I32" s="231">
        <v>570.27974766884188</v>
      </c>
      <c r="J32" s="231">
        <v>552.3397114182427</v>
      </c>
      <c r="K32" s="231">
        <v>270.93376999138252</v>
      </c>
      <c r="L32" s="231">
        <v>311.44523994480261</v>
      </c>
      <c r="M32" s="231">
        <v>311.82200356001567</v>
      </c>
      <c r="N32" s="231">
        <v>314.44321948976119</v>
      </c>
      <c r="O32" s="231">
        <v>325.42804855934321</v>
      </c>
      <c r="P32" s="231">
        <v>313.27553524317392</v>
      </c>
      <c r="Q32" s="231">
        <v>348.5929658139973</v>
      </c>
      <c r="R32" s="231">
        <v>362.12584403106172</v>
      </c>
      <c r="S32" s="231">
        <v>468.3895237468758</v>
      </c>
      <c r="T32" s="231">
        <v>423.58284934780261</v>
      </c>
      <c r="U32" s="231">
        <v>434.85979951518641</v>
      </c>
      <c r="V32" s="231">
        <v>462.76560299348068</v>
      </c>
      <c r="W32" s="231">
        <v>500.95774544980691</v>
      </c>
      <c r="DA32" s="73" t="s">
        <v>1008</v>
      </c>
    </row>
    <row r="33" spans="1:105" ht="12" customHeight="1" x14ac:dyDescent="0.3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1009</v>
      </c>
    </row>
    <row r="34" spans="1:105" ht="12" customHeight="1" x14ac:dyDescent="0.3">
      <c r="A34" s="46" t="s">
        <v>73</v>
      </c>
      <c r="B34" s="231">
        <v>0</v>
      </c>
      <c r="C34" s="231">
        <v>0</v>
      </c>
      <c r="D34" s="231">
        <v>0</v>
      </c>
      <c r="E34" s="231">
        <v>0</v>
      </c>
      <c r="F34" s="231">
        <v>0</v>
      </c>
      <c r="G34" s="231">
        <v>0</v>
      </c>
      <c r="H34" s="231">
        <v>0</v>
      </c>
      <c r="I34" s="231">
        <v>0</v>
      </c>
      <c r="J34" s="231">
        <v>0</v>
      </c>
      <c r="K34" s="231">
        <v>2.7917712461809741</v>
      </c>
      <c r="L34" s="231">
        <v>14.33041663255214</v>
      </c>
      <c r="M34" s="231">
        <v>19.85927800553436</v>
      </c>
      <c r="N34" s="231">
        <v>19.993176739646952</v>
      </c>
      <c r="O34" s="231">
        <v>20.127744825543729</v>
      </c>
      <c r="P34" s="231">
        <v>14.5316484215848</v>
      </c>
      <c r="Q34" s="231">
        <v>8.294832431129068</v>
      </c>
      <c r="R34" s="231">
        <v>4.4410101084124367</v>
      </c>
      <c r="S34" s="231">
        <v>4.2697099806812284</v>
      </c>
      <c r="T34" s="231">
        <v>4.28119319370282</v>
      </c>
      <c r="U34" s="231">
        <v>2.9907505593774122</v>
      </c>
      <c r="V34" s="231">
        <v>3.0645145524207309</v>
      </c>
      <c r="W34" s="231">
        <v>2.8025617810764798</v>
      </c>
      <c r="DA34" s="73" t="s">
        <v>1010</v>
      </c>
    </row>
    <row r="35" spans="1:105" ht="12" customHeight="1" x14ac:dyDescent="0.3">
      <c r="A35" s="46" t="s">
        <v>79</v>
      </c>
      <c r="B35" s="231">
        <v>63.503159841857887</v>
      </c>
      <c r="C35" s="231">
        <v>62.638550115570403</v>
      </c>
      <c r="D35" s="231">
        <v>65.72154770024251</v>
      </c>
      <c r="E35" s="231">
        <v>68.351827571952086</v>
      </c>
      <c r="F35" s="231">
        <v>170.26939185612841</v>
      </c>
      <c r="G35" s="231">
        <v>187.89680290607239</v>
      </c>
      <c r="H35" s="231">
        <v>231.84887040809241</v>
      </c>
      <c r="I35" s="231">
        <v>246.586046319861</v>
      </c>
      <c r="J35" s="231">
        <v>307.57409378572231</v>
      </c>
      <c r="K35" s="231">
        <v>289.1114466157602</v>
      </c>
      <c r="L35" s="231">
        <v>323.38649993303221</v>
      </c>
      <c r="M35" s="231">
        <v>324.95477812288351</v>
      </c>
      <c r="N35" s="231">
        <v>341.11836868450303</v>
      </c>
      <c r="O35" s="231">
        <v>314.40931055986101</v>
      </c>
      <c r="P35" s="231">
        <v>252.8964510271129</v>
      </c>
      <c r="Q35" s="231">
        <v>252.65986856451391</v>
      </c>
      <c r="R35" s="231">
        <v>268.25529231224499</v>
      </c>
      <c r="S35" s="231">
        <v>209.54336954785359</v>
      </c>
      <c r="T35" s="231">
        <v>207.6334396244188</v>
      </c>
      <c r="U35" s="231">
        <v>230.2503580580688</v>
      </c>
      <c r="V35" s="231">
        <v>237.1181791258399</v>
      </c>
      <c r="W35" s="231">
        <v>237.98822876768651</v>
      </c>
      <c r="DA35" s="73" t="s">
        <v>1011</v>
      </c>
    </row>
    <row r="36" spans="1:105" ht="12" customHeight="1" x14ac:dyDescent="0.3">
      <c r="A36" s="57" t="s">
        <v>1012</v>
      </c>
      <c r="B36" s="263">
        <v>324.01405784079537</v>
      </c>
      <c r="C36" s="263">
        <v>324.9890465611735</v>
      </c>
      <c r="D36" s="263">
        <v>350.73090907807472</v>
      </c>
      <c r="E36" s="263">
        <v>376.86194983781382</v>
      </c>
      <c r="F36" s="263">
        <v>310.38977967086271</v>
      </c>
      <c r="G36" s="263">
        <v>332.79165894553068</v>
      </c>
      <c r="H36" s="263">
        <v>416.53639818586652</v>
      </c>
      <c r="I36" s="263">
        <v>473.17230229646577</v>
      </c>
      <c r="J36" s="263">
        <v>481.76467309213461</v>
      </c>
      <c r="K36" s="263">
        <v>527.55150192136796</v>
      </c>
      <c r="L36" s="263">
        <v>601.13846448088248</v>
      </c>
      <c r="M36" s="263">
        <v>586.91169634768596</v>
      </c>
      <c r="N36" s="263">
        <v>613.30153851333569</v>
      </c>
      <c r="O36" s="263">
        <v>649.05545549960561</v>
      </c>
      <c r="P36" s="263">
        <v>627.78298142717972</v>
      </c>
      <c r="Q36" s="263">
        <v>669.03891480199241</v>
      </c>
      <c r="R36" s="263">
        <v>718.44686632479943</v>
      </c>
      <c r="S36" s="263">
        <v>706.29751740520351</v>
      </c>
      <c r="T36" s="263">
        <v>667.55876518842001</v>
      </c>
      <c r="U36" s="263">
        <v>638.12200022426475</v>
      </c>
      <c r="V36" s="263">
        <v>701.16202305838669</v>
      </c>
      <c r="W36" s="263">
        <v>751.77905850401976</v>
      </c>
      <c r="DA36" s="70" t="s">
        <v>1013</v>
      </c>
    </row>
    <row r="37" spans="1:105" ht="12" customHeight="1" x14ac:dyDescent="0.3">
      <c r="A37" s="60" t="s">
        <v>1014</v>
      </c>
      <c r="B37" s="264">
        <v>311.91074437038981</v>
      </c>
      <c r="C37" s="264">
        <v>313.69523622881769</v>
      </c>
      <c r="D37" s="264">
        <v>338.38551966343698</v>
      </c>
      <c r="E37" s="264">
        <v>362.75824356270698</v>
      </c>
      <c r="F37" s="264">
        <v>290.48885872984442</v>
      </c>
      <c r="G37" s="264">
        <v>316.09261909168941</v>
      </c>
      <c r="H37" s="264">
        <v>392.36533842659247</v>
      </c>
      <c r="I37" s="264">
        <v>447.88472472191182</v>
      </c>
      <c r="J37" s="264">
        <v>456.23609622727719</v>
      </c>
      <c r="K37" s="264">
        <v>510.76616347011031</v>
      </c>
      <c r="L37" s="264">
        <v>576.42568564719829</v>
      </c>
      <c r="M37" s="264">
        <v>565.66783565648029</v>
      </c>
      <c r="N37" s="264">
        <v>592.93217840057162</v>
      </c>
      <c r="O37" s="264">
        <v>632.1252495190779</v>
      </c>
      <c r="P37" s="264">
        <v>610.00178149815747</v>
      </c>
      <c r="Q37" s="264">
        <v>648.7254578104986</v>
      </c>
      <c r="R37" s="264">
        <v>691.43412009753911</v>
      </c>
      <c r="S37" s="264">
        <v>678.44267880143241</v>
      </c>
      <c r="T37" s="264">
        <v>644.88913119027302</v>
      </c>
      <c r="U37" s="264">
        <v>613.13530340812213</v>
      </c>
      <c r="V37" s="264">
        <v>673.16475388928848</v>
      </c>
      <c r="W37" s="264">
        <v>726.01430344078597</v>
      </c>
      <c r="DA37" s="72" t="s">
        <v>1015</v>
      </c>
    </row>
    <row r="38" spans="1:105" ht="12" customHeight="1" x14ac:dyDescent="0.3">
      <c r="A38" s="59" t="s">
        <v>30</v>
      </c>
      <c r="B38" s="232">
        <v>0.25373153539184518</v>
      </c>
      <c r="C38" s="232">
        <v>0.25715966814740648</v>
      </c>
      <c r="D38" s="232">
        <v>0</v>
      </c>
      <c r="E38" s="232">
        <v>0</v>
      </c>
      <c r="F38" s="232">
        <v>1.529778566241806</v>
      </c>
      <c r="G38" s="232">
        <v>0.81388644788110176</v>
      </c>
      <c r="H38" s="232">
        <v>0.81047191435356913</v>
      </c>
      <c r="I38" s="232">
        <v>0</v>
      </c>
      <c r="J38" s="232">
        <v>0</v>
      </c>
      <c r="K38" s="232">
        <v>0.84840349167724782</v>
      </c>
      <c r="L38" s="232">
        <v>0</v>
      </c>
      <c r="M38" s="232">
        <v>0</v>
      </c>
      <c r="N38" s="232">
        <v>0.32542904746888379</v>
      </c>
      <c r="O38" s="232">
        <v>4.2476393438572284</v>
      </c>
      <c r="P38" s="232">
        <v>3.9873143387685932</v>
      </c>
      <c r="Q38" s="232">
        <v>4.1498495477843287</v>
      </c>
      <c r="R38" s="232">
        <v>4.6136070601379711</v>
      </c>
      <c r="S38" s="232">
        <v>4.0948816049369308</v>
      </c>
      <c r="T38" s="232">
        <v>3.534382915835971</v>
      </c>
      <c r="U38" s="232">
        <v>5.2791435389888646</v>
      </c>
      <c r="V38" s="232">
        <v>4.3989147658467216</v>
      </c>
      <c r="W38" s="232">
        <v>4.3333935473873604</v>
      </c>
      <c r="DA38" s="71" t="s">
        <v>1016</v>
      </c>
    </row>
    <row r="39" spans="1:105" ht="12" customHeight="1" x14ac:dyDescent="0.3">
      <c r="A39" s="59" t="s">
        <v>33</v>
      </c>
      <c r="B39" s="297">
        <v>17.323730177769701</v>
      </c>
      <c r="C39" s="297">
        <v>0</v>
      </c>
      <c r="D39" s="297">
        <v>4.7074759952337084</v>
      </c>
      <c r="E39" s="297">
        <v>0</v>
      </c>
      <c r="F39" s="297">
        <v>0</v>
      </c>
      <c r="G39" s="297">
        <v>0</v>
      </c>
      <c r="H39" s="297">
        <v>0</v>
      </c>
      <c r="I39" s="297">
        <v>0</v>
      </c>
      <c r="J39" s="297">
        <v>0</v>
      </c>
      <c r="K39" s="297">
        <v>55.344441066324322</v>
      </c>
      <c r="L39" s="297">
        <v>50.837538308989977</v>
      </c>
      <c r="M39" s="297">
        <v>63.876741422927431</v>
      </c>
      <c r="N39" s="297">
        <v>67.933723393527771</v>
      </c>
      <c r="O39" s="297">
        <v>74.349130261818487</v>
      </c>
      <c r="P39" s="297">
        <v>83.969945394855856</v>
      </c>
      <c r="Q39" s="297">
        <v>86.878734506394522</v>
      </c>
      <c r="R39" s="297">
        <v>80.58501949836743</v>
      </c>
      <c r="S39" s="297">
        <v>73.035783458487074</v>
      </c>
      <c r="T39" s="297">
        <v>101.9117203327439</v>
      </c>
      <c r="U39" s="297">
        <v>103.72105365269459</v>
      </c>
      <c r="V39" s="297">
        <v>108.6253623499569</v>
      </c>
      <c r="W39" s="297">
        <v>107.5836564832459</v>
      </c>
      <c r="DA39" s="122" t="s">
        <v>1017</v>
      </c>
    </row>
    <row r="40" spans="1:105" ht="12" customHeight="1" x14ac:dyDescent="0.3">
      <c r="A40" s="59" t="s">
        <v>160</v>
      </c>
      <c r="B40" s="297">
        <v>2.4781966795915569</v>
      </c>
      <c r="C40" s="297">
        <v>2.8332965373050971</v>
      </c>
      <c r="D40" s="297">
        <v>2.2845814581577399</v>
      </c>
      <c r="E40" s="297">
        <v>1.6090346159009929</v>
      </c>
      <c r="F40" s="297">
        <v>3.3437292565958581</v>
      </c>
      <c r="G40" s="297">
        <v>5.5555850557412283</v>
      </c>
      <c r="H40" s="297">
        <v>5.2347256053176707</v>
      </c>
      <c r="I40" s="297">
        <v>6.4462687853542882</v>
      </c>
      <c r="J40" s="297">
        <v>5.9823758506288582</v>
      </c>
      <c r="K40" s="297">
        <v>7.800115562898279</v>
      </c>
      <c r="L40" s="297">
        <v>7.8311685990198168</v>
      </c>
      <c r="M40" s="297">
        <v>3.7178662974591909</v>
      </c>
      <c r="N40" s="297">
        <v>8.6094989995745728</v>
      </c>
      <c r="O40" s="297">
        <v>9.6369872593304269</v>
      </c>
      <c r="P40" s="297">
        <v>9.1245192316052073</v>
      </c>
      <c r="Q40" s="297">
        <v>10.41361029266994</v>
      </c>
      <c r="R40" s="297">
        <v>9.1150845328859056</v>
      </c>
      <c r="S40" s="297">
        <v>8.0105058201520301</v>
      </c>
      <c r="T40" s="297">
        <v>7.3085830497222739</v>
      </c>
      <c r="U40" s="297">
        <v>7.0827902868302113</v>
      </c>
      <c r="V40" s="297">
        <v>7.2441617087036541</v>
      </c>
      <c r="W40" s="297">
        <v>6.9277594039280697</v>
      </c>
      <c r="DA40" s="122" t="s">
        <v>1018</v>
      </c>
    </row>
    <row r="41" spans="1:105" ht="12" customHeight="1" x14ac:dyDescent="0.3">
      <c r="A41" s="59" t="s">
        <v>70</v>
      </c>
      <c r="B41" s="297">
        <v>24.067936828812371</v>
      </c>
      <c r="C41" s="297">
        <v>31.694219875934671</v>
      </c>
      <c r="D41" s="297">
        <v>23.07222720477359</v>
      </c>
      <c r="E41" s="297">
        <v>23.16923689971885</v>
      </c>
      <c r="F41" s="297">
        <v>25.010778540276672</v>
      </c>
      <c r="G41" s="297">
        <v>30.671085551741331</v>
      </c>
      <c r="H41" s="297">
        <v>31.724694494701371</v>
      </c>
      <c r="I41" s="297">
        <v>30.896047619767021</v>
      </c>
      <c r="J41" s="297">
        <v>26.321555855699909</v>
      </c>
      <c r="K41" s="297">
        <v>17.30834308349845</v>
      </c>
      <c r="L41" s="297">
        <v>20.601101897141319</v>
      </c>
      <c r="M41" s="297">
        <v>22.390242691165049</v>
      </c>
      <c r="N41" s="297">
        <v>19.987043819486779</v>
      </c>
      <c r="O41" s="297">
        <v>15.823779988632101</v>
      </c>
      <c r="P41" s="297">
        <v>9.8788352964511876</v>
      </c>
      <c r="Q41" s="297">
        <v>11.62258004042606</v>
      </c>
      <c r="R41" s="297">
        <v>12.424463314373581</v>
      </c>
      <c r="S41" s="297">
        <v>11.403623158485249</v>
      </c>
      <c r="T41" s="297">
        <v>10.39706718216277</v>
      </c>
      <c r="U41" s="297">
        <v>8.2492760569968819</v>
      </c>
      <c r="V41" s="297">
        <v>8.6994541377404051</v>
      </c>
      <c r="W41" s="297">
        <v>8.1948491454303518</v>
      </c>
      <c r="DA41" s="122" t="s">
        <v>1019</v>
      </c>
    </row>
    <row r="42" spans="1:105" ht="12" customHeight="1" x14ac:dyDescent="0.3">
      <c r="A42" s="59" t="s">
        <v>162</v>
      </c>
      <c r="B42" s="297">
        <v>267.78714914882431</v>
      </c>
      <c r="C42" s="297">
        <v>278.9105601474306</v>
      </c>
      <c r="D42" s="297">
        <v>308.32123500527189</v>
      </c>
      <c r="E42" s="297">
        <v>337.97997204708707</v>
      </c>
      <c r="F42" s="297">
        <v>260.60457236673011</v>
      </c>
      <c r="G42" s="297">
        <v>279.05206203632582</v>
      </c>
      <c r="H42" s="297">
        <v>354.59544641221993</v>
      </c>
      <c r="I42" s="297">
        <v>410.54240831679039</v>
      </c>
      <c r="J42" s="297">
        <v>423.93216452094839</v>
      </c>
      <c r="K42" s="297">
        <v>429.46486026571199</v>
      </c>
      <c r="L42" s="297">
        <v>497.15587684204718</v>
      </c>
      <c r="M42" s="297">
        <v>475.6829852449286</v>
      </c>
      <c r="N42" s="297">
        <v>496.07648314051357</v>
      </c>
      <c r="O42" s="297">
        <v>528.06771266543967</v>
      </c>
      <c r="P42" s="297">
        <v>503.04116723647672</v>
      </c>
      <c r="Q42" s="297">
        <v>535.66068342322376</v>
      </c>
      <c r="R42" s="297">
        <v>584.69594569177423</v>
      </c>
      <c r="S42" s="297">
        <v>581.8978847593711</v>
      </c>
      <c r="T42" s="297">
        <v>521.73737770980802</v>
      </c>
      <c r="U42" s="297">
        <v>488.80303987261152</v>
      </c>
      <c r="V42" s="297">
        <v>544.1968609270408</v>
      </c>
      <c r="W42" s="297">
        <v>598.97464486079423</v>
      </c>
      <c r="DA42" s="122" t="s">
        <v>1020</v>
      </c>
    </row>
    <row r="43" spans="1:105" ht="12" customHeight="1" x14ac:dyDescent="0.3">
      <c r="A43" s="60" t="s">
        <v>1021</v>
      </c>
      <c r="B43" s="264">
        <v>12.103313470405549</v>
      </c>
      <c r="C43" s="264">
        <v>11.29381033235572</v>
      </c>
      <c r="D43" s="264">
        <v>12.34538941463766</v>
      </c>
      <c r="E43" s="264">
        <v>14.10370627510685</v>
      </c>
      <c r="F43" s="264">
        <v>19.900920941018299</v>
      </c>
      <c r="G43" s="264">
        <v>16.699039853841288</v>
      </c>
      <c r="H43" s="264">
        <v>24.17105975927393</v>
      </c>
      <c r="I43" s="264">
        <v>25.28757757455401</v>
      </c>
      <c r="J43" s="264">
        <v>25.528576864857421</v>
      </c>
      <c r="K43" s="264">
        <v>16.785338451257669</v>
      </c>
      <c r="L43" s="264">
        <v>24.71277883368413</v>
      </c>
      <c r="M43" s="264">
        <v>21.243860691205629</v>
      </c>
      <c r="N43" s="264">
        <v>20.369360112764049</v>
      </c>
      <c r="O43" s="264">
        <v>16.930205980527699</v>
      </c>
      <c r="P43" s="264">
        <v>17.781199929022229</v>
      </c>
      <c r="Q43" s="264">
        <v>20.31345699149378</v>
      </c>
      <c r="R43" s="264">
        <v>27.01274622726033</v>
      </c>
      <c r="S43" s="264">
        <v>27.85483860377115</v>
      </c>
      <c r="T43" s="264">
        <v>22.66963399814701</v>
      </c>
      <c r="U43" s="264">
        <v>24.986696816142619</v>
      </c>
      <c r="V43" s="264">
        <v>27.997269169098271</v>
      </c>
      <c r="W43" s="264">
        <v>25.764755063233789</v>
      </c>
      <c r="DA43" s="72" t="s">
        <v>1022</v>
      </c>
    </row>
    <row r="44" spans="1:105" ht="12" customHeight="1" x14ac:dyDescent="0.3">
      <c r="A44" s="57" t="s">
        <v>1023</v>
      </c>
      <c r="B44" s="263">
        <f t="shared" ref="B44:W44" si="1">B45+B46+B57</f>
        <v>51.698930356585024</v>
      </c>
      <c r="C44" s="263">
        <f t="shared" si="1"/>
        <v>51.783199089886693</v>
      </c>
      <c r="D44" s="263">
        <f t="shared" si="1"/>
        <v>56.058865154600376</v>
      </c>
      <c r="E44" s="263">
        <f t="shared" si="1"/>
        <v>60.543263658134414</v>
      </c>
      <c r="F44" s="263">
        <f t="shared" si="1"/>
        <v>51.659069295975883</v>
      </c>
      <c r="G44" s="263">
        <f t="shared" si="1"/>
        <v>54.365853971470614</v>
      </c>
      <c r="H44" s="263">
        <f t="shared" si="1"/>
        <v>68.89722400051383</v>
      </c>
      <c r="I44" s="263">
        <f t="shared" si="1"/>
        <v>77.805113433166298</v>
      </c>
      <c r="J44" s="263">
        <f t="shared" si="1"/>
        <v>79.295695112835816</v>
      </c>
      <c r="K44" s="263">
        <f t="shared" si="1"/>
        <v>88.509281994717028</v>
      </c>
      <c r="L44" s="263">
        <f t="shared" si="1"/>
        <v>102.26703015700957</v>
      </c>
      <c r="M44" s="263">
        <f t="shared" si="1"/>
        <v>98.552851163023661</v>
      </c>
      <c r="N44" s="263">
        <f t="shared" si="1"/>
        <v>103.07187149851678</v>
      </c>
      <c r="O44" s="263">
        <f t="shared" si="1"/>
        <v>108.63955969543872</v>
      </c>
      <c r="P44" s="263">
        <f t="shared" si="1"/>
        <v>104.93765247625825</v>
      </c>
      <c r="Q44" s="263">
        <f t="shared" si="1"/>
        <v>111.70527144075413</v>
      </c>
      <c r="R44" s="263">
        <f t="shared" si="1"/>
        <v>122.0277623995197</v>
      </c>
      <c r="S44" s="263">
        <f t="shared" si="1"/>
        <v>117.41615097089036</v>
      </c>
      <c r="T44" s="263">
        <f t="shared" si="1"/>
        <v>109.46619832168926</v>
      </c>
      <c r="U44" s="263">
        <f t="shared" si="1"/>
        <v>104.47400567160443</v>
      </c>
      <c r="V44" s="263">
        <f t="shared" si="1"/>
        <v>115.61283919681091</v>
      </c>
      <c r="W44" s="263">
        <f t="shared" si="1"/>
        <v>123.48593082175422</v>
      </c>
      <c r="DA44" s="70"/>
    </row>
    <row r="45" spans="1:105" ht="12" customHeight="1" x14ac:dyDescent="0.3">
      <c r="A45" s="60" t="s">
        <v>1024</v>
      </c>
      <c r="B45" s="264">
        <v>25.797717735595739</v>
      </c>
      <c r="C45" s="264">
        <v>26.691204374213211</v>
      </c>
      <c r="D45" s="264">
        <v>29.029065832137679</v>
      </c>
      <c r="E45" s="264">
        <v>31.06031558120171</v>
      </c>
      <c r="F45" s="264">
        <v>21.213843622667628</v>
      </c>
      <c r="G45" s="264">
        <v>24.389002735271141</v>
      </c>
      <c r="H45" s="264">
        <v>29.56552421038263</v>
      </c>
      <c r="I45" s="264">
        <v>34.721138315794263</v>
      </c>
      <c r="J45" s="264">
        <v>35.431339797100748</v>
      </c>
      <c r="K45" s="264">
        <v>40.827133279390686</v>
      </c>
      <c r="L45" s="264">
        <v>44.130531900979982</v>
      </c>
      <c r="M45" s="264">
        <v>44.101260854797523</v>
      </c>
      <c r="N45" s="264">
        <v>46.979369838174108</v>
      </c>
      <c r="O45" s="264">
        <v>52.428177834471583</v>
      </c>
      <c r="P45" s="264">
        <v>49.505542052468087</v>
      </c>
      <c r="Q45" s="264">
        <v>52.180570245447782</v>
      </c>
      <c r="R45" s="264">
        <v>53.722362426737142</v>
      </c>
      <c r="S45" s="264">
        <v>53.222406445832071</v>
      </c>
      <c r="T45" s="264">
        <v>50.875574176280587</v>
      </c>
      <c r="U45" s="264">
        <v>46.799161620655987</v>
      </c>
      <c r="V45" s="264">
        <v>51.461585705168247</v>
      </c>
      <c r="W45" s="264">
        <v>57.920271120703163</v>
      </c>
      <c r="DA45" s="72" t="s">
        <v>1025</v>
      </c>
    </row>
    <row r="46" spans="1:105" ht="12" customHeight="1" x14ac:dyDescent="0.3">
      <c r="A46" s="60" t="s">
        <v>1026</v>
      </c>
      <c r="B46" s="264">
        <v>14.24128548978001</v>
      </c>
      <c r="C46" s="264">
        <v>14.28403536178007</v>
      </c>
      <c r="D46" s="264">
        <v>15.406366313225931</v>
      </c>
      <c r="E46" s="264">
        <v>16.521660308426618</v>
      </c>
      <c r="F46" s="264">
        <v>14.24539383782774</v>
      </c>
      <c r="G46" s="264">
        <v>15.38197866296904</v>
      </c>
      <c r="H46" s="264">
        <v>19.17830922254177</v>
      </c>
      <c r="I46" s="264">
        <v>21.697305656419339</v>
      </c>
      <c r="J46" s="264">
        <v>22.528119070078091</v>
      </c>
      <c r="K46" s="264">
        <v>31.725144697228529</v>
      </c>
      <c r="L46" s="264">
        <v>36.19995630847751</v>
      </c>
      <c r="M46" s="264">
        <v>34.756098332126967</v>
      </c>
      <c r="N46" s="264">
        <v>36.802337046080133</v>
      </c>
      <c r="O46" s="264">
        <v>39.402555480709012</v>
      </c>
      <c r="P46" s="264">
        <v>37.933185918954479</v>
      </c>
      <c r="Q46" s="264">
        <v>39.736656220666212</v>
      </c>
      <c r="R46" s="264">
        <v>43.485858232239053</v>
      </c>
      <c r="S46" s="264">
        <v>38.716739358318222</v>
      </c>
      <c r="T46" s="264">
        <v>36.485045835407909</v>
      </c>
      <c r="U46" s="264">
        <v>33.751988273092827</v>
      </c>
      <c r="V46" s="264">
        <v>37.67583677568004</v>
      </c>
      <c r="W46" s="264">
        <v>40.651389766172059</v>
      </c>
      <c r="DA46" s="72" t="s">
        <v>1027</v>
      </c>
    </row>
    <row r="47" spans="1:105" ht="12" customHeight="1" x14ac:dyDescent="0.3">
      <c r="A47" s="64" t="s">
        <v>30</v>
      </c>
      <c r="B47" s="231">
        <v>1.027540775640497E-2</v>
      </c>
      <c r="C47" s="231">
        <v>1.0417473162935389E-2</v>
      </c>
      <c r="D47" s="231">
        <v>0</v>
      </c>
      <c r="E47" s="231">
        <v>0</v>
      </c>
      <c r="F47" s="231">
        <v>5.2553140609845672E-2</v>
      </c>
      <c r="G47" s="231">
        <v>2.748830187294346E-2</v>
      </c>
      <c r="H47" s="231">
        <v>2.7619265466718959E-2</v>
      </c>
      <c r="I47" s="231">
        <v>0</v>
      </c>
      <c r="J47" s="231">
        <v>0</v>
      </c>
      <c r="K47" s="231">
        <v>1.3367652659202081E-2</v>
      </c>
      <c r="L47" s="231">
        <v>0</v>
      </c>
      <c r="M47" s="231">
        <v>0</v>
      </c>
      <c r="N47" s="231">
        <v>5.1518962623380744E-3</v>
      </c>
      <c r="O47" s="231">
        <v>6.5377784919585832E-2</v>
      </c>
      <c r="P47" s="231">
        <v>6.2018409915404138E-2</v>
      </c>
      <c r="Q47" s="231">
        <v>6.7449447993564782E-2</v>
      </c>
      <c r="R47" s="231">
        <v>7.1365323831392033E-2</v>
      </c>
      <c r="S47" s="231">
        <v>8.2322574477915661E-2</v>
      </c>
      <c r="T47" s="231">
        <v>7.1666668357234134E-2</v>
      </c>
      <c r="U47" s="231">
        <v>0.11729946559467749</v>
      </c>
      <c r="V47" s="231">
        <v>9.3426006492772426E-2</v>
      </c>
      <c r="W47" s="231">
        <v>9.0518633513997929E-2</v>
      </c>
      <c r="DA47" s="73" t="s">
        <v>1028</v>
      </c>
    </row>
    <row r="48" spans="1:105" ht="12" customHeight="1" x14ac:dyDescent="0.3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1029</v>
      </c>
    </row>
    <row r="49" spans="1:105" ht="12" customHeight="1" x14ac:dyDescent="0.3">
      <c r="A49" s="64" t="s">
        <v>33</v>
      </c>
      <c r="B49" s="231">
        <v>0.70156195272936039</v>
      </c>
      <c r="C49" s="231">
        <v>0</v>
      </c>
      <c r="D49" s="231">
        <v>0.19091671051725159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0.87202053274168934</v>
      </c>
      <c r="L49" s="231">
        <v>0.79540960777014891</v>
      </c>
      <c r="M49" s="231">
        <v>1.0458010975184431</v>
      </c>
      <c r="N49" s="231">
        <v>1.07546483130486</v>
      </c>
      <c r="O49" s="231">
        <v>1.1443489085872871</v>
      </c>
      <c r="P49" s="231">
        <v>1.3060626907284589</v>
      </c>
      <c r="Q49" s="231">
        <v>1.4120807555455801</v>
      </c>
      <c r="R49" s="231">
        <v>1.2465248855172431</v>
      </c>
      <c r="S49" s="231">
        <v>1.468294886979236</v>
      </c>
      <c r="T49" s="231">
        <v>2.0664635487223229</v>
      </c>
      <c r="U49" s="231">
        <v>2.3046208299742941</v>
      </c>
      <c r="V49" s="231">
        <v>2.3070312448378201</v>
      </c>
      <c r="W49" s="231">
        <v>2.247274674411722</v>
      </c>
      <c r="DA49" s="73" t="s">
        <v>1030</v>
      </c>
    </row>
    <row r="50" spans="1:105" ht="12" customHeight="1" x14ac:dyDescent="0.3">
      <c r="A50" s="64" t="s">
        <v>160</v>
      </c>
      <c r="B50" s="231">
        <v>0.10035993887810039</v>
      </c>
      <c r="C50" s="231">
        <v>0.11477612664788039</v>
      </c>
      <c r="D50" s="231">
        <v>9.265363803061262E-2</v>
      </c>
      <c r="E50" s="231">
        <v>6.5650521352338245E-2</v>
      </c>
      <c r="F50" s="231">
        <v>0.11486856834112601</v>
      </c>
      <c r="G50" s="231">
        <v>0.18763501897667401</v>
      </c>
      <c r="H50" s="231">
        <v>0.17838900223213289</v>
      </c>
      <c r="I50" s="231">
        <v>0.22364311513557469</v>
      </c>
      <c r="J50" s="231">
        <v>0.1946707914839923</v>
      </c>
      <c r="K50" s="231">
        <v>0.1229005261875173</v>
      </c>
      <c r="L50" s="231">
        <v>0.12252730857793601</v>
      </c>
      <c r="M50" s="231">
        <v>6.0869552323689291E-2</v>
      </c>
      <c r="N50" s="231">
        <v>0.13629774619535981</v>
      </c>
      <c r="O50" s="231">
        <v>0.14832824289200541</v>
      </c>
      <c r="P50" s="231">
        <v>0.14192213753617541</v>
      </c>
      <c r="Q50" s="231">
        <v>0.16925728457690981</v>
      </c>
      <c r="R50" s="231">
        <v>0.14099617738586989</v>
      </c>
      <c r="S50" s="231">
        <v>0.1610413988991018</v>
      </c>
      <c r="T50" s="231">
        <v>0.1481961094930942</v>
      </c>
      <c r="U50" s="231">
        <v>0.15737543588812589</v>
      </c>
      <c r="V50" s="231">
        <v>0.15385456069453279</v>
      </c>
      <c r="W50" s="231">
        <v>0.1447113694382538</v>
      </c>
      <c r="DA50" s="73" t="s">
        <v>1031</v>
      </c>
    </row>
    <row r="51" spans="1:105" ht="12" customHeight="1" x14ac:dyDescent="0.3">
      <c r="A51" s="64" t="s">
        <v>70</v>
      </c>
      <c r="B51" s="231">
        <v>0.97468319966423855</v>
      </c>
      <c r="C51" s="231">
        <v>1.2839248368778571</v>
      </c>
      <c r="D51" s="231">
        <v>0.93571878575736234</v>
      </c>
      <c r="E51" s="231">
        <v>0.94533235442584773</v>
      </c>
      <c r="F51" s="231">
        <v>0.85920602523405287</v>
      </c>
      <c r="G51" s="231">
        <v>1.0358890489110411</v>
      </c>
      <c r="H51" s="231">
        <v>1.0811142787083261</v>
      </c>
      <c r="I51" s="231">
        <v>1.0718895790942411</v>
      </c>
      <c r="J51" s="231">
        <v>0.85652226464182801</v>
      </c>
      <c r="K51" s="231">
        <v>0.27271448163078638</v>
      </c>
      <c r="L51" s="231">
        <v>0.32232706233811342</v>
      </c>
      <c r="M51" s="231">
        <v>0.36657693956379622</v>
      </c>
      <c r="N51" s="231">
        <v>0.31641667254256689</v>
      </c>
      <c r="O51" s="231">
        <v>0.24355261851685309</v>
      </c>
      <c r="P51" s="231">
        <v>0.15365471714760379</v>
      </c>
      <c r="Q51" s="231">
        <v>0.1889072360240911</v>
      </c>
      <c r="R51" s="231">
        <v>0.19218711873459901</v>
      </c>
      <c r="S51" s="231">
        <v>0.2292558631367182</v>
      </c>
      <c r="T51" s="231">
        <v>0.2108212899890903</v>
      </c>
      <c r="U51" s="231">
        <v>0.18329406387272379</v>
      </c>
      <c r="V51" s="231">
        <v>0.18476267489117129</v>
      </c>
      <c r="W51" s="231">
        <v>0.1711791321018924</v>
      </c>
      <c r="DA51" s="73" t="s">
        <v>1032</v>
      </c>
    </row>
    <row r="52" spans="1:105" ht="12" customHeight="1" x14ac:dyDescent="0.3">
      <c r="A52" s="64" t="s">
        <v>34</v>
      </c>
      <c r="B52" s="231">
        <v>2.3750575093127259E-2</v>
      </c>
      <c r="C52" s="231">
        <v>1.188067909631077E-2</v>
      </c>
      <c r="D52" s="231">
        <v>4.1340717754464198E-2</v>
      </c>
      <c r="E52" s="231">
        <v>1.356068510886538E-2</v>
      </c>
      <c r="F52" s="231">
        <v>1.3512562747107789E-2</v>
      </c>
      <c r="G52" s="231">
        <v>1.3378218212012641E-2</v>
      </c>
      <c r="H52" s="231">
        <v>1.6699917017319162E-2</v>
      </c>
      <c r="I52" s="231">
        <v>0</v>
      </c>
      <c r="J52" s="231">
        <v>0</v>
      </c>
      <c r="K52" s="231">
        <v>16.386908938503069</v>
      </c>
      <c r="L52" s="231">
        <v>18.74643057953444</v>
      </c>
      <c r="M52" s="231">
        <v>16.88292323059483</v>
      </c>
      <c r="N52" s="231">
        <v>18.396570992200051</v>
      </c>
      <c r="O52" s="231">
        <v>21.31787529289176</v>
      </c>
      <c r="P52" s="231">
        <v>21.76606386892923</v>
      </c>
      <c r="Q52" s="231">
        <v>22.675098287419029</v>
      </c>
      <c r="R52" s="231">
        <v>25.979674378671671</v>
      </c>
      <c r="S52" s="231">
        <v>19.73735549012256</v>
      </c>
      <c r="T52" s="231">
        <v>18.115920906779198</v>
      </c>
      <c r="U52" s="231">
        <v>14.30312865980671</v>
      </c>
      <c r="V52" s="231">
        <v>17.380155489467349</v>
      </c>
      <c r="W52" s="231">
        <v>19.472037067345699</v>
      </c>
      <c r="DA52" s="73" t="s">
        <v>1033</v>
      </c>
    </row>
    <row r="53" spans="1:105" ht="12" customHeight="1" x14ac:dyDescent="0.3">
      <c r="A53" s="64" t="s">
        <v>162</v>
      </c>
      <c r="B53" s="231">
        <v>10.84462026046543</v>
      </c>
      <c r="C53" s="231">
        <v>11.29859630060515</v>
      </c>
      <c r="D53" s="231">
        <v>12.504296576216669</v>
      </c>
      <c r="E53" s="231">
        <v>13.789983852594309</v>
      </c>
      <c r="F53" s="231">
        <v>8.9526608866035442</v>
      </c>
      <c r="G53" s="231">
        <v>9.4247389663409855</v>
      </c>
      <c r="H53" s="231">
        <v>12.083905184500111</v>
      </c>
      <c r="I53" s="231">
        <v>14.243120500936721</v>
      </c>
      <c r="J53" s="231">
        <v>13.795056021787721</v>
      </c>
      <c r="K53" s="231">
        <v>6.7667532461650666</v>
      </c>
      <c r="L53" s="231">
        <v>7.7785544728004288</v>
      </c>
      <c r="M53" s="231">
        <v>7.7879643976553554</v>
      </c>
      <c r="N53" s="231">
        <v>7.853431029600384</v>
      </c>
      <c r="O53" s="231">
        <v>8.1277845284924854</v>
      </c>
      <c r="P53" s="231">
        <v>7.8242673296808718</v>
      </c>
      <c r="Q53" s="231">
        <v>8.7063439271051415</v>
      </c>
      <c r="R53" s="231">
        <v>9.0443366683134094</v>
      </c>
      <c r="S53" s="231">
        <v>11.698343585536399</v>
      </c>
      <c r="T53" s="231">
        <v>10.579266737163319</v>
      </c>
      <c r="U53" s="231">
        <v>10.860916157072889</v>
      </c>
      <c r="V53" s="231">
        <v>11.55788237977595</v>
      </c>
      <c r="W53" s="231">
        <v>12.511756841245131</v>
      </c>
      <c r="DA53" s="73" t="s">
        <v>1034</v>
      </c>
    </row>
    <row r="54" spans="1:105" ht="12" customHeight="1" x14ac:dyDescent="0.3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1035</v>
      </c>
    </row>
    <row r="55" spans="1:105" ht="12" customHeight="1" x14ac:dyDescent="0.3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6.9726365758119677E-2</v>
      </c>
      <c r="L55" s="231">
        <v>0.35791179988491029</v>
      </c>
      <c r="M55" s="231">
        <v>0.49599883364380309</v>
      </c>
      <c r="N55" s="231">
        <v>0.49934304464320201</v>
      </c>
      <c r="O55" s="231">
        <v>0.50270397315389037</v>
      </c>
      <c r="P55" s="231">
        <v>0.3629376992466315</v>
      </c>
      <c r="Q55" s="231">
        <v>0.2071690224571236</v>
      </c>
      <c r="R55" s="231">
        <v>0.1109172162935155</v>
      </c>
      <c r="S55" s="231">
        <v>0.1066388803170496</v>
      </c>
      <c r="T55" s="231">
        <v>0.1069256812905596</v>
      </c>
      <c r="U55" s="231">
        <v>7.4696008019896454E-2</v>
      </c>
      <c r="V55" s="231">
        <v>7.6538313389920509E-2</v>
      </c>
      <c r="W55" s="231">
        <v>6.999586662925264E-2</v>
      </c>
      <c r="DA55" s="73" t="s">
        <v>1036</v>
      </c>
    </row>
    <row r="56" spans="1:105" ht="12" customHeight="1" x14ac:dyDescent="0.3">
      <c r="A56" s="64" t="s">
        <v>79</v>
      </c>
      <c r="B56" s="231">
        <v>1.586034155193347</v>
      </c>
      <c r="C56" s="231">
        <v>1.5644399453899409</v>
      </c>
      <c r="D56" s="231">
        <v>1.641439884949571</v>
      </c>
      <c r="E56" s="231">
        <v>1.70713289494526</v>
      </c>
      <c r="F56" s="231">
        <v>4.2525926542920596</v>
      </c>
      <c r="G56" s="231">
        <v>4.6928491086553867</v>
      </c>
      <c r="H56" s="231">
        <v>5.7905815746171587</v>
      </c>
      <c r="I56" s="231">
        <v>6.1586524612528057</v>
      </c>
      <c r="J56" s="231">
        <v>7.6818699921645548</v>
      </c>
      <c r="K56" s="231">
        <v>7.2207529535830801</v>
      </c>
      <c r="L56" s="231">
        <v>8.0767954775715332</v>
      </c>
      <c r="M56" s="231">
        <v>8.1159642808270469</v>
      </c>
      <c r="N56" s="231">
        <v>8.5196608333313755</v>
      </c>
      <c r="O56" s="231">
        <v>7.8525841312551456</v>
      </c>
      <c r="P56" s="231">
        <v>6.316259065770101</v>
      </c>
      <c r="Q56" s="231">
        <v>6.3103502595447676</v>
      </c>
      <c r="R56" s="231">
        <v>6.6998564634913524</v>
      </c>
      <c r="S56" s="231">
        <v>5.2334866788492427</v>
      </c>
      <c r="T56" s="231">
        <v>5.1857848936130866</v>
      </c>
      <c r="U56" s="231">
        <v>5.7506576528635094</v>
      </c>
      <c r="V56" s="231">
        <v>5.9221861061305221</v>
      </c>
      <c r="W56" s="231">
        <v>5.9439161814861201</v>
      </c>
      <c r="DA56" s="73" t="s">
        <v>1037</v>
      </c>
    </row>
    <row r="57" spans="1:105" ht="12" customHeight="1" x14ac:dyDescent="0.3">
      <c r="A57" s="60" t="s">
        <v>1038</v>
      </c>
      <c r="B57" s="264">
        <v>11.659927131209271</v>
      </c>
      <c r="C57" s="264">
        <v>10.807959353893409</v>
      </c>
      <c r="D57" s="264">
        <v>11.62343300923677</v>
      </c>
      <c r="E57" s="264">
        <v>12.961287768506089</v>
      </c>
      <c r="F57" s="264">
        <v>16.19983183548052</v>
      </c>
      <c r="G57" s="264">
        <v>14.594872573230431</v>
      </c>
      <c r="H57" s="264">
        <v>20.153390567589419</v>
      </c>
      <c r="I57" s="264">
        <v>21.386669460952699</v>
      </c>
      <c r="J57" s="264">
        <v>21.336236245656981</v>
      </c>
      <c r="K57" s="264">
        <v>15.9570040180978</v>
      </c>
      <c r="L57" s="264">
        <v>21.93654194755209</v>
      </c>
      <c r="M57" s="264">
        <v>19.695491976099159</v>
      </c>
      <c r="N57" s="264">
        <v>19.29016461426254</v>
      </c>
      <c r="O57" s="264">
        <v>16.808826380258122</v>
      </c>
      <c r="P57" s="264">
        <v>17.498924504835681</v>
      </c>
      <c r="Q57" s="264">
        <v>19.788044974640151</v>
      </c>
      <c r="R57" s="264">
        <v>24.81954174054351</v>
      </c>
      <c r="S57" s="264">
        <v>25.477005166740071</v>
      </c>
      <c r="T57" s="264">
        <v>22.105578310000769</v>
      </c>
      <c r="U57" s="264">
        <v>23.922855777855609</v>
      </c>
      <c r="V57" s="264">
        <v>26.47541671596262</v>
      </c>
      <c r="W57" s="264">
        <v>24.914269934879002</v>
      </c>
      <c r="DA57" s="72" t="s">
        <v>1039</v>
      </c>
    </row>
    <row r="58" spans="1:105" ht="12" customHeight="1" x14ac:dyDescent="0.3">
      <c r="A58" s="132" t="s">
        <v>1040</v>
      </c>
      <c r="B58" s="318">
        <v>178.09118110394209</v>
      </c>
      <c r="C58" s="318">
        <v>175.82729859140059</v>
      </c>
      <c r="D58" s="318">
        <v>170.32972433665759</v>
      </c>
      <c r="E58" s="318">
        <v>167.45430457137061</v>
      </c>
      <c r="F58" s="318">
        <v>160.81233162406369</v>
      </c>
      <c r="G58" s="318">
        <v>174.54407130929499</v>
      </c>
      <c r="H58" s="318">
        <v>188.71290648998951</v>
      </c>
      <c r="I58" s="318">
        <v>209.48225145583481</v>
      </c>
      <c r="J58" s="318">
        <v>218.70605536811701</v>
      </c>
      <c r="K58" s="318">
        <v>187.61196962336979</v>
      </c>
      <c r="L58" s="318">
        <v>203.6631476075797</v>
      </c>
      <c r="M58" s="318">
        <v>206.01557573818519</v>
      </c>
      <c r="N58" s="318">
        <v>203.37145262515651</v>
      </c>
      <c r="O58" s="318">
        <v>203.77661051557351</v>
      </c>
      <c r="P58" s="318">
        <v>208.6765393157614</v>
      </c>
      <c r="Q58" s="318">
        <v>212.5193369969432</v>
      </c>
      <c r="R58" s="318">
        <v>206.89097383969681</v>
      </c>
      <c r="S58" s="318">
        <v>213.73635925787801</v>
      </c>
      <c r="T58" s="318">
        <v>222.18317376964441</v>
      </c>
      <c r="U58" s="318">
        <v>220.41340939188581</v>
      </c>
      <c r="V58" s="318">
        <v>212.7247057409711</v>
      </c>
      <c r="W58" s="318">
        <v>219.20828826184541</v>
      </c>
      <c r="DA58" s="139" t="s">
        <v>1041</v>
      </c>
    </row>
    <row r="59" spans="1:105" ht="12" hidden="1" customHeight="1" x14ac:dyDescent="0.3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3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3">
      <c r="A61" s="34" t="s">
        <v>47</v>
      </c>
      <c r="B61" s="225">
        <v>1471.017425394271</v>
      </c>
      <c r="C61" s="225">
        <v>1449.88141624536</v>
      </c>
      <c r="D61" s="225">
        <v>1342.4962574713679</v>
      </c>
      <c r="E61" s="225">
        <v>1271.126608177301</v>
      </c>
      <c r="F61" s="225">
        <v>1117.024181349653</v>
      </c>
      <c r="G61" s="225">
        <v>1172.079382204018</v>
      </c>
      <c r="H61" s="225">
        <v>845.70769868984166</v>
      </c>
      <c r="I61" s="225">
        <v>524.55011715738158</v>
      </c>
      <c r="J61" s="225">
        <v>318.36839724565789</v>
      </c>
      <c r="K61" s="225">
        <v>872.27685335515059</v>
      </c>
      <c r="L61" s="225">
        <v>969.47094933813275</v>
      </c>
      <c r="M61" s="225">
        <v>843.96926740984145</v>
      </c>
      <c r="N61" s="225">
        <v>810.16294062785187</v>
      </c>
      <c r="O61" s="225">
        <v>819.84179969642844</v>
      </c>
      <c r="P61" s="225">
        <v>994.11210674094264</v>
      </c>
      <c r="Q61" s="225">
        <v>809.09503387944824</v>
      </c>
      <c r="R61" s="225">
        <v>500.91841401609292</v>
      </c>
      <c r="S61" s="225">
        <v>536.25107686365732</v>
      </c>
      <c r="T61" s="225">
        <v>786.45524721650565</v>
      </c>
      <c r="U61" s="225">
        <v>701.39285626644835</v>
      </c>
      <c r="V61" s="225">
        <v>437.64456318454768</v>
      </c>
      <c r="W61" s="225">
        <v>468.75956957502609</v>
      </c>
      <c r="DA61" s="89" t="s">
        <v>1042</v>
      </c>
    </row>
    <row r="62" spans="1:105" ht="12" customHeight="1" x14ac:dyDescent="0.3">
      <c r="A62" s="55" t="s">
        <v>92</v>
      </c>
      <c r="B62" s="261">
        <v>13.635881178225359</v>
      </c>
      <c r="C62" s="261">
        <v>13.241906257381331</v>
      </c>
      <c r="D62" s="261">
        <v>12.33505150302763</v>
      </c>
      <c r="E62" s="261">
        <v>11.882894988543489</v>
      </c>
      <c r="F62" s="261">
        <v>11.154654833233471</v>
      </c>
      <c r="G62" s="261">
        <v>11.0767676452865</v>
      </c>
      <c r="H62" s="261">
        <v>8.2799208573086016</v>
      </c>
      <c r="I62" s="261">
        <v>5.0672641666077958</v>
      </c>
      <c r="J62" s="261">
        <v>3.0160199202026758</v>
      </c>
      <c r="K62" s="261">
        <v>6.1237501777297227</v>
      </c>
      <c r="L62" s="261">
        <v>7.2514508860363467</v>
      </c>
      <c r="M62" s="261">
        <v>6.1831258684907029</v>
      </c>
      <c r="N62" s="261">
        <v>5.7730648896399002</v>
      </c>
      <c r="O62" s="261">
        <v>5.4623733985675873</v>
      </c>
      <c r="P62" s="261">
        <v>6.7635051388838701</v>
      </c>
      <c r="Q62" s="261">
        <v>5.68840219163258</v>
      </c>
      <c r="R62" s="261">
        <v>3.6759557279092201</v>
      </c>
      <c r="S62" s="261">
        <v>4.2709441690241938</v>
      </c>
      <c r="T62" s="261">
        <v>6.0355581138989383</v>
      </c>
      <c r="U62" s="261">
        <v>5.6946393797906536</v>
      </c>
      <c r="V62" s="261">
        <v>3.5429841512792959</v>
      </c>
      <c r="W62" s="261">
        <v>3.652971287350153</v>
      </c>
      <c r="DA62" s="67" t="s">
        <v>1043</v>
      </c>
    </row>
    <row r="63" spans="1:105" ht="12" customHeight="1" x14ac:dyDescent="0.3">
      <c r="A63" s="202" t="s">
        <v>93</v>
      </c>
      <c r="B63" s="226">
        <v>108.21531776002</v>
      </c>
      <c r="C63" s="226">
        <v>105.0887049147352</v>
      </c>
      <c r="D63" s="226">
        <v>97.891841424806969</v>
      </c>
      <c r="E63" s="226">
        <v>94.303495336084922</v>
      </c>
      <c r="F63" s="226">
        <v>88.524129941032569</v>
      </c>
      <c r="G63" s="226">
        <v>87.906011707018152</v>
      </c>
      <c r="H63" s="226">
        <v>65.710037722555086</v>
      </c>
      <c r="I63" s="226">
        <v>40.214166931805948</v>
      </c>
      <c r="J63" s="226">
        <v>23.935347468153829</v>
      </c>
      <c r="K63" s="226">
        <v>48.598514661759893</v>
      </c>
      <c r="L63" s="226">
        <v>57.548027266964553</v>
      </c>
      <c r="M63" s="226">
        <v>49.069724344430078</v>
      </c>
      <c r="N63" s="226">
        <v>45.815451404725607</v>
      </c>
      <c r="O63" s="226">
        <v>43.349781750357089</v>
      </c>
      <c r="P63" s="226">
        <v>53.67565529572186</v>
      </c>
      <c r="Q63" s="226">
        <v>45.143562243509322</v>
      </c>
      <c r="R63" s="226">
        <v>29.172644728137239</v>
      </c>
      <c r="S63" s="226">
        <v>33.894515091866488</v>
      </c>
      <c r="T63" s="226">
        <v>47.898616203668283</v>
      </c>
      <c r="U63" s="226">
        <v>45.193061010008762</v>
      </c>
      <c r="V63" s="226">
        <v>28.11737288835058</v>
      </c>
      <c r="W63" s="226">
        <v>28.99023858172643</v>
      </c>
      <c r="DA63" s="174" t="s">
        <v>1044</v>
      </c>
    </row>
    <row r="64" spans="1:105" ht="12" customHeight="1" x14ac:dyDescent="0.3">
      <c r="A64" s="202" t="s">
        <v>94</v>
      </c>
      <c r="B64" s="226">
        <v>121.1342846409747</v>
      </c>
      <c r="C64" s="226">
        <v>117.6344103329516</v>
      </c>
      <c r="D64" s="226">
        <v>109.57837049906691</v>
      </c>
      <c r="E64" s="226">
        <v>105.5616402847222</v>
      </c>
      <c r="F64" s="226">
        <v>99.092322379460583</v>
      </c>
      <c r="G64" s="226">
        <v>98.400411921211784</v>
      </c>
      <c r="H64" s="226">
        <v>73.554636977593262</v>
      </c>
      <c r="I64" s="226">
        <v>45.015016769804767</v>
      </c>
      <c r="J64" s="226">
        <v>26.79279840602339</v>
      </c>
      <c r="K64" s="226">
        <v>54.400305151080268</v>
      </c>
      <c r="L64" s="226">
        <v>64.418228951118934</v>
      </c>
      <c r="M64" s="226">
        <v>54.927768813412577</v>
      </c>
      <c r="N64" s="226">
        <v>51.284994086716523</v>
      </c>
      <c r="O64" s="226">
        <v>48.52496772515061</v>
      </c>
      <c r="P64" s="226">
        <v>60.083565261081311</v>
      </c>
      <c r="Q64" s="226">
        <v>50.532893417544649</v>
      </c>
      <c r="R64" s="226">
        <v>32.655334968981307</v>
      </c>
      <c r="S64" s="226">
        <v>37.9409119142544</v>
      </c>
      <c r="T64" s="226">
        <v>53.616851377648111</v>
      </c>
      <c r="U64" s="226">
        <v>50.588301448446657</v>
      </c>
      <c r="V64" s="226">
        <v>31.47408260970073</v>
      </c>
      <c r="W64" s="226">
        <v>32.45115280219612</v>
      </c>
      <c r="DA64" s="174" t="s">
        <v>1045</v>
      </c>
    </row>
    <row r="65" spans="1:105" ht="12" customHeight="1" x14ac:dyDescent="0.3">
      <c r="A65" s="202" t="s">
        <v>95</v>
      </c>
      <c r="B65" s="226">
        <v>195.01591167976201</v>
      </c>
      <c r="C65" s="226">
        <v>189.38141124937891</v>
      </c>
      <c r="D65" s="226">
        <v>176.4118712269989</v>
      </c>
      <c r="E65" s="226">
        <v>169.94527667828169</v>
      </c>
      <c r="F65" s="226">
        <v>159.53022421827791</v>
      </c>
      <c r="G65" s="226">
        <v>158.4163071367837</v>
      </c>
      <c r="H65" s="226">
        <v>118.4167193538467</v>
      </c>
      <c r="I65" s="226">
        <v>72.470354372933642</v>
      </c>
      <c r="J65" s="226">
        <v>43.134130218285982</v>
      </c>
      <c r="K65" s="226">
        <v>87.579871678266429</v>
      </c>
      <c r="L65" s="226">
        <v>103.7078782850937</v>
      </c>
      <c r="M65" s="226">
        <v>88.429043382978747</v>
      </c>
      <c r="N65" s="226">
        <v>82.56448541348108</v>
      </c>
      <c r="O65" s="226">
        <v>78.121077349808203</v>
      </c>
      <c r="P65" s="226">
        <v>96.72943783907715</v>
      </c>
      <c r="Q65" s="226">
        <v>81.353667203688303</v>
      </c>
      <c r="R65" s="226">
        <v>52.572316244395147</v>
      </c>
      <c r="S65" s="226">
        <v>61.081646280817353</v>
      </c>
      <c r="T65" s="226">
        <v>86.318577633086292</v>
      </c>
      <c r="U65" s="226">
        <v>81.442869428250631</v>
      </c>
      <c r="V65" s="226">
        <v>50.670600256623928</v>
      </c>
      <c r="W65" s="226">
        <v>52.243600294799379</v>
      </c>
      <c r="DA65" s="174" t="s">
        <v>1046</v>
      </c>
    </row>
    <row r="66" spans="1:105" ht="12" customHeight="1" x14ac:dyDescent="0.3">
      <c r="A66" s="56" t="s">
        <v>96</v>
      </c>
      <c r="B66" s="262">
        <v>44.321833882433353</v>
      </c>
      <c r="C66" s="262">
        <v>43.921375164220073</v>
      </c>
      <c r="D66" s="262">
        <v>40.726609555015571</v>
      </c>
      <c r="E66" s="262">
        <v>38.552741563714306</v>
      </c>
      <c r="F66" s="262">
        <v>32.788301103634367</v>
      </c>
      <c r="G66" s="262">
        <v>34.356139215990787</v>
      </c>
      <c r="H66" s="262">
        <v>24.817582052836769</v>
      </c>
      <c r="I66" s="262">
        <v>15.44719339258104</v>
      </c>
      <c r="J66" s="262">
        <v>9.3010238819575068</v>
      </c>
      <c r="K66" s="262">
        <v>22.49921529877291</v>
      </c>
      <c r="L66" s="262">
        <v>24.981984059725569</v>
      </c>
      <c r="M66" s="262">
        <v>21.921630694667751</v>
      </c>
      <c r="N66" s="262">
        <v>20.982528391628779</v>
      </c>
      <c r="O66" s="262">
        <v>21.297486162957799</v>
      </c>
      <c r="P66" s="262">
        <v>25.838748115027979</v>
      </c>
      <c r="Q66" s="262">
        <v>21.268621300290452</v>
      </c>
      <c r="R66" s="262">
        <v>13.04674917133778</v>
      </c>
      <c r="S66" s="262">
        <v>14.7375574139026</v>
      </c>
      <c r="T66" s="262">
        <v>21.555313600298192</v>
      </c>
      <c r="U66" s="262">
        <v>19.49282243343454</v>
      </c>
      <c r="V66" s="262">
        <v>12.09455794721586</v>
      </c>
      <c r="W66" s="262">
        <v>12.887728958114259</v>
      </c>
      <c r="DA66" s="68" t="s">
        <v>1047</v>
      </c>
    </row>
    <row r="67" spans="1:105" ht="12" customHeight="1" x14ac:dyDescent="0.3">
      <c r="A67" s="37" t="s">
        <v>160</v>
      </c>
      <c r="B67" s="228">
        <v>0.28070188622094611</v>
      </c>
      <c r="C67" s="228">
        <v>0.31529761371370529</v>
      </c>
      <c r="D67" s="228">
        <v>0.2143558933684559</v>
      </c>
      <c r="E67" s="228">
        <v>0.1290664399239245</v>
      </c>
      <c r="F67" s="228">
        <v>0.23681482438754739</v>
      </c>
      <c r="G67" s="228">
        <v>0.42265119490242831</v>
      </c>
      <c r="H67" s="228">
        <v>0.2159674602242245</v>
      </c>
      <c r="I67" s="228">
        <v>0.1486521044139778</v>
      </c>
      <c r="J67" s="228">
        <v>8.1205772859493056E-2</v>
      </c>
      <c r="K67" s="228">
        <v>0.2900200868240167</v>
      </c>
      <c r="L67" s="228">
        <v>0.25866013072372002</v>
      </c>
      <c r="M67" s="228">
        <v>0.11706558502389609</v>
      </c>
      <c r="N67" s="228">
        <v>0.25278846833230639</v>
      </c>
      <c r="O67" s="228">
        <v>0.28699503355973333</v>
      </c>
      <c r="P67" s="228">
        <v>0.33537396655258839</v>
      </c>
      <c r="Q67" s="228">
        <v>0.28841096782947429</v>
      </c>
      <c r="R67" s="228">
        <v>0.133267642110447</v>
      </c>
      <c r="S67" s="228">
        <v>0.13159009019728429</v>
      </c>
      <c r="T67" s="228">
        <v>0.20230598421254509</v>
      </c>
      <c r="U67" s="228">
        <v>0.1790963584178718</v>
      </c>
      <c r="V67" s="228">
        <v>0.1017490343136374</v>
      </c>
      <c r="W67" s="228">
        <v>0.1014717475278732</v>
      </c>
      <c r="DA67" s="69" t="s">
        <v>1048</v>
      </c>
    </row>
    <row r="68" spans="1:105" ht="12" customHeight="1" x14ac:dyDescent="0.3">
      <c r="A68" s="37" t="s">
        <v>162</v>
      </c>
      <c r="B68" s="228">
        <v>30.331877405385619</v>
      </c>
      <c r="C68" s="228">
        <v>31.037991574888991</v>
      </c>
      <c r="D68" s="228">
        <v>28.928919797552439</v>
      </c>
      <c r="E68" s="228">
        <v>27.110586264968941</v>
      </c>
      <c r="F68" s="228">
        <v>18.456944717602269</v>
      </c>
      <c r="G68" s="228">
        <v>21.22939101395934</v>
      </c>
      <c r="H68" s="228">
        <v>14.629434996731771</v>
      </c>
      <c r="I68" s="228">
        <v>9.4671809351367795</v>
      </c>
      <c r="J68" s="228">
        <v>5.7545262817786016</v>
      </c>
      <c r="K68" s="228">
        <v>15.96815265847752</v>
      </c>
      <c r="L68" s="228">
        <v>16.42084479066445</v>
      </c>
      <c r="M68" s="228">
        <v>14.97797459571559</v>
      </c>
      <c r="N68" s="228">
        <v>14.565587887862501</v>
      </c>
      <c r="O68" s="228">
        <v>15.726160763728069</v>
      </c>
      <c r="P68" s="228">
        <v>18.489402818175861</v>
      </c>
      <c r="Q68" s="228">
        <v>14.83543284148382</v>
      </c>
      <c r="R68" s="228">
        <v>8.5485822707132186</v>
      </c>
      <c r="S68" s="228">
        <v>9.5589463212750534</v>
      </c>
      <c r="T68" s="228">
        <v>14.44200510276284</v>
      </c>
      <c r="U68" s="228">
        <v>12.359937380547359</v>
      </c>
      <c r="V68" s="228">
        <v>7.6436042295013849</v>
      </c>
      <c r="W68" s="228">
        <v>8.7732555932081056</v>
      </c>
      <c r="DA68" s="69" t="s">
        <v>1049</v>
      </c>
    </row>
    <row r="69" spans="1:105" ht="12" customHeight="1" x14ac:dyDescent="0.3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1050</v>
      </c>
    </row>
    <row r="70" spans="1:105" ht="12" customHeight="1" x14ac:dyDescent="0.3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0.13995457659165969</v>
      </c>
      <c r="M70" s="228">
        <v>0.1374715919226043</v>
      </c>
      <c r="N70" s="228">
        <v>0.18338666909937101</v>
      </c>
      <c r="O70" s="228">
        <v>0.24241747027789051</v>
      </c>
      <c r="P70" s="228">
        <v>0.47844721237655419</v>
      </c>
      <c r="Q70" s="228">
        <v>0.51884793703277821</v>
      </c>
      <c r="R70" s="228">
        <v>0.41548443559409981</v>
      </c>
      <c r="S70" s="228">
        <v>0.47125412004444689</v>
      </c>
      <c r="T70" s="228">
        <v>0.63591117683237819</v>
      </c>
      <c r="U70" s="228">
        <v>0.63561996796689402</v>
      </c>
      <c r="V70" s="228">
        <v>0.41680337055867273</v>
      </c>
      <c r="W70" s="228">
        <v>0.23920612527216631</v>
      </c>
      <c r="DA70" s="69" t="s">
        <v>1051</v>
      </c>
    </row>
    <row r="71" spans="1:105" ht="12" customHeight="1" x14ac:dyDescent="0.3">
      <c r="A71" s="37" t="s">
        <v>38</v>
      </c>
      <c r="B71" s="228">
        <v>13.709254590826781</v>
      </c>
      <c r="C71" s="228">
        <v>12.568085975617381</v>
      </c>
      <c r="D71" s="228">
        <v>11.58333386409468</v>
      </c>
      <c r="E71" s="228">
        <v>11.313088858821439</v>
      </c>
      <c r="F71" s="228">
        <v>14.094541561644551</v>
      </c>
      <c r="G71" s="228">
        <v>12.704097007129031</v>
      </c>
      <c r="H71" s="228">
        <v>9.9721795958807729</v>
      </c>
      <c r="I71" s="228">
        <v>5.8313603530302833</v>
      </c>
      <c r="J71" s="228">
        <v>3.4652918273194122</v>
      </c>
      <c r="K71" s="228">
        <v>6.24104255347138</v>
      </c>
      <c r="L71" s="228">
        <v>8.1625245617457391</v>
      </c>
      <c r="M71" s="228">
        <v>6.6891189220056564</v>
      </c>
      <c r="N71" s="228">
        <v>5.9807653663346052</v>
      </c>
      <c r="O71" s="228">
        <v>5.0419128953921009</v>
      </c>
      <c r="P71" s="228">
        <v>6.5355241179229768</v>
      </c>
      <c r="Q71" s="228">
        <v>5.6259295539443794</v>
      </c>
      <c r="R71" s="228">
        <v>3.9494148229200139</v>
      </c>
      <c r="S71" s="228">
        <v>4.5757668823858122</v>
      </c>
      <c r="T71" s="228">
        <v>6.2750913364904291</v>
      </c>
      <c r="U71" s="228">
        <v>6.31816872650242</v>
      </c>
      <c r="V71" s="228">
        <v>3.9324013128421709</v>
      </c>
      <c r="W71" s="228">
        <v>3.7737954921061192</v>
      </c>
      <c r="DA71" s="69" t="s">
        <v>1052</v>
      </c>
    </row>
    <row r="72" spans="1:105" ht="12" customHeight="1" x14ac:dyDescent="0.3">
      <c r="A72" s="57" t="s">
        <v>1053</v>
      </c>
      <c r="B72" s="263">
        <f t="shared" ref="B72:W72" si="2">B73+B84</f>
        <v>587.29215015952343</v>
      </c>
      <c r="C72" s="263">
        <f t="shared" si="2"/>
        <v>583.01395483995543</v>
      </c>
      <c r="D72" s="263">
        <f t="shared" si="2"/>
        <v>537.9718025402168</v>
      </c>
      <c r="E72" s="263">
        <f t="shared" si="2"/>
        <v>504.44335311994928</v>
      </c>
      <c r="F72" s="263">
        <f t="shared" si="2"/>
        <v>435.23104157847428</v>
      </c>
      <c r="G72" s="263">
        <f t="shared" si="2"/>
        <v>472.24357892635936</v>
      </c>
      <c r="H72" s="263">
        <f t="shared" si="2"/>
        <v>333.66874000416232</v>
      </c>
      <c r="I72" s="263">
        <f t="shared" si="2"/>
        <v>208.17741376916928</v>
      </c>
      <c r="J72" s="263">
        <f t="shared" si="2"/>
        <v>128.63041411646191</v>
      </c>
      <c r="K72" s="263">
        <f t="shared" si="2"/>
        <v>437.27909681920221</v>
      </c>
      <c r="L72" s="263">
        <f t="shared" si="2"/>
        <v>475.18505796092245</v>
      </c>
      <c r="M72" s="263">
        <f t="shared" si="2"/>
        <v>414.73901471907305</v>
      </c>
      <c r="N72" s="263">
        <f t="shared" si="2"/>
        <v>403.72130418862525</v>
      </c>
      <c r="O72" s="263">
        <f t="shared" si="2"/>
        <v>419.21767438691285</v>
      </c>
      <c r="P72" s="263">
        <f t="shared" si="2"/>
        <v>504.25046062609636</v>
      </c>
      <c r="Q72" s="263">
        <f t="shared" si="2"/>
        <v>403.6407799187088</v>
      </c>
      <c r="R72" s="263">
        <f t="shared" si="2"/>
        <v>247.54864100721136</v>
      </c>
      <c r="S72" s="263">
        <f t="shared" si="2"/>
        <v>248.55147079530323</v>
      </c>
      <c r="T72" s="263">
        <f t="shared" si="2"/>
        <v>369.79626453344895</v>
      </c>
      <c r="U72" s="263">
        <f t="shared" si="2"/>
        <v>318.81423589595835</v>
      </c>
      <c r="V72" s="263">
        <f t="shared" si="2"/>
        <v>200.20659696228267</v>
      </c>
      <c r="W72" s="263">
        <f t="shared" si="2"/>
        <v>218.28042003131281</v>
      </c>
      <c r="DA72" s="70"/>
    </row>
    <row r="73" spans="1:105" ht="12" customHeight="1" x14ac:dyDescent="0.3">
      <c r="A73" s="60" t="s">
        <v>1054</v>
      </c>
      <c r="B73" s="264">
        <v>586.71395697863704</v>
      </c>
      <c r="C73" s="264">
        <v>582.45246711504183</v>
      </c>
      <c r="D73" s="264">
        <v>537.44876757300676</v>
      </c>
      <c r="E73" s="264">
        <v>503.9394906440474</v>
      </c>
      <c r="F73" s="264">
        <v>434.75805818448458</v>
      </c>
      <c r="G73" s="264">
        <v>471.7738981308861</v>
      </c>
      <c r="H73" s="264">
        <v>333.31765203885948</v>
      </c>
      <c r="I73" s="264">
        <v>207.96254994419249</v>
      </c>
      <c r="J73" s="264">
        <v>128.50252783405111</v>
      </c>
      <c r="K73" s="264">
        <v>437.01943552207467</v>
      </c>
      <c r="L73" s="264">
        <v>474.87757952230612</v>
      </c>
      <c r="M73" s="264">
        <v>414.47683575410582</v>
      </c>
      <c r="N73" s="264">
        <v>403.47651276602659</v>
      </c>
      <c r="O73" s="264">
        <v>418.98605700852511</v>
      </c>
      <c r="P73" s="264">
        <v>503.9636722257664</v>
      </c>
      <c r="Q73" s="264">
        <v>403.39957839206357</v>
      </c>
      <c r="R73" s="264">
        <v>247.39277190661289</v>
      </c>
      <c r="S73" s="264">
        <v>248.37037279641339</v>
      </c>
      <c r="T73" s="264">
        <v>369.54034278562142</v>
      </c>
      <c r="U73" s="264">
        <v>318.57276989798089</v>
      </c>
      <c r="V73" s="264">
        <v>200.05636616681861</v>
      </c>
      <c r="W73" s="264">
        <v>218.12552552462759</v>
      </c>
      <c r="DA73" s="72" t="s">
        <v>1055</v>
      </c>
    </row>
    <row r="74" spans="1:105" ht="12" customHeight="1" x14ac:dyDescent="0.3">
      <c r="A74" s="64" t="s">
        <v>30</v>
      </c>
      <c r="B74" s="231">
        <v>0.42332731470454271</v>
      </c>
      <c r="C74" s="231">
        <v>0.42478772917993551</v>
      </c>
      <c r="D74" s="231">
        <v>0</v>
      </c>
      <c r="E74" s="231">
        <v>0</v>
      </c>
      <c r="F74" s="231">
        <v>1.6038799364298051</v>
      </c>
      <c r="G74" s="231">
        <v>0.84308160944321153</v>
      </c>
      <c r="H74" s="231">
        <v>0.48002087199554577</v>
      </c>
      <c r="I74" s="231">
        <v>0</v>
      </c>
      <c r="J74" s="231">
        <v>0</v>
      </c>
      <c r="K74" s="231">
        <v>0.18414176121598569</v>
      </c>
      <c r="L74" s="231">
        <v>0</v>
      </c>
      <c r="M74" s="231">
        <v>0</v>
      </c>
      <c r="N74" s="231">
        <v>5.6481987419923767E-2</v>
      </c>
      <c r="O74" s="231">
        <v>0.69519298901360949</v>
      </c>
      <c r="P74" s="231">
        <v>0.82394939548044732</v>
      </c>
      <c r="Q74" s="231">
        <v>0.68473498958451784</v>
      </c>
      <c r="R74" s="231">
        <v>0.40600015725507899</v>
      </c>
      <c r="S74" s="231">
        <v>0.52810460931151559</v>
      </c>
      <c r="T74" s="231">
        <v>0.72587890695025226</v>
      </c>
      <c r="U74" s="231">
        <v>1.10714709188968</v>
      </c>
      <c r="V74" s="231">
        <v>0.49608632386066748</v>
      </c>
      <c r="W74" s="231">
        <v>0.48570109456484661</v>
      </c>
      <c r="DA74" s="73" t="s">
        <v>1056</v>
      </c>
    </row>
    <row r="75" spans="1:105" ht="12" customHeight="1" x14ac:dyDescent="0.3">
      <c r="A75" s="64" t="s">
        <v>32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1057</v>
      </c>
    </row>
    <row r="76" spans="1:105" ht="12" customHeight="1" x14ac:dyDescent="0.3">
      <c r="A76" s="64" t="s">
        <v>33</v>
      </c>
      <c r="B76" s="231">
        <v>28.903022107582292</v>
      </c>
      <c r="C76" s="231">
        <v>0</v>
      </c>
      <c r="D76" s="231">
        <v>6.6601006811387684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12.012235865884749</v>
      </c>
      <c r="L76" s="231">
        <v>10.434327214318159</v>
      </c>
      <c r="M76" s="231">
        <v>12.471489911942861</v>
      </c>
      <c r="N76" s="231">
        <v>11.790685988068409</v>
      </c>
      <c r="O76" s="231">
        <v>12.16840459207619</v>
      </c>
      <c r="P76" s="231">
        <v>17.351776125075901</v>
      </c>
      <c r="Q76" s="231">
        <v>14.335196657699131</v>
      </c>
      <c r="R76" s="231">
        <v>7.0915295044139173</v>
      </c>
      <c r="S76" s="231">
        <v>9.4192061237137619</v>
      </c>
      <c r="T76" s="231">
        <v>20.930264185326649</v>
      </c>
      <c r="U76" s="231">
        <v>21.752479748127669</v>
      </c>
      <c r="V76" s="231">
        <v>12.250193412386009</v>
      </c>
      <c r="W76" s="231">
        <v>12.05833237618242</v>
      </c>
      <c r="DA76" s="73" t="s">
        <v>1058</v>
      </c>
    </row>
    <row r="77" spans="1:105" ht="12" customHeight="1" x14ac:dyDescent="0.3">
      <c r="A77" s="64" t="s">
        <v>160</v>
      </c>
      <c r="B77" s="231">
        <v>4.1346391730971446</v>
      </c>
      <c r="C77" s="231">
        <v>4.6801647040752901</v>
      </c>
      <c r="D77" s="231">
        <v>3.2322082026544621</v>
      </c>
      <c r="E77" s="231">
        <v>2.0024555446125221</v>
      </c>
      <c r="F77" s="231">
        <v>3.5056970896660751</v>
      </c>
      <c r="G77" s="231">
        <v>5.7548710909082654</v>
      </c>
      <c r="H77" s="231">
        <v>3.1003881876970252</v>
      </c>
      <c r="I77" s="231">
        <v>2.143556128006912</v>
      </c>
      <c r="J77" s="231">
        <v>1.110420657993342</v>
      </c>
      <c r="K77" s="231">
        <v>1.692976315550951</v>
      </c>
      <c r="L77" s="231">
        <v>1.6073354129780191</v>
      </c>
      <c r="M77" s="231">
        <v>0.72588756079019245</v>
      </c>
      <c r="N77" s="231">
        <v>1.494278454759985</v>
      </c>
      <c r="O77" s="231">
        <v>1.577244543510655</v>
      </c>
      <c r="P77" s="231">
        <v>1.8855152782493361</v>
      </c>
      <c r="Q77" s="231">
        <v>1.7182703259918679</v>
      </c>
      <c r="R77" s="231">
        <v>0.80213284432470611</v>
      </c>
      <c r="S77" s="231">
        <v>1.0330909302575959</v>
      </c>
      <c r="T77" s="231">
        <v>1.50101061538001</v>
      </c>
      <c r="U77" s="231">
        <v>1.4854096333267139</v>
      </c>
      <c r="V77" s="231">
        <v>0.81695821419974002</v>
      </c>
      <c r="W77" s="231">
        <v>0.7764862084585995</v>
      </c>
      <c r="DA77" s="73" t="s">
        <v>1059</v>
      </c>
    </row>
    <row r="78" spans="1:105" ht="12" customHeight="1" x14ac:dyDescent="0.3">
      <c r="A78" s="64" t="s">
        <v>70</v>
      </c>
      <c r="B78" s="231">
        <v>40.155099572014677</v>
      </c>
      <c r="C78" s="231">
        <v>52.353916095079697</v>
      </c>
      <c r="D78" s="231">
        <v>32.642408857205893</v>
      </c>
      <c r="E78" s="231">
        <v>28.83428761307508</v>
      </c>
      <c r="F78" s="231">
        <v>26.222282610343601</v>
      </c>
      <c r="G78" s="231">
        <v>31.77129713567864</v>
      </c>
      <c r="H78" s="231">
        <v>18.78968937163614</v>
      </c>
      <c r="I78" s="231">
        <v>10.27375903980478</v>
      </c>
      <c r="J78" s="231">
        <v>4.8856842335679049</v>
      </c>
      <c r="K78" s="231">
        <v>3.7566898420290911</v>
      </c>
      <c r="L78" s="231">
        <v>4.2283447491844877</v>
      </c>
      <c r="M78" s="231">
        <v>4.3715393056758058</v>
      </c>
      <c r="N78" s="231">
        <v>3.468983381643767</v>
      </c>
      <c r="O78" s="231">
        <v>2.589810484663559</v>
      </c>
      <c r="P78" s="231">
        <v>2.041389185552811</v>
      </c>
      <c r="Q78" s="231">
        <v>1.917753193528541</v>
      </c>
      <c r="R78" s="231">
        <v>1.09336013962463</v>
      </c>
      <c r="S78" s="231">
        <v>1.4706911051071421</v>
      </c>
      <c r="T78" s="231">
        <v>2.1353124269195352</v>
      </c>
      <c r="U78" s="231">
        <v>1.7300461579130639</v>
      </c>
      <c r="V78" s="231">
        <v>0.98107839149172715</v>
      </c>
      <c r="W78" s="231">
        <v>0.91850582140849935</v>
      </c>
      <c r="DA78" s="73" t="s">
        <v>1060</v>
      </c>
    </row>
    <row r="79" spans="1:105" ht="12" customHeight="1" x14ac:dyDescent="0.3">
      <c r="A79" s="64" t="s">
        <v>34</v>
      </c>
      <c r="B79" s="231">
        <v>0.97847865653750077</v>
      </c>
      <c r="C79" s="231">
        <v>0.48445209462054678</v>
      </c>
      <c r="D79" s="231">
        <v>1.442164710094316</v>
      </c>
      <c r="E79" s="231">
        <v>0.41362457640292249</v>
      </c>
      <c r="F79" s="231">
        <v>0.412392637782236</v>
      </c>
      <c r="G79" s="231">
        <v>0.41031744317272151</v>
      </c>
      <c r="H79" s="231">
        <v>0.29024337155404811</v>
      </c>
      <c r="I79" s="231">
        <v>0</v>
      </c>
      <c r="J79" s="231">
        <v>0</v>
      </c>
      <c r="K79" s="231">
        <v>225.73254630047009</v>
      </c>
      <c r="L79" s="231">
        <v>245.91906969256411</v>
      </c>
      <c r="M79" s="231">
        <v>201.33389346606219</v>
      </c>
      <c r="N79" s="231">
        <v>201.68785209188519</v>
      </c>
      <c r="O79" s="231">
        <v>226.6830768664513</v>
      </c>
      <c r="P79" s="231">
        <v>289.17437888614029</v>
      </c>
      <c r="Q79" s="231">
        <v>230.19362873281241</v>
      </c>
      <c r="R79" s="231">
        <v>147.79939775929</v>
      </c>
      <c r="S79" s="231">
        <v>126.61640474752051</v>
      </c>
      <c r="T79" s="231">
        <v>183.48787752574151</v>
      </c>
      <c r="U79" s="231">
        <v>135.00204131661019</v>
      </c>
      <c r="V79" s="231">
        <v>92.287552134251499</v>
      </c>
      <c r="W79" s="231">
        <v>104.4822413890565</v>
      </c>
      <c r="DA79" s="73" t="s">
        <v>1061</v>
      </c>
    </row>
    <row r="80" spans="1:105" ht="12" customHeight="1" x14ac:dyDescent="0.3">
      <c r="A80" s="64" t="s">
        <v>162</v>
      </c>
      <c r="B80" s="231">
        <v>446.7777904961203</v>
      </c>
      <c r="C80" s="231">
        <v>460.71681590994348</v>
      </c>
      <c r="D80" s="231">
        <v>436.21050204977439</v>
      </c>
      <c r="E80" s="231">
        <v>420.61858850357919</v>
      </c>
      <c r="F80" s="231">
        <v>273.22806985569912</v>
      </c>
      <c r="G80" s="231">
        <v>289.06202111182142</v>
      </c>
      <c r="H80" s="231">
        <v>210.01741377824979</v>
      </c>
      <c r="I80" s="231">
        <v>136.51628941590999</v>
      </c>
      <c r="J80" s="231">
        <v>78.688307927428113</v>
      </c>
      <c r="K80" s="231">
        <v>93.213213436172651</v>
      </c>
      <c r="L80" s="231">
        <v>102.0404855947527</v>
      </c>
      <c r="M80" s="231">
        <v>92.873797560932459</v>
      </c>
      <c r="N80" s="231">
        <v>86.099830048949812</v>
      </c>
      <c r="O80" s="231">
        <v>86.426587064263259</v>
      </c>
      <c r="P80" s="231">
        <v>103.94978434890039</v>
      </c>
      <c r="Q80" s="231">
        <v>88.385279577296885</v>
      </c>
      <c r="R80" s="231">
        <v>51.453589957478613</v>
      </c>
      <c r="S80" s="231">
        <v>75.04562640334953</v>
      </c>
      <c r="T80" s="231">
        <v>107.1525543398882</v>
      </c>
      <c r="U80" s="231">
        <v>102.5122465613903</v>
      </c>
      <c r="V80" s="231">
        <v>61.371641544376658</v>
      </c>
      <c r="W80" s="231">
        <v>67.135061111834091</v>
      </c>
      <c r="DA80" s="73" t="s">
        <v>1062</v>
      </c>
    </row>
    <row r="81" spans="1:105" ht="12" customHeight="1" x14ac:dyDescent="0.3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1063</v>
      </c>
    </row>
    <row r="82" spans="1:105" ht="12" customHeight="1" x14ac:dyDescent="0.3">
      <c r="A82" s="64" t="s">
        <v>73</v>
      </c>
      <c r="B82" s="231">
        <v>0</v>
      </c>
      <c r="C82" s="231">
        <v>0</v>
      </c>
      <c r="D82" s="231">
        <v>0</v>
      </c>
      <c r="E82" s="231">
        <v>0</v>
      </c>
      <c r="F82" s="231">
        <v>0</v>
      </c>
      <c r="G82" s="231">
        <v>0</v>
      </c>
      <c r="H82" s="231">
        <v>0</v>
      </c>
      <c r="I82" s="231">
        <v>0</v>
      </c>
      <c r="J82" s="231">
        <v>0</v>
      </c>
      <c r="K82" s="231">
        <v>0.96049292431694244</v>
      </c>
      <c r="L82" s="231">
        <v>4.6951517776283911</v>
      </c>
      <c r="M82" s="231">
        <v>5.9149339819994058</v>
      </c>
      <c r="N82" s="231">
        <v>5.4744672892470208</v>
      </c>
      <c r="O82" s="231">
        <v>5.3454897273702917</v>
      </c>
      <c r="P82" s="231">
        <v>4.8218311030423608</v>
      </c>
      <c r="Q82" s="231">
        <v>2.1031436528279301</v>
      </c>
      <c r="R82" s="231">
        <v>0.63101244189484262</v>
      </c>
      <c r="S82" s="231">
        <v>0.68409527501306167</v>
      </c>
      <c r="T82" s="231">
        <v>1.083001323198358</v>
      </c>
      <c r="U82" s="231">
        <v>0.70502851514055931</v>
      </c>
      <c r="V82" s="231">
        <v>0.40641371658156811</v>
      </c>
      <c r="W82" s="231">
        <v>0.37558089110553883</v>
      </c>
      <c r="DA82" s="73" t="s">
        <v>1064</v>
      </c>
    </row>
    <row r="83" spans="1:105" ht="12" customHeight="1" x14ac:dyDescent="0.3">
      <c r="A83" s="64" t="s">
        <v>79</v>
      </c>
      <c r="B83" s="231">
        <v>65.341599658580606</v>
      </c>
      <c r="C83" s="231">
        <v>63.792330582142817</v>
      </c>
      <c r="D83" s="231">
        <v>57.261383072138827</v>
      </c>
      <c r="E83" s="231">
        <v>52.070534406377661</v>
      </c>
      <c r="F83" s="231">
        <v>129.78573605456381</v>
      </c>
      <c r="G83" s="231">
        <v>143.93230973986189</v>
      </c>
      <c r="H83" s="231">
        <v>100.63989645772691</v>
      </c>
      <c r="I83" s="231">
        <v>59.028945360470757</v>
      </c>
      <c r="J83" s="231">
        <v>43.818115015061743</v>
      </c>
      <c r="K83" s="231">
        <v>99.467139076434265</v>
      </c>
      <c r="L83" s="231">
        <v>105.9528650808803</v>
      </c>
      <c r="M83" s="231">
        <v>96.785293966702923</v>
      </c>
      <c r="N83" s="231">
        <v>93.403933524052519</v>
      </c>
      <c r="O83" s="231">
        <v>83.50025074117616</v>
      </c>
      <c r="P83" s="231">
        <v>83.915047903324748</v>
      </c>
      <c r="Q83" s="231">
        <v>64.061571262322246</v>
      </c>
      <c r="R83" s="231">
        <v>38.115749102331073</v>
      </c>
      <c r="S83" s="231">
        <v>33.573153602140337</v>
      </c>
      <c r="T83" s="231">
        <v>52.524443462216958</v>
      </c>
      <c r="U83" s="231">
        <v>54.278370873582787</v>
      </c>
      <c r="V83" s="231">
        <v>31.446442429670711</v>
      </c>
      <c r="W83" s="231">
        <v>31.893616632017181</v>
      </c>
      <c r="DA83" s="73" t="s">
        <v>1065</v>
      </c>
    </row>
    <row r="84" spans="1:105" ht="12" customHeight="1" x14ac:dyDescent="0.3">
      <c r="A84" s="60" t="s">
        <v>1066</v>
      </c>
      <c r="B84" s="264">
        <v>0.5781931808863815</v>
      </c>
      <c r="C84" s="264">
        <v>0.56148772491364729</v>
      </c>
      <c r="D84" s="264">
        <v>0.52303496721002385</v>
      </c>
      <c r="E84" s="264">
        <v>0.50386247590190369</v>
      </c>
      <c r="F84" s="264">
        <v>0.47298339398967071</v>
      </c>
      <c r="G84" s="264">
        <v>0.46968079547324609</v>
      </c>
      <c r="H84" s="264">
        <v>0.35108796530286318</v>
      </c>
      <c r="I84" s="264">
        <v>0.21486382497679141</v>
      </c>
      <c r="J84" s="264">
        <v>0.12788628241080249</v>
      </c>
      <c r="K84" s="264">
        <v>0.25966129712754621</v>
      </c>
      <c r="L84" s="264">
        <v>0.30747843861634361</v>
      </c>
      <c r="M84" s="264">
        <v>0.2621789649672483</v>
      </c>
      <c r="N84" s="264">
        <v>0.244791422598682</v>
      </c>
      <c r="O84" s="264">
        <v>0.23161737838771501</v>
      </c>
      <c r="P84" s="264">
        <v>0.28678840032995911</v>
      </c>
      <c r="Q84" s="264">
        <v>0.24120152664524391</v>
      </c>
      <c r="R84" s="264">
        <v>0.1558691005984518</v>
      </c>
      <c r="S84" s="264">
        <v>0.1810979988898396</v>
      </c>
      <c r="T84" s="264">
        <v>0.25592174782752142</v>
      </c>
      <c r="U84" s="264">
        <v>0.2414659979774422</v>
      </c>
      <c r="V84" s="264">
        <v>0.15023079546406079</v>
      </c>
      <c r="W84" s="264">
        <v>0.15489450668522811</v>
      </c>
      <c r="DA84" s="72" t="s">
        <v>1067</v>
      </c>
    </row>
    <row r="85" spans="1:105" ht="12" customHeight="1" x14ac:dyDescent="0.3">
      <c r="A85" s="57" t="s">
        <v>1012</v>
      </c>
      <c r="B85" s="263">
        <v>304.03137766839461</v>
      </c>
      <c r="C85" s="263">
        <v>301.82528800365662</v>
      </c>
      <c r="D85" s="263">
        <v>278.66871818957952</v>
      </c>
      <c r="E85" s="263">
        <v>261.80884953042818</v>
      </c>
      <c r="F85" s="263">
        <v>215.75353489070139</v>
      </c>
      <c r="G85" s="263">
        <v>232.47243494445291</v>
      </c>
      <c r="H85" s="263">
        <v>164.8839116640354</v>
      </c>
      <c r="I85" s="263">
        <v>103.29420776169231</v>
      </c>
      <c r="J85" s="263">
        <v>62.589144633259338</v>
      </c>
      <c r="K85" s="263">
        <v>165.51575195796369</v>
      </c>
      <c r="L85" s="263">
        <v>179.60791213036859</v>
      </c>
      <c r="M85" s="263">
        <v>159.41138625116329</v>
      </c>
      <c r="N85" s="263">
        <v>153.14197433190091</v>
      </c>
      <c r="O85" s="263">
        <v>157.19340220355119</v>
      </c>
      <c r="P85" s="263">
        <v>189.96201949137151</v>
      </c>
      <c r="Q85" s="263">
        <v>154.69377143692529</v>
      </c>
      <c r="R85" s="263">
        <v>93.091696144383377</v>
      </c>
      <c r="S85" s="263">
        <v>103.1967503304529</v>
      </c>
      <c r="T85" s="263">
        <v>153.99754280530979</v>
      </c>
      <c r="U85" s="263">
        <v>137.1798537223608</v>
      </c>
      <c r="V85" s="263">
        <v>84.79791659187326</v>
      </c>
      <c r="W85" s="263">
        <v>91.875273385087212</v>
      </c>
      <c r="DA85" s="70" t="s">
        <v>1068</v>
      </c>
    </row>
    <row r="86" spans="1:105" ht="12" customHeight="1" x14ac:dyDescent="0.3">
      <c r="A86" s="60" t="s">
        <v>1014</v>
      </c>
      <c r="B86" s="264">
        <v>292.67450292881801</v>
      </c>
      <c r="C86" s="264">
        <v>291.33644971113182</v>
      </c>
      <c r="D86" s="264">
        <v>268.85984832757811</v>
      </c>
      <c r="E86" s="264">
        <v>252.01089801107241</v>
      </c>
      <c r="F86" s="264">
        <v>201.92030222061121</v>
      </c>
      <c r="G86" s="264">
        <v>220.8072794283637</v>
      </c>
      <c r="H86" s="264">
        <v>155.31591496667139</v>
      </c>
      <c r="I86" s="264">
        <v>97.77389247886893</v>
      </c>
      <c r="J86" s="264">
        <v>59.27256315911238</v>
      </c>
      <c r="K86" s="264">
        <v>160.2494643907587</v>
      </c>
      <c r="L86" s="264">
        <v>172.22423786641909</v>
      </c>
      <c r="M86" s="264">
        <v>153.64133037532079</v>
      </c>
      <c r="N86" s="264">
        <v>148.05572584293139</v>
      </c>
      <c r="O86" s="264">
        <v>153.09311053273009</v>
      </c>
      <c r="P86" s="264">
        <v>184.5815731469707</v>
      </c>
      <c r="Q86" s="264">
        <v>149.99693661399729</v>
      </c>
      <c r="R86" s="264">
        <v>89.59155927737028</v>
      </c>
      <c r="S86" s="264">
        <v>99.126894845969687</v>
      </c>
      <c r="T86" s="264">
        <v>148.76793889017739</v>
      </c>
      <c r="U86" s="264">
        <v>131.80835514835971</v>
      </c>
      <c r="V86" s="264">
        <v>81.411951554226434</v>
      </c>
      <c r="W86" s="264">
        <v>88.726550514507593</v>
      </c>
      <c r="DA86" s="72" t="s">
        <v>1069</v>
      </c>
    </row>
    <row r="87" spans="1:105" ht="12" customHeight="1" x14ac:dyDescent="0.3">
      <c r="A87" s="59" t="s">
        <v>30</v>
      </c>
      <c r="B87" s="232">
        <v>0.2380833374242165</v>
      </c>
      <c r="C87" s="232">
        <v>0.2388304828203052</v>
      </c>
      <c r="D87" s="232">
        <v>0</v>
      </c>
      <c r="E87" s="232">
        <v>0</v>
      </c>
      <c r="F87" s="232">
        <v>1.063356962386742</v>
      </c>
      <c r="G87" s="232">
        <v>0.568542387470653</v>
      </c>
      <c r="H87" s="232">
        <v>0.32082137386905041</v>
      </c>
      <c r="I87" s="232">
        <v>0</v>
      </c>
      <c r="J87" s="232">
        <v>0</v>
      </c>
      <c r="K87" s="232">
        <v>0.26618091575379882</v>
      </c>
      <c r="L87" s="232">
        <v>0</v>
      </c>
      <c r="M87" s="232">
        <v>0</v>
      </c>
      <c r="N87" s="232">
        <v>8.1259940999236738E-2</v>
      </c>
      <c r="O87" s="232">
        <v>1.0287270126720069</v>
      </c>
      <c r="P87" s="232">
        <v>1.206528858774494</v>
      </c>
      <c r="Q87" s="232">
        <v>0.95951948868709513</v>
      </c>
      <c r="R87" s="232">
        <v>0.59780134997176027</v>
      </c>
      <c r="S87" s="232">
        <v>0.59830094854348304</v>
      </c>
      <c r="T87" s="232">
        <v>0.81533838330799202</v>
      </c>
      <c r="U87" s="232">
        <v>1.1348803805594001</v>
      </c>
      <c r="V87" s="232">
        <v>0.53200087161304832</v>
      </c>
      <c r="W87" s="232">
        <v>0.52958606966737931</v>
      </c>
      <c r="DA87" s="71" t="s">
        <v>1070</v>
      </c>
    </row>
    <row r="88" spans="1:105" ht="12" customHeight="1" x14ac:dyDescent="0.3">
      <c r="A88" s="59" t="s">
        <v>33</v>
      </c>
      <c r="B88" s="297">
        <v>16.25533653509191</v>
      </c>
      <c r="C88" s="297">
        <v>0</v>
      </c>
      <c r="D88" s="297">
        <v>3.7402643096048682</v>
      </c>
      <c r="E88" s="297">
        <v>0</v>
      </c>
      <c r="F88" s="297">
        <v>0</v>
      </c>
      <c r="G88" s="297">
        <v>0</v>
      </c>
      <c r="H88" s="297">
        <v>0</v>
      </c>
      <c r="I88" s="297">
        <v>0</v>
      </c>
      <c r="J88" s="297">
        <v>0</v>
      </c>
      <c r="K88" s="297">
        <v>17.363947873190281</v>
      </c>
      <c r="L88" s="297">
        <v>15.189219544303009</v>
      </c>
      <c r="M88" s="297">
        <v>17.34959443269257</v>
      </c>
      <c r="N88" s="297">
        <v>16.96311499465752</v>
      </c>
      <c r="O88" s="297">
        <v>18.006462525970331</v>
      </c>
      <c r="P88" s="297">
        <v>25.40862188956498</v>
      </c>
      <c r="Q88" s="297">
        <v>20.087918357393409</v>
      </c>
      <c r="R88" s="297">
        <v>10.44168539185997</v>
      </c>
      <c r="S88" s="297">
        <v>10.67121903308418</v>
      </c>
      <c r="T88" s="297">
        <v>23.5097722218879</v>
      </c>
      <c r="U88" s="297">
        <v>22.2973647092645</v>
      </c>
      <c r="V88" s="297">
        <v>13.137055506993169</v>
      </c>
      <c r="W88" s="297">
        <v>13.147849410482991</v>
      </c>
      <c r="DA88" s="122" t="s">
        <v>1071</v>
      </c>
    </row>
    <row r="89" spans="1:105" ht="12" customHeight="1" x14ac:dyDescent="0.3">
      <c r="A89" s="59" t="s">
        <v>160</v>
      </c>
      <c r="B89" s="297">
        <v>2.3253606823432031</v>
      </c>
      <c r="C89" s="297">
        <v>2.6313518945350198</v>
      </c>
      <c r="D89" s="297">
        <v>1.815184718729133</v>
      </c>
      <c r="E89" s="297">
        <v>1.1178085286269059</v>
      </c>
      <c r="F89" s="297">
        <v>2.3242434322193488</v>
      </c>
      <c r="G89" s="297">
        <v>3.88086765618295</v>
      </c>
      <c r="H89" s="297">
        <v>2.072140725400716</v>
      </c>
      <c r="I89" s="297">
        <v>1.4072299328816209</v>
      </c>
      <c r="J89" s="297">
        <v>0.77720889114241787</v>
      </c>
      <c r="K89" s="297">
        <v>2.4472340388570348</v>
      </c>
      <c r="L89" s="297">
        <v>2.3397934497927708</v>
      </c>
      <c r="M89" s="297">
        <v>1.009811568013721</v>
      </c>
      <c r="N89" s="297">
        <v>2.149800044525255</v>
      </c>
      <c r="O89" s="297">
        <v>2.333962069728488</v>
      </c>
      <c r="P89" s="297">
        <v>2.7610052381208741</v>
      </c>
      <c r="Q89" s="297">
        <v>2.407813080535476</v>
      </c>
      <c r="R89" s="297">
        <v>1.181073673557052</v>
      </c>
      <c r="S89" s="297">
        <v>1.170410696302383</v>
      </c>
      <c r="T89" s="297">
        <v>1.6859996299023829</v>
      </c>
      <c r="U89" s="297">
        <v>1.522618143790776</v>
      </c>
      <c r="V89" s="297">
        <v>0.87610252716374204</v>
      </c>
      <c r="W89" s="297">
        <v>0.84664474486501962</v>
      </c>
      <c r="DA89" s="122" t="s">
        <v>1072</v>
      </c>
    </row>
    <row r="90" spans="1:105" ht="12" customHeight="1" x14ac:dyDescent="0.3">
      <c r="A90" s="59" t="s">
        <v>70</v>
      </c>
      <c r="B90" s="297">
        <v>22.58361270020924</v>
      </c>
      <c r="C90" s="297">
        <v>29.435198334613851</v>
      </c>
      <c r="D90" s="297">
        <v>18.331740415561029</v>
      </c>
      <c r="E90" s="297">
        <v>16.0958442735433</v>
      </c>
      <c r="F90" s="297">
        <v>17.385121011894409</v>
      </c>
      <c r="G90" s="297">
        <v>21.425362532208059</v>
      </c>
      <c r="H90" s="297">
        <v>12.55806634765859</v>
      </c>
      <c r="I90" s="297">
        <v>6.744652521634273</v>
      </c>
      <c r="J90" s="297">
        <v>3.4196024707476869</v>
      </c>
      <c r="K90" s="297">
        <v>5.430376769240377</v>
      </c>
      <c r="L90" s="297">
        <v>6.1551890586901541</v>
      </c>
      <c r="M90" s="297">
        <v>6.0814252776182043</v>
      </c>
      <c r="N90" s="297">
        <v>4.9907837488783171</v>
      </c>
      <c r="O90" s="297">
        <v>3.8323286416549709</v>
      </c>
      <c r="P90" s="297">
        <v>2.9892551385676369</v>
      </c>
      <c r="Q90" s="297">
        <v>2.6873485241335389</v>
      </c>
      <c r="R90" s="297">
        <v>1.6098815623420299</v>
      </c>
      <c r="S90" s="297">
        <v>1.666177245351453</v>
      </c>
      <c r="T90" s="297">
        <v>2.398474684072005</v>
      </c>
      <c r="U90" s="297">
        <v>1.773382648484928</v>
      </c>
      <c r="V90" s="297">
        <v>1.0521043098557961</v>
      </c>
      <c r="W90" s="297">
        <v>1.001496379912711</v>
      </c>
      <c r="DA90" s="122" t="s">
        <v>1073</v>
      </c>
    </row>
    <row r="91" spans="1:105" ht="12" customHeight="1" x14ac:dyDescent="0.3">
      <c r="A91" s="59" t="s">
        <v>162</v>
      </c>
      <c r="B91" s="297">
        <v>251.27210967374941</v>
      </c>
      <c r="C91" s="297">
        <v>259.03106899916258</v>
      </c>
      <c r="D91" s="297">
        <v>244.9726588836831</v>
      </c>
      <c r="E91" s="297">
        <v>234.79724520890221</v>
      </c>
      <c r="F91" s="297">
        <v>181.14758081411071</v>
      </c>
      <c r="G91" s="297">
        <v>194.932506852502</v>
      </c>
      <c r="H91" s="297">
        <v>140.3648865197431</v>
      </c>
      <c r="I91" s="297">
        <v>89.622010024353031</v>
      </c>
      <c r="J91" s="297">
        <v>55.075751797222267</v>
      </c>
      <c r="K91" s="297">
        <v>134.7417247937172</v>
      </c>
      <c r="L91" s="297">
        <v>148.54003581363321</v>
      </c>
      <c r="M91" s="297">
        <v>129.20049909699631</v>
      </c>
      <c r="N91" s="297">
        <v>123.8707671138711</v>
      </c>
      <c r="O91" s="297">
        <v>127.8916302827043</v>
      </c>
      <c r="P91" s="297">
        <v>152.21616202194269</v>
      </c>
      <c r="Q91" s="297">
        <v>123.85433716324781</v>
      </c>
      <c r="R91" s="297">
        <v>75.761117299639466</v>
      </c>
      <c r="S91" s="297">
        <v>85.020786922688188</v>
      </c>
      <c r="T91" s="297">
        <v>120.35835397100711</v>
      </c>
      <c r="U91" s="297">
        <v>105.0801092662601</v>
      </c>
      <c r="V91" s="297">
        <v>65.814688338600675</v>
      </c>
      <c r="W91" s="297">
        <v>73.200973909579488</v>
      </c>
      <c r="DA91" s="122" t="s">
        <v>1074</v>
      </c>
    </row>
    <row r="92" spans="1:105" ht="12" customHeight="1" x14ac:dyDescent="0.3">
      <c r="A92" s="60" t="s">
        <v>1021</v>
      </c>
      <c r="B92" s="264">
        <v>11.35687473957659</v>
      </c>
      <c r="C92" s="264">
        <v>10.488838292524729</v>
      </c>
      <c r="D92" s="264">
        <v>9.8088698620014014</v>
      </c>
      <c r="E92" s="264">
        <v>9.7979515193558218</v>
      </c>
      <c r="F92" s="264">
        <v>13.83323267009022</v>
      </c>
      <c r="G92" s="264">
        <v>11.66515551608923</v>
      </c>
      <c r="H92" s="264">
        <v>9.5679966973639434</v>
      </c>
      <c r="I92" s="264">
        <v>5.520315282823355</v>
      </c>
      <c r="J92" s="264">
        <v>3.3165814741469579</v>
      </c>
      <c r="K92" s="264">
        <v>5.2662875672050182</v>
      </c>
      <c r="L92" s="264">
        <v>7.383674263949433</v>
      </c>
      <c r="M92" s="264">
        <v>5.7700558758425524</v>
      </c>
      <c r="N92" s="264">
        <v>5.0862484889695594</v>
      </c>
      <c r="O92" s="264">
        <v>4.1002916708211483</v>
      </c>
      <c r="P92" s="264">
        <v>5.3804463444007826</v>
      </c>
      <c r="Q92" s="264">
        <v>4.6968348229279897</v>
      </c>
      <c r="R92" s="264">
        <v>3.500136867013091</v>
      </c>
      <c r="S92" s="264">
        <v>4.0698554844831927</v>
      </c>
      <c r="T92" s="264">
        <v>5.2296039151324614</v>
      </c>
      <c r="U92" s="264">
        <v>5.3714985740011896</v>
      </c>
      <c r="V92" s="264">
        <v>3.385965037646832</v>
      </c>
      <c r="W92" s="264">
        <v>3.1487228705796109</v>
      </c>
      <c r="DA92" s="72" t="s">
        <v>1075</v>
      </c>
    </row>
    <row r="93" spans="1:105" ht="12" customHeight="1" x14ac:dyDescent="0.3">
      <c r="A93" s="57" t="s">
        <v>1023</v>
      </c>
      <c r="B93" s="263">
        <f t="shared" ref="B93:W93" si="3">B94+B95+B106</f>
        <v>60.382360852358012</v>
      </c>
      <c r="C93" s="263">
        <f t="shared" si="3"/>
        <v>59.854743194393748</v>
      </c>
      <c r="D93" s="263">
        <f t="shared" si="3"/>
        <v>55.452278931882951</v>
      </c>
      <c r="E93" s="263">
        <f t="shared" si="3"/>
        <v>52.395150112382851</v>
      </c>
      <c r="F93" s="263">
        <f t="shared" si="3"/>
        <v>44.692169594379934</v>
      </c>
      <c r="G93" s="263">
        <f t="shared" si="3"/>
        <v>47.161202490747819</v>
      </c>
      <c r="H93" s="263">
        <f t="shared" si="3"/>
        <v>33.916269735592529</v>
      </c>
      <c r="I93" s="263">
        <f t="shared" si="3"/>
        <v>21.119181806434838</v>
      </c>
      <c r="J93" s="263">
        <f t="shared" si="3"/>
        <v>12.788347836080757</v>
      </c>
      <c r="K93" s="263">
        <f t="shared" si="3"/>
        <v>33.66923519959812</v>
      </c>
      <c r="L93" s="263">
        <f t="shared" si="3"/>
        <v>37.100328179087263</v>
      </c>
      <c r="M93" s="263">
        <f t="shared" si="3"/>
        <v>32.515400096911932</v>
      </c>
      <c r="N93" s="263">
        <f t="shared" si="3"/>
        <v>31.219284554602009</v>
      </c>
      <c r="O93" s="263">
        <f t="shared" si="3"/>
        <v>31.857956348466431</v>
      </c>
      <c r="P93" s="263">
        <f t="shared" si="3"/>
        <v>38.462221257879094</v>
      </c>
      <c r="Q93" s="263">
        <f t="shared" si="3"/>
        <v>31.343136452837335</v>
      </c>
      <c r="R93" s="263">
        <f t="shared" si="3"/>
        <v>19.183781957006289</v>
      </c>
      <c r="S93" s="263">
        <f t="shared" si="3"/>
        <v>20.992037898814157</v>
      </c>
      <c r="T93" s="263">
        <f t="shared" si="3"/>
        <v>30.864637849006801</v>
      </c>
      <c r="U93" s="263">
        <f t="shared" si="3"/>
        <v>27.539954412802359</v>
      </c>
      <c r="V93" s="263">
        <f t="shared" si="3"/>
        <v>17.129852667458088</v>
      </c>
      <c r="W93" s="263">
        <f t="shared" si="3"/>
        <v>18.469237114390541</v>
      </c>
      <c r="DA93" s="70"/>
    </row>
    <row r="94" spans="1:105" ht="12" customHeight="1" x14ac:dyDescent="0.3">
      <c r="A94" s="60" t="s">
        <v>1024</v>
      </c>
      <c r="B94" s="264">
        <v>32.723280003107106</v>
      </c>
      <c r="C94" s="264">
        <v>33.510125798612577</v>
      </c>
      <c r="D94" s="264">
        <v>31.179433978012579</v>
      </c>
      <c r="E94" s="264">
        <v>29.169493158821791</v>
      </c>
      <c r="F94" s="264">
        <v>19.933834946608702</v>
      </c>
      <c r="G94" s="264">
        <v>23.03106716243742</v>
      </c>
      <c r="H94" s="264">
        <v>15.82092587795603</v>
      </c>
      <c r="I94" s="264">
        <v>10.246406861920899</v>
      </c>
      <c r="J94" s="264">
        <v>6.2226106523565026</v>
      </c>
      <c r="K94" s="264">
        <v>17.31587099940052</v>
      </c>
      <c r="L94" s="264">
        <v>17.824243080747301</v>
      </c>
      <c r="M94" s="264">
        <v>16.192673818256392</v>
      </c>
      <c r="N94" s="264">
        <v>15.85799812737514</v>
      </c>
      <c r="O94" s="264">
        <v>17.164780750376028</v>
      </c>
      <c r="P94" s="264">
        <v>20.25032731778801</v>
      </c>
      <c r="Q94" s="264">
        <v>16.309898442253331</v>
      </c>
      <c r="R94" s="264">
        <v>9.4100596930671827</v>
      </c>
      <c r="S94" s="264">
        <v>10.51220536508254</v>
      </c>
      <c r="T94" s="264">
        <v>15.865530555577619</v>
      </c>
      <c r="U94" s="264">
        <v>13.60021199848579</v>
      </c>
      <c r="V94" s="264">
        <v>8.413388595275622</v>
      </c>
      <c r="W94" s="264">
        <v>9.5688554524841383</v>
      </c>
      <c r="DA94" s="72" t="s">
        <v>1076</v>
      </c>
    </row>
    <row r="95" spans="1:105" ht="12" customHeight="1" x14ac:dyDescent="0.3">
      <c r="A95" s="60" t="s">
        <v>1026</v>
      </c>
      <c r="B95" s="264">
        <v>12.868971730260061</v>
      </c>
      <c r="C95" s="264">
        <v>12.77550030021977</v>
      </c>
      <c r="D95" s="264">
        <v>11.788390090423521</v>
      </c>
      <c r="E95" s="264">
        <v>11.053398307168671</v>
      </c>
      <c r="F95" s="264">
        <v>9.5359742063927229</v>
      </c>
      <c r="G95" s="264">
        <v>10.347878869944839</v>
      </c>
      <c r="H95" s="264">
        <v>7.3109824476886072</v>
      </c>
      <c r="I95" s="264">
        <v>4.5614462454010694</v>
      </c>
      <c r="J95" s="264">
        <v>2.818571772996997</v>
      </c>
      <c r="K95" s="264">
        <v>9.5855752098847145</v>
      </c>
      <c r="L95" s="264">
        <v>10.415954953035831</v>
      </c>
      <c r="M95" s="264">
        <v>9.0911262954009562</v>
      </c>
      <c r="N95" s="264">
        <v>8.8498454397582531</v>
      </c>
      <c r="O95" s="264">
        <v>9.1900314606154314</v>
      </c>
      <c r="P95" s="264">
        <v>11.053928705479191</v>
      </c>
      <c r="Q95" s="264">
        <v>8.84815796279978</v>
      </c>
      <c r="R95" s="264">
        <v>5.4263079138797439</v>
      </c>
      <c r="S95" s="264">
        <v>5.4477505914651001</v>
      </c>
      <c r="T95" s="264">
        <v>8.1054901931912511</v>
      </c>
      <c r="U95" s="264">
        <v>6.9875685094653974</v>
      </c>
      <c r="V95" s="264">
        <v>4.3880321748560096</v>
      </c>
      <c r="W95" s="264">
        <v>4.7843607404191388</v>
      </c>
      <c r="DA95" s="72" t="s">
        <v>1077</v>
      </c>
    </row>
    <row r="96" spans="1:105" ht="12" customHeight="1" x14ac:dyDescent="0.3">
      <c r="A96" s="64" t="s">
        <v>30</v>
      </c>
      <c r="B96" s="231">
        <v>9.2852525166331173E-3</v>
      </c>
      <c r="C96" s="231">
        <v>9.3172852173636026E-3</v>
      </c>
      <c r="D96" s="231">
        <v>0</v>
      </c>
      <c r="E96" s="231">
        <v>0</v>
      </c>
      <c r="F96" s="231">
        <v>3.5179469169161093E-2</v>
      </c>
      <c r="G96" s="231">
        <v>1.8492134487644189E-2</v>
      </c>
      <c r="H96" s="231">
        <v>1.0528767823176889E-2</v>
      </c>
      <c r="I96" s="231">
        <v>0</v>
      </c>
      <c r="J96" s="231">
        <v>0</v>
      </c>
      <c r="K96" s="231">
        <v>4.0389615608464272E-3</v>
      </c>
      <c r="L96" s="231">
        <v>0</v>
      </c>
      <c r="M96" s="231">
        <v>0</v>
      </c>
      <c r="N96" s="231">
        <v>1.238874737391614E-3</v>
      </c>
      <c r="O96" s="231">
        <v>1.52483485628362E-2</v>
      </c>
      <c r="P96" s="231">
        <v>1.8072488904484731E-2</v>
      </c>
      <c r="Q96" s="231">
        <v>1.501896302085742E-2</v>
      </c>
      <c r="R96" s="231">
        <v>8.9051990054959534E-3</v>
      </c>
      <c r="S96" s="231">
        <v>1.158343551744993E-2</v>
      </c>
      <c r="T96" s="231">
        <v>1.5921412848672021E-2</v>
      </c>
      <c r="U96" s="231">
        <v>2.4284141287756529E-2</v>
      </c>
      <c r="V96" s="231">
        <v>1.088114711026726E-2</v>
      </c>
      <c r="W96" s="231">
        <v>1.065335770687822E-2</v>
      </c>
      <c r="DA96" s="73" t="s">
        <v>1078</v>
      </c>
    </row>
    <row r="97" spans="1:105" ht="12" customHeight="1" x14ac:dyDescent="0.3">
      <c r="A97" s="64" t="s">
        <v>32</v>
      </c>
      <c r="B97" s="231">
        <v>0</v>
      </c>
      <c r="C97" s="231">
        <v>0</v>
      </c>
      <c r="D97" s="231">
        <v>0</v>
      </c>
      <c r="E97" s="231">
        <v>0</v>
      </c>
      <c r="F97" s="231">
        <v>0</v>
      </c>
      <c r="G97" s="231">
        <v>0</v>
      </c>
      <c r="H97" s="231">
        <v>0</v>
      </c>
      <c r="I97" s="231">
        <v>0</v>
      </c>
      <c r="J97" s="231">
        <v>0</v>
      </c>
      <c r="K97" s="231">
        <v>0</v>
      </c>
      <c r="L97" s="231">
        <v>0</v>
      </c>
      <c r="M97" s="231">
        <v>0</v>
      </c>
      <c r="N97" s="231">
        <v>0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1079</v>
      </c>
    </row>
    <row r="98" spans="1:105" ht="12" customHeight="1" x14ac:dyDescent="0.3">
      <c r="A98" s="64" t="s">
        <v>33</v>
      </c>
      <c r="B98" s="231">
        <v>0.63395828580076063</v>
      </c>
      <c r="C98" s="231">
        <v>0</v>
      </c>
      <c r="D98" s="231">
        <v>0.1460825098274956</v>
      </c>
      <c r="E98" s="231">
        <v>0</v>
      </c>
      <c r="F98" s="231">
        <v>0</v>
      </c>
      <c r="G98" s="231">
        <v>0</v>
      </c>
      <c r="H98" s="231">
        <v>0</v>
      </c>
      <c r="I98" s="231">
        <v>0</v>
      </c>
      <c r="J98" s="231">
        <v>0</v>
      </c>
      <c r="K98" s="231">
        <v>0.26347613165935901</v>
      </c>
      <c r="L98" s="231">
        <v>0.22886631611225319</v>
      </c>
      <c r="M98" s="231">
        <v>0.27354940035431963</v>
      </c>
      <c r="N98" s="231">
        <v>0.25861666124699101</v>
      </c>
      <c r="O98" s="231">
        <v>0.26690153325174287</v>
      </c>
      <c r="P98" s="231">
        <v>0.38059349665604442</v>
      </c>
      <c r="Q98" s="231">
        <v>0.31442790535553222</v>
      </c>
      <c r="R98" s="231">
        <v>0.15554546066462641</v>
      </c>
      <c r="S98" s="231">
        <v>0.20660067122278891</v>
      </c>
      <c r="T98" s="231">
        <v>0.45908397934643069</v>
      </c>
      <c r="U98" s="231">
        <v>0.47711843840098422</v>
      </c>
      <c r="V98" s="231">
        <v>0.26869548753542571</v>
      </c>
      <c r="W98" s="231">
        <v>0.26448721155754179</v>
      </c>
      <c r="DA98" s="73" t="s">
        <v>1080</v>
      </c>
    </row>
    <row r="99" spans="1:105" ht="12" customHeight="1" x14ac:dyDescent="0.3">
      <c r="A99" s="64" t="s">
        <v>160</v>
      </c>
      <c r="B99" s="231">
        <v>9.0689089633077175E-2</v>
      </c>
      <c r="C99" s="231">
        <v>0.10265463528405359</v>
      </c>
      <c r="D99" s="231">
        <v>7.0895187495581408E-2</v>
      </c>
      <c r="E99" s="231">
        <v>4.3921818269714953E-2</v>
      </c>
      <c r="F99" s="231">
        <v>7.6893887055443588E-2</v>
      </c>
      <c r="G99" s="231">
        <v>0.12622722282177781</v>
      </c>
      <c r="H99" s="231">
        <v>6.8003850029015073E-2</v>
      </c>
      <c r="I99" s="231">
        <v>4.701671553136598E-2</v>
      </c>
      <c r="J99" s="231">
        <v>2.4355943618592679E-2</v>
      </c>
      <c r="K99" s="231">
        <v>3.7133707295833637E-2</v>
      </c>
      <c r="L99" s="231">
        <v>3.5255261519904803E-2</v>
      </c>
      <c r="M99" s="231">
        <v>1.5921602661817288E-2</v>
      </c>
      <c r="N99" s="231">
        <v>3.2775472549638217E-2</v>
      </c>
      <c r="O99" s="231">
        <v>3.4595249014818683E-2</v>
      </c>
      <c r="P99" s="231">
        <v>4.1356852899355277E-2</v>
      </c>
      <c r="Q99" s="231">
        <v>3.7688505594795717E-2</v>
      </c>
      <c r="R99" s="231">
        <v>1.7593965125161669E-2</v>
      </c>
      <c r="S99" s="231">
        <v>2.2659794978692069E-2</v>
      </c>
      <c r="T99" s="231">
        <v>3.2923135620666601E-2</v>
      </c>
      <c r="U99" s="231">
        <v>3.2580944004769047E-2</v>
      </c>
      <c r="V99" s="231">
        <v>1.7919144479671901E-2</v>
      </c>
      <c r="W99" s="231">
        <v>1.7031432347457149E-2</v>
      </c>
      <c r="DA99" s="73" t="s">
        <v>1081</v>
      </c>
    </row>
    <row r="100" spans="1:105" ht="12" customHeight="1" x14ac:dyDescent="0.3">
      <c r="A100" s="64" t="s">
        <v>70</v>
      </c>
      <c r="B100" s="231">
        <v>0.88076111889196174</v>
      </c>
      <c r="C100" s="231">
        <v>1.148329706805526</v>
      </c>
      <c r="D100" s="231">
        <v>0.71597791699758184</v>
      </c>
      <c r="E100" s="231">
        <v>0.63245066482773671</v>
      </c>
      <c r="F100" s="231">
        <v>0.57515900142066834</v>
      </c>
      <c r="G100" s="231">
        <v>0.69687097061443892</v>
      </c>
      <c r="H100" s="231">
        <v>0.41213265590127729</v>
      </c>
      <c r="I100" s="231">
        <v>0.22534441711187289</v>
      </c>
      <c r="J100" s="231">
        <v>0.1071624963696781</v>
      </c>
      <c r="K100" s="231">
        <v>8.2399156865783932E-2</v>
      </c>
      <c r="L100" s="231">
        <v>9.2744425790147106E-2</v>
      </c>
      <c r="M100" s="231">
        <v>9.588525221415696E-2</v>
      </c>
      <c r="N100" s="231">
        <v>7.6088609347230968E-2</v>
      </c>
      <c r="O100" s="231">
        <v>5.6804849309354331E-2</v>
      </c>
      <c r="P100" s="231">
        <v>4.4775787940381818E-2</v>
      </c>
      <c r="Q100" s="231">
        <v>4.2063958662625363E-2</v>
      </c>
      <c r="R100" s="231">
        <v>2.398173856350734E-2</v>
      </c>
      <c r="S100" s="231">
        <v>3.2258108112907698E-2</v>
      </c>
      <c r="T100" s="231">
        <v>4.6835898363162792E-2</v>
      </c>
      <c r="U100" s="231">
        <v>3.7946796447248847E-2</v>
      </c>
      <c r="V100" s="231">
        <v>2.1518953035125701E-2</v>
      </c>
      <c r="W100" s="231">
        <v>2.01464875842653E-2</v>
      </c>
      <c r="DA100" s="73" t="s">
        <v>1082</v>
      </c>
    </row>
    <row r="101" spans="1:105" ht="12" customHeight="1" x14ac:dyDescent="0.3">
      <c r="A101" s="64" t="s">
        <v>34</v>
      </c>
      <c r="B101" s="231">
        <v>2.1461930502707349E-2</v>
      </c>
      <c r="C101" s="231">
        <v>1.062596216807587E-2</v>
      </c>
      <c r="D101" s="231">
        <v>3.1632410757970443E-2</v>
      </c>
      <c r="E101" s="231">
        <v>9.0724328565168558E-3</v>
      </c>
      <c r="F101" s="231">
        <v>9.0454115404318067E-3</v>
      </c>
      <c r="G101" s="231">
        <v>8.9998942650253121E-3</v>
      </c>
      <c r="H101" s="231">
        <v>6.366192075366657E-3</v>
      </c>
      <c r="I101" s="231">
        <v>0</v>
      </c>
      <c r="J101" s="231">
        <v>0</v>
      </c>
      <c r="K101" s="231">
        <v>4.9512129759104111</v>
      </c>
      <c r="L101" s="231">
        <v>5.3939837601659342</v>
      </c>
      <c r="M101" s="231">
        <v>4.4160534320684084</v>
      </c>
      <c r="N101" s="231">
        <v>4.4238171532057997</v>
      </c>
      <c r="O101" s="231">
        <v>4.9720618935761074</v>
      </c>
      <c r="P101" s="231">
        <v>6.342744812421012</v>
      </c>
      <c r="Q101" s="231">
        <v>5.0490622652026111</v>
      </c>
      <c r="R101" s="231">
        <v>3.2418289166129739</v>
      </c>
      <c r="S101" s="231">
        <v>2.7772015884434431</v>
      </c>
      <c r="T101" s="231">
        <v>4.024619289583673</v>
      </c>
      <c r="U101" s="231">
        <v>2.9611319665506359</v>
      </c>
      <c r="V101" s="231">
        <v>2.0242332491739718</v>
      </c>
      <c r="W101" s="231">
        <v>2.2917113096713568</v>
      </c>
      <c r="DA101" s="73" t="s">
        <v>1083</v>
      </c>
    </row>
    <row r="102" spans="1:105" ht="12" customHeight="1" x14ac:dyDescent="0.3">
      <c r="A102" s="64" t="s">
        <v>162</v>
      </c>
      <c r="B102" s="231">
        <v>9.7996147649372709</v>
      </c>
      <c r="C102" s="231">
        <v>10.10535305846896</v>
      </c>
      <c r="D102" s="231">
        <v>9.5678320799269709</v>
      </c>
      <c r="E102" s="231">
        <v>9.2258393724755781</v>
      </c>
      <c r="F102" s="231">
        <v>5.9929788017886576</v>
      </c>
      <c r="G102" s="231">
        <v>6.3402803593358454</v>
      </c>
      <c r="H102" s="231">
        <v>4.6065175860015142</v>
      </c>
      <c r="I102" s="231">
        <v>2.9943454528682949</v>
      </c>
      <c r="J102" s="231">
        <v>1.7259477095700699</v>
      </c>
      <c r="K102" s="231">
        <v>2.0445366849189859</v>
      </c>
      <c r="L102" s="231">
        <v>2.2381538888612038</v>
      </c>
      <c r="M102" s="231">
        <v>2.0370919441704269</v>
      </c>
      <c r="N102" s="231">
        <v>1.8885118816433331</v>
      </c>
      <c r="O102" s="231">
        <v>1.895678963221531</v>
      </c>
      <c r="P102" s="231">
        <v>2.2800324080262819</v>
      </c>
      <c r="Q102" s="231">
        <v>1.9386408840667499</v>
      </c>
      <c r="R102" s="231">
        <v>1.128581972027803</v>
      </c>
      <c r="S102" s="231">
        <v>1.646049208779139</v>
      </c>
      <c r="T102" s="231">
        <v>2.3502818983994018</v>
      </c>
      <c r="U102" s="231">
        <v>2.248501484092043</v>
      </c>
      <c r="V102" s="231">
        <v>1.3461243092654001</v>
      </c>
      <c r="W102" s="231">
        <v>1.4725390341940221</v>
      </c>
      <c r="DA102" s="73" t="s">
        <v>1084</v>
      </c>
    </row>
    <row r="103" spans="1:105" ht="12" customHeight="1" x14ac:dyDescent="0.3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1085</v>
      </c>
    </row>
    <row r="104" spans="1:105" ht="12" customHeight="1" x14ac:dyDescent="0.3">
      <c r="A104" s="64" t="s">
        <v>73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2.1067431826237631E-2</v>
      </c>
      <c r="L104" s="231">
        <v>0.10298336144367549</v>
      </c>
      <c r="M104" s="231">
        <v>0.1297380389460831</v>
      </c>
      <c r="N104" s="231">
        <v>0.1200768516678027</v>
      </c>
      <c r="O104" s="231">
        <v>0.1172478605079931</v>
      </c>
      <c r="P104" s="231">
        <v>0.1057619431327083</v>
      </c>
      <c r="Q104" s="231">
        <v>4.6130309141263523E-2</v>
      </c>
      <c r="R104" s="231">
        <v>1.3840613777119979E-2</v>
      </c>
      <c r="S104" s="231">
        <v>1.500493153475149E-2</v>
      </c>
      <c r="T104" s="231">
        <v>2.3754528499449649E-2</v>
      </c>
      <c r="U104" s="231">
        <v>1.5464080788351601E-2</v>
      </c>
      <c r="V104" s="231">
        <v>8.9142700071622172E-3</v>
      </c>
      <c r="W104" s="231">
        <v>8.237983454412779E-3</v>
      </c>
      <c r="DA104" s="73" t="s">
        <v>1086</v>
      </c>
    </row>
    <row r="105" spans="1:105" ht="12" customHeight="1" x14ac:dyDescent="0.3">
      <c r="A105" s="64" t="s">
        <v>79</v>
      </c>
      <c r="B105" s="231">
        <v>1.4332012879776459</v>
      </c>
      <c r="C105" s="231">
        <v>1.3992196522757889</v>
      </c>
      <c r="D105" s="231">
        <v>1.255969985417916</v>
      </c>
      <c r="E105" s="231">
        <v>1.1421140187391301</v>
      </c>
      <c r="F105" s="231">
        <v>2.846717635418361</v>
      </c>
      <c r="G105" s="231">
        <v>3.1570082884201112</v>
      </c>
      <c r="H105" s="231">
        <v>2.2074333958582568</v>
      </c>
      <c r="I105" s="231">
        <v>1.294739659889536</v>
      </c>
      <c r="J105" s="231">
        <v>0.96110562343865558</v>
      </c>
      <c r="K105" s="231">
        <v>2.181710159847257</v>
      </c>
      <c r="L105" s="231">
        <v>2.323967939142709</v>
      </c>
      <c r="M105" s="231">
        <v>2.1228866249857439</v>
      </c>
      <c r="N105" s="231">
        <v>2.048719935360066</v>
      </c>
      <c r="O105" s="231">
        <v>1.831492763171048</v>
      </c>
      <c r="P105" s="231">
        <v>1.840590915498924</v>
      </c>
      <c r="Q105" s="231">
        <v>1.405125171755345</v>
      </c>
      <c r="R105" s="231">
        <v>0.8360300481030557</v>
      </c>
      <c r="S105" s="231">
        <v>0.73639285287592804</v>
      </c>
      <c r="T105" s="231">
        <v>1.1520700505297929</v>
      </c>
      <c r="U105" s="231">
        <v>1.1905406578936071</v>
      </c>
      <c r="V105" s="231">
        <v>0.68974561424898573</v>
      </c>
      <c r="W105" s="231">
        <v>0.69955392390320414</v>
      </c>
      <c r="DA105" s="73" t="s">
        <v>1087</v>
      </c>
    </row>
    <row r="106" spans="1:105" ht="12" customHeight="1" x14ac:dyDescent="0.3">
      <c r="A106" s="60" t="s">
        <v>1038</v>
      </c>
      <c r="B106" s="264">
        <v>14.79010911899085</v>
      </c>
      <c r="C106" s="264">
        <v>13.569117095561401</v>
      </c>
      <c r="D106" s="264">
        <v>12.48445486344685</v>
      </c>
      <c r="E106" s="264">
        <v>12.17225864639239</v>
      </c>
      <c r="F106" s="264">
        <v>15.222360441378511</v>
      </c>
      <c r="G106" s="264">
        <v>13.782256458365559</v>
      </c>
      <c r="H106" s="264">
        <v>10.784361409947889</v>
      </c>
      <c r="I106" s="264">
        <v>6.3113286991128721</v>
      </c>
      <c r="J106" s="264">
        <v>3.747165410727257</v>
      </c>
      <c r="K106" s="264">
        <v>6.7677889903128907</v>
      </c>
      <c r="L106" s="264">
        <v>8.8601301453041312</v>
      </c>
      <c r="M106" s="264">
        <v>7.2315999832545801</v>
      </c>
      <c r="N106" s="264">
        <v>6.5114409874686148</v>
      </c>
      <c r="O106" s="264">
        <v>5.5031441374749699</v>
      </c>
      <c r="P106" s="264">
        <v>7.157965234611896</v>
      </c>
      <c r="Q106" s="264">
        <v>6.1850800477842256</v>
      </c>
      <c r="R106" s="264">
        <v>4.3474143500593616</v>
      </c>
      <c r="S106" s="264">
        <v>5.0320819422665179</v>
      </c>
      <c r="T106" s="264">
        <v>6.8936171002379298</v>
      </c>
      <c r="U106" s="264">
        <v>6.9521739048511737</v>
      </c>
      <c r="V106" s="264">
        <v>4.3284318973264568</v>
      </c>
      <c r="W106" s="264">
        <v>4.1160209214872632</v>
      </c>
      <c r="DA106" s="72" t="s">
        <v>1088</v>
      </c>
    </row>
    <row r="107" spans="1:105" ht="12" customHeight="1" x14ac:dyDescent="0.3">
      <c r="A107" s="132" t="s">
        <v>1040</v>
      </c>
      <c r="B107" s="318">
        <v>36.988307572578996</v>
      </c>
      <c r="C107" s="318">
        <v>35.919622288687563</v>
      </c>
      <c r="D107" s="318">
        <v>33.45971360077278</v>
      </c>
      <c r="E107" s="318">
        <v>32.233206563193782</v>
      </c>
      <c r="F107" s="318">
        <v>30.25780281045915</v>
      </c>
      <c r="G107" s="318">
        <v>30.04652821616699</v>
      </c>
      <c r="H107" s="318">
        <v>22.45988032191115</v>
      </c>
      <c r="I107" s="318">
        <v>13.74531818635209</v>
      </c>
      <c r="J107" s="318">
        <v>8.1811707652325243</v>
      </c>
      <c r="K107" s="318">
        <v>16.611112410777181</v>
      </c>
      <c r="L107" s="318">
        <v>19.670081618815502</v>
      </c>
      <c r="M107" s="318">
        <v>16.77217323871314</v>
      </c>
      <c r="N107" s="318">
        <v>15.65985336653161</v>
      </c>
      <c r="O107" s="318">
        <v>14.8170803706568</v>
      </c>
      <c r="P107" s="318">
        <v>18.346493715803529</v>
      </c>
      <c r="Q107" s="318">
        <v>15.43019971431149</v>
      </c>
      <c r="R107" s="318">
        <v>9.9712940667311667</v>
      </c>
      <c r="S107" s="318">
        <v>11.585242969221831</v>
      </c>
      <c r="T107" s="318">
        <v>16.371885100140101</v>
      </c>
      <c r="U107" s="318">
        <v>15.447118535395621</v>
      </c>
      <c r="V107" s="318">
        <v>9.6105991097633385</v>
      </c>
      <c r="W107" s="318">
        <v>9.9089471200490546</v>
      </c>
      <c r="DA107" s="139" t="s">
        <v>1089</v>
      </c>
    </row>
    <row r="108" spans="1:105" ht="12" hidden="1" customHeight="1" x14ac:dyDescent="0.3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3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3">
      <c r="A110" s="34" t="s">
        <v>48</v>
      </c>
      <c r="B110" s="225">
        <v>132.57276105921201</v>
      </c>
      <c r="C110" s="225">
        <v>147.39517256485999</v>
      </c>
      <c r="D110" s="225">
        <v>154.64743208664601</v>
      </c>
      <c r="E110" s="225">
        <v>163.13157750075419</v>
      </c>
      <c r="F110" s="225">
        <v>153.0699588033016</v>
      </c>
      <c r="G110" s="225">
        <v>185.45325563397861</v>
      </c>
      <c r="H110" s="225">
        <v>145.33924581923651</v>
      </c>
      <c r="I110" s="225">
        <v>180.9666202440724</v>
      </c>
      <c r="J110" s="225">
        <v>155.49106716346611</v>
      </c>
      <c r="K110" s="225">
        <v>146.75169580586609</v>
      </c>
      <c r="L110" s="225">
        <v>157.79593006592151</v>
      </c>
      <c r="M110" s="225">
        <v>152.47444348906089</v>
      </c>
      <c r="N110" s="225">
        <v>155.0683099264354</v>
      </c>
      <c r="O110" s="225">
        <v>161.33562625394089</v>
      </c>
      <c r="P110" s="225">
        <v>160.67641157924899</v>
      </c>
      <c r="Q110" s="225">
        <v>158.4408139868157</v>
      </c>
      <c r="R110" s="225">
        <v>168.8210566542466</v>
      </c>
      <c r="S110" s="225">
        <v>162.19308302283369</v>
      </c>
      <c r="T110" s="225">
        <v>159.10719403840639</v>
      </c>
      <c r="U110" s="225">
        <v>167.63160408904179</v>
      </c>
      <c r="V110" s="225">
        <v>163.43508168529661</v>
      </c>
      <c r="W110" s="225">
        <v>137.13999039289621</v>
      </c>
      <c r="DA110" s="89" t="s">
        <v>1090</v>
      </c>
    </row>
    <row r="111" spans="1:105" ht="12" customHeight="1" x14ac:dyDescent="0.3">
      <c r="A111" s="55" t="s">
        <v>92</v>
      </c>
      <c r="B111" s="261">
        <v>0.72840290244521455</v>
      </c>
      <c r="C111" s="261">
        <v>0.79757474450953669</v>
      </c>
      <c r="D111" s="261">
        <v>0.84168315604770672</v>
      </c>
      <c r="E111" s="261">
        <v>0.90320952201684557</v>
      </c>
      <c r="F111" s="261">
        <v>0.90793864329386509</v>
      </c>
      <c r="G111" s="261">
        <v>1.041747680461341</v>
      </c>
      <c r="H111" s="261">
        <v>0.84539436918976174</v>
      </c>
      <c r="I111" s="261">
        <v>1.038372451514719</v>
      </c>
      <c r="J111" s="261">
        <v>0.87583524567868376</v>
      </c>
      <c r="K111" s="261">
        <v>0.65803668187259656</v>
      </c>
      <c r="L111" s="261">
        <v>0.71998668539142752</v>
      </c>
      <c r="M111" s="261">
        <v>0.72725572918380033</v>
      </c>
      <c r="N111" s="261">
        <v>0.68041618779057367</v>
      </c>
      <c r="O111" s="261">
        <v>0.69981817143915226</v>
      </c>
      <c r="P111" s="261">
        <v>0.77244835206559948</v>
      </c>
      <c r="Q111" s="261">
        <v>0.7078830178690757</v>
      </c>
      <c r="R111" s="261">
        <v>0.73183654303775714</v>
      </c>
      <c r="S111" s="261">
        <v>0.80227437577716754</v>
      </c>
      <c r="T111" s="261">
        <v>0.76632205132756115</v>
      </c>
      <c r="U111" s="261">
        <v>0.86328272529247696</v>
      </c>
      <c r="V111" s="261">
        <v>0.86613831578891098</v>
      </c>
      <c r="W111" s="261">
        <v>0.70061404240892833</v>
      </c>
      <c r="DA111" s="67" t="s">
        <v>1091</v>
      </c>
    </row>
    <row r="112" spans="1:105" ht="12" customHeight="1" x14ac:dyDescent="0.3">
      <c r="A112" s="202" t="s">
        <v>93</v>
      </c>
      <c r="B112" s="226">
        <v>5.8127455012750584</v>
      </c>
      <c r="C112" s="226">
        <v>6.3647453799473377</v>
      </c>
      <c r="D112" s="226">
        <v>6.7167359745429884</v>
      </c>
      <c r="E112" s="226">
        <v>7.2077240057498146</v>
      </c>
      <c r="F112" s="226">
        <v>7.2454629800670487</v>
      </c>
      <c r="G112" s="226">
        <v>8.3132756922544448</v>
      </c>
      <c r="H112" s="226">
        <v>6.7463519156977201</v>
      </c>
      <c r="I112" s="226">
        <v>8.2863409466495153</v>
      </c>
      <c r="J112" s="226">
        <v>6.9892738854919836</v>
      </c>
      <c r="K112" s="226">
        <v>5.2512143339744481</v>
      </c>
      <c r="L112" s="226">
        <v>5.7455830453692256</v>
      </c>
      <c r="M112" s="226">
        <v>5.8035909163714496</v>
      </c>
      <c r="N112" s="226">
        <v>5.4298055668055971</v>
      </c>
      <c r="O112" s="226">
        <v>5.5846358026414133</v>
      </c>
      <c r="P112" s="226">
        <v>6.1642336519579617</v>
      </c>
      <c r="Q112" s="226">
        <v>5.6489942773902682</v>
      </c>
      <c r="R112" s="226">
        <v>5.8401463790589014</v>
      </c>
      <c r="S112" s="226">
        <v>6.4022490203321727</v>
      </c>
      <c r="T112" s="226">
        <v>6.1153450122573982</v>
      </c>
      <c r="U112" s="226">
        <v>6.8891032159907404</v>
      </c>
      <c r="V112" s="226">
        <v>6.9118911823152951</v>
      </c>
      <c r="W112" s="226">
        <v>5.5909869516876816</v>
      </c>
      <c r="DA112" s="174" t="s">
        <v>1092</v>
      </c>
    </row>
    <row r="113" spans="1:105" ht="12" customHeight="1" x14ac:dyDescent="0.3">
      <c r="A113" s="202" t="s">
        <v>94</v>
      </c>
      <c r="B113" s="226">
        <v>7.1269579560855831</v>
      </c>
      <c r="C113" s="226">
        <v>7.8037603253272314</v>
      </c>
      <c r="D113" s="226">
        <v>8.2353330078178839</v>
      </c>
      <c r="E113" s="226">
        <v>8.8373292683774949</v>
      </c>
      <c r="F113" s="226">
        <v>8.8836007046902896</v>
      </c>
      <c r="G113" s="226">
        <v>10.192836814040669</v>
      </c>
      <c r="H113" s="226">
        <v>8.271644862068749</v>
      </c>
      <c r="I113" s="226">
        <v>10.15981235091183</v>
      </c>
      <c r="J113" s="226">
        <v>8.5694894287977501</v>
      </c>
      <c r="K113" s="226">
        <v>6.4384693547000147</v>
      </c>
      <c r="L113" s="226">
        <v>7.044610638563543</v>
      </c>
      <c r="M113" s="226">
        <v>7.1157335971833859</v>
      </c>
      <c r="N113" s="226">
        <v>6.6574385504843292</v>
      </c>
      <c r="O113" s="226">
        <v>6.8472745893906701</v>
      </c>
      <c r="P113" s="226">
        <v>7.5579145963564898</v>
      </c>
      <c r="Q113" s="226">
        <v>6.9261839693991796</v>
      </c>
      <c r="R113" s="226">
        <v>7.1605539399253129</v>
      </c>
      <c r="S113" s="226">
        <v>7.849743220701578</v>
      </c>
      <c r="T113" s="226">
        <v>7.4979726498873562</v>
      </c>
      <c r="U113" s="226">
        <v>8.4466710205581812</v>
      </c>
      <c r="V113" s="226">
        <v>8.4746111527838526</v>
      </c>
      <c r="W113" s="226">
        <v>6.8550616793665879</v>
      </c>
      <c r="DA113" s="174" t="s">
        <v>1093</v>
      </c>
    </row>
    <row r="114" spans="1:105" ht="12" customHeight="1" x14ac:dyDescent="0.3">
      <c r="A114" s="202" t="s">
        <v>95</v>
      </c>
      <c r="B114" s="226">
        <v>13.19719951954775</v>
      </c>
      <c r="C114" s="226">
        <v>14.45045454886329</v>
      </c>
      <c r="D114" s="226">
        <v>15.249610490726569</v>
      </c>
      <c r="E114" s="226">
        <v>16.364344828936471</v>
      </c>
      <c r="F114" s="226">
        <v>16.450027020530509</v>
      </c>
      <c r="G114" s="226">
        <v>18.874378372082941</v>
      </c>
      <c r="H114" s="226">
        <v>15.316850228694189</v>
      </c>
      <c r="I114" s="226">
        <v>18.813225993799989</v>
      </c>
      <c r="J114" s="226">
        <v>15.86837785059906</v>
      </c>
      <c r="K114" s="226">
        <v>11.92230474741552</v>
      </c>
      <c r="L114" s="226">
        <v>13.04471454826909</v>
      </c>
      <c r="M114" s="226">
        <v>13.17641504111754</v>
      </c>
      <c r="N114" s="226">
        <v>12.327776504539189</v>
      </c>
      <c r="O114" s="226">
        <v>12.679301530628109</v>
      </c>
      <c r="P114" s="226">
        <v>13.995214717753431</v>
      </c>
      <c r="Q114" s="226">
        <v>12.825420371001909</v>
      </c>
      <c r="R114" s="226">
        <v>13.25941019968932</v>
      </c>
      <c r="S114" s="226">
        <v>14.53560244063998</v>
      </c>
      <c r="T114" s="226">
        <v>13.88421843686927</v>
      </c>
      <c r="U114" s="226">
        <v>15.64095135977392</v>
      </c>
      <c r="V114" s="226">
        <v>15.692688931660379</v>
      </c>
      <c r="W114" s="226">
        <v>12.693721116196331</v>
      </c>
      <c r="DA114" s="174" t="s">
        <v>1094</v>
      </c>
    </row>
    <row r="115" spans="1:105" ht="12" customHeight="1" x14ac:dyDescent="0.3">
      <c r="A115" s="56" t="s">
        <v>96</v>
      </c>
      <c r="B115" s="262">
        <v>6.7462320123765238</v>
      </c>
      <c r="C115" s="262">
        <v>7.5379266235162028</v>
      </c>
      <c r="D115" s="262">
        <v>7.9184653001311576</v>
      </c>
      <c r="E115" s="262">
        <v>8.3498102699491579</v>
      </c>
      <c r="F115" s="262">
        <v>7.604564910102825</v>
      </c>
      <c r="G115" s="262">
        <v>9.2068049443181508</v>
      </c>
      <c r="H115" s="262">
        <v>7.220174993701141</v>
      </c>
      <c r="I115" s="262">
        <v>9.0195378996133133</v>
      </c>
      <c r="J115" s="262">
        <v>7.6961595771071876</v>
      </c>
      <c r="K115" s="262">
        <v>6.3973049349360851</v>
      </c>
      <c r="L115" s="262">
        <v>6.9664766369257567</v>
      </c>
      <c r="M115" s="262">
        <v>6.635795147103746</v>
      </c>
      <c r="N115" s="262">
        <v>6.8624655089135516</v>
      </c>
      <c r="O115" s="262">
        <v>7.0518450097932286</v>
      </c>
      <c r="P115" s="262">
        <v>6.8352392038163217</v>
      </c>
      <c r="Q115" s="262">
        <v>7.0415886213231147</v>
      </c>
      <c r="R115" s="262">
        <v>7.6103525797682448</v>
      </c>
      <c r="S115" s="262">
        <v>7.5270273238334298</v>
      </c>
      <c r="T115" s="262">
        <v>7.3457522590768276</v>
      </c>
      <c r="U115" s="262">
        <v>7.788289005226698</v>
      </c>
      <c r="V115" s="262">
        <v>7.465559298222237</v>
      </c>
      <c r="W115" s="262">
        <v>6.2411307507832579</v>
      </c>
      <c r="DA115" s="68" t="s">
        <v>1095</v>
      </c>
    </row>
    <row r="116" spans="1:105" ht="12" customHeight="1" x14ac:dyDescent="0.3">
      <c r="A116" s="37" t="s">
        <v>160</v>
      </c>
      <c r="B116" s="228">
        <v>4.2725670056463189E-2</v>
      </c>
      <c r="C116" s="228">
        <v>5.4112383044868873E-2</v>
      </c>
      <c r="D116" s="228">
        <v>4.1677166895610081E-2</v>
      </c>
      <c r="E116" s="228">
        <v>2.7953402063547898E-2</v>
      </c>
      <c r="F116" s="228">
        <v>5.4924276132443182E-2</v>
      </c>
      <c r="G116" s="228">
        <v>0.113262642419917</v>
      </c>
      <c r="H116" s="228">
        <v>6.2831377063417543E-2</v>
      </c>
      <c r="I116" s="228">
        <v>8.6797210052610166E-2</v>
      </c>
      <c r="J116" s="228">
        <v>6.7193955680656295E-2</v>
      </c>
      <c r="K116" s="228">
        <v>8.2462739612570488E-2</v>
      </c>
      <c r="L116" s="228">
        <v>7.2129969872807315E-2</v>
      </c>
      <c r="M116" s="228">
        <v>3.5436380249913933E-2</v>
      </c>
      <c r="N116" s="228">
        <v>8.2676029914185073E-2</v>
      </c>
      <c r="O116" s="228">
        <v>9.5027388667291185E-2</v>
      </c>
      <c r="P116" s="228">
        <v>8.8717970155310438E-2</v>
      </c>
      <c r="Q116" s="228">
        <v>9.54867436238135E-2</v>
      </c>
      <c r="R116" s="228">
        <v>7.7736892969704902E-2</v>
      </c>
      <c r="S116" s="228">
        <v>6.7208030248370659E-2</v>
      </c>
      <c r="T116" s="228">
        <v>6.8943076779616225E-2</v>
      </c>
      <c r="U116" s="228">
        <v>7.1557323415082502E-2</v>
      </c>
      <c r="V116" s="228">
        <v>6.2806218509223799E-2</v>
      </c>
      <c r="W116" s="228">
        <v>4.9139646394657621E-2</v>
      </c>
      <c r="DA116" s="69" t="s">
        <v>1096</v>
      </c>
    </row>
    <row r="117" spans="1:105" ht="12" customHeight="1" x14ac:dyDescent="0.3">
      <c r="A117" s="37" t="s">
        <v>162</v>
      </c>
      <c r="B117" s="228">
        <v>4.6168189450480899</v>
      </c>
      <c r="C117" s="228">
        <v>5.326839202052609</v>
      </c>
      <c r="D117" s="228">
        <v>5.6246432023209127</v>
      </c>
      <c r="E117" s="228">
        <v>5.871651209174634</v>
      </c>
      <c r="F117" s="228">
        <v>4.2807046849898622</v>
      </c>
      <c r="G117" s="228">
        <v>5.6890810962021972</v>
      </c>
      <c r="H117" s="228">
        <v>4.2561390755351756</v>
      </c>
      <c r="I117" s="228">
        <v>5.5278389463275328</v>
      </c>
      <c r="J117" s="228">
        <v>4.7615997031398374</v>
      </c>
      <c r="K117" s="228">
        <v>4.5402979813905917</v>
      </c>
      <c r="L117" s="228">
        <v>4.5791171477516572</v>
      </c>
      <c r="M117" s="228">
        <v>4.5339132165869707</v>
      </c>
      <c r="N117" s="228">
        <v>4.7637654829712472</v>
      </c>
      <c r="O117" s="228">
        <v>5.2071144667667344</v>
      </c>
      <c r="P117" s="228">
        <v>4.8910841359394066</v>
      </c>
      <c r="Q117" s="228">
        <v>4.9116966076014101</v>
      </c>
      <c r="R117" s="228">
        <v>4.9865084614493718</v>
      </c>
      <c r="S117" s="228">
        <v>4.8821150022744133</v>
      </c>
      <c r="T117" s="228">
        <v>4.9216352671274333</v>
      </c>
      <c r="U117" s="228">
        <v>4.9383697376268776</v>
      </c>
      <c r="V117" s="228">
        <v>4.7181369403104796</v>
      </c>
      <c r="W117" s="228">
        <v>4.2486178476602667</v>
      </c>
      <c r="DA117" s="69" t="s">
        <v>1097</v>
      </c>
    </row>
    <row r="118" spans="1:105" ht="12" customHeight="1" x14ac:dyDescent="0.3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1098</v>
      </c>
    </row>
    <row r="119" spans="1:105" ht="12" customHeight="1" x14ac:dyDescent="0.3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3.9027736376969907E-2</v>
      </c>
      <c r="M119" s="228">
        <v>4.161338794775598E-2</v>
      </c>
      <c r="N119" s="228">
        <v>5.997774281535407E-2</v>
      </c>
      <c r="O119" s="228">
        <v>8.0267239757108796E-2</v>
      </c>
      <c r="P119" s="228">
        <v>0.12656577355970389</v>
      </c>
      <c r="Q119" s="228">
        <v>0.17177952806734539</v>
      </c>
      <c r="R119" s="228">
        <v>0.2423579241657858</v>
      </c>
      <c r="S119" s="228">
        <v>0.2406872820524148</v>
      </c>
      <c r="T119" s="228">
        <v>0.21670971948763609</v>
      </c>
      <c r="U119" s="228">
        <v>0.25395973440603847</v>
      </c>
      <c r="V119" s="228">
        <v>0.25727854562232799</v>
      </c>
      <c r="W119" s="228">
        <v>0.1158401692853628</v>
      </c>
      <c r="DA119" s="69" t="s">
        <v>1099</v>
      </c>
    </row>
    <row r="120" spans="1:105" ht="12" customHeight="1" x14ac:dyDescent="0.3">
      <c r="A120" s="37" t="s">
        <v>38</v>
      </c>
      <c r="B120" s="228">
        <v>2.0866873972719699</v>
      </c>
      <c r="C120" s="228">
        <v>2.1569750384187261</v>
      </c>
      <c r="D120" s="228">
        <v>2.252144930914636</v>
      </c>
      <c r="E120" s="228">
        <v>2.450205658710976</v>
      </c>
      <c r="F120" s="228">
        <v>3.2689359489805199</v>
      </c>
      <c r="G120" s="228">
        <v>3.4044612056960371</v>
      </c>
      <c r="H120" s="228">
        <v>2.9012045411025462</v>
      </c>
      <c r="I120" s="228">
        <v>3.4049017432331712</v>
      </c>
      <c r="J120" s="228">
        <v>2.8673659182866951</v>
      </c>
      <c r="K120" s="228">
        <v>1.7745442139329219</v>
      </c>
      <c r="L120" s="228">
        <v>2.2762017829243222</v>
      </c>
      <c r="M120" s="228">
        <v>2.0248321623191061</v>
      </c>
      <c r="N120" s="228">
        <v>1.9560462532127649</v>
      </c>
      <c r="O120" s="228">
        <v>1.6694359146020961</v>
      </c>
      <c r="P120" s="228">
        <v>1.7288713241619</v>
      </c>
      <c r="Q120" s="228">
        <v>1.862625742030545</v>
      </c>
      <c r="R120" s="228">
        <v>2.3037493011833821</v>
      </c>
      <c r="S120" s="228">
        <v>2.337017009258231</v>
      </c>
      <c r="T120" s="228">
        <v>2.138464195682142</v>
      </c>
      <c r="U120" s="228">
        <v>2.5244022097786991</v>
      </c>
      <c r="V120" s="228">
        <v>2.4273375937802042</v>
      </c>
      <c r="W120" s="228">
        <v>1.8275330874429701</v>
      </c>
      <c r="DA120" s="69" t="s">
        <v>1100</v>
      </c>
    </row>
    <row r="121" spans="1:105" ht="12" customHeight="1" x14ac:dyDescent="0.3">
      <c r="A121" s="57" t="s">
        <v>1053</v>
      </c>
      <c r="B121" s="263">
        <f t="shared" ref="B121:W121" si="4">B122+B133</f>
        <v>42.880439447987833</v>
      </c>
      <c r="C121" s="263">
        <f t="shared" si="4"/>
        <v>47.9968286532566</v>
      </c>
      <c r="D121" s="263">
        <f t="shared" si="4"/>
        <v>50.174325307020531</v>
      </c>
      <c r="E121" s="263">
        <f t="shared" si="4"/>
        <v>52.408026951785189</v>
      </c>
      <c r="F121" s="263">
        <f t="shared" si="4"/>
        <v>48.423394571537926</v>
      </c>
      <c r="G121" s="263">
        <f t="shared" si="4"/>
        <v>60.706325304781934</v>
      </c>
      <c r="H121" s="263">
        <f t="shared" si="4"/>
        <v>46.566914633892345</v>
      </c>
      <c r="I121" s="263">
        <f t="shared" si="4"/>
        <v>58.309373743047296</v>
      </c>
      <c r="J121" s="263">
        <f t="shared" si="4"/>
        <v>51.056401569761682</v>
      </c>
      <c r="K121" s="263">
        <f t="shared" si="4"/>
        <v>59.632007760098922</v>
      </c>
      <c r="L121" s="263">
        <f t="shared" si="4"/>
        <v>63.554992483491944</v>
      </c>
      <c r="M121" s="263">
        <f t="shared" si="4"/>
        <v>60.213372573506739</v>
      </c>
      <c r="N121" s="263">
        <f t="shared" si="4"/>
        <v>63.328224973945908</v>
      </c>
      <c r="O121" s="263">
        <f t="shared" si="4"/>
        <v>66.572916324249988</v>
      </c>
      <c r="P121" s="263">
        <f t="shared" si="4"/>
        <v>63.975702882221142</v>
      </c>
      <c r="Q121" s="263">
        <f t="shared" si="4"/>
        <v>64.094100683971604</v>
      </c>
      <c r="R121" s="263">
        <f t="shared" si="4"/>
        <v>69.256494835545382</v>
      </c>
      <c r="S121" s="263">
        <f t="shared" si="4"/>
        <v>60.887712910554178</v>
      </c>
      <c r="T121" s="263">
        <f t="shared" si="4"/>
        <v>60.444000695353637</v>
      </c>
      <c r="U121" s="263">
        <f t="shared" si="4"/>
        <v>61.097799261984754</v>
      </c>
      <c r="V121" s="263">
        <f t="shared" si="4"/>
        <v>59.274786618615302</v>
      </c>
      <c r="W121" s="263">
        <f t="shared" si="4"/>
        <v>50.700656527111754</v>
      </c>
      <c r="DA121" s="70"/>
    </row>
    <row r="122" spans="1:105" ht="12" customHeight="1" x14ac:dyDescent="0.3">
      <c r="A122" s="60" t="s">
        <v>1054</v>
      </c>
      <c r="B122" s="264">
        <v>42.820714825554653</v>
      </c>
      <c r="C122" s="264">
        <v>47.931432359092803</v>
      </c>
      <c r="D122" s="264">
        <v>50.105312390495129</v>
      </c>
      <c r="E122" s="264">
        <v>52.33396924622221</v>
      </c>
      <c r="F122" s="264">
        <v>48.348949106698093</v>
      </c>
      <c r="G122" s="264">
        <v>60.620908310042722</v>
      </c>
      <c r="H122" s="264">
        <v>46.497597420386612</v>
      </c>
      <c r="I122" s="264">
        <v>58.224233496621117</v>
      </c>
      <c r="J122" s="264">
        <v>50.984588388915988</v>
      </c>
      <c r="K122" s="264">
        <v>59.581903598526743</v>
      </c>
      <c r="L122" s="264">
        <v>63.496803895161797</v>
      </c>
      <c r="M122" s="264">
        <v>60.159513999056323</v>
      </c>
      <c r="N122" s="264">
        <v>63.273893004526272</v>
      </c>
      <c r="O122" s="264">
        <v>66.52087091216724</v>
      </c>
      <c r="P122" s="264">
        <v>63.92421788105186</v>
      </c>
      <c r="Q122" s="264">
        <v>64.039907051795922</v>
      </c>
      <c r="R122" s="264">
        <v>69.194792814407066</v>
      </c>
      <c r="S122" s="264">
        <v>60.82494343066061</v>
      </c>
      <c r="T122" s="264">
        <v>60.384813737133982</v>
      </c>
      <c r="U122" s="264">
        <v>61.032326567788161</v>
      </c>
      <c r="V122" s="264">
        <v>59.211855099895033</v>
      </c>
      <c r="W122" s="264">
        <v>50.649751602434243</v>
      </c>
      <c r="DA122" s="72" t="s">
        <v>1101</v>
      </c>
    </row>
    <row r="123" spans="1:105" ht="12" customHeight="1" x14ac:dyDescent="0.3">
      <c r="A123" s="64" t="s">
        <v>30</v>
      </c>
      <c r="B123" s="231">
        <v>3.0896108751493501E-2</v>
      </c>
      <c r="C123" s="231">
        <v>3.4956817006904721E-2</v>
      </c>
      <c r="D123" s="231">
        <v>0</v>
      </c>
      <c r="E123" s="231">
        <v>0</v>
      </c>
      <c r="F123" s="231">
        <v>0.17836566329218689</v>
      </c>
      <c r="G123" s="231">
        <v>0.1083323455291309</v>
      </c>
      <c r="H123" s="231">
        <v>6.6962601959135643E-2</v>
      </c>
      <c r="I123" s="231">
        <v>0</v>
      </c>
      <c r="J123" s="231">
        <v>0</v>
      </c>
      <c r="K123" s="231">
        <v>2.510532890173851E-2</v>
      </c>
      <c r="L123" s="231">
        <v>0</v>
      </c>
      <c r="M123" s="231">
        <v>0</v>
      </c>
      <c r="N123" s="231">
        <v>8.8576041370807112E-3</v>
      </c>
      <c r="O123" s="231">
        <v>0.1103732267641476</v>
      </c>
      <c r="P123" s="231">
        <v>0.1045121376448296</v>
      </c>
      <c r="Q123" s="231">
        <v>0.10870205978620739</v>
      </c>
      <c r="R123" s="231">
        <v>0.11355665950695849</v>
      </c>
      <c r="S123" s="231">
        <v>0.12933077574906271</v>
      </c>
      <c r="T123" s="231">
        <v>0.1186123881941987</v>
      </c>
      <c r="U123" s="231">
        <v>0.2121077796210484</v>
      </c>
      <c r="V123" s="231">
        <v>0.14682957652536549</v>
      </c>
      <c r="W123" s="231">
        <v>0.1127820310510259</v>
      </c>
      <c r="DA123" s="73" t="s">
        <v>1102</v>
      </c>
    </row>
    <row r="124" spans="1:105" ht="12" customHeight="1" x14ac:dyDescent="0.3">
      <c r="A124" s="64" t="s">
        <v>32</v>
      </c>
      <c r="B124" s="231">
        <v>0</v>
      </c>
      <c r="C124" s="231">
        <v>0</v>
      </c>
      <c r="D124" s="231">
        <v>0</v>
      </c>
      <c r="E124" s="231">
        <v>0</v>
      </c>
      <c r="F124" s="231">
        <v>0</v>
      </c>
      <c r="G124" s="231">
        <v>0</v>
      </c>
      <c r="H124" s="231">
        <v>0</v>
      </c>
      <c r="I124" s="231">
        <v>0</v>
      </c>
      <c r="J124" s="231">
        <v>0</v>
      </c>
      <c r="K124" s="231">
        <v>0</v>
      </c>
      <c r="L124" s="231">
        <v>0</v>
      </c>
      <c r="M124" s="231">
        <v>0</v>
      </c>
      <c r="N124" s="231">
        <v>0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1103</v>
      </c>
    </row>
    <row r="125" spans="1:105" ht="12" customHeight="1" x14ac:dyDescent="0.3">
      <c r="A125" s="64" t="s">
        <v>33</v>
      </c>
      <c r="B125" s="231">
        <v>2.1094573472206428</v>
      </c>
      <c r="C125" s="231">
        <v>0</v>
      </c>
      <c r="D125" s="231">
        <v>0.62090834571553244</v>
      </c>
      <c r="E125" s="231">
        <v>0</v>
      </c>
      <c r="F125" s="231">
        <v>0</v>
      </c>
      <c r="G125" s="231">
        <v>0</v>
      </c>
      <c r="H125" s="231">
        <v>0</v>
      </c>
      <c r="I125" s="231">
        <v>0</v>
      </c>
      <c r="J125" s="231">
        <v>0</v>
      </c>
      <c r="K125" s="231">
        <v>1.6377117839368009</v>
      </c>
      <c r="L125" s="231">
        <v>1.3951941668250281</v>
      </c>
      <c r="M125" s="231">
        <v>1.810182638027398</v>
      </c>
      <c r="N125" s="231">
        <v>1.8490360158625461</v>
      </c>
      <c r="O125" s="231">
        <v>1.9319327159854709</v>
      </c>
      <c r="P125" s="231">
        <v>2.2009497485082319</v>
      </c>
      <c r="Q125" s="231">
        <v>2.2757204288300978</v>
      </c>
      <c r="R125" s="231">
        <v>1.983473126613444</v>
      </c>
      <c r="S125" s="231">
        <v>2.3067271397391682</v>
      </c>
      <c r="T125" s="231">
        <v>3.420114011836469</v>
      </c>
      <c r="U125" s="231">
        <v>4.167350674924525</v>
      </c>
      <c r="V125" s="231">
        <v>3.6257615350018142</v>
      </c>
      <c r="W125" s="231">
        <v>2.80000031231683</v>
      </c>
      <c r="DA125" s="73" t="s">
        <v>1104</v>
      </c>
    </row>
    <row r="126" spans="1:105" ht="12" customHeight="1" x14ac:dyDescent="0.3">
      <c r="A126" s="64" t="s">
        <v>160</v>
      </c>
      <c r="B126" s="231">
        <v>0.30176238835273939</v>
      </c>
      <c r="C126" s="231">
        <v>0.38514215426696952</v>
      </c>
      <c r="D126" s="231">
        <v>0.30133253898125878</v>
      </c>
      <c r="E126" s="231">
        <v>0.2079544247559291</v>
      </c>
      <c r="F126" s="231">
        <v>0.38986458555724018</v>
      </c>
      <c r="G126" s="231">
        <v>0.7394760797921005</v>
      </c>
      <c r="H126" s="231">
        <v>0.43250215197619191</v>
      </c>
      <c r="I126" s="231">
        <v>0.60014128766780372</v>
      </c>
      <c r="J126" s="231">
        <v>0.44056985602222459</v>
      </c>
      <c r="K126" s="231">
        <v>0.23081525311853229</v>
      </c>
      <c r="L126" s="231">
        <v>0.2149199412915643</v>
      </c>
      <c r="M126" s="231">
        <v>0.10535942930476749</v>
      </c>
      <c r="N126" s="231">
        <v>0.23433536296146271</v>
      </c>
      <c r="O126" s="231">
        <v>0.25041329877394369</v>
      </c>
      <c r="P126" s="231">
        <v>0.23916424160602481</v>
      </c>
      <c r="Q126" s="231">
        <v>0.27277636829712459</v>
      </c>
      <c r="R126" s="231">
        <v>0.2243534261123474</v>
      </c>
      <c r="S126" s="231">
        <v>0.2529999721148472</v>
      </c>
      <c r="T126" s="231">
        <v>0.24527294028020119</v>
      </c>
      <c r="U126" s="231">
        <v>0.28457550172027141</v>
      </c>
      <c r="V126" s="231">
        <v>0.24179991033890569</v>
      </c>
      <c r="W126" s="231">
        <v>0.18030367370600819</v>
      </c>
      <c r="DA126" s="73" t="s">
        <v>1105</v>
      </c>
    </row>
    <row r="127" spans="1:105" ht="12" customHeight="1" x14ac:dyDescent="0.3">
      <c r="A127" s="64" t="s">
        <v>70</v>
      </c>
      <c r="B127" s="231">
        <v>2.930678650325</v>
      </c>
      <c r="C127" s="231">
        <v>4.3083312883440747</v>
      </c>
      <c r="D127" s="231">
        <v>3.0431888426395788</v>
      </c>
      <c r="E127" s="231">
        <v>2.9944323657803449</v>
      </c>
      <c r="F127" s="231">
        <v>2.9161502208452972</v>
      </c>
      <c r="G127" s="231">
        <v>4.0824744611427359</v>
      </c>
      <c r="H127" s="231">
        <v>2.6211495452229991</v>
      </c>
      <c r="I127" s="231">
        <v>2.8763916646633731</v>
      </c>
      <c r="J127" s="231">
        <v>1.938441241936955</v>
      </c>
      <c r="K127" s="231">
        <v>0.51217569248367179</v>
      </c>
      <c r="L127" s="231">
        <v>0.56538019253337501</v>
      </c>
      <c r="M127" s="231">
        <v>0.63450995899141371</v>
      </c>
      <c r="N127" s="231">
        <v>0.54401204625234689</v>
      </c>
      <c r="O127" s="231">
        <v>0.41117465857289048</v>
      </c>
      <c r="P127" s="231">
        <v>0.2589357413421694</v>
      </c>
      <c r="Q127" s="231">
        <v>0.30444438427868398</v>
      </c>
      <c r="R127" s="231">
        <v>0.30580856404897738</v>
      </c>
      <c r="S127" s="231">
        <v>0.36016656199748398</v>
      </c>
      <c r="T127" s="231">
        <v>0.34892115485459962</v>
      </c>
      <c r="U127" s="231">
        <v>0.33144308636582731</v>
      </c>
      <c r="V127" s="231">
        <v>0.29037552101794251</v>
      </c>
      <c r="W127" s="231">
        <v>0.2132812819033309</v>
      </c>
      <c r="DA127" s="73" t="s">
        <v>1106</v>
      </c>
    </row>
    <row r="128" spans="1:105" ht="12" customHeight="1" x14ac:dyDescent="0.3">
      <c r="A128" s="64" t="s">
        <v>34</v>
      </c>
      <c r="B128" s="231">
        <v>7.1413258566831311E-2</v>
      </c>
      <c r="C128" s="231">
        <v>3.9866742979971302E-2</v>
      </c>
      <c r="D128" s="231">
        <v>0.13445023540408019</v>
      </c>
      <c r="E128" s="231">
        <v>4.2954791721695217E-2</v>
      </c>
      <c r="F128" s="231">
        <v>4.5861716144774772E-2</v>
      </c>
      <c r="G128" s="231">
        <v>5.2724019279430059E-2</v>
      </c>
      <c r="H128" s="231">
        <v>4.0488763082017758E-2</v>
      </c>
      <c r="I128" s="231">
        <v>0</v>
      </c>
      <c r="J128" s="231">
        <v>0</v>
      </c>
      <c r="K128" s="231">
        <v>30.775690322919779</v>
      </c>
      <c r="L128" s="231">
        <v>32.882316655288413</v>
      </c>
      <c r="M128" s="231">
        <v>29.222740905216192</v>
      </c>
      <c r="N128" s="231">
        <v>31.629042013097351</v>
      </c>
      <c r="O128" s="231">
        <v>35.98963603196772</v>
      </c>
      <c r="P128" s="231">
        <v>36.67971923431503</v>
      </c>
      <c r="Q128" s="231">
        <v>36.543366373173562</v>
      </c>
      <c r="R128" s="231">
        <v>41.338914743672198</v>
      </c>
      <c r="S128" s="231">
        <v>31.00786768345494</v>
      </c>
      <c r="T128" s="231">
        <v>29.982873382356619</v>
      </c>
      <c r="U128" s="231">
        <v>25.863756891689071</v>
      </c>
      <c r="V128" s="231">
        <v>27.314887644918421</v>
      </c>
      <c r="W128" s="231">
        <v>24.261257642786919</v>
      </c>
      <c r="DA128" s="73" t="s">
        <v>1107</v>
      </c>
    </row>
    <row r="129" spans="1:105" ht="12" customHeight="1" x14ac:dyDescent="0.3">
      <c r="A129" s="64" t="s">
        <v>162</v>
      </c>
      <c r="B129" s="231">
        <v>32.607617612754957</v>
      </c>
      <c r="C129" s="231">
        <v>37.913509076307903</v>
      </c>
      <c r="D129" s="231">
        <v>40.667064084856598</v>
      </c>
      <c r="E129" s="231">
        <v>43.68111784016569</v>
      </c>
      <c r="F129" s="231">
        <v>30.385382847507589</v>
      </c>
      <c r="G129" s="231">
        <v>37.143221248908162</v>
      </c>
      <c r="H129" s="231">
        <v>29.29729372986624</v>
      </c>
      <c r="I129" s="231">
        <v>38.221094678716319</v>
      </c>
      <c r="J129" s="231">
        <v>31.2203273999495</v>
      </c>
      <c r="K129" s="231">
        <v>12.708406641979661</v>
      </c>
      <c r="L129" s="231">
        <v>13.644031604302659</v>
      </c>
      <c r="M129" s="231">
        <v>13.480228670311391</v>
      </c>
      <c r="N129" s="231">
        <v>13.50232606323811</v>
      </c>
      <c r="O129" s="231">
        <v>13.721630458371219</v>
      </c>
      <c r="P129" s="231">
        <v>13.185292967765079</v>
      </c>
      <c r="Q129" s="231">
        <v>14.031212207604151</v>
      </c>
      <c r="R129" s="231">
        <v>14.391368305655901</v>
      </c>
      <c r="S129" s="231">
        <v>18.378383578156551</v>
      </c>
      <c r="T129" s="231">
        <v>17.509284606108331</v>
      </c>
      <c r="U129" s="231">
        <v>19.639346173045411</v>
      </c>
      <c r="V129" s="231">
        <v>18.164524408776611</v>
      </c>
      <c r="W129" s="231">
        <v>15.589070380232579</v>
      </c>
      <c r="DA129" s="73" t="s">
        <v>1108</v>
      </c>
    </row>
    <row r="130" spans="1:105" ht="12" customHeight="1" x14ac:dyDescent="0.3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1109</v>
      </c>
    </row>
    <row r="131" spans="1:105" ht="12" customHeight="1" x14ac:dyDescent="0.3">
      <c r="A131" s="64" t="s">
        <v>73</v>
      </c>
      <c r="B131" s="231">
        <v>0</v>
      </c>
      <c r="C131" s="231">
        <v>0</v>
      </c>
      <c r="D131" s="231">
        <v>0</v>
      </c>
      <c r="E131" s="231">
        <v>0</v>
      </c>
      <c r="F131" s="231">
        <v>0</v>
      </c>
      <c r="G131" s="231">
        <v>0</v>
      </c>
      <c r="H131" s="231">
        <v>0</v>
      </c>
      <c r="I131" s="231">
        <v>0</v>
      </c>
      <c r="J131" s="231">
        <v>0</v>
      </c>
      <c r="K131" s="231">
        <v>0.13095069045465471</v>
      </c>
      <c r="L131" s="231">
        <v>0.62779786736191134</v>
      </c>
      <c r="M131" s="231">
        <v>0.85852699836932256</v>
      </c>
      <c r="N131" s="231">
        <v>0.85851554317726708</v>
      </c>
      <c r="O131" s="231">
        <v>0.84868368808148698</v>
      </c>
      <c r="P131" s="231">
        <v>0.61161508061722014</v>
      </c>
      <c r="Q131" s="231">
        <v>0.33387522262795932</v>
      </c>
      <c r="R131" s="231">
        <v>0.1764917173760791</v>
      </c>
      <c r="S131" s="231">
        <v>0.16753228630034309</v>
      </c>
      <c r="T131" s="231">
        <v>0.17696804815798051</v>
      </c>
      <c r="U131" s="231">
        <v>0.13506970664643139</v>
      </c>
      <c r="V131" s="231">
        <v>0.1202886494337863</v>
      </c>
      <c r="W131" s="231">
        <v>8.7211612649930881E-2</v>
      </c>
      <c r="DA131" s="73" t="s">
        <v>1110</v>
      </c>
    </row>
    <row r="132" spans="1:105" ht="12" customHeight="1" x14ac:dyDescent="0.3">
      <c r="A132" s="64" t="s">
        <v>79</v>
      </c>
      <c r="B132" s="231">
        <v>4.7688894595829714</v>
      </c>
      <c r="C132" s="231">
        <v>5.2496262801869804</v>
      </c>
      <c r="D132" s="231">
        <v>5.3383683428980762</v>
      </c>
      <c r="E132" s="231">
        <v>5.4075098237985486</v>
      </c>
      <c r="F132" s="231">
        <v>14.433324073351001</v>
      </c>
      <c r="G132" s="231">
        <v>18.494680155391169</v>
      </c>
      <c r="H132" s="231">
        <v>14.03920062828003</v>
      </c>
      <c r="I132" s="231">
        <v>16.526605865573629</v>
      </c>
      <c r="J132" s="231">
        <v>17.385249891007319</v>
      </c>
      <c r="K132" s="231">
        <v>13.5610478847319</v>
      </c>
      <c r="L132" s="231">
        <v>14.16716346755886</v>
      </c>
      <c r="M132" s="231">
        <v>14.04796539883584</v>
      </c>
      <c r="N132" s="231">
        <v>14.64776835580011</v>
      </c>
      <c r="O132" s="231">
        <v>13.257026833650359</v>
      </c>
      <c r="P132" s="231">
        <v>10.64402872925327</v>
      </c>
      <c r="Q132" s="231">
        <v>10.16981000719813</v>
      </c>
      <c r="R132" s="231">
        <v>10.660826271421159</v>
      </c>
      <c r="S132" s="231">
        <v>8.2219354331482251</v>
      </c>
      <c r="T132" s="231">
        <v>8.5827672053455828</v>
      </c>
      <c r="U132" s="231">
        <v>10.398676753775559</v>
      </c>
      <c r="V132" s="231">
        <v>9.3073878538821813</v>
      </c>
      <c r="W132" s="231">
        <v>7.4058446677876129</v>
      </c>
      <c r="DA132" s="73" t="s">
        <v>1111</v>
      </c>
    </row>
    <row r="133" spans="1:105" ht="12" customHeight="1" x14ac:dyDescent="0.3">
      <c r="A133" s="60" t="s">
        <v>1066</v>
      </c>
      <c r="B133" s="264">
        <v>5.9724622433177492E-2</v>
      </c>
      <c r="C133" s="264">
        <v>6.5396294163796012E-2</v>
      </c>
      <c r="D133" s="264">
        <v>6.9012916525405241E-2</v>
      </c>
      <c r="E133" s="264">
        <v>7.4057705562978707E-2</v>
      </c>
      <c r="F133" s="264">
        <v>7.4445464839832984E-2</v>
      </c>
      <c r="G133" s="264">
        <v>8.5416994739215324E-2</v>
      </c>
      <c r="H133" s="264">
        <v>6.9317213505736081E-2</v>
      </c>
      <c r="I133" s="264">
        <v>8.5140246426178817E-2</v>
      </c>
      <c r="J133" s="264">
        <v>7.1813180845696795E-2</v>
      </c>
      <c r="K133" s="264">
        <v>5.0104161572178688E-2</v>
      </c>
      <c r="L133" s="264">
        <v>5.8188588330143329E-2</v>
      </c>
      <c r="M133" s="264">
        <v>5.385857445041678E-2</v>
      </c>
      <c r="N133" s="264">
        <v>5.4331969419637027E-2</v>
      </c>
      <c r="O133" s="264">
        <v>5.2045412082746607E-2</v>
      </c>
      <c r="P133" s="264">
        <v>5.148500116928547E-2</v>
      </c>
      <c r="Q133" s="264">
        <v>5.419363217568085E-2</v>
      </c>
      <c r="R133" s="264">
        <v>6.1702021138309311E-2</v>
      </c>
      <c r="S133" s="264">
        <v>6.2769479893570998E-2</v>
      </c>
      <c r="T133" s="264">
        <v>5.9186958219654619E-2</v>
      </c>
      <c r="U133" s="264">
        <v>6.5472694196595377E-2</v>
      </c>
      <c r="V133" s="264">
        <v>6.2931518720267879E-2</v>
      </c>
      <c r="W133" s="264">
        <v>5.090492467751017E-2</v>
      </c>
      <c r="DA133" s="72" t="s">
        <v>1112</v>
      </c>
    </row>
    <row r="134" spans="1:105" ht="12" customHeight="1" x14ac:dyDescent="0.3">
      <c r="A134" s="57" t="s">
        <v>1012</v>
      </c>
      <c r="B134" s="263">
        <v>24.913751843008772</v>
      </c>
      <c r="C134" s="263">
        <v>27.887448124316741</v>
      </c>
      <c r="D134" s="263">
        <v>29.169444344536441</v>
      </c>
      <c r="E134" s="263">
        <v>30.52690940945407</v>
      </c>
      <c r="F134" s="263">
        <v>26.9395633312106</v>
      </c>
      <c r="G134" s="263">
        <v>33.539240851015393</v>
      </c>
      <c r="H134" s="263">
        <v>25.825201249439338</v>
      </c>
      <c r="I134" s="263">
        <v>32.470415686480493</v>
      </c>
      <c r="J134" s="263">
        <v>27.881715815558142</v>
      </c>
      <c r="K134" s="263">
        <v>25.33647471883555</v>
      </c>
      <c r="L134" s="263">
        <v>26.964284323014379</v>
      </c>
      <c r="M134" s="263">
        <v>25.978652895024769</v>
      </c>
      <c r="N134" s="263">
        <v>26.964586974907071</v>
      </c>
      <c r="O134" s="263">
        <v>28.021146638307659</v>
      </c>
      <c r="P134" s="263">
        <v>27.053670898799162</v>
      </c>
      <c r="Q134" s="263">
        <v>27.572828151259909</v>
      </c>
      <c r="R134" s="263">
        <v>29.234157563946059</v>
      </c>
      <c r="S134" s="263">
        <v>28.375346891432489</v>
      </c>
      <c r="T134" s="263">
        <v>28.253541843032099</v>
      </c>
      <c r="U134" s="263">
        <v>29.50766491080174</v>
      </c>
      <c r="V134" s="263">
        <v>28.179592418427092</v>
      </c>
      <c r="W134" s="263">
        <v>23.953154019500669</v>
      </c>
      <c r="DA134" s="70" t="s">
        <v>1113</v>
      </c>
    </row>
    <row r="135" spans="1:105" ht="12" customHeight="1" x14ac:dyDescent="0.3">
      <c r="A135" s="60" t="s">
        <v>1014</v>
      </c>
      <c r="B135" s="264">
        <v>23.983116455491139</v>
      </c>
      <c r="C135" s="264">
        <v>26.918321462658142</v>
      </c>
      <c r="D135" s="264">
        <v>28.14270806289969</v>
      </c>
      <c r="E135" s="264">
        <v>29.38446835382873</v>
      </c>
      <c r="F135" s="264">
        <v>25.212308907406818</v>
      </c>
      <c r="G135" s="264">
        <v>31.856286652543861</v>
      </c>
      <c r="H135" s="264">
        <v>24.326598761363531</v>
      </c>
      <c r="I135" s="264">
        <v>30.73511091152891</v>
      </c>
      <c r="J135" s="264">
        <v>26.404271401144911</v>
      </c>
      <c r="K135" s="264">
        <v>24.53033294543809</v>
      </c>
      <c r="L135" s="264">
        <v>25.855783645955441</v>
      </c>
      <c r="M135" s="264">
        <v>25.038329356609282</v>
      </c>
      <c r="N135" s="264">
        <v>26.06902199113868</v>
      </c>
      <c r="O135" s="264">
        <v>27.290232537860032</v>
      </c>
      <c r="P135" s="264">
        <v>26.287408121219681</v>
      </c>
      <c r="Q135" s="264">
        <v>26.735657926340728</v>
      </c>
      <c r="R135" s="264">
        <v>28.134988068667599</v>
      </c>
      <c r="S135" s="264">
        <v>27.256284897712611</v>
      </c>
      <c r="T135" s="264">
        <v>27.294079566250989</v>
      </c>
      <c r="U135" s="264">
        <v>28.352244667306898</v>
      </c>
      <c r="V135" s="264">
        <v>27.0543865343821</v>
      </c>
      <c r="W135" s="264">
        <v>23.132238433567181</v>
      </c>
      <c r="DA135" s="72" t="s">
        <v>1114</v>
      </c>
    </row>
    <row r="136" spans="1:105" ht="12" customHeight="1" x14ac:dyDescent="0.3">
      <c r="A136" s="59" t="s">
        <v>30</v>
      </c>
      <c r="B136" s="232">
        <v>1.9509661246253869E-2</v>
      </c>
      <c r="C136" s="232">
        <v>2.206698035214363E-2</v>
      </c>
      <c r="D136" s="232">
        <v>0</v>
      </c>
      <c r="E136" s="232">
        <v>0</v>
      </c>
      <c r="F136" s="232">
        <v>0.13277359393630939</v>
      </c>
      <c r="G136" s="232">
        <v>8.2024692828402551E-2</v>
      </c>
      <c r="H136" s="232">
        <v>5.0249150821772018E-2</v>
      </c>
      <c r="I136" s="232">
        <v>0</v>
      </c>
      <c r="J136" s="232">
        <v>0</v>
      </c>
      <c r="K136" s="232">
        <v>4.0745886496322263E-2</v>
      </c>
      <c r="L136" s="232">
        <v>0</v>
      </c>
      <c r="M136" s="232">
        <v>0</v>
      </c>
      <c r="N136" s="232">
        <v>1.430790451937709E-2</v>
      </c>
      <c r="O136" s="232">
        <v>0.1833799006114982</v>
      </c>
      <c r="P136" s="232">
        <v>0.1718292675693075</v>
      </c>
      <c r="Q136" s="232">
        <v>0.17102605828019049</v>
      </c>
      <c r="R136" s="232">
        <v>0.1877312325463362</v>
      </c>
      <c r="S136" s="232">
        <v>0.16451096479328381</v>
      </c>
      <c r="T136" s="232">
        <v>0.14958808244197649</v>
      </c>
      <c r="U136" s="232">
        <v>0.24411507283836159</v>
      </c>
      <c r="V136" s="232">
        <v>0.17679169879204801</v>
      </c>
      <c r="W136" s="232">
        <v>0.13807041030676009</v>
      </c>
      <c r="DA136" s="71" t="s">
        <v>1115</v>
      </c>
    </row>
    <row r="137" spans="1:105" ht="12" customHeight="1" x14ac:dyDescent="0.3">
      <c r="A137" s="59" t="s">
        <v>33</v>
      </c>
      <c r="B137" s="297">
        <v>1.332038237847887</v>
      </c>
      <c r="C137" s="297">
        <v>0</v>
      </c>
      <c r="D137" s="297">
        <v>0.39150943213745681</v>
      </c>
      <c r="E137" s="297">
        <v>0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2.6580021605435871</v>
      </c>
      <c r="L137" s="297">
        <v>2.2803362590173042</v>
      </c>
      <c r="M137" s="297">
        <v>2.827395848162543</v>
      </c>
      <c r="N137" s="297">
        <v>2.9867930829171199</v>
      </c>
      <c r="O137" s="297">
        <v>3.2098149146491828</v>
      </c>
      <c r="P137" s="297">
        <v>3.6185996360369219</v>
      </c>
      <c r="Q137" s="297">
        <v>3.5804978806841401</v>
      </c>
      <c r="R137" s="297">
        <v>3.2790666474198238</v>
      </c>
      <c r="S137" s="297">
        <v>2.9341964824338622</v>
      </c>
      <c r="T137" s="297">
        <v>4.3132787776426813</v>
      </c>
      <c r="U137" s="297">
        <v>4.7962083963621094</v>
      </c>
      <c r="V137" s="297">
        <v>4.3656363816938306</v>
      </c>
      <c r="W137" s="297">
        <v>3.4278261206852481</v>
      </c>
      <c r="DA137" s="122" t="s">
        <v>1116</v>
      </c>
    </row>
    <row r="138" spans="1:105" ht="12" customHeight="1" x14ac:dyDescent="0.3">
      <c r="A138" s="59" t="s">
        <v>160</v>
      </c>
      <c r="B138" s="297">
        <v>0.19055092086112191</v>
      </c>
      <c r="C138" s="297">
        <v>0.24312637930715381</v>
      </c>
      <c r="D138" s="297">
        <v>0.19000313336928551</v>
      </c>
      <c r="E138" s="297">
        <v>0.13033646399543411</v>
      </c>
      <c r="F138" s="297">
        <v>0.29021125040265561</v>
      </c>
      <c r="G138" s="297">
        <v>0.55990016649817587</v>
      </c>
      <c r="H138" s="297">
        <v>0.32455229082429099</v>
      </c>
      <c r="I138" s="297">
        <v>0.44236111469621148</v>
      </c>
      <c r="J138" s="297">
        <v>0.34622485351306032</v>
      </c>
      <c r="K138" s="297">
        <v>0.3746125829300066</v>
      </c>
      <c r="L138" s="297">
        <v>0.35126991394201162</v>
      </c>
      <c r="M138" s="297">
        <v>0.16456505919518469</v>
      </c>
      <c r="N138" s="297">
        <v>0.37852764098252151</v>
      </c>
      <c r="O138" s="297">
        <v>0.41604986269985161</v>
      </c>
      <c r="P138" s="297">
        <v>0.39321190236859721</v>
      </c>
      <c r="Q138" s="297">
        <v>0.42917187727257861</v>
      </c>
      <c r="R138" s="297">
        <v>0.37089982562831059</v>
      </c>
      <c r="S138" s="297">
        <v>0.32182030351417762</v>
      </c>
      <c r="T138" s="297">
        <v>0.30932611146274169</v>
      </c>
      <c r="U138" s="297">
        <v>0.32751825253449401</v>
      </c>
      <c r="V138" s="297">
        <v>0.29114172994427362</v>
      </c>
      <c r="W138" s="297">
        <v>0.22073199051666051</v>
      </c>
      <c r="DA138" s="122" t="s">
        <v>1117</v>
      </c>
    </row>
    <row r="139" spans="1:105" ht="12" customHeight="1" x14ac:dyDescent="0.3">
      <c r="A139" s="59" t="s">
        <v>70</v>
      </c>
      <c r="B139" s="297">
        <v>1.850606759231626</v>
      </c>
      <c r="C139" s="297">
        <v>2.7196944696548209</v>
      </c>
      <c r="D139" s="297">
        <v>1.918861525843816</v>
      </c>
      <c r="E139" s="297">
        <v>1.8767752919292719</v>
      </c>
      <c r="F139" s="297">
        <v>2.1707527005661791</v>
      </c>
      <c r="G139" s="297">
        <v>3.0910778495512701</v>
      </c>
      <c r="H139" s="297">
        <v>1.9669268363362991</v>
      </c>
      <c r="I139" s="297">
        <v>2.120173781124179</v>
      </c>
      <c r="J139" s="297">
        <v>1.5233373910162411</v>
      </c>
      <c r="K139" s="297">
        <v>0.83125987768556153</v>
      </c>
      <c r="L139" s="297">
        <v>0.92406991357907942</v>
      </c>
      <c r="M139" s="297">
        <v>0.99106619740043844</v>
      </c>
      <c r="N139" s="297">
        <v>0.87875595868917167</v>
      </c>
      <c r="O139" s="297">
        <v>0.68314726527099978</v>
      </c>
      <c r="P139" s="297">
        <v>0.42571838816983348</v>
      </c>
      <c r="Q139" s="297">
        <v>0.47899665481159071</v>
      </c>
      <c r="R139" s="297">
        <v>0.50556100277519866</v>
      </c>
      <c r="S139" s="297">
        <v>0.45813804376655148</v>
      </c>
      <c r="T139" s="297">
        <v>0.44004211763010698</v>
      </c>
      <c r="U139" s="297">
        <v>0.38145820636338529</v>
      </c>
      <c r="V139" s="297">
        <v>0.34962970583463843</v>
      </c>
      <c r="W139" s="297">
        <v>0.2611039527193974</v>
      </c>
      <c r="DA139" s="122" t="s">
        <v>1118</v>
      </c>
    </row>
    <row r="140" spans="1:105" ht="12" customHeight="1" x14ac:dyDescent="0.3">
      <c r="A140" s="59" t="s">
        <v>162</v>
      </c>
      <c r="B140" s="297">
        <v>20.590410876304251</v>
      </c>
      <c r="C140" s="297">
        <v>23.93343363334402</v>
      </c>
      <c r="D140" s="297">
        <v>25.642333971549132</v>
      </c>
      <c r="E140" s="297">
        <v>27.377356597904019</v>
      </c>
      <c r="F140" s="297">
        <v>22.61857136250168</v>
      </c>
      <c r="G140" s="297">
        <v>28.12328394366601</v>
      </c>
      <c r="H140" s="297">
        <v>21.984870483381169</v>
      </c>
      <c r="I140" s="297">
        <v>28.172576015708518</v>
      </c>
      <c r="J140" s="297">
        <v>24.534709156615609</v>
      </c>
      <c r="K140" s="297">
        <v>20.62571243778261</v>
      </c>
      <c r="L140" s="297">
        <v>22.30010755941705</v>
      </c>
      <c r="M140" s="297">
        <v>21.05530225185111</v>
      </c>
      <c r="N140" s="297">
        <v>21.810637404030491</v>
      </c>
      <c r="O140" s="297">
        <v>22.7978405946285</v>
      </c>
      <c r="P140" s="297">
        <v>21.678048927075022</v>
      </c>
      <c r="Q140" s="297">
        <v>22.075965455292231</v>
      </c>
      <c r="R140" s="297">
        <v>23.791729360297929</v>
      </c>
      <c r="S140" s="297">
        <v>23.377619103204729</v>
      </c>
      <c r="T140" s="297">
        <v>22.081844477073481</v>
      </c>
      <c r="U140" s="297">
        <v>22.602944739208549</v>
      </c>
      <c r="V140" s="297">
        <v>21.871187018117311</v>
      </c>
      <c r="W140" s="297">
        <v>19.084505959339118</v>
      </c>
      <c r="DA140" s="122" t="s">
        <v>1119</v>
      </c>
    </row>
    <row r="141" spans="1:105" ht="12" customHeight="1" x14ac:dyDescent="0.3">
      <c r="A141" s="60" t="s">
        <v>1021</v>
      </c>
      <c r="B141" s="264">
        <v>0.93063538751763253</v>
      </c>
      <c r="C141" s="264">
        <v>0.96912666165860362</v>
      </c>
      <c r="D141" s="264">
        <v>1.0267362816367589</v>
      </c>
      <c r="E141" s="264">
        <v>1.142441055625339</v>
      </c>
      <c r="F141" s="264">
        <v>1.7272544238037779</v>
      </c>
      <c r="G141" s="264">
        <v>1.6829541984715339</v>
      </c>
      <c r="H141" s="264">
        <v>1.498602488075806</v>
      </c>
      <c r="I141" s="264">
        <v>1.7353047749515831</v>
      </c>
      <c r="J141" s="264">
        <v>1.4774444144132231</v>
      </c>
      <c r="K141" s="264">
        <v>0.80614177339746551</v>
      </c>
      <c r="L141" s="264">
        <v>1.1085006770589421</v>
      </c>
      <c r="M141" s="264">
        <v>0.9403235384154871</v>
      </c>
      <c r="N141" s="264">
        <v>0.89556498376839844</v>
      </c>
      <c r="O141" s="264">
        <v>0.73091410044762861</v>
      </c>
      <c r="P141" s="264">
        <v>0.76626277757948091</v>
      </c>
      <c r="Q141" s="264">
        <v>0.83717022491917847</v>
      </c>
      <c r="R141" s="264">
        <v>1.0991694952784561</v>
      </c>
      <c r="S141" s="264">
        <v>1.119061993719884</v>
      </c>
      <c r="T141" s="264">
        <v>0.95946227678111295</v>
      </c>
      <c r="U141" s="264">
        <v>1.155420243494838</v>
      </c>
      <c r="V141" s="264">
        <v>1.125205884044987</v>
      </c>
      <c r="W141" s="264">
        <v>0.82091558593348191</v>
      </c>
      <c r="DA141" s="72" t="s">
        <v>1120</v>
      </c>
    </row>
    <row r="142" spans="1:105" ht="12" customHeight="1" x14ac:dyDescent="0.3">
      <c r="A142" s="57" t="s">
        <v>1023</v>
      </c>
      <c r="B142" s="263">
        <f t="shared" ref="B142:W142" si="5">B143+B144+B155</f>
        <v>18.832484031011468</v>
      </c>
      <c r="C142" s="263">
        <f t="shared" si="5"/>
        <v>21.050551893828331</v>
      </c>
      <c r="D142" s="263">
        <f t="shared" si="5"/>
        <v>22.089034133736455</v>
      </c>
      <c r="E142" s="263">
        <f t="shared" si="5"/>
        <v>23.239554557134195</v>
      </c>
      <c r="F142" s="263">
        <f t="shared" si="5"/>
        <v>21.240656487979471</v>
      </c>
      <c r="G142" s="263">
        <f t="shared" si="5"/>
        <v>25.938015268547012</v>
      </c>
      <c r="H142" s="263">
        <f t="shared" si="5"/>
        <v>20.231068667198112</v>
      </c>
      <c r="I142" s="263">
        <f t="shared" si="5"/>
        <v>25.286065541144236</v>
      </c>
      <c r="J142" s="263">
        <f t="shared" si="5"/>
        <v>21.722692571279833</v>
      </c>
      <c r="K142" s="263">
        <f t="shared" si="5"/>
        <v>19.972895087979001</v>
      </c>
      <c r="L142" s="263">
        <f t="shared" si="5"/>
        <v>21.563251457278209</v>
      </c>
      <c r="M142" s="263">
        <f t="shared" si="5"/>
        <v>20.508505618748842</v>
      </c>
      <c r="N142" s="263">
        <f t="shared" si="5"/>
        <v>21.295639891212332</v>
      </c>
      <c r="O142" s="263">
        <f t="shared" si="5"/>
        <v>22.0281852724539</v>
      </c>
      <c r="P142" s="263">
        <f t="shared" si="5"/>
        <v>21.241587507516069</v>
      </c>
      <c r="Q142" s="263">
        <f t="shared" si="5"/>
        <v>21.636744382397058</v>
      </c>
      <c r="R142" s="263">
        <f t="shared" si="5"/>
        <v>23.335412567619876</v>
      </c>
      <c r="S142" s="263">
        <f t="shared" si="5"/>
        <v>22.227662476362347</v>
      </c>
      <c r="T142" s="263">
        <f t="shared" si="5"/>
        <v>21.823382190135533</v>
      </c>
      <c r="U142" s="263">
        <f t="shared" si="5"/>
        <v>22.779281840210288</v>
      </c>
      <c r="V142" s="263">
        <f t="shared" si="5"/>
        <v>21.902897338358009</v>
      </c>
      <c r="W142" s="263">
        <f t="shared" si="5"/>
        <v>18.540685359723554</v>
      </c>
      <c r="DA142" s="70"/>
    </row>
    <row r="143" spans="1:105" ht="12" customHeight="1" x14ac:dyDescent="0.3">
      <c r="A143" s="60" t="s">
        <v>1024</v>
      </c>
      <c r="B143" s="264">
        <v>9.6535071943575481</v>
      </c>
      <c r="C143" s="264">
        <v>11.146455310954661</v>
      </c>
      <c r="D143" s="264">
        <v>11.749401165896121</v>
      </c>
      <c r="E143" s="264">
        <v>12.24432836530065</v>
      </c>
      <c r="F143" s="264">
        <v>8.9604755510757794</v>
      </c>
      <c r="G143" s="264">
        <v>11.96198889347907</v>
      </c>
      <c r="H143" s="264">
        <v>8.9208224893466319</v>
      </c>
      <c r="I143" s="264">
        <v>11.595541790103709</v>
      </c>
      <c r="J143" s="264">
        <v>9.9793137558522425</v>
      </c>
      <c r="K143" s="264">
        <v>9.5424252625075177</v>
      </c>
      <c r="L143" s="264">
        <v>9.6334555763763898</v>
      </c>
      <c r="M143" s="264">
        <v>9.4999960718706635</v>
      </c>
      <c r="N143" s="264">
        <v>10.052069025407951</v>
      </c>
      <c r="O143" s="264">
        <v>11.015327628354321</v>
      </c>
      <c r="P143" s="264">
        <v>10.38243070781124</v>
      </c>
      <c r="Q143" s="264">
        <v>10.46567664724445</v>
      </c>
      <c r="R143" s="264">
        <v>10.63848015343503</v>
      </c>
      <c r="S143" s="264">
        <v>10.40582610135041</v>
      </c>
      <c r="T143" s="264">
        <v>10.4790346454811</v>
      </c>
      <c r="U143" s="264">
        <v>10.531682428255021</v>
      </c>
      <c r="V143" s="264">
        <v>10.06533057220947</v>
      </c>
      <c r="W143" s="264">
        <v>8.9811433031402235</v>
      </c>
      <c r="DA143" s="72" t="s">
        <v>1121</v>
      </c>
    </row>
    <row r="144" spans="1:105" ht="12" customHeight="1" x14ac:dyDescent="0.3">
      <c r="A144" s="60" t="s">
        <v>1026</v>
      </c>
      <c r="B144" s="264">
        <v>4.8158315537863539</v>
      </c>
      <c r="C144" s="264">
        <v>5.3906083845975497</v>
      </c>
      <c r="D144" s="264">
        <v>5.6350937952690598</v>
      </c>
      <c r="E144" s="264">
        <v>5.885739681310354</v>
      </c>
      <c r="F144" s="264">
        <v>5.4375644042610016</v>
      </c>
      <c r="G144" s="264">
        <v>6.8177302562092796</v>
      </c>
      <c r="H144" s="264">
        <v>5.229352142872651</v>
      </c>
      <c r="I144" s="264">
        <v>6.5481882311015438</v>
      </c>
      <c r="J144" s="264">
        <v>5.7339815675758237</v>
      </c>
      <c r="K144" s="264">
        <v>6.7008785947030294</v>
      </c>
      <c r="L144" s="264">
        <v>7.141167843849594</v>
      </c>
      <c r="M144" s="264">
        <v>6.7658395465226722</v>
      </c>
      <c r="N144" s="264">
        <v>7.1160981712582254</v>
      </c>
      <c r="O144" s="264">
        <v>7.4812695310957951</v>
      </c>
      <c r="P144" s="264">
        <v>7.189236956384601</v>
      </c>
      <c r="Q144" s="264">
        <v>7.2022479385966047</v>
      </c>
      <c r="R144" s="264">
        <v>7.7819921491470474</v>
      </c>
      <c r="S144" s="264">
        <v>6.8406770653869211</v>
      </c>
      <c r="T144" s="264">
        <v>6.7911778808338674</v>
      </c>
      <c r="U144" s="264">
        <v>6.8640004092304494</v>
      </c>
      <c r="V144" s="264">
        <v>6.6592610915062274</v>
      </c>
      <c r="W144" s="264">
        <v>5.6963241494716046</v>
      </c>
      <c r="DA144" s="72" t="s">
        <v>1122</v>
      </c>
    </row>
    <row r="145" spans="1:105" ht="12" customHeight="1" x14ac:dyDescent="0.3">
      <c r="A145" s="64" t="s">
        <v>30</v>
      </c>
      <c r="B145" s="231">
        <v>3.4747307703948379E-3</v>
      </c>
      <c r="C145" s="231">
        <v>3.9314183111516217E-3</v>
      </c>
      <c r="D145" s="231">
        <v>0</v>
      </c>
      <c r="E145" s="231">
        <v>0</v>
      </c>
      <c r="F145" s="231">
        <v>2.005989374287425E-2</v>
      </c>
      <c r="G145" s="231">
        <v>1.218359688810069E-2</v>
      </c>
      <c r="H145" s="231">
        <v>7.5309488118584771E-3</v>
      </c>
      <c r="I145" s="231">
        <v>0</v>
      </c>
      <c r="J145" s="231">
        <v>0</v>
      </c>
      <c r="K145" s="231">
        <v>2.8234707333989681E-3</v>
      </c>
      <c r="L145" s="231">
        <v>0</v>
      </c>
      <c r="M145" s="231">
        <v>0</v>
      </c>
      <c r="N145" s="231">
        <v>9.9617042050977327E-4</v>
      </c>
      <c r="O145" s="231">
        <v>1.241312458956864E-2</v>
      </c>
      <c r="P145" s="231">
        <v>1.1753957220799711E-2</v>
      </c>
      <c r="Q145" s="231">
        <v>1.2225176800822069E-2</v>
      </c>
      <c r="R145" s="231">
        <v>1.277114934264997E-2</v>
      </c>
      <c r="S145" s="231">
        <v>1.454518527458832E-2</v>
      </c>
      <c r="T145" s="231">
        <v>1.333974185304085E-2</v>
      </c>
      <c r="U145" s="231">
        <v>2.3854700746214739E-2</v>
      </c>
      <c r="V145" s="231">
        <v>1.6513187847064029E-2</v>
      </c>
      <c r="W145" s="231">
        <v>1.2684030755869279E-2</v>
      </c>
      <c r="DA145" s="73" t="s">
        <v>1123</v>
      </c>
    </row>
    <row r="146" spans="1:105" ht="12" customHeight="1" x14ac:dyDescent="0.3">
      <c r="A146" s="64" t="s">
        <v>32</v>
      </c>
      <c r="B146" s="231">
        <v>0</v>
      </c>
      <c r="C146" s="231">
        <v>0</v>
      </c>
      <c r="D146" s="231">
        <v>0</v>
      </c>
      <c r="E146" s="231">
        <v>0</v>
      </c>
      <c r="F146" s="231">
        <v>0</v>
      </c>
      <c r="G146" s="231">
        <v>0</v>
      </c>
      <c r="H146" s="231">
        <v>0</v>
      </c>
      <c r="I146" s="231">
        <v>0</v>
      </c>
      <c r="J146" s="231">
        <v>0</v>
      </c>
      <c r="K146" s="231">
        <v>0</v>
      </c>
      <c r="L146" s="231">
        <v>0</v>
      </c>
      <c r="M146" s="231">
        <v>0</v>
      </c>
      <c r="N146" s="231">
        <v>0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1124</v>
      </c>
    </row>
    <row r="147" spans="1:105" ht="12" customHeight="1" x14ac:dyDescent="0.3">
      <c r="A147" s="64" t="s">
        <v>33</v>
      </c>
      <c r="B147" s="231">
        <v>0.237240113704245</v>
      </c>
      <c r="C147" s="231">
        <v>0</v>
      </c>
      <c r="D147" s="231">
        <v>6.9830455084361559E-2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0.18418525046162459</v>
      </c>
      <c r="L147" s="231">
        <v>0.1569105074407782</v>
      </c>
      <c r="M147" s="231">
        <v>0.20358218450678681</v>
      </c>
      <c r="N147" s="231">
        <v>0.2079518295188319</v>
      </c>
      <c r="O147" s="231">
        <v>0.21727480662893139</v>
      </c>
      <c r="P147" s="231">
        <v>0.24752980631791199</v>
      </c>
      <c r="Q147" s="231">
        <v>0.2559388906374766</v>
      </c>
      <c r="R147" s="231">
        <v>0.2230712987428175</v>
      </c>
      <c r="S147" s="231">
        <v>0.25942606027916387</v>
      </c>
      <c r="T147" s="231">
        <v>0.38464311123361927</v>
      </c>
      <c r="U147" s="231">
        <v>0.46868108012100279</v>
      </c>
      <c r="V147" s="231">
        <v>0.40777125925852442</v>
      </c>
      <c r="W147" s="231">
        <v>0.31490202603109801</v>
      </c>
      <c r="DA147" s="73" t="s">
        <v>1125</v>
      </c>
    </row>
    <row r="148" spans="1:105" ht="12" customHeight="1" x14ac:dyDescent="0.3">
      <c r="A148" s="64" t="s">
        <v>160</v>
      </c>
      <c r="B148" s="231">
        <v>3.3937706026051423E-2</v>
      </c>
      <c r="C148" s="231">
        <v>4.3315011128801227E-2</v>
      </c>
      <c r="D148" s="231">
        <v>3.3889363017883867E-2</v>
      </c>
      <c r="E148" s="231">
        <v>2.3387593704798041E-2</v>
      </c>
      <c r="F148" s="231">
        <v>4.3846119348524407E-2</v>
      </c>
      <c r="G148" s="231">
        <v>8.3165174912208081E-2</v>
      </c>
      <c r="H148" s="231">
        <v>4.8641353117356977E-2</v>
      </c>
      <c r="I148" s="231">
        <v>6.7494887968469253E-2</v>
      </c>
      <c r="J148" s="231">
        <v>4.9548687426692432E-2</v>
      </c>
      <c r="K148" s="231">
        <v>2.5958636692352651E-2</v>
      </c>
      <c r="L148" s="231">
        <v>2.4170970499356199E-2</v>
      </c>
      <c r="M148" s="231">
        <v>1.1849247874582851E-2</v>
      </c>
      <c r="N148" s="231">
        <v>2.63545258344055E-2</v>
      </c>
      <c r="O148" s="231">
        <v>2.8162730833339561E-2</v>
      </c>
      <c r="P148" s="231">
        <v>2.6897605655483329E-2</v>
      </c>
      <c r="Q148" s="231">
        <v>3.067779337463513E-2</v>
      </c>
      <c r="R148" s="231">
        <v>2.5231907339088259E-2</v>
      </c>
      <c r="S148" s="231">
        <v>2.845364104222347E-2</v>
      </c>
      <c r="T148" s="231">
        <v>2.7584620432035231E-2</v>
      </c>
      <c r="U148" s="231">
        <v>3.2004782876749051E-2</v>
      </c>
      <c r="V148" s="231">
        <v>2.7194026130966869E-2</v>
      </c>
      <c r="W148" s="231">
        <v>2.0277852077770549E-2</v>
      </c>
      <c r="DA148" s="73" t="s">
        <v>1126</v>
      </c>
    </row>
    <row r="149" spans="1:105" ht="12" customHeight="1" x14ac:dyDescent="0.3">
      <c r="A149" s="64" t="s">
        <v>70</v>
      </c>
      <c r="B149" s="231">
        <v>0.32959876489078038</v>
      </c>
      <c r="C149" s="231">
        <v>0.4845364643513671</v>
      </c>
      <c r="D149" s="231">
        <v>0.34225222330403821</v>
      </c>
      <c r="E149" s="231">
        <v>0.33676882629241173</v>
      </c>
      <c r="F149" s="231">
        <v>0.32796482511652991</v>
      </c>
      <c r="G149" s="231">
        <v>0.45913547701368812</v>
      </c>
      <c r="H149" s="231">
        <v>0.29478757509074738</v>
      </c>
      <c r="I149" s="231">
        <v>0.32349337922465432</v>
      </c>
      <c r="J149" s="231">
        <v>0.21800678797892731</v>
      </c>
      <c r="K149" s="231">
        <v>5.7601837591773418E-2</v>
      </c>
      <c r="L149" s="231">
        <v>6.3585481517070011E-2</v>
      </c>
      <c r="M149" s="231">
        <v>7.1360160477259293E-2</v>
      </c>
      <c r="N149" s="231">
        <v>6.1182313014971963E-2</v>
      </c>
      <c r="O149" s="231">
        <v>4.6242756641020392E-2</v>
      </c>
      <c r="P149" s="231">
        <v>2.912120730909656E-2</v>
      </c>
      <c r="Q149" s="231">
        <v>3.423933668915239E-2</v>
      </c>
      <c r="R149" s="231">
        <v>3.4392759162587959E-2</v>
      </c>
      <c r="S149" s="231">
        <v>4.0506131225327258E-2</v>
      </c>
      <c r="T149" s="231">
        <v>3.9241416547524693E-2</v>
      </c>
      <c r="U149" s="231">
        <v>3.7275745631698748E-2</v>
      </c>
      <c r="V149" s="231">
        <v>3.2657082028224808E-2</v>
      </c>
      <c r="W149" s="231">
        <v>2.3986678676580431E-2</v>
      </c>
      <c r="DA149" s="73" t="s">
        <v>1127</v>
      </c>
    </row>
    <row r="150" spans="1:105" ht="12" customHeight="1" x14ac:dyDescent="0.3">
      <c r="A150" s="64" t="s">
        <v>34</v>
      </c>
      <c r="B150" s="231">
        <v>8.0314918927884889E-3</v>
      </c>
      <c r="C150" s="231">
        <v>4.4836131197664953E-3</v>
      </c>
      <c r="D150" s="231">
        <v>1.5120945288063301E-2</v>
      </c>
      <c r="E150" s="231">
        <v>4.8309105114753594E-3</v>
      </c>
      <c r="F150" s="231">
        <v>5.1578377572761283E-3</v>
      </c>
      <c r="G150" s="231">
        <v>5.9296066570283038E-3</v>
      </c>
      <c r="H150" s="231">
        <v>4.5535686085230037E-3</v>
      </c>
      <c r="I150" s="231">
        <v>0</v>
      </c>
      <c r="J150" s="231">
        <v>0</v>
      </c>
      <c r="K150" s="231">
        <v>3.4611879122163791</v>
      </c>
      <c r="L150" s="231">
        <v>3.6981096358444852</v>
      </c>
      <c r="M150" s="231">
        <v>3.286535460997889</v>
      </c>
      <c r="N150" s="231">
        <v>3.5571601072807542</v>
      </c>
      <c r="O150" s="231">
        <v>4.0475742994510258</v>
      </c>
      <c r="P150" s="231">
        <v>4.125184504561819</v>
      </c>
      <c r="Q150" s="231">
        <v>4.1098495804763786</v>
      </c>
      <c r="R150" s="231">
        <v>4.649180912389915</v>
      </c>
      <c r="S150" s="231">
        <v>3.4872997383149178</v>
      </c>
      <c r="T150" s="231">
        <v>3.372023757570791</v>
      </c>
      <c r="U150" s="231">
        <v>2.9087673348255958</v>
      </c>
      <c r="V150" s="231">
        <v>3.07196875027467</v>
      </c>
      <c r="W150" s="231">
        <v>2.728542262002283</v>
      </c>
      <c r="DA150" s="73" t="s">
        <v>1128</v>
      </c>
    </row>
    <row r="151" spans="1:105" ht="12" customHeight="1" x14ac:dyDescent="0.3">
      <c r="A151" s="64" t="s">
        <v>162</v>
      </c>
      <c r="B151" s="231">
        <v>3.667215608918108</v>
      </c>
      <c r="C151" s="231">
        <v>4.2639426751345448</v>
      </c>
      <c r="D151" s="231">
        <v>4.5736212302282011</v>
      </c>
      <c r="E151" s="231">
        <v>4.912596776030238</v>
      </c>
      <c r="F151" s="231">
        <v>3.417291983261757</v>
      </c>
      <c r="G151" s="231">
        <v>4.1773122571277108</v>
      </c>
      <c r="H151" s="231">
        <v>3.2949200441800301</v>
      </c>
      <c r="I151" s="231">
        <v>4.298535288910454</v>
      </c>
      <c r="J151" s="231">
        <v>3.5111940196404712</v>
      </c>
      <c r="K151" s="231">
        <v>1.429250911716909</v>
      </c>
      <c r="L151" s="231">
        <v>1.534475970065917</v>
      </c>
      <c r="M151" s="231">
        <v>1.516053873626575</v>
      </c>
      <c r="N151" s="231">
        <v>1.5185390568503141</v>
      </c>
      <c r="O151" s="231">
        <v>1.54320312493672</v>
      </c>
      <c r="P151" s="231">
        <v>1.482883930797573</v>
      </c>
      <c r="Q151" s="231">
        <v>1.578020235358766</v>
      </c>
      <c r="R151" s="231">
        <v>1.618525189756471</v>
      </c>
      <c r="S151" s="231">
        <v>2.06692484942955</v>
      </c>
      <c r="T151" s="231">
        <v>1.9691816363607371</v>
      </c>
      <c r="U151" s="231">
        <v>2.2087390035684749</v>
      </c>
      <c r="V151" s="231">
        <v>2.0428731786397911</v>
      </c>
      <c r="W151" s="231">
        <v>1.753224749683937</v>
      </c>
      <c r="DA151" s="73" t="s">
        <v>1129</v>
      </c>
    </row>
    <row r="152" spans="1:105" ht="12" customHeight="1" x14ac:dyDescent="0.3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1130</v>
      </c>
    </row>
    <row r="153" spans="1:105" ht="12" customHeight="1" x14ac:dyDescent="0.3">
      <c r="A153" s="64" t="s">
        <v>73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</v>
      </c>
      <c r="K153" s="231">
        <v>1.472736897669169E-2</v>
      </c>
      <c r="L153" s="231">
        <v>7.0605285113946273E-2</v>
      </c>
      <c r="M153" s="231">
        <v>9.6554236083351425E-2</v>
      </c>
      <c r="N153" s="231">
        <v>9.6552947775214115E-2</v>
      </c>
      <c r="O153" s="231">
        <v>9.5447208223798305E-2</v>
      </c>
      <c r="P153" s="231">
        <v>6.878528805526174E-2</v>
      </c>
      <c r="Q153" s="231">
        <v>3.7549275828520537E-2</v>
      </c>
      <c r="R153" s="231">
        <v>1.9849140421505231E-2</v>
      </c>
      <c r="S153" s="231">
        <v>1.8841518034670299E-2</v>
      </c>
      <c r="T153" s="231">
        <v>1.9902710961344779E-2</v>
      </c>
      <c r="U153" s="231">
        <v>1.519061411932246E-2</v>
      </c>
      <c r="V153" s="231">
        <v>1.352826256790704E-2</v>
      </c>
      <c r="W153" s="231">
        <v>9.808253733435664E-3</v>
      </c>
      <c r="DA153" s="73" t="s">
        <v>1131</v>
      </c>
    </row>
    <row r="154" spans="1:105" ht="12" customHeight="1" x14ac:dyDescent="0.3">
      <c r="A154" s="64" t="s">
        <v>79</v>
      </c>
      <c r="B154" s="231">
        <v>0.53633313758398604</v>
      </c>
      <c r="C154" s="231">
        <v>0.5903992025519178</v>
      </c>
      <c r="D154" s="231">
        <v>0.60037957834651201</v>
      </c>
      <c r="E154" s="231">
        <v>0.60815557477143167</v>
      </c>
      <c r="F154" s="231">
        <v>1.6232437450340389</v>
      </c>
      <c r="G154" s="231">
        <v>2.0800041436105441</v>
      </c>
      <c r="H154" s="231">
        <v>1.578918653064135</v>
      </c>
      <c r="I154" s="231">
        <v>1.8586646749979661</v>
      </c>
      <c r="J154" s="231">
        <v>1.955232072529733</v>
      </c>
      <c r="K154" s="231">
        <v>1.5251432063139001</v>
      </c>
      <c r="L154" s="231">
        <v>1.5933099933680399</v>
      </c>
      <c r="M154" s="231">
        <v>1.5799043829562289</v>
      </c>
      <c r="N154" s="231">
        <v>1.647361220563224</v>
      </c>
      <c r="O154" s="231">
        <v>1.4909514797913901</v>
      </c>
      <c r="P154" s="231">
        <v>1.197080656466655</v>
      </c>
      <c r="Q154" s="231">
        <v>1.1437476494308529</v>
      </c>
      <c r="R154" s="231">
        <v>1.1989697919920119</v>
      </c>
      <c r="S154" s="231">
        <v>0.92467994178647894</v>
      </c>
      <c r="T154" s="231">
        <v>0.96526088587477477</v>
      </c>
      <c r="U154" s="231">
        <v>1.169487147341389</v>
      </c>
      <c r="V154" s="231">
        <v>1.0467553447590789</v>
      </c>
      <c r="W154" s="231">
        <v>0.83289829651063152</v>
      </c>
      <c r="DA154" s="73" t="s">
        <v>1132</v>
      </c>
    </row>
    <row r="155" spans="1:105" ht="12" customHeight="1" x14ac:dyDescent="0.3">
      <c r="A155" s="60" t="s">
        <v>1038</v>
      </c>
      <c r="B155" s="264">
        <v>4.363145282867567</v>
      </c>
      <c r="C155" s="264">
        <v>4.5134881982761206</v>
      </c>
      <c r="D155" s="264">
        <v>4.7045391725712724</v>
      </c>
      <c r="E155" s="264">
        <v>5.1094865105231912</v>
      </c>
      <c r="F155" s="264">
        <v>6.8426165326426904</v>
      </c>
      <c r="G155" s="264">
        <v>7.1582961188586633</v>
      </c>
      <c r="H155" s="264">
        <v>6.0808940349788303</v>
      </c>
      <c r="I155" s="264">
        <v>7.1423355199389809</v>
      </c>
      <c r="J155" s="264">
        <v>6.0093972478517657</v>
      </c>
      <c r="K155" s="264">
        <v>3.7295912307684529</v>
      </c>
      <c r="L155" s="264">
        <v>4.7886280370522236</v>
      </c>
      <c r="M155" s="264">
        <v>4.242670000355508</v>
      </c>
      <c r="N155" s="264">
        <v>4.1274726945461566</v>
      </c>
      <c r="O155" s="264">
        <v>3.5315881130037838</v>
      </c>
      <c r="P155" s="264">
        <v>3.6699198433202271</v>
      </c>
      <c r="Q155" s="264">
        <v>3.9688197965560019</v>
      </c>
      <c r="R155" s="264">
        <v>4.9149402650378011</v>
      </c>
      <c r="S155" s="264">
        <v>4.9811593096250188</v>
      </c>
      <c r="T155" s="264">
        <v>4.5531696638205634</v>
      </c>
      <c r="U155" s="264">
        <v>5.3835990027248171</v>
      </c>
      <c r="V155" s="264">
        <v>5.1783056746423091</v>
      </c>
      <c r="W155" s="264">
        <v>3.8632179071117241</v>
      </c>
      <c r="DA155" s="72" t="s">
        <v>1133</v>
      </c>
    </row>
    <row r="156" spans="1:105" ht="12" customHeight="1" x14ac:dyDescent="0.3">
      <c r="A156" s="132" t="s">
        <v>1040</v>
      </c>
      <c r="B156" s="318">
        <v>12.33454784547388</v>
      </c>
      <c r="C156" s="318">
        <v>13.505882271294769</v>
      </c>
      <c r="D156" s="318">
        <v>14.2528003720863</v>
      </c>
      <c r="E156" s="318">
        <v>15.294668687350949</v>
      </c>
      <c r="F156" s="318">
        <v>15.37475015388908</v>
      </c>
      <c r="G156" s="318">
        <v>17.64063070647676</v>
      </c>
      <c r="H156" s="318">
        <v>14.315644899355149</v>
      </c>
      <c r="I156" s="318">
        <v>17.583475630911039</v>
      </c>
      <c r="J156" s="318">
        <v>14.831121219191759</v>
      </c>
      <c r="K156" s="318">
        <v>11.14298818605392</v>
      </c>
      <c r="L156" s="318">
        <v>12.19203024761787</v>
      </c>
      <c r="M156" s="318">
        <v>12.315121970820631</v>
      </c>
      <c r="N156" s="318">
        <v>11.52195576783688</v>
      </c>
      <c r="O156" s="318">
        <v>11.85050291503677</v>
      </c>
      <c r="P156" s="318">
        <v>13.08039976876287</v>
      </c>
      <c r="Q156" s="318">
        <v>11.9870705122036</v>
      </c>
      <c r="R156" s="318">
        <v>12.39269204565581</v>
      </c>
      <c r="S156" s="318">
        <v>13.58546436320035</v>
      </c>
      <c r="T156" s="318">
        <v>12.97665890046672</v>
      </c>
      <c r="U156" s="318">
        <v>14.61856074920297</v>
      </c>
      <c r="V156" s="318">
        <v>14.666916429125591</v>
      </c>
      <c r="W156" s="318">
        <v>11.863979946117469</v>
      </c>
      <c r="DA156" s="139" t="s">
        <v>1134</v>
      </c>
    </row>
    <row r="157" spans="1:105" ht="12" customHeight="1" x14ac:dyDescent="0.3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3">
      <c r="A158" s="32" t="s">
        <v>253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3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3">
      <c r="A160" s="35" t="s">
        <v>46</v>
      </c>
      <c r="B160" s="234">
        <f t="shared" ref="B160:W160" si="6">SUM(B$161:B$167,B$169:B$170,B$172:B$175)</f>
        <v>1</v>
      </c>
      <c r="C160" s="234">
        <f t="shared" si="6"/>
        <v>1.0000000000000002</v>
      </c>
      <c r="D160" s="234">
        <f t="shared" si="6"/>
        <v>0.99999999999999989</v>
      </c>
      <c r="E160" s="234">
        <f t="shared" si="6"/>
        <v>1</v>
      </c>
      <c r="F160" s="234">
        <f t="shared" si="6"/>
        <v>0.99999999999999989</v>
      </c>
      <c r="G160" s="234">
        <f t="shared" si="6"/>
        <v>0.99999999999999989</v>
      </c>
      <c r="H160" s="234">
        <f t="shared" si="6"/>
        <v>1</v>
      </c>
      <c r="I160" s="234">
        <f t="shared" si="6"/>
        <v>1.0000000000000002</v>
      </c>
      <c r="J160" s="234">
        <f t="shared" si="6"/>
        <v>1.0000000000000002</v>
      </c>
      <c r="K160" s="234">
        <f t="shared" si="6"/>
        <v>1.0000000000000002</v>
      </c>
      <c r="L160" s="234">
        <f t="shared" si="6"/>
        <v>0.99999999999999989</v>
      </c>
      <c r="M160" s="234">
        <f t="shared" si="6"/>
        <v>1</v>
      </c>
      <c r="N160" s="234">
        <f t="shared" si="6"/>
        <v>1</v>
      </c>
      <c r="O160" s="234">
        <f t="shared" si="6"/>
        <v>1.0000000000000002</v>
      </c>
      <c r="P160" s="234">
        <f t="shared" si="6"/>
        <v>1</v>
      </c>
      <c r="Q160" s="234">
        <f t="shared" si="6"/>
        <v>0.99999999999999989</v>
      </c>
      <c r="R160" s="234">
        <f t="shared" si="6"/>
        <v>1</v>
      </c>
      <c r="S160" s="234">
        <f t="shared" si="6"/>
        <v>0.99999999999999989</v>
      </c>
      <c r="T160" s="234">
        <f t="shared" si="6"/>
        <v>1</v>
      </c>
      <c r="U160" s="234">
        <f t="shared" si="6"/>
        <v>1.0000000000000002</v>
      </c>
      <c r="V160" s="234">
        <f t="shared" si="6"/>
        <v>1</v>
      </c>
      <c r="W160" s="234">
        <f t="shared" si="6"/>
        <v>0.99999999999999989</v>
      </c>
      <c r="DA160" s="95"/>
    </row>
    <row r="161" spans="1:105" ht="12" customHeight="1" x14ac:dyDescent="0.3">
      <c r="A161" s="55" t="s">
        <v>92</v>
      </c>
      <c r="B161" s="268">
        <f t="shared" ref="B161:W161" si="7">IF(B$6=0,0,B$6/B$5)</f>
        <v>1.5031013640716448E-3</v>
      </c>
      <c r="C161" s="268">
        <f t="shared" si="7"/>
        <v>1.4972706920456248E-3</v>
      </c>
      <c r="D161" s="268">
        <f t="shared" si="7"/>
        <v>1.6114910189681906E-3</v>
      </c>
      <c r="E161" s="268">
        <f t="shared" si="7"/>
        <v>1.749028998418336E-3</v>
      </c>
      <c r="F161" s="268">
        <f t="shared" si="7"/>
        <v>1.6113785472412676E-3</v>
      </c>
      <c r="G161" s="268">
        <f t="shared" si="7"/>
        <v>1.5167870864378362E-3</v>
      </c>
      <c r="H161" s="268">
        <f t="shared" si="7"/>
        <v>2.0297457036770679E-3</v>
      </c>
      <c r="I161" s="268">
        <f t="shared" si="7"/>
        <v>2.1668691791359735E-3</v>
      </c>
      <c r="J161" s="268">
        <f t="shared" si="7"/>
        <v>1.952173080373758E-3</v>
      </c>
      <c r="K161" s="268">
        <f t="shared" si="7"/>
        <v>1.8849628698028194E-3</v>
      </c>
      <c r="L161" s="268">
        <f t="shared" si="7"/>
        <v>2.1056199644064492E-3</v>
      </c>
      <c r="M161" s="268">
        <f t="shared" si="7"/>
        <v>2.039218904105607E-3</v>
      </c>
      <c r="N161" s="268">
        <f t="shared" si="7"/>
        <v>2.0079946485497642E-3</v>
      </c>
      <c r="O161" s="268">
        <f t="shared" si="7"/>
        <v>1.8008750983310689E-3</v>
      </c>
      <c r="P161" s="268">
        <f t="shared" si="7"/>
        <v>1.7129987536502126E-3</v>
      </c>
      <c r="Q161" s="268">
        <f t="shared" si="7"/>
        <v>1.9245045638025227E-3</v>
      </c>
      <c r="R161" s="268">
        <f t="shared" si="7"/>
        <v>2.1594079910718608E-3</v>
      </c>
      <c r="S161" s="268">
        <f t="shared" si="7"/>
        <v>2.2830104971469801E-3</v>
      </c>
      <c r="T161" s="268">
        <f t="shared" si="7"/>
        <v>2.0248544178828355E-3</v>
      </c>
      <c r="U161" s="268">
        <f t="shared" si="7"/>
        <v>2.189938557246762E-3</v>
      </c>
      <c r="V161" s="268">
        <f t="shared" si="7"/>
        <v>2.373353928346443E-3</v>
      </c>
      <c r="W161" s="268">
        <f t="shared" si="7"/>
        <v>2.2880600695284596E-3</v>
      </c>
      <c r="DA161" s="76"/>
    </row>
    <row r="162" spans="1:105" ht="12" customHeight="1" x14ac:dyDescent="0.3">
      <c r="A162" s="202" t="s">
        <v>93</v>
      </c>
      <c r="B162" s="269">
        <f t="shared" ref="B162:W162" si="8">IF(B$7=0,0,B$7/B$5)</f>
        <v>1.1892988024684305E-2</v>
      </c>
      <c r="C162" s="269">
        <f t="shared" si="8"/>
        <v>1.1846854001897257E-2</v>
      </c>
      <c r="D162" s="269">
        <f t="shared" si="8"/>
        <v>1.2750599426348127E-2</v>
      </c>
      <c r="E162" s="269">
        <f t="shared" si="8"/>
        <v>1.3838841098958235E-2</v>
      </c>
      <c r="F162" s="269">
        <f t="shared" si="8"/>
        <v>1.2749709516370401E-2</v>
      </c>
      <c r="G162" s="269">
        <f t="shared" si="8"/>
        <v>1.2001273557583673E-2</v>
      </c>
      <c r="H162" s="269">
        <f t="shared" si="8"/>
        <v>1.6059955718219398E-2</v>
      </c>
      <c r="I162" s="269">
        <f t="shared" si="8"/>
        <v>1.7144917711147314E-2</v>
      </c>
      <c r="J162" s="269">
        <f t="shared" si="8"/>
        <v>1.5446177897214346E-2</v>
      </c>
      <c r="K162" s="269">
        <f t="shared" si="8"/>
        <v>1.4914390588279017E-2</v>
      </c>
      <c r="L162" s="269">
        <f t="shared" si="8"/>
        <v>1.6660295586045707E-2</v>
      </c>
      <c r="M162" s="269">
        <f t="shared" si="8"/>
        <v>1.6134910516308901E-2</v>
      </c>
      <c r="N162" s="269">
        <f t="shared" si="8"/>
        <v>1.5887854857734158E-2</v>
      </c>
      <c r="O162" s="269">
        <f t="shared" si="8"/>
        <v>1.424906296431429E-2</v>
      </c>
      <c r="P162" s="269">
        <f t="shared" si="8"/>
        <v>1.3553759014811238E-2</v>
      </c>
      <c r="Q162" s="269">
        <f t="shared" si="8"/>
        <v>1.5227256310082584E-2</v>
      </c>
      <c r="R162" s="269">
        <f t="shared" si="8"/>
        <v>1.7085882557286484E-2</v>
      </c>
      <c r="S162" s="269">
        <f t="shared" si="8"/>
        <v>1.8063862592239268E-2</v>
      </c>
      <c r="T162" s="269">
        <f t="shared" si="8"/>
        <v>1.6021254400552753E-2</v>
      </c>
      <c r="U162" s="269">
        <f t="shared" si="8"/>
        <v>1.7327449537786969E-2</v>
      </c>
      <c r="V162" s="269">
        <f t="shared" si="8"/>
        <v>1.8778686868929154E-2</v>
      </c>
      <c r="W162" s="269">
        <f t="shared" si="8"/>
        <v>1.8103816320775599E-2</v>
      </c>
      <c r="DA162" s="77"/>
    </row>
    <row r="163" spans="1:105" ht="12" customHeight="1" x14ac:dyDescent="0.3">
      <c r="A163" s="202" t="s">
        <v>94</v>
      </c>
      <c r="B163" s="269">
        <f t="shared" ref="B163:W163" si="9">IF(B$8=0,0,B$8/B$5)</f>
        <v>1.3125477147385612E-2</v>
      </c>
      <c r="C163" s="269">
        <f t="shared" si="9"/>
        <v>1.3074562182992164E-2</v>
      </c>
      <c r="D163" s="269">
        <f t="shared" si="9"/>
        <v>1.4071964172388278E-2</v>
      </c>
      <c r="E163" s="269">
        <f t="shared" si="9"/>
        <v>1.5272982047377327E-2</v>
      </c>
      <c r="F163" s="269">
        <f t="shared" si="9"/>
        <v>1.4070982039634796E-2</v>
      </c>
      <c r="G163" s="269">
        <f t="shared" si="9"/>
        <v>1.3244984480993708E-2</v>
      </c>
      <c r="H163" s="269">
        <f t="shared" si="9"/>
        <v>1.7724274280778059E-2</v>
      </c>
      <c r="I163" s="269">
        <f t="shared" si="9"/>
        <v>1.8921672597702319E-2</v>
      </c>
      <c r="J163" s="269">
        <f t="shared" si="9"/>
        <v>1.7046889695301881E-2</v>
      </c>
      <c r="K163" s="269">
        <f t="shared" si="9"/>
        <v>1.6459992428087517E-2</v>
      </c>
      <c r="L163" s="269">
        <f t="shared" si="9"/>
        <v>1.8386828316775069E-2</v>
      </c>
      <c r="M163" s="269">
        <f t="shared" si="9"/>
        <v>1.7806996762913651E-2</v>
      </c>
      <c r="N163" s="269">
        <f t="shared" si="9"/>
        <v>1.7534338336450524E-2</v>
      </c>
      <c r="O163" s="269">
        <f t="shared" si="9"/>
        <v>1.5725715852196901E-2</v>
      </c>
      <c r="P163" s="269">
        <f t="shared" si="9"/>
        <v>1.4958356456833221E-2</v>
      </c>
      <c r="Q163" s="269">
        <f t="shared" si="9"/>
        <v>1.6805280918516484E-2</v>
      </c>
      <c r="R163" s="269">
        <f t="shared" si="9"/>
        <v>1.8856519537656807E-2</v>
      </c>
      <c r="S163" s="269">
        <f t="shared" si="9"/>
        <v>1.9935849187424352E-2</v>
      </c>
      <c r="T163" s="269">
        <f t="shared" si="9"/>
        <v>1.7681562284469564E-2</v>
      </c>
      <c r="U163" s="269">
        <f t="shared" si="9"/>
        <v>1.9123120485672659E-2</v>
      </c>
      <c r="V163" s="269">
        <f t="shared" si="9"/>
        <v>2.0724751832295094E-2</v>
      </c>
      <c r="W163" s="269">
        <f t="shared" si="9"/>
        <v>1.9979943383917956E-2</v>
      </c>
      <c r="DA163" s="77"/>
    </row>
    <row r="164" spans="1:105" ht="12" customHeight="1" x14ac:dyDescent="0.3">
      <c r="A164" s="202" t="s">
        <v>95</v>
      </c>
      <c r="B164" s="269">
        <f t="shared" ref="B164:W164" si="10">IF(B$9=0,0,B$9/B$5)</f>
        <v>2.1355560152742807E-2</v>
      </c>
      <c r="C164" s="269">
        <f t="shared" si="10"/>
        <v>2.1272719919769225E-2</v>
      </c>
      <c r="D164" s="269">
        <f t="shared" si="10"/>
        <v>2.2895524023714246E-2</v>
      </c>
      <c r="E164" s="269">
        <f t="shared" si="10"/>
        <v>2.4849617515771163E-2</v>
      </c>
      <c r="F164" s="269">
        <f t="shared" si="10"/>
        <v>2.2893926063132734E-2</v>
      </c>
      <c r="G164" s="269">
        <f t="shared" si="10"/>
        <v>2.1550002306952028E-2</v>
      </c>
      <c r="H164" s="269">
        <f t="shared" si="10"/>
        <v>2.88379463326605E-2</v>
      </c>
      <c r="I164" s="269">
        <f t="shared" si="10"/>
        <v>3.0786150691003569E-2</v>
      </c>
      <c r="J164" s="269">
        <f t="shared" si="10"/>
        <v>2.7735820512833936E-2</v>
      </c>
      <c r="K164" s="269">
        <f t="shared" si="10"/>
        <v>2.6780920378329243E-2</v>
      </c>
      <c r="L164" s="269">
        <f t="shared" si="10"/>
        <v>2.9915942386540727E-2</v>
      </c>
      <c r="M164" s="269">
        <f t="shared" si="10"/>
        <v>2.8972538387744978E-2</v>
      </c>
      <c r="N164" s="269">
        <f t="shared" si="10"/>
        <v>2.8528914635091902E-2</v>
      </c>
      <c r="O164" s="269">
        <f t="shared" si="10"/>
        <v>2.5586229518019806E-2</v>
      </c>
      <c r="P164" s="269">
        <f t="shared" si="10"/>
        <v>2.4337711879960026E-2</v>
      </c>
      <c r="Q164" s="269">
        <f t="shared" si="10"/>
        <v>2.7342715507344753E-2</v>
      </c>
      <c r="R164" s="269">
        <f t="shared" si="10"/>
        <v>3.0680144632914137E-2</v>
      </c>
      <c r="S164" s="269">
        <f t="shared" si="10"/>
        <v>3.2436247592176164E-2</v>
      </c>
      <c r="T164" s="269">
        <f t="shared" si="10"/>
        <v>2.8768452584268168E-2</v>
      </c>
      <c r="U164" s="269">
        <f t="shared" si="10"/>
        <v>3.1113912679454465E-2</v>
      </c>
      <c r="V164" s="269">
        <f t="shared" si="10"/>
        <v>3.3719816768215671E-2</v>
      </c>
      <c r="W164" s="269">
        <f t="shared" si="10"/>
        <v>3.2507990223322604E-2</v>
      </c>
      <c r="DA164" s="77"/>
    </row>
    <row r="165" spans="1:105" ht="12" customHeight="1" x14ac:dyDescent="0.3">
      <c r="A165" s="56" t="s">
        <v>96</v>
      </c>
      <c r="B165" s="270">
        <f t="shared" ref="B165:W165" si="11">IF(B$10=0,0,B$10/B$5)</f>
        <v>4.8856548466574643E-3</v>
      </c>
      <c r="C165" s="270">
        <f t="shared" si="11"/>
        <v>4.9662175905428761E-3</v>
      </c>
      <c r="D165" s="270">
        <f t="shared" si="11"/>
        <v>5.3206559790060374E-3</v>
      </c>
      <c r="E165" s="270">
        <f t="shared" si="11"/>
        <v>5.6745315875023801E-3</v>
      </c>
      <c r="F165" s="270">
        <f t="shared" si="11"/>
        <v>4.7365306940266756E-3</v>
      </c>
      <c r="G165" s="270">
        <f t="shared" si="11"/>
        <v>4.7045266246827739E-3</v>
      </c>
      <c r="H165" s="270">
        <f t="shared" si="11"/>
        <v>6.0837997627639397E-3</v>
      </c>
      <c r="I165" s="270">
        <f t="shared" si="11"/>
        <v>6.6055461420603005E-3</v>
      </c>
      <c r="J165" s="270">
        <f t="shared" si="11"/>
        <v>6.0202548135194706E-3</v>
      </c>
      <c r="K165" s="270">
        <f t="shared" si="11"/>
        <v>6.9255250797329391E-3</v>
      </c>
      <c r="L165" s="270">
        <f t="shared" si="11"/>
        <v>7.2540744208769202E-3</v>
      </c>
      <c r="M165" s="270">
        <f t="shared" si="11"/>
        <v>7.2298388666475486E-3</v>
      </c>
      <c r="N165" s="270">
        <f t="shared" si="11"/>
        <v>7.2981692617111607E-3</v>
      </c>
      <c r="O165" s="270">
        <f t="shared" si="11"/>
        <v>7.0215105576595478E-3</v>
      </c>
      <c r="P165" s="270">
        <f t="shared" si="11"/>
        <v>6.544201920164236E-3</v>
      </c>
      <c r="Q165" s="270">
        <f t="shared" si="11"/>
        <v>7.1956161641321759E-3</v>
      </c>
      <c r="R165" s="270">
        <f t="shared" si="11"/>
        <v>7.6641985114768944E-3</v>
      </c>
      <c r="S165" s="270">
        <f t="shared" si="11"/>
        <v>7.8778829567170434E-3</v>
      </c>
      <c r="T165" s="270">
        <f t="shared" si="11"/>
        <v>7.231538682711515E-3</v>
      </c>
      <c r="U165" s="270">
        <f t="shared" si="11"/>
        <v>7.496187306967282E-3</v>
      </c>
      <c r="V165" s="270">
        <f t="shared" si="11"/>
        <v>8.1018331976657736E-3</v>
      </c>
      <c r="W165" s="270">
        <f t="shared" si="11"/>
        <v>8.0723048982290473E-3</v>
      </c>
      <c r="DA165" s="78"/>
    </row>
    <row r="166" spans="1:105" ht="12" customHeight="1" x14ac:dyDescent="0.3">
      <c r="A166" s="134" t="s">
        <v>999</v>
      </c>
      <c r="B166" s="319">
        <f t="shared" ref="B166:W166" si="12">IF(B$16=0,0,B$16/B$5)</f>
        <v>0.80675235251340449</v>
      </c>
      <c r="C166" s="319">
        <f t="shared" si="12"/>
        <v>0.804649429483005</v>
      </c>
      <c r="D166" s="319">
        <f t="shared" si="12"/>
        <v>0.79358981208930035</v>
      </c>
      <c r="E166" s="319">
        <f t="shared" si="12"/>
        <v>0.78214292107970884</v>
      </c>
      <c r="F166" s="319">
        <f t="shared" si="12"/>
        <v>0.81128851488357656</v>
      </c>
      <c r="G166" s="319">
        <f t="shared" si="12"/>
        <v>0.81086910822018587</v>
      </c>
      <c r="H166" s="319">
        <f t="shared" si="12"/>
        <v>0.76017601167119919</v>
      </c>
      <c r="I166" s="319">
        <f t="shared" si="12"/>
        <v>0.74059873672730714</v>
      </c>
      <c r="J166" s="319">
        <f t="shared" si="12"/>
        <v>0.76090969604898084</v>
      </c>
      <c r="K166" s="319">
        <f t="shared" si="12"/>
        <v>0.69101477060514982</v>
      </c>
      <c r="L166" s="319">
        <f t="shared" si="12"/>
        <v>0.67863633770779241</v>
      </c>
      <c r="M166" s="319">
        <f t="shared" si="12"/>
        <v>0.68068807224317995</v>
      </c>
      <c r="N166" s="319">
        <f t="shared" si="12"/>
        <v>0.67757260664808105</v>
      </c>
      <c r="O166" s="319">
        <f t="shared" si="12"/>
        <v>0.69063377799548065</v>
      </c>
      <c r="P166" s="319">
        <f t="shared" si="12"/>
        <v>0.71106192693505443</v>
      </c>
      <c r="Q166" s="319">
        <f t="shared" si="12"/>
        <v>0.68722406987429419</v>
      </c>
      <c r="R166" s="319">
        <f t="shared" si="12"/>
        <v>0.66707589101899023</v>
      </c>
      <c r="S166" s="319">
        <f t="shared" si="12"/>
        <v>0.67519295502310328</v>
      </c>
      <c r="T166" s="319">
        <f t="shared" si="12"/>
        <v>0.69821245253981179</v>
      </c>
      <c r="U166" s="319">
        <f t="shared" si="12"/>
        <v>0.69154766972442283</v>
      </c>
      <c r="V166" s="319">
        <f t="shared" si="12"/>
        <v>0.6678444349204079</v>
      </c>
      <c r="W166" s="319">
        <f t="shared" si="12"/>
        <v>0.6672597486222086</v>
      </c>
      <c r="DA166" s="140"/>
    </row>
    <row r="167" spans="1:105" ht="12" customHeight="1" x14ac:dyDescent="0.3">
      <c r="A167" s="203" t="s">
        <v>1000</v>
      </c>
      <c r="B167" s="271">
        <f t="shared" ref="B167:W167" si="13">IF(B$25=0,0,B$25/B$5)</f>
        <v>7.126744467934551E-2</v>
      </c>
      <c r="C167" s="271">
        <f t="shared" si="13"/>
        <v>7.2572153549848639E-2</v>
      </c>
      <c r="D167" s="271">
        <f t="shared" si="13"/>
        <v>7.7371978184674062E-2</v>
      </c>
      <c r="E167" s="271">
        <f t="shared" si="13"/>
        <v>8.1735900282543197E-2</v>
      </c>
      <c r="F167" s="271">
        <f t="shared" si="13"/>
        <v>6.9206803186901367E-2</v>
      </c>
      <c r="G167" s="271">
        <f t="shared" si="13"/>
        <v>7.1187737905786849E-2</v>
      </c>
      <c r="H167" s="271">
        <f t="shared" si="13"/>
        <v>9.003958115674511E-2</v>
      </c>
      <c r="I167" s="271">
        <f t="shared" si="13"/>
        <v>9.7995015916645681E-2</v>
      </c>
      <c r="J167" s="271">
        <f t="shared" si="13"/>
        <v>9.165485867541974E-2</v>
      </c>
      <c r="K167" s="271">
        <f t="shared" si="13"/>
        <v>0.14823330562293591</v>
      </c>
      <c r="L167" s="271">
        <f t="shared" si="13"/>
        <v>0.15194851236915421</v>
      </c>
      <c r="M167" s="271">
        <f t="shared" si="13"/>
        <v>0.15063147607160257</v>
      </c>
      <c r="N167" s="271">
        <f t="shared" si="13"/>
        <v>0.15464435717316552</v>
      </c>
      <c r="O167" s="271">
        <f t="shared" si="13"/>
        <v>0.15221641395855298</v>
      </c>
      <c r="P167" s="271">
        <f t="shared" si="13"/>
        <v>0.14065143308539985</v>
      </c>
      <c r="Q167" s="271">
        <f t="shared" si="13"/>
        <v>0.15039167531395436</v>
      </c>
      <c r="R167" s="271">
        <f t="shared" si="13"/>
        <v>0.16014417468752135</v>
      </c>
      <c r="S167" s="271">
        <f t="shared" si="13"/>
        <v>0.14629972517975323</v>
      </c>
      <c r="T167" s="271">
        <f t="shared" si="13"/>
        <v>0.13661485716420926</v>
      </c>
      <c r="U167" s="271">
        <f t="shared" si="13"/>
        <v>0.13500009113342193</v>
      </c>
      <c r="V167" s="271">
        <f t="shared" si="13"/>
        <v>0.14767445643591542</v>
      </c>
      <c r="W167" s="271">
        <f t="shared" si="13"/>
        <v>0.15055228834919138</v>
      </c>
      <c r="DA167" s="79"/>
    </row>
    <row r="168" spans="1:105" ht="12" customHeight="1" x14ac:dyDescent="0.3">
      <c r="A168" s="203" t="s">
        <v>1012</v>
      </c>
      <c r="B168" s="271">
        <f t="shared" ref="B168:W168" si="14">IF(B$36=0,0,B$36/B$5)</f>
        <v>4.0497018229054334E-2</v>
      </c>
      <c r="C168" s="271">
        <f t="shared" si="14"/>
        <v>4.1238704885099411E-2</v>
      </c>
      <c r="D168" s="271">
        <f t="shared" si="14"/>
        <v>4.3992102810676913E-2</v>
      </c>
      <c r="E168" s="271">
        <f t="shared" si="14"/>
        <v>4.6564897622029505E-2</v>
      </c>
      <c r="F168" s="271">
        <f t="shared" si="14"/>
        <v>3.7661615099237856E-2</v>
      </c>
      <c r="G168" s="271">
        <f t="shared" si="14"/>
        <v>3.8466495417112105E-2</v>
      </c>
      <c r="H168" s="271">
        <f t="shared" si="14"/>
        <v>4.8841985067614981E-2</v>
      </c>
      <c r="I168" s="271">
        <f t="shared" si="14"/>
        <v>5.3374607609049531E-2</v>
      </c>
      <c r="J168" s="271">
        <f t="shared" si="14"/>
        <v>4.895338300621984E-2</v>
      </c>
      <c r="K168" s="271">
        <f t="shared" si="14"/>
        <v>6.1563633710012923E-2</v>
      </c>
      <c r="L168" s="271">
        <f t="shared" si="14"/>
        <v>6.3020250281275794E-2</v>
      </c>
      <c r="M168" s="271">
        <f t="shared" si="14"/>
        <v>6.3529389059077318E-2</v>
      </c>
      <c r="N168" s="271">
        <f t="shared" si="14"/>
        <v>6.4365023651250186E-2</v>
      </c>
      <c r="O168" s="271">
        <f t="shared" si="14"/>
        <v>6.2623321915839719E-2</v>
      </c>
      <c r="P168" s="271">
        <f t="shared" si="14"/>
        <v>5.8136861113649026E-2</v>
      </c>
      <c r="Q168" s="271">
        <f t="shared" si="14"/>
        <v>6.3241339100092525E-2</v>
      </c>
      <c r="R168" s="271">
        <f t="shared" si="14"/>
        <v>6.6080748648379012E-2</v>
      </c>
      <c r="S168" s="271">
        <f t="shared" si="14"/>
        <v>6.6657591120437537E-2</v>
      </c>
      <c r="T168" s="271">
        <f t="shared" si="14"/>
        <v>6.2429483035601016E-2</v>
      </c>
      <c r="U168" s="271">
        <f t="shared" si="14"/>
        <v>6.374639328840713E-2</v>
      </c>
      <c r="V168" s="271">
        <f t="shared" si="14"/>
        <v>6.8640124010089829E-2</v>
      </c>
      <c r="W168" s="271">
        <f t="shared" si="14"/>
        <v>6.9537550303560722E-2</v>
      </c>
      <c r="DA168" s="79"/>
    </row>
    <row r="169" spans="1:105" ht="12" customHeight="1" x14ac:dyDescent="0.3">
      <c r="A169" s="62" t="s">
        <v>1014</v>
      </c>
      <c r="B169" s="320">
        <f t="shared" ref="B169:W169" si="15">IF(B$37=0,0,B$37/B$5)</f>
        <v>3.8984281067249438E-2</v>
      </c>
      <c r="C169" s="320">
        <f t="shared" si="15"/>
        <v>3.9805603935228966E-2</v>
      </c>
      <c r="D169" s="320">
        <f t="shared" si="15"/>
        <v>4.2443623260373896E-2</v>
      </c>
      <c r="E169" s="320">
        <f t="shared" si="15"/>
        <v>4.4822249845903106E-2</v>
      </c>
      <c r="F169" s="320">
        <f t="shared" si="15"/>
        <v>3.524690664654407E-2</v>
      </c>
      <c r="G169" s="320">
        <f t="shared" si="15"/>
        <v>3.653629818187102E-2</v>
      </c>
      <c r="H169" s="320">
        <f t="shared" si="15"/>
        <v>4.6007748864074126E-2</v>
      </c>
      <c r="I169" s="320">
        <f t="shared" si="15"/>
        <v>5.0522127605730244E-2</v>
      </c>
      <c r="J169" s="320">
        <f t="shared" si="15"/>
        <v>4.6359356771693325E-2</v>
      </c>
      <c r="K169" s="320">
        <f t="shared" si="15"/>
        <v>5.9604836465860928E-2</v>
      </c>
      <c r="L169" s="320">
        <f t="shared" si="15"/>
        <v>6.0429490249658956E-2</v>
      </c>
      <c r="M169" s="320">
        <f t="shared" si="15"/>
        <v>6.122987875903222E-2</v>
      </c>
      <c r="N169" s="320">
        <f t="shared" si="15"/>
        <v>6.222729161718913E-2</v>
      </c>
      <c r="O169" s="320">
        <f t="shared" si="15"/>
        <v>6.098983169518675E-2</v>
      </c>
      <c r="P169" s="320">
        <f t="shared" si="15"/>
        <v>5.6490204257234222E-2</v>
      </c>
      <c r="Q169" s="320">
        <f t="shared" si="15"/>
        <v>6.1321196349839485E-2</v>
      </c>
      <c r="R169" s="320">
        <f t="shared" si="15"/>
        <v>6.3596191226788057E-2</v>
      </c>
      <c r="S169" s="320">
        <f t="shared" si="15"/>
        <v>6.4028760639484927E-2</v>
      </c>
      <c r="T169" s="320">
        <f t="shared" si="15"/>
        <v>6.0309439670263518E-2</v>
      </c>
      <c r="U169" s="320">
        <f t="shared" si="15"/>
        <v>6.1250300375672202E-2</v>
      </c>
      <c r="V169" s="320">
        <f t="shared" si="15"/>
        <v>6.5899336624988189E-2</v>
      </c>
      <c r="W169" s="320">
        <f t="shared" si="15"/>
        <v>6.7154379435734574E-2</v>
      </c>
      <c r="DA169" s="141"/>
    </row>
    <row r="170" spans="1:105" ht="12" customHeight="1" x14ac:dyDescent="0.3">
      <c r="A170" s="62" t="s">
        <v>1021</v>
      </c>
      <c r="B170" s="320">
        <f t="shared" ref="B170:W170" si="16">IF(B$43=0,0,B$43/B$5)</f>
        <v>1.5127371618048966E-3</v>
      </c>
      <c r="C170" s="320">
        <f t="shared" si="16"/>
        <v>1.4331009498704328E-3</v>
      </c>
      <c r="D170" s="320">
        <f t="shared" si="16"/>
        <v>1.5484795503030082E-3</v>
      </c>
      <c r="E170" s="320">
        <f t="shared" si="16"/>
        <v>1.7426477761264012E-3</v>
      </c>
      <c r="F170" s="320">
        <f t="shared" si="16"/>
        <v>2.4147084526937846E-3</v>
      </c>
      <c r="G170" s="320">
        <f t="shared" si="16"/>
        <v>1.9301972352410877E-3</v>
      </c>
      <c r="H170" s="320">
        <f t="shared" si="16"/>
        <v>2.8342362035408417E-3</v>
      </c>
      <c r="I170" s="320">
        <f t="shared" si="16"/>
        <v>2.8524800033192942E-3</v>
      </c>
      <c r="J170" s="320">
        <f t="shared" si="16"/>
        <v>2.5940262345265168E-3</v>
      </c>
      <c r="K170" s="320">
        <f t="shared" si="16"/>
        <v>1.9587972441519972E-3</v>
      </c>
      <c r="L170" s="320">
        <f t="shared" si="16"/>
        <v>2.5907600316168386E-3</v>
      </c>
      <c r="M170" s="320">
        <f t="shared" si="16"/>
        <v>2.2995103000450923E-3</v>
      </c>
      <c r="N170" s="320">
        <f t="shared" si="16"/>
        <v>2.1377320340610594E-3</v>
      </c>
      <c r="O170" s="320">
        <f t="shared" si="16"/>
        <v>1.6334902206529642E-3</v>
      </c>
      <c r="P170" s="320">
        <f t="shared" si="16"/>
        <v>1.6466568564148011E-3</v>
      </c>
      <c r="Q170" s="320">
        <f t="shared" si="16"/>
        <v>1.9201427502530347E-3</v>
      </c>
      <c r="R170" s="320">
        <f t="shared" si="16"/>
        <v>2.4845574215909454E-3</v>
      </c>
      <c r="S170" s="320">
        <f t="shared" si="16"/>
        <v>2.628830480952611E-3</v>
      </c>
      <c r="T170" s="320">
        <f t="shared" si="16"/>
        <v>2.1200433653374984E-3</v>
      </c>
      <c r="U170" s="320">
        <f t="shared" si="16"/>
        <v>2.4960929127349186E-3</v>
      </c>
      <c r="V170" s="320">
        <f t="shared" si="16"/>
        <v>2.7407873851016374E-3</v>
      </c>
      <c r="W170" s="320">
        <f t="shared" si="16"/>
        <v>2.383170867826136E-3</v>
      </c>
      <c r="DA170" s="141"/>
    </row>
    <row r="171" spans="1:105" ht="12" customHeight="1" x14ac:dyDescent="0.3">
      <c r="A171" s="203" t="s">
        <v>1023</v>
      </c>
      <c r="B171" s="271">
        <f t="shared" ref="B171:W171" si="17">IF(B$44=0,0,B$44/B$5)</f>
        <v>6.4616101505754805E-3</v>
      </c>
      <c r="C171" s="271">
        <f t="shared" si="17"/>
        <v>6.5709047362376887E-3</v>
      </c>
      <c r="D171" s="271">
        <f t="shared" si="17"/>
        <v>7.031451450382648E-3</v>
      </c>
      <c r="E171" s="271">
        <f t="shared" si="17"/>
        <v>7.4806991662539415E-3</v>
      </c>
      <c r="F171" s="271">
        <f t="shared" si="17"/>
        <v>6.2681315933565077E-3</v>
      </c>
      <c r="G171" s="271">
        <f t="shared" si="17"/>
        <v>6.2840032687936018E-3</v>
      </c>
      <c r="H171" s="271">
        <f t="shared" si="17"/>
        <v>8.0787110093837686E-3</v>
      </c>
      <c r="I171" s="271">
        <f t="shared" si="17"/>
        <v>8.776543722694265E-3</v>
      </c>
      <c r="J171" s="271">
        <f t="shared" si="17"/>
        <v>8.0574453678564275E-3</v>
      </c>
      <c r="K171" s="271">
        <f t="shared" si="17"/>
        <v>1.0328760314042614E-2</v>
      </c>
      <c r="L171" s="271">
        <f t="shared" si="17"/>
        <v>1.0721146984968028E-2</v>
      </c>
      <c r="M171" s="271">
        <f t="shared" si="17"/>
        <v>1.066770770352489E-2</v>
      </c>
      <c r="N171" s="271">
        <f t="shared" si="17"/>
        <v>1.0817229421700526E-2</v>
      </c>
      <c r="O171" s="271">
        <f t="shared" si="17"/>
        <v>1.0481955065558615E-2</v>
      </c>
      <c r="P171" s="271">
        <f t="shared" si="17"/>
        <v>9.717921492129928E-3</v>
      </c>
      <c r="Q171" s="271">
        <f t="shared" si="17"/>
        <v>1.0559013525458946E-2</v>
      </c>
      <c r="R171" s="271">
        <f t="shared" si="17"/>
        <v>1.1223774886090603E-2</v>
      </c>
      <c r="S171" s="271">
        <f t="shared" si="17"/>
        <v>1.1081276076272829E-2</v>
      </c>
      <c r="T171" s="271">
        <f t="shared" si="17"/>
        <v>1.0237178399068353E-2</v>
      </c>
      <c r="U171" s="271">
        <f t="shared" si="17"/>
        <v>1.0436626619387523E-2</v>
      </c>
      <c r="V171" s="271">
        <f t="shared" si="17"/>
        <v>1.1317897088911302E-2</v>
      </c>
      <c r="W171" s="271">
        <f t="shared" si="17"/>
        <v>1.142211801348526E-2</v>
      </c>
      <c r="DA171" s="79"/>
    </row>
    <row r="172" spans="1:105" ht="12" customHeight="1" x14ac:dyDescent="0.3">
      <c r="A172" s="62" t="s">
        <v>1135</v>
      </c>
      <c r="B172" s="320">
        <f t="shared" ref="B172:W172" si="18">IF(B$45=0,0,B$45/B$5)</f>
        <v>3.2243374018041788E-3</v>
      </c>
      <c r="C172" s="320">
        <f t="shared" si="18"/>
        <v>3.3869163033741312E-3</v>
      </c>
      <c r="D172" s="320">
        <f t="shared" si="18"/>
        <v>3.6411095102571369E-3</v>
      </c>
      <c r="E172" s="320">
        <f t="shared" si="18"/>
        <v>3.8377990024437954E-3</v>
      </c>
      <c r="F172" s="320">
        <f t="shared" si="18"/>
        <v>2.5740139193356618E-3</v>
      </c>
      <c r="G172" s="320">
        <f t="shared" si="18"/>
        <v>2.8190594226936263E-3</v>
      </c>
      <c r="H172" s="320">
        <f t="shared" si="18"/>
        <v>3.4667772091200532E-3</v>
      </c>
      <c r="I172" s="320">
        <f t="shared" si="18"/>
        <v>3.9166010443779436E-3</v>
      </c>
      <c r="J172" s="320">
        <f t="shared" si="18"/>
        <v>3.6002721751648295E-3</v>
      </c>
      <c r="K172" s="320">
        <f t="shared" si="18"/>
        <v>4.764400574139435E-3</v>
      </c>
      <c r="L172" s="320">
        <f t="shared" si="18"/>
        <v>4.626416923507363E-3</v>
      </c>
      <c r="M172" s="320">
        <f t="shared" si="18"/>
        <v>4.7736757953117165E-3</v>
      </c>
      <c r="N172" s="320">
        <f t="shared" si="18"/>
        <v>4.930410346083219E-3</v>
      </c>
      <c r="O172" s="320">
        <f t="shared" si="18"/>
        <v>5.0584686257074398E-3</v>
      </c>
      <c r="P172" s="320">
        <f t="shared" si="18"/>
        <v>4.584541008291248E-3</v>
      </c>
      <c r="Q172" s="320">
        <f t="shared" si="18"/>
        <v>4.9324023824611372E-3</v>
      </c>
      <c r="R172" s="320">
        <f t="shared" si="18"/>
        <v>4.9412337845919805E-3</v>
      </c>
      <c r="S172" s="320">
        <f t="shared" si="18"/>
        <v>5.0229220971149289E-3</v>
      </c>
      <c r="T172" s="320">
        <f t="shared" si="18"/>
        <v>4.757837003410626E-3</v>
      </c>
      <c r="U172" s="320">
        <f t="shared" si="18"/>
        <v>4.6750899689865059E-3</v>
      </c>
      <c r="V172" s="320">
        <f t="shared" si="18"/>
        <v>5.0378222270952523E-3</v>
      </c>
      <c r="W172" s="320">
        <f t="shared" si="18"/>
        <v>5.3574700187398678E-3</v>
      </c>
      <c r="DA172" s="141"/>
    </row>
    <row r="173" spans="1:105" ht="12" customHeight="1" x14ac:dyDescent="0.3">
      <c r="A173" s="62" t="s">
        <v>1026</v>
      </c>
      <c r="B173" s="320">
        <f t="shared" ref="B173:W173" si="19">IF(B$46=0,0,B$46/B$5)</f>
        <v>1.7799523944364312E-3</v>
      </c>
      <c r="C173" s="320">
        <f t="shared" si="19"/>
        <v>1.8125383765569257E-3</v>
      </c>
      <c r="D173" s="320">
        <f t="shared" si="19"/>
        <v>1.9324172271327007E-3</v>
      </c>
      <c r="E173" s="320">
        <f t="shared" si="19"/>
        <v>2.041409118482039E-3</v>
      </c>
      <c r="F173" s="320">
        <f t="shared" si="19"/>
        <v>1.7284864863341585E-3</v>
      </c>
      <c r="G173" s="320">
        <f t="shared" si="19"/>
        <v>1.7779616641234962E-3</v>
      </c>
      <c r="H173" s="320">
        <f t="shared" si="19"/>
        <v>2.2487991367599798E-3</v>
      </c>
      <c r="I173" s="320">
        <f t="shared" si="19"/>
        <v>2.4474914739607808E-3</v>
      </c>
      <c r="J173" s="320">
        <f t="shared" si="19"/>
        <v>2.2891417798837832E-3</v>
      </c>
      <c r="K173" s="320">
        <f t="shared" si="19"/>
        <v>3.7022265701528601E-3</v>
      </c>
      <c r="L173" s="320">
        <f t="shared" si="19"/>
        <v>3.7950163590040123E-3</v>
      </c>
      <c r="M173" s="320">
        <f t="shared" si="19"/>
        <v>3.7621224910965229E-3</v>
      </c>
      <c r="N173" s="320">
        <f t="shared" si="19"/>
        <v>3.8623468973096693E-3</v>
      </c>
      <c r="O173" s="320">
        <f t="shared" si="19"/>
        <v>3.8017073814991982E-3</v>
      </c>
      <c r="P173" s="320">
        <f t="shared" si="19"/>
        <v>3.5128642008660301E-3</v>
      </c>
      <c r="Q173" s="320">
        <f t="shared" si="19"/>
        <v>3.7561333057863993E-3</v>
      </c>
      <c r="R173" s="320">
        <f t="shared" si="19"/>
        <v>3.999708541152616E-3</v>
      </c>
      <c r="S173" s="320">
        <f t="shared" si="19"/>
        <v>3.6539340972690125E-3</v>
      </c>
      <c r="T173" s="320">
        <f t="shared" si="19"/>
        <v>3.4120480005858742E-3</v>
      </c>
      <c r="U173" s="320">
        <f t="shared" si="19"/>
        <v>3.3717181322162892E-3</v>
      </c>
      <c r="V173" s="320">
        <f t="shared" si="19"/>
        <v>3.6882689355969794E-3</v>
      </c>
      <c r="W173" s="320">
        <f t="shared" si="19"/>
        <v>3.7601447244353216E-3</v>
      </c>
      <c r="DA173" s="141"/>
    </row>
    <row r="174" spans="1:105" ht="12" customHeight="1" x14ac:dyDescent="0.3">
      <c r="A174" s="62" t="s">
        <v>1038</v>
      </c>
      <c r="B174" s="320">
        <f t="shared" ref="B174:W174" si="20">IF(B$57=0,0,B$57/B$5)</f>
        <v>1.4573203543348703E-3</v>
      </c>
      <c r="C174" s="320">
        <f t="shared" si="20"/>
        <v>1.3714500563066319E-3</v>
      </c>
      <c r="D174" s="320">
        <f t="shared" si="20"/>
        <v>1.4579247129928108E-3</v>
      </c>
      <c r="E174" s="320">
        <f t="shared" si="20"/>
        <v>1.6014910453281076E-3</v>
      </c>
      <c r="F174" s="320">
        <f t="shared" si="20"/>
        <v>1.965631187686688E-3</v>
      </c>
      <c r="G174" s="320">
        <f t="shared" si="20"/>
        <v>1.6869821819764789E-3</v>
      </c>
      <c r="H174" s="320">
        <f t="shared" si="20"/>
        <v>2.363134663503734E-3</v>
      </c>
      <c r="I174" s="320">
        <f t="shared" si="20"/>
        <v>2.4124512043555415E-3</v>
      </c>
      <c r="J174" s="320">
        <f t="shared" si="20"/>
        <v>2.1680314128078161E-3</v>
      </c>
      <c r="K174" s="320">
        <f t="shared" si="20"/>
        <v>1.8621331697503171E-3</v>
      </c>
      <c r="L174" s="320">
        <f t="shared" si="20"/>
        <v>2.2997137024566541E-3</v>
      </c>
      <c r="M174" s="320">
        <f t="shared" si="20"/>
        <v>2.1319094171166494E-3</v>
      </c>
      <c r="N174" s="320">
        <f t="shared" si="20"/>
        <v>2.0244721783076371E-3</v>
      </c>
      <c r="O174" s="320">
        <f t="shared" si="20"/>
        <v>1.6217790583519761E-3</v>
      </c>
      <c r="P174" s="320">
        <f t="shared" si="20"/>
        <v>1.6205162829726501E-3</v>
      </c>
      <c r="Q174" s="320">
        <f t="shared" si="20"/>
        <v>1.87047783721141E-3</v>
      </c>
      <c r="R174" s="320">
        <f t="shared" si="20"/>
        <v>2.2828325603460064E-3</v>
      </c>
      <c r="S174" s="320">
        <f t="shared" si="20"/>
        <v>2.4044198818888875E-3</v>
      </c>
      <c r="T174" s="320">
        <f t="shared" si="20"/>
        <v>2.0672933950718533E-3</v>
      </c>
      <c r="U174" s="320">
        <f t="shared" si="20"/>
        <v>2.389818518184727E-3</v>
      </c>
      <c r="V174" s="320">
        <f t="shared" si="20"/>
        <v>2.5918059262190706E-3</v>
      </c>
      <c r="W174" s="320">
        <f t="shared" si="20"/>
        <v>2.3045032703100697E-3</v>
      </c>
      <c r="DA174" s="141"/>
    </row>
    <row r="175" spans="1:105" ht="12" customHeight="1" x14ac:dyDescent="0.3">
      <c r="A175" s="41" t="s">
        <v>1040</v>
      </c>
      <c r="B175" s="321">
        <f t="shared" ref="B175:W175" si="21">IF(B$58=0,0,B$58/B$5)</f>
        <v>2.2258792892078352E-2</v>
      </c>
      <c r="C175" s="321">
        <f t="shared" si="21"/>
        <v>2.2311182958562176E-2</v>
      </c>
      <c r="D175" s="321">
        <f t="shared" si="21"/>
        <v>2.1364420844541182E-2</v>
      </c>
      <c r="E175" s="321">
        <f t="shared" si="21"/>
        <v>2.0690580601437067E-2</v>
      </c>
      <c r="F175" s="321">
        <f t="shared" si="21"/>
        <v>1.951240837652175E-2</v>
      </c>
      <c r="G175" s="321">
        <f t="shared" si="21"/>
        <v>2.0175081131471529E-2</v>
      </c>
      <c r="H175" s="321">
        <f t="shared" si="21"/>
        <v>2.2127989296957997E-2</v>
      </c>
      <c r="I175" s="321">
        <f t="shared" si="21"/>
        <v>2.3629939703254142E-2</v>
      </c>
      <c r="J175" s="321">
        <f t="shared" si="21"/>
        <v>2.2223300902279773E-2</v>
      </c>
      <c r="K175" s="321">
        <f t="shared" si="21"/>
        <v>2.1893738403627478E-2</v>
      </c>
      <c r="L175" s="321">
        <f t="shared" si="21"/>
        <v>2.1350991982164648E-2</v>
      </c>
      <c r="M175" s="321">
        <f t="shared" si="21"/>
        <v>2.2299851484894637E-2</v>
      </c>
      <c r="N175" s="321">
        <f t="shared" si="21"/>
        <v>2.1343511366265187E-2</v>
      </c>
      <c r="O175" s="321">
        <f t="shared" si="21"/>
        <v>1.9661137074046525E-2</v>
      </c>
      <c r="P175" s="321">
        <f t="shared" si="21"/>
        <v>1.9324829348347953E-2</v>
      </c>
      <c r="Q175" s="321">
        <f t="shared" si="21"/>
        <v>2.0088528722321339E-2</v>
      </c>
      <c r="R175" s="321">
        <f t="shared" si="21"/>
        <v>1.9029257528612658E-2</v>
      </c>
      <c r="S175" s="321">
        <f t="shared" si="21"/>
        <v>2.0171599774729168E-2</v>
      </c>
      <c r="T175" s="321">
        <f t="shared" si="21"/>
        <v>2.0778366491424838E-2</v>
      </c>
      <c r="U175" s="321">
        <f t="shared" si="21"/>
        <v>2.2018610667232666E-2</v>
      </c>
      <c r="V175" s="321">
        <f t="shared" si="21"/>
        <v>2.0824644949223443E-2</v>
      </c>
      <c r="W175" s="321">
        <f t="shared" si="21"/>
        <v>2.0276179815780289E-2</v>
      </c>
      <c r="DA175" s="82"/>
    </row>
    <row r="176" spans="1:105" ht="12" hidden="1" customHeight="1" x14ac:dyDescent="0.3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3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3">
      <c r="A178" s="35" t="s">
        <v>47</v>
      </c>
      <c r="B178" s="234">
        <f t="shared" ref="B178:W178" si="22">SUM(B$179:B$183,B$185:B$186,B$188:B$189,B$191:B$194)</f>
        <v>0.99999999999999956</v>
      </c>
      <c r="C178" s="234">
        <f t="shared" si="22"/>
        <v>1.0000000000000002</v>
      </c>
      <c r="D178" s="234">
        <f t="shared" si="22"/>
        <v>1.0000000000000002</v>
      </c>
      <c r="E178" s="234">
        <f t="shared" si="22"/>
        <v>1</v>
      </c>
      <c r="F178" s="234">
        <f t="shared" si="22"/>
        <v>1.0000000000000007</v>
      </c>
      <c r="G178" s="234">
        <f t="shared" si="22"/>
        <v>1</v>
      </c>
      <c r="H178" s="234">
        <f t="shared" si="22"/>
        <v>1</v>
      </c>
      <c r="I178" s="234">
        <f t="shared" si="22"/>
        <v>1.0000000000000002</v>
      </c>
      <c r="J178" s="234">
        <f t="shared" si="22"/>
        <v>1.0000000000000002</v>
      </c>
      <c r="K178" s="234">
        <f t="shared" si="22"/>
        <v>0.99999999999999989</v>
      </c>
      <c r="L178" s="234">
        <f t="shared" si="22"/>
        <v>1.0000000000000002</v>
      </c>
      <c r="M178" s="234">
        <f t="shared" si="22"/>
        <v>0.99999999999999989</v>
      </c>
      <c r="N178" s="234">
        <f t="shared" si="22"/>
        <v>0.99999999999999978</v>
      </c>
      <c r="O178" s="234">
        <f t="shared" si="22"/>
        <v>1</v>
      </c>
      <c r="P178" s="234">
        <f t="shared" si="22"/>
        <v>1</v>
      </c>
      <c r="Q178" s="234">
        <f t="shared" si="22"/>
        <v>1</v>
      </c>
      <c r="R178" s="234">
        <f t="shared" si="22"/>
        <v>0.99999999999999989</v>
      </c>
      <c r="S178" s="234">
        <f t="shared" si="22"/>
        <v>0.99999999999999956</v>
      </c>
      <c r="T178" s="234">
        <f t="shared" si="22"/>
        <v>0.99999999999999989</v>
      </c>
      <c r="U178" s="234">
        <f t="shared" si="22"/>
        <v>1.0000000000000002</v>
      </c>
      <c r="V178" s="234">
        <f t="shared" si="22"/>
        <v>1.0000000000000002</v>
      </c>
      <c r="W178" s="234">
        <f t="shared" si="22"/>
        <v>0.99999999999999944</v>
      </c>
      <c r="DA178" s="95"/>
    </row>
    <row r="179" spans="1:105" ht="12" customHeight="1" x14ac:dyDescent="0.3">
      <c r="A179" s="55" t="s">
        <v>92</v>
      </c>
      <c r="B179" s="268">
        <f t="shared" ref="B179:W179" si="23">IF(B$62=0,0,B$62/B$61)</f>
        <v>9.2696938478282059E-3</v>
      </c>
      <c r="C179" s="268">
        <f t="shared" si="23"/>
        <v>9.1330960649684146E-3</v>
      </c>
      <c r="D179" s="268">
        <f t="shared" si="23"/>
        <v>9.1881459142843878E-3</v>
      </c>
      <c r="E179" s="268">
        <f t="shared" si="23"/>
        <v>9.3483173997770831E-3</v>
      </c>
      <c r="F179" s="268">
        <f t="shared" si="23"/>
        <v>9.9860459777654717E-3</v>
      </c>
      <c r="G179" s="268">
        <f t="shared" si="23"/>
        <v>9.4505268273360199E-3</v>
      </c>
      <c r="H179" s="268">
        <f t="shared" si="23"/>
        <v>9.7905232152145916E-3</v>
      </c>
      <c r="I179" s="268">
        <f t="shared" si="23"/>
        <v>9.660209769979819E-3</v>
      </c>
      <c r="J179" s="268">
        <f t="shared" si="23"/>
        <v>9.473364650183759E-3</v>
      </c>
      <c r="K179" s="268">
        <f t="shared" si="23"/>
        <v>7.0204203564214222E-3</v>
      </c>
      <c r="L179" s="268">
        <f t="shared" si="23"/>
        <v>7.479802144651145E-3</v>
      </c>
      <c r="M179" s="268">
        <f t="shared" si="23"/>
        <v>7.3262452878963703E-3</v>
      </c>
      <c r="N179" s="268">
        <f t="shared" si="23"/>
        <v>7.125807168081459E-3</v>
      </c>
      <c r="O179" s="268">
        <f t="shared" si="23"/>
        <v>6.662716393077541E-3</v>
      </c>
      <c r="P179" s="268">
        <f t="shared" si="23"/>
        <v>6.8035637962976575E-3</v>
      </c>
      <c r="Q179" s="268">
        <f t="shared" si="23"/>
        <v>7.0305736080937655E-3</v>
      </c>
      <c r="R179" s="268">
        <f t="shared" si="23"/>
        <v>7.338432018175166E-3</v>
      </c>
      <c r="S179" s="268">
        <f t="shared" si="23"/>
        <v>7.9644486571540975E-3</v>
      </c>
      <c r="T179" s="268">
        <f t="shared" si="23"/>
        <v>7.6743821536705836E-3</v>
      </c>
      <c r="U179" s="268">
        <f t="shared" si="23"/>
        <v>8.1190438837708198E-3</v>
      </c>
      <c r="V179" s="268">
        <f t="shared" si="23"/>
        <v>8.0955744668654243E-3</v>
      </c>
      <c r="W179" s="268">
        <f t="shared" si="23"/>
        <v>7.7928463213282435E-3</v>
      </c>
      <c r="DA179" s="76"/>
    </row>
    <row r="180" spans="1:105" ht="12" customHeight="1" x14ac:dyDescent="0.3">
      <c r="A180" s="202" t="s">
        <v>93</v>
      </c>
      <c r="B180" s="269">
        <f t="shared" ref="B180:W180" si="24">IF(B$63=0,0,B$63/B$61)</f>
        <v>7.3564946201106679E-2</v>
      </c>
      <c r="C180" s="269">
        <f t="shared" si="24"/>
        <v>7.2480896532128039E-2</v>
      </c>
      <c r="D180" s="269">
        <f t="shared" si="24"/>
        <v>7.2917776031040257E-2</v>
      </c>
      <c r="E180" s="269">
        <f t="shared" si="24"/>
        <v>7.4188908271937581E-2</v>
      </c>
      <c r="F180" s="269">
        <f t="shared" si="24"/>
        <v>7.924996738573073E-2</v>
      </c>
      <c r="G180" s="269">
        <f t="shared" si="24"/>
        <v>7.5000049520295028E-2</v>
      </c>
      <c r="H180" s="269">
        <f t="shared" si="24"/>
        <v>7.7698284909020157E-2</v>
      </c>
      <c r="I180" s="269">
        <f t="shared" si="24"/>
        <v>7.6664108188046462E-2</v>
      </c>
      <c r="J180" s="269">
        <f t="shared" si="24"/>
        <v>7.5181292098175659E-2</v>
      </c>
      <c r="K180" s="269">
        <f t="shared" si="24"/>
        <v>5.5714552638682524E-2</v>
      </c>
      <c r="L180" s="269">
        <f t="shared" si="24"/>
        <v>5.9360239011032927E-2</v>
      </c>
      <c r="M180" s="269">
        <f t="shared" si="24"/>
        <v>5.8141600931780425E-2</v>
      </c>
      <c r="N180" s="269">
        <f t="shared" si="24"/>
        <v>5.6550909832064171E-2</v>
      </c>
      <c r="O180" s="269">
        <f t="shared" si="24"/>
        <v>5.287578867826534E-2</v>
      </c>
      <c r="P180" s="269">
        <f t="shared" si="24"/>
        <v>5.3993563635081343E-2</v>
      </c>
      <c r="Q180" s="269">
        <f t="shared" si="24"/>
        <v>5.5795129562290109E-2</v>
      </c>
      <c r="R180" s="269">
        <f t="shared" si="24"/>
        <v>5.8238315685476105E-2</v>
      </c>
      <c r="S180" s="269">
        <f t="shared" si="24"/>
        <v>6.3206428022678313E-2</v>
      </c>
      <c r="T180" s="269">
        <f t="shared" si="24"/>
        <v>6.0904439729018843E-2</v>
      </c>
      <c r="U180" s="269">
        <f t="shared" si="24"/>
        <v>6.4433306678619226E-2</v>
      </c>
      <c r="V180" s="269">
        <f t="shared" si="24"/>
        <v>6.4247051725612181E-2</v>
      </c>
      <c r="W180" s="269">
        <f t="shared" si="24"/>
        <v>6.1844579744811959E-2</v>
      </c>
      <c r="DA180" s="77"/>
    </row>
    <row r="181" spans="1:105" ht="12" customHeight="1" x14ac:dyDescent="0.3">
      <c r="A181" s="202" t="s">
        <v>94</v>
      </c>
      <c r="B181" s="269">
        <f t="shared" ref="B181:W181" si="25">IF(B$64=0,0,B$64/B$61)</f>
        <v>8.2347280562300312E-2</v>
      </c>
      <c r="C181" s="269">
        <f t="shared" si="25"/>
        <v>8.1133814817476502E-2</v>
      </c>
      <c r="D181" s="269">
        <f t="shared" si="25"/>
        <v>8.1622849888208296E-2</v>
      </c>
      <c r="E181" s="269">
        <f t="shared" si="25"/>
        <v>8.3045732506606545E-2</v>
      </c>
      <c r="F181" s="269">
        <f t="shared" si="25"/>
        <v>8.871099125153363E-2</v>
      </c>
      <c r="G181" s="269">
        <f t="shared" si="25"/>
        <v>8.3953709463070916E-2</v>
      </c>
      <c r="H181" s="269">
        <f t="shared" si="25"/>
        <v>8.6974065733991857E-2</v>
      </c>
      <c r="I181" s="269">
        <f t="shared" si="25"/>
        <v>8.5816426872132104E-2</v>
      </c>
      <c r="J181" s="269">
        <f t="shared" si="25"/>
        <v>8.4156589152125108E-2</v>
      </c>
      <c r="K181" s="269">
        <f t="shared" si="25"/>
        <v>6.2365870356221632E-2</v>
      </c>
      <c r="L181" s="269">
        <f t="shared" si="25"/>
        <v>6.6446786255016599E-2</v>
      </c>
      <c r="M181" s="269">
        <f t="shared" si="25"/>
        <v>6.5082664659090017E-2</v>
      </c>
      <c r="N181" s="269">
        <f t="shared" si="25"/>
        <v>6.3302073589014324E-2</v>
      </c>
      <c r="O181" s="269">
        <f t="shared" si="25"/>
        <v>5.9188208924110072E-2</v>
      </c>
      <c r="P181" s="269">
        <f t="shared" si="25"/>
        <v>6.0439426150896473E-2</v>
      </c>
      <c r="Q181" s="269">
        <f t="shared" si="25"/>
        <v>6.2456066718454037E-2</v>
      </c>
      <c r="R181" s="269">
        <f t="shared" si="25"/>
        <v>6.5190925418709397E-2</v>
      </c>
      <c r="S181" s="269">
        <f t="shared" si="25"/>
        <v>7.075214120996709E-2</v>
      </c>
      <c r="T181" s="269">
        <f t="shared" si="25"/>
        <v>6.8175336826111557E-2</v>
      </c>
      <c r="U181" s="269">
        <f t="shared" si="25"/>
        <v>7.2125487159551194E-2</v>
      </c>
      <c r="V181" s="269">
        <f t="shared" si="25"/>
        <v>7.1916996707733841E-2</v>
      </c>
      <c r="W181" s="269">
        <f t="shared" si="25"/>
        <v>6.9227712687798759E-2</v>
      </c>
      <c r="DA181" s="77"/>
    </row>
    <row r="182" spans="1:105" ht="12" customHeight="1" x14ac:dyDescent="0.3">
      <c r="A182" s="202" t="s">
        <v>95</v>
      </c>
      <c r="B182" s="269">
        <f t="shared" ref="B182:W182" si="26">IF(B$65=0,0,B$65/B$61)</f>
        <v>0.13257212886345834</v>
      </c>
      <c r="C182" s="269">
        <f t="shared" si="26"/>
        <v>0.1306185520604882</v>
      </c>
      <c r="D182" s="269">
        <f t="shared" si="26"/>
        <v>0.13140585699603807</v>
      </c>
      <c r="E182" s="269">
        <f t="shared" si="26"/>
        <v>0.13369657718200889</v>
      </c>
      <c r="F182" s="269">
        <f t="shared" si="26"/>
        <v>0.14281716267370712</v>
      </c>
      <c r="G182" s="269">
        <f t="shared" si="26"/>
        <v>0.13515834297749721</v>
      </c>
      <c r="H182" s="269">
        <f t="shared" si="26"/>
        <v>0.14002086008829789</v>
      </c>
      <c r="I182" s="269">
        <f t="shared" si="26"/>
        <v>0.13815715982614155</v>
      </c>
      <c r="J182" s="269">
        <f t="shared" si="26"/>
        <v>0.13548496204855104</v>
      </c>
      <c r="K182" s="269">
        <f t="shared" si="26"/>
        <v>0.10040375523137718</v>
      </c>
      <c r="L182" s="269">
        <f t="shared" si="26"/>
        <v>0.10697368328148056</v>
      </c>
      <c r="M182" s="269">
        <f t="shared" si="26"/>
        <v>0.10477756335176665</v>
      </c>
      <c r="N182" s="269">
        <f t="shared" si="26"/>
        <v>0.10191096293480925</v>
      </c>
      <c r="O182" s="269">
        <f t="shared" si="26"/>
        <v>9.5287990169243539E-2</v>
      </c>
      <c r="P182" s="269">
        <f t="shared" si="26"/>
        <v>9.7302343652358347E-2</v>
      </c>
      <c r="Q182" s="269">
        <f t="shared" si="26"/>
        <v>0.10054896371519401</v>
      </c>
      <c r="R182" s="269">
        <f t="shared" si="26"/>
        <v>0.10495185398136744</v>
      </c>
      <c r="S182" s="269">
        <f t="shared" si="26"/>
        <v>0.11390493915287271</v>
      </c>
      <c r="T182" s="269">
        <f t="shared" si="26"/>
        <v>0.10975650291430174</v>
      </c>
      <c r="U182" s="269">
        <f t="shared" si="26"/>
        <v>0.11611590950865308</v>
      </c>
      <c r="V182" s="269">
        <f t="shared" si="26"/>
        <v>0.11578025758601039</v>
      </c>
      <c r="W182" s="269">
        <f t="shared" si="26"/>
        <v>0.11145073868500015</v>
      </c>
      <c r="DA182" s="77"/>
    </row>
    <row r="183" spans="1:105" ht="12" customHeight="1" x14ac:dyDescent="0.3">
      <c r="A183" s="56" t="s">
        <v>96</v>
      </c>
      <c r="B183" s="270">
        <f t="shared" ref="B183:W183" si="27">IF(B$66=0,0,B$66/B$61)</f>
        <v>3.0130053605961837E-2</v>
      </c>
      <c r="C183" s="270">
        <f t="shared" si="27"/>
        <v>3.0293080987243554E-2</v>
      </c>
      <c r="D183" s="270">
        <f t="shared" si="27"/>
        <v>3.0336479024325451E-2</v>
      </c>
      <c r="E183" s="270">
        <f t="shared" si="27"/>
        <v>3.0329584256753157E-2</v>
      </c>
      <c r="F183" s="270">
        <f t="shared" si="27"/>
        <v>2.9353259894533038E-2</v>
      </c>
      <c r="G183" s="270">
        <f t="shared" si="27"/>
        <v>2.9312126582575263E-2</v>
      </c>
      <c r="H183" s="270">
        <f t="shared" si="27"/>
        <v>2.9345342476228862E-2</v>
      </c>
      <c r="I183" s="270">
        <f t="shared" si="27"/>
        <v>2.9448460475601027E-2</v>
      </c>
      <c r="J183" s="270">
        <f t="shared" si="27"/>
        <v>2.9214658120669861E-2</v>
      </c>
      <c r="K183" s="270">
        <f t="shared" si="27"/>
        <v>2.5793663115364445E-2</v>
      </c>
      <c r="L183" s="270">
        <f t="shared" si="27"/>
        <v>2.5768677314963396E-2</v>
      </c>
      <c r="M183" s="270">
        <f t="shared" si="27"/>
        <v>2.5974441891641002E-2</v>
      </c>
      <c r="N183" s="270">
        <f t="shared" si="27"/>
        <v>2.5899146133946775E-2</v>
      </c>
      <c r="O183" s="270">
        <f t="shared" si="27"/>
        <v>2.5977555878272916E-2</v>
      </c>
      <c r="P183" s="270">
        <f t="shared" si="27"/>
        <v>2.5991784970546931E-2</v>
      </c>
      <c r="Q183" s="270">
        <f t="shared" si="27"/>
        <v>2.6286926021918195E-2</v>
      </c>
      <c r="R183" s="270">
        <f t="shared" si="27"/>
        <v>2.6045656949873337E-2</v>
      </c>
      <c r="S183" s="270">
        <f t="shared" si="27"/>
        <v>2.7482569359295939E-2</v>
      </c>
      <c r="T183" s="270">
        <f t="shared" si="27"/>
        <v>2.740818842087802E-2</v>
      </c>
      <c r="U183" s="270">
        <f t="shared" si="27"/>
        <v>2.7791589633797919E-2</v>
      </c>
      <c r="V183" s="270">
        <f t="shared" si="27"/>
        <v>2.763557225344938E-2</v>
      </c>
      <c r="W183" s="270">
        <f t="shared" si="27"/>
        <v>2.7493260499829749E-2</v>
      </c>
      <c r="DA183" s="78"/>
    </row>
    <row r="184" spans="1:105" ht="12" customHeight="1" x14ac:dyDescent="0.3">
      <c r="A184" s="203" t="s">
        <v>1053</v>
      </c>
      <c r="B184" s="271">
        <f t="shared" ref="B184:W184" si="28">IF(B$72=0,0,B$72/B$61)</f>
        <v>0.3992421435810754</v>
      </c>
      <c r="C184" s="271">
        <f t="shared" si="28"/>
        <v>0.40211147498513311</v>
      </c>
      <c r="D184" s="271">
        <f t="shared" si="28"/>
        <v>0.40072499237614478</v>
      </c>
      <c r="E184" s="271">
        <f t="shared" si="28"/>
        <v>0.39684745002961014</v>
      </c>
      <c r="F184" s="271">
        <f t="shared" si="28"/>
        <v>0.38963439542786177</v>
      </c>
      <c r="G184" s="271">
        <f t="shared" si="28"/>
        <v>0.40291091720966582</v>
      </c>
      <c r="H184" s="271">
        <f t="shared" si="28"/>
        <v>0.39454381285765422</v>
      </c>
      <c r="I184" s="271">
        <f t="shared" si="28"/>
        <v>0.39686849160822796</v>
      </c>
      <c r="J184" s="271">
        <f t="shared" si="28"/>
        <v>0.40403009604376255</v>
      </c>
      <c r="K184" s="271">
        <f t="shared" si="28"/>
        <v>0.50130769277808918</v>
      </c>
      <c r="L184" s="271">
        <f t="shared" si="28"/>
        <v>0.49014883662613706</v>
      </c>
      <c r="M184" s="271">
        <f t="shared" si="28"/>
        <v>0.49141483076974518</v>
      </c>
      <c r="N184" s="271">
        <f t="shared" si="28"/>
        <v>0.49832112028693071</v>
      </c>
      <c r="O184" s="271">
        <f t="shared" si="28"/>
        <v>0.51133971766521424</v>
      </c>
      <c r="P184" s="271">
        <f t="shared" si="28"/>
        <v>0.50723701804539012</v>
      </c>
      <c r="Q184" s="271">
        <f t="shared" si="28"/>
        <v>0.49887931950753955</v>
      </c>
      <c r="R184" s="271">
        <f t="shared" si="28"/>
        <v>0.49418954081264499</v>
      </c>
      <c r="S184" s="271">
        <f t="shared" si="28"/>
        <v>0.46349831547004583</v>
      </c>
      <c r="T184" s="271">
        <f t="shared" si="28"/>
        <v>0.47020636691314061</v>
      </c>
      <c r="U184" s="271">
        <f t="shared" si="28"/>
        <v>0.45454445828408285</v>
      </c>
      <c r="V184" s="271">
        <f t="shared" si="28"/>
        <v>0.45746391890594279</v>
      </c>
      <c r="W184" s="271">
        <f t="shared" si="28"/>
        <v>0.46565538966853348</v>
      </c>
      <c r="DA184" s="79"/>
    </row>
    <row r="185" spans="1:105" ht="12" customHeight="1" x14ac:dyDescent="0.3">
      <c r="A185" s="62" t="s">
        <v>1054</v>
      </c>
      <c r="B185" s="320">
        <f t="shared" ref="B185:W185" si="29">IF(B$73=0,0,B$73/B$61)</f>
        <v>0.39884908693136822</v>
      </c>
      <c r="C185" s="320">
        <f t="shared" si="29"/>
        <v>0.40172421040016609</v>
      </c>
      <c r="D185" s="320">
        <f t="shared" si="29"/>
        <v>0.40033539354910952</v>
      </c>
      <c r="E185" s="320">
        <f t="shared" si="29"/>
        <v>0.39645105955783455</v>
      </c>
      <c r="F185" s="320">
        <f t="shared" si="29"/>
        <v>0.38921096377625852</v>
      </c>
      <c r="G185" s="320">
        <f t="shared" si="29"/>
        <v>0.402510192819659</v>
      </c>
      <c r="H185" s="320">
        <f t="shared" si="29"/>
        <v>0.39412867182742978</v>
      </c>
      <c r="I185" s="320">
        <f t="shared" si="29"/>
        <v>0.39645887617216408</v>
      </c>
      <c r="J185" s="320">
        <f t="shared" si="29"/>
        <v>0.40362840327677563</v>
      </c>
      <c r="K185" s="320">
        <f t="shared" si="29"/>
        <v>0.50101001057303152</v>
      </c>
      <c r="L185" s="320">
        <f t="shared" si="29"/>
        <v>0.48983167556130452</v>
      </c>
      <c r="M185" s="320">
        <f t="shared" si="29"/>
        <v>0.49110418087395946</v>
      </c>
      <c r="N185" s="320">
        <f t="shared" si="29"/>
        <v>0.49801896943514157</v>
      </c>
      <c r="O185" s="320">
        <f t="shared" si="29"/>
        <v>0.51105720294289403</v>
      </c>
      <c r="P185" s="320">
        <f t="shared" si="29"/>
        <v>0.50694853106451021</v>
      </c>
      <c r="Q185" s="320">
        <f t="shared" si="29"/>
        <v>0.49858120678091866</v>
      </c>
      <c r="R185" s="320">
        <f t="shared" si="29"/>
        <v>0.49387837417105801</v>
      </c>
      <c r="S185" s="320">
        <f t="shared" si="29"/>
        <v>0.46316060426217465</v>
      </c>
      <c r="T185" s="320">
        <f t="shared" si="29"/>
        <v>0.46988095520187884</v>
      </c>
      <c r="U185" s="320">
        <f t="shared" si="29"/>
        <v>0.45420019187785965</v>
      </c>
      <c r="V185" s="320">
        <f t="shared" si="29"/>
        <v>0.45712064765776161</v>
      </c>
      <c r="W185" s="320">
        <f t="shared" si="29"/>
        <v>0.46532495480013036</v>
      </c>
      <c r="DA185" s="141"/>
    </row>
    <row r="186" spans="1:105" ht="12" customHeight="1" x14ac:dyDescent="0.3">
      <c r="A186" s="62" t="s">
        <v>1066</v>
      </c>
      <c r="B186" s="320">
        <f t="shared" ref="B186:W186" si="30">IF(B$84=0,0,B$84/B$61)</f>
        <v>3.9305664970719887E-4</v>
      </c>
      <c r="C186" s="320">
        <f t="shared" si="30"/>
        <v>3.87264584967015E-4</v>
      </c>
      <c r="D186" s="320">
        <f t="shared" si="30"/>
        <v>3.895988270352246E-4</v>
      </c>
      <c r="E186" s="320">
        <f t="shared" si="30"/>
        <v>3.9639047177558826E-4</v>
      </c>
      <c r="F186" s="320">
        <f t="shared" si="30"/>
        <v>4.2343165160326694E-4</v>
      </c>
      <c r="G186" s="320">
        <f t="shared" si="30"/>
        <v>4.0072439000679485E-4</v>
      </c>
      <c r="H186" s="320">
        <f t="shared" si="30"/>
        <v>4.1514103022446605E-4</v>
      </c>
      <c r="I186" s="320">
        <f t="shared" si="30"/>
        <v>4.0961543606390135E-4</v>
      </c>
      <c r="J186" s="320">
        <f t="shared" si="30"/>
        <v>4.0169276698693023E-4</v>
      </c>
      <c r="K186" s="320">
        <f t="shared" si="30"/>
        <v>2.9768220505769192E-4</v>
      </c>
      <c r="L186" s="320">
        <f t="shared" si="30"/>
        <v>3.1716106483258949E-4</v>
      </c>
      <c r="M186" s="320">
        <f t="shared" si="30"/>
        <v>3.1064989578575625E-4</v>
      </c>
      <c r="N186" s="320">
        <f t="shared" si="30"/>
        <v>3.0215085178911792E-4</v>
      </c>
      <c r="O186" s="320">
        <f t="shared" si="30"/>
        <v>2.8251472232018233E-4</v>
      </c>
      <c r="P186" s="320">
        <f t="shared" si="30"/>
        <v>2.8848698088000831E-4</v>
      </c>
      <c r="Q186" s="320">
        <f t="shared" si="30"/>
        <v>2.9811272662091498E-4</v>
      </c>
      <c r="R186" s="320">
        <f t="shared" si="30"/>
        <v>3.1116664158695553E-4</v>
      </c>
      <c r="S186" s="320">
        <f t="shared" si="30"/>
        <v>3.3771120787116676E-4</v>
      </c>
      <c r="T186" s="320">
        <f t="shared" si="30"/>
        <v>3.2541171126176992E-4</v>
      </c>
      <c r="U186" s="320">
        <f t="shared" si="30"/>
        <v>3.4426640622315231E-4</v>
      </c>
      <c r="V186" s="320">
        <f t="shared" si="30"/>
        <v>3.4327124818116586E-4</v>
      </c>
      <c r="W186" s="320">
        <f t="shared" si="30"/>
        <v>3.3043486840312252E-4</v>
      </c>
      <c r="DA186" s="141"/>
    </row>
    <row r="187" spans="1:105" ht="12" customHeight="1" x14ac:dyDescent="0.3">
      <c r="A187" s="203" t="s">
        <v>1012</v>
      </c>
      <c r="B187" s="271">
        <f t="shared" ref="B187:W187" si="31">IF(B$85=0,0,B$85/B$61)</f>
        <v>0.20668101711093348</v>
      </c>
      <c r="C187" s="271">
        <f t="shared" si="31"/>
        <v>0.20817239577100657</v>
      </c>
      <c r="D187" s="271">
        <f t="shared" si="31"/>
        <v>0.20757504286414952</v>
      </c>
      <c r="E187" s="271">
        <f t="shared" si="31"/>
        <v>0.20596598941929331</v>
      </c>
      <c r="F187" s="271">
        <f t="shared" si="31"/>
        <v>0.19315028133949216</v>
      </c>
      <c r="G187" s="271">
        <f t="shared" si="31"/>
        <v>0.19834188577509471</v>
      </c>
      <c r="H187" s="271">
        <f t="shared" si="31"/>
        <v>0.19496560326868398</v>
      </c>
      <c r="I187" s="271">
        <f t="shared" si="31"/>
        <v>0.1969196162255375</v>
      </c>
      <c r="J187" s="271">
        <f t="shared" si="31"/>
        <v>0.19659345957307628</v>
      </c>
      <c r="K187" s="271">
        <f t="shared" si="31"/>
        <v>0.18975139753086326</v>
      </c>
      <c r="L187" s="271">
        <f t="shared" si="31"/>
        <v>0.18526384132808585</v>
      </c>
      <c r="M187" s="271">
        <f t="shared" si="31"/>
        <v>0.18888292785873592</v>
      </c>
      <c r="N187" s="271">
        <f t="shared" si="31"/>
        <v>0.18902614110344335</v>
      </c>
      <c r="O187" s="271">
        <f t="shared" si="31"/>
        <v>0.19173626212002959</v>
      </c>
      <c r="P187" s="271">
        <f t="shared" si="31"/>
        <v>0.19108712005745046</v>
      </c>
      <c r="Q187" s="271">
        <f t="shared" si="31"/>
        <v>0.19119357425196359</v>
      </c>
      <c r="R187" s="271">
        <f t="shared" si="31"/>
        <v>0.18584203243403352</v>
      </c>
      <c r="S187" s="271">
        <f t="shared" si="31"/>
        <v>0.19244110600954717</v>
      </c>
      <c r="T187" s="271">
        <f t="shared" si="31"/>
        <v>0.19581221353707282</v>
      </c>
      <c r="U187" s="271">
        <f t="shared" si="31"/>
        <v>0.19558205148050195</v>
      </c>
      <c r="V187" s="271">
        <f t="shared" si="31"/>
        <v>0.19375978528063045</v>
      </c>
      <c r="W187" s="271">
        <f t="shared" si="31"/>
        <v>0.1959965819329953</v>
      </c>
      <c r="DA187" s="79"/>
    </row>
    <row r="188" spans="1:105" ht="12" customHeight="1" x14ac:dyDescent="0.3">
      <c r="A188" s="62" t="s">
        <v>1014</v>
      </c>
      <c r="B188" s="320">
        <f t="shared" ref="B188:W188" si="32">IF(B$86=0,0,B$86/B$61)</f>
        <v>0.19896059548742165</v>
      </c>
      <c r="C188" s="320">
        <f t="shared" si="32"/>
        <v>0.20093812255734828</v>
      </c>
      <c r="D188" s="320">
        <f t="shared" si="32"/>
        <v>0.20026860174193983</v>
      </c>
      <c r="E188" s="320">
        <f t="shared" si="32"/>
        <v>0.19825790475146837</v>
      </c>
      <c r="F188" s="320">
        <f t="shared" si="32"/>
        <v>0.18076627667687503</v>
      </c>
      <c r="G188" s="320">
        <f t="shared" si="32"/>
        <v>0.18838935551715805</v>
      </c>
      <c r="H188" s="320">
        <f t="shared" si="32"/>
        <v>0.18365200554196751</v>
      </c>
      <c r="I188" s="320">
        <f t="shared" si="32"/>
        <v>0.18639571183154208</v>
      </c>
      <c r="J188" s="320">
        <f t="shared" si="32"/>
        <v>0.18617602648976736</v>
      </c>
      <c r="K188" s="320">
        <f t="shared" si="32"/>
        <v>0.18371399375596245</v>
      </c>
      <c r="L188" s="320">
        <f t="shared" si="32"/>
        <v>0.17764765203536861</v>
      </c>
      <c r="M188" s="320">
        <f t="shared" si="32"/>
        <v>0.18204611981529742</v>
      </c>
      <c r="N188" s="320">
        <f t="shared" si="32"/>
        <v>0.18274808488301461</v>
      </c>
      <c r="O188" s="320">
        <f t="shared" si="32"/>
        <v>0.18673494153313178</v>
      </c>
      <c r="P188" s="320">
        <f t="shared" si="32"/>
        <v>0.18567480658906321</v>
      </c>
      <c r="Q188" s="320">
        <f t="shared" si="32"/>
        <v>0.185388527098964</v>
      </c>
      <c r="R188" s="320">
        <f t="shared" si="32"/>
        <v>0.17885459342385443</v>
      </c>
      <c r="S188" s="320">
        <f t="shared" si="32"/>
        <v>0.18485164715328462</v>
      </c>
      <c r="T188" s="320">
        <f t="shared" si="32"/>
        <v>0.18916262484955182</v>
      </c>
      <c r="U188" s="320">
        <f t="shared" si="32"/>
        <v>0.18792372059502091</v>
      </c>
      <c r="V188" s="320">
        <f t="shared" si="32"/>
        <v>0.18602299309244777</v>
      </c>
      <c r="W188" s="320">
        <f t="shared" si="32"/>
        <v>0.18927944360676502</v>
      </c>
      <c r="DA188" s="141"/>
    </row>
    <row r="189" spans="1:105" ht="12" customHeight="1" x14ac:dyDescent="0.3">
      <c r="A189" s="62" t="s">
        <v>1021</v>
      </c>
      <c r="B189" s="320">
        <f t="shared" ref="B189:W189" si="33">IF(B$92=0,0,B$92/B$61)</f>
        <v>7.7204216235118028E-3</v>
      </c>
      <c r="C189" s="320">
        <f t="shared" si="33"/>
        <v>7.2342732136582736E-3</v>
      </c>
      <c r="D189" s="320">
        <f t="shared" si="33"/>
        <v>7.3064411222096837E-3</v>
      </c>
      <c r="E189" s="320">
        <f t="shared" si="33"/>
        <v>7.7080846678249772E-3</v>
      </c>
      <c r="F189" s="320">
        <f t="shared" si="33"/>
        <v>1.2384004662617161E-2</v>
      </c>
      <c r="G189" s="320">
        <f t="shared" si="33"/>
        <v>9.9525302579366887E-3</v>
      </c>
      <c r="H189" s="320">
        <f t="shared" si="33"/>
        <v>1.1313597726716392E-2</v>
      </c>
      <c r="I189" s="320">
        <f t="shared" si="33"/>
        <v>1.0523904393995372E-2</v>
      </c>
      <c r="J189" s="320">
        <f t="shared" si="33"/>
        <v>1.0417433083308936E-2</v>
      </c>
      <c r="K189" s="320">
        <f t="shared" si="33"/>
        <v>6.0374037749008468E-3</v>
      </c>
      <c r="L189" s="320">
        <f t="shared" si="33"/>
        <v>7.6161892927171662E-3</v>
      </c>
      <c r="M189" s="320">
        <f t="shared" si="33"/>
        <v>6.8368080434385589E-3</v>
      </c>
      <c r="N189" s="320">
        <f t="shared" si="33"/>
        <v>6.2780562204287817E-3</v>
      </c>
      <c r="O189" s="320">
        <f t="shared" si="33"/>
        <v>5.0013205868978707E-3</v>
      </c>
      <c r="P189" s="320">
        <f t="shared" si="33"/>
        <v>5.4123134683872051E-3</v>
      </c>
      <c r="Q189" s="320">
        <f t="shared" si="33"/>
        <v>5.8050471529995798E-3</v>
      </c>
      <c r="R189" s="320">
        <f t="shared" si="33"/>
        <v>6.9874390101790961E-3</v>
      </c>
      <c r="S189" s="320">
        <f t="shared" si="33"/>
        <v>7.5894588562625109E-3</v>
      </c>
      <c r="T189" s="320">
        <f t="shared" si="33"/>
        <v>6.6495886875210684E-3</v>
      </c>
      <c r="U189" s="320">
        <f t="shared" si="33"/>
        <v>7.6583308854811603E-3</v>
      </c>
      <c r="V189" s="320">
        <f t="shared" si="33"/>
        <v>7.7367921881826849E-3</v>
      </c>
      <c r="W189" s="320">
        <f t="shared" si="33"/>
        <v>6.717138326230266E-3</v>
      </c>
      <c r="DA189" s="141"/>
    </row>
    <row r="190" spans="1:105" ht="12" customHeight="1" x14ac:dyDescent="0.3">
      <c r="A190" s="203" t="s">
        <v>1023</v>
      </c>
      <c r="B190" s="271">
        <f t="shared" ref="B190:W190" si="34">IF(B$93=0,0,B$93/B$61)</f>
        <v>4.1048025543391486E-2</v>
      </c>
      <c r="C190" s="271">
        <f t="shared" si="34"/>
        <v>4.1282509399558145E-2</v>
      </c>
      <c r="D190" s="271">
        <f t="shared" si="34"/>
        <v>4.1305350851650782E-2</v>
      </c>
      <c r="E190" s="271">
        <f t="shared" si="34"/>
        <v>4.1219458215506571E-2</v>
      </c>
      <c r="F190" s="271">
        <f t="shared" si="34"/>
        <v>4.0010028735797176E-2</v>
      </c>
      <c r="G190" s="271">
        <f t="shared" si="34"/>
        <v>4.0237208508918813E-2</v>
      </c>
      <c r="H190" s="271">
        <f t="shared" si="34"/>
        <v>4.010400968104598E-2</v>
      </c>
      <c r="I190" s="271">
        <f t="shared" si="34"/>
        <v>4.0261513849015912E-2</v>
      </c>
      <c r="J190" s="271">
        <f t="shared" si="34"/>
        <v>4.0168395942305396E-2</v>
      </c>
      <c r="K190" s="271">
        <f t="shared" si="34"/>
        <v>3.8599253287636616E-2</v>
      </c>
      <c r="L190" s="271">
        <f t="shared" si="34"/>
        <v>3.8268633221465807E-2</v>
      </c>
      <c r="M190" s="271">
        <f t="shared" si="34"/>
        <v>3.8526758440745532E-2</v>
      </c>
      <c r="N190" s="271">
        <f t="shared" si="34"/>
        <v>3.853457494662494E-2</v>
      </c>
      <c r="O190" s="271">
        <f t="shared" si="34"/>
        <v>3.8858663171678749E-2</v>
      </c>
      <c r="P190" s="271">
        <f t="shared" si="34"/>
        <v>3.8690023989318569E-2</v>
      </c>
      <c r="Q190" s="271">
        <f t="shared" si="34"/>
        <v>3.8738510484427634E-2</v>
      </c>
      <c r="R190" s="271">
        <f t="shared" si="34"/>
        <v>3.8297218509499582E-2</v>
      </c>
      <c r="S190" s="271">
        <f t="shared" si="34"/>
        <v>3.9145912809330198E-2</v>
      </c>
      <c r="T190" s="271">
        <f t="shared" si="34"/>
        <v>3.9245256431622459E-2</v>
      </c>
      <c r="U190" s="271">
        <f t="shared" si="34"/>
        <v>3.9264663400478593E-2</v>
      </c>
      <c r="V190" s="271">
        <f t="shared" si="34"/>
        <v>3.9141015583083354E-2</v>
      </c>
      <c r="W190" s="271">
        <f t="shared" si="34"/>
        <v>3.9400234817893134E-2</v>
      </c>
      <c r="DA190" s="79"/>
    </row>
    <row r="191" spans="1:105" ht="12" customHeight="1" x14ac:dyDescent="0.3">
      <c r="A191" s="62" t="s">
        <v>1135</v>
      </c>
      <c r="B191" s="320">
        <f t="shared" ref="B191:W191" si="35">IF(B$94=0,0,B$94/B$61)</f>
        <v>2.224533811646481E-2</v>
      </c>
      <c r="C191" s="320">
        <f t="shared" si="35"/>
        <v>2.3112321754830835E-2</v>
      </c>
      <c r="D191" s="320">
        <f t="shared" si="35"/>
        <v>2.322496901163805E-2</v>
      </c>
      <c r="E191" s="320">
        <f t="shared" si="35"/>
        <v>2.2947748061578718E-2</v>
      </c>
      <c r="F191" s="320">
        <f t="shared" si="35"/>
        <v>1.7845482022173856E-2</v>
      </c>
      <c r="G191" s="320">
        <f t="shared" si="35"/>
        <v>1.9649750274703254E-2</v>
      </c>
      <c r="H191" s="320">
        <f t="shared" si="35"/>
        <v>1.8707321575132382E-2</v>
      </c>
      <c r="I191" s="320">
        <f t="shared" si="35"/>
        <v>1.9533704267282917E-2</v>
      </c>
      <c r="J191" s="320">
        <f t="shared" si="35"/>
        <v>1.9545315132378047E-2</v>
      </c>
      <c r="K191" s="320">
        <f t="shared" si="35"/>
        <v>1.985134757708663E-2</v>
      </c>
      <c r="L191" s="320">
        <f t="shared" si="35"/>
        <v>1.8385536042019708E-2</v>
      </c>
      <c r="M191" s="320">
        <f t="shared" si="35"/>
        <v>1.9186331118373576E-2</v>
      </c>
      <c r="N191" s="320">
        <f t="shared" si="35"/>
        <v>1.9573837967811352E-2</v>
      </c>
      <c r="O191" s="320">
        <f t="shared" si="35"/>
        <v>2.0936698710326572E-2</v>
      </c>
      <c r="P191" s="320">
        <f t="shared" si="35"/>
        <v>2.0370265265328952E-2</v>
      </c>
      <c r="Q191" s="320">
        <f t="shared" si="35"/>
        <v>2.0158198677911347E-2</v>
      </c>
      <c r="R191" s="320">
        <f t="shared" si="35"/>
        <v>1.8785613444757227E-2</v>
      </c>
      <c r="S191" s="320">
        <f t="shared" si="35"/>
        <v>1.9603140802186742E-2</v>
      </c>
      <c r="T191" s="320">
        <f t="shared" si="35"/>
        <v>2.0173469007588617E-2</v>
      </c>
      <c r="U191" s="320">
        <f t="shared" si="35"/>
        <v>1.9390291584776675E-2</v>
      </c>
      <c r="V191" s="320">
        <f t="shared" si="35"/>
        <v>1.9224250231866427E-2</v>
      </c>
      <c r="W191" s="320">
        <f t="shared" si="35"/>
        <v>2.0413141562441468E-2</v>
      </c>
      <c r="DA191" s="141"/>
    </row>
    <row r="192" spans="1:105" ht="12" customHeight="1" x14ac:dyDescent="0.3">
      <c r="A192" s="62" t="s">
        <v>1026</v>
      </c>
      <c r="B192" s="320">
        <f t="shared" ref="B192:W192" si="36">IF(B$95=0,0,B$95/B$61)</f>
        <v>8.7483475777391569E-3</v>
      </c>
      <c r="C192" s="320">
        <f t="shared" si="36"/>
        <v>8.8114104761087587E-3</v>
      </c>
      <c r="D192" s="320">
        <f t="shared" si="36"/>
        <v>8.7809481961814238E-3</v>
      </c>
      <c r="E192" s="320">
        <f t="shared" si="36"/>
        <v>8.695749295200738E-3</v>
      </c>
      <c r="F192" s="320">
        <f t="shared" si="36"/>
        <v>8.5369451849026303E-3</v>
      </c>
      <c r="G192" s="320">
        <f t="shared" si="36"/>
        <v>8.8286501981515407E-3</v>
      </c>
      <c r="H192" s="320">
        <f t="shared" si="36"/>
        <v>8.6448100910216114E-3</v>
      </c>
      <c r="I192" s="320">
        <f t="shared" si="36"/>
        <v>8.6959207446568772E-3</v>
      </c>
      <c r="J192" s="320">
        <f t="shared" si="36"/>
        <v>8.8531770030620977E-3</v>
      </c>
      <c r="K192" s="320">
        <f t="shared" si="36"/>
        <v>1.0989143152216507E-2</v>
      </c>
      <c r="L192" s="320">
        <f t="shared" si="36"/>
        <v>1.0743957784549299E-2</v>
      </c>
      <c r="M192" s="320">
        <f t="shared" si="36"/>
        <v>1.0771868889612301E-2</v>
      </c>
      <c r="N192" s="320">
        <f t="shared" si="36"/>
        <v>1.0923537718103829E-2</v>
      </c>
      <c r="O192" s="320">
        <f t="shared" si="36"/>
        <v>1.120951806070186E-2</v>
      </c>
      <c r="P192" s="320">
        <f t="shared" si="36"/>
        <v>1.1119398537170972E-2</v>
      </c>
      <c r="Q192" s="320">
        <f t="shared" si="36"/>
        <v>1.0935869820353042E-2</v>
      </c>
      <c r="R192" s="320">
        <f t="shared" si="36"/>
        <v>1.0832717987694926E-2</v>
      </c>
      <c r="S192" s="320">
        <f t="shared" si="36"/>
        <v>1.0158955061362421E-2</v>
      </c>
      <c r="T192" s="320">
        <f t="shared" si="36"/>
        <v>1.0306359099108237E-2</v>
      </c>
      <c r="U192" s="320">
        <f t="shared" si="36"/>
        <v>9.9624175624778936E-3</v>
      </c>
      <c r="V192" s="320">
        <f t="shared" si="36"/>
        <v>1.0026474778816449E-2</v>
      </c>
      <c r="W192" s="320">
        <f t="shared" si="36"/>
        <v>1.0206427881049137E-2</v>
      </c>
      <c r="DA192" s="141"/>
    </row>
    <row r="193" spans="1:105" ht="12" customHeight="1" x14ac:dyDescent="0.3">
      <c r="A193" s="62" t="s">
        <v>1038</v>
      </c>
      <c r="B193" s="320">
        <f t="shared" ref="B193:W193" si="37">IF(B$106=0,0,B$106/B$61)</f>
        <v>1.0054339849187521E-2</v>
      </c>
      <c r="C193" s="320">
        <f t="shared" si="37"/>
        <v>9.3587771686185484E-3</v>
      </c>
      <c r="D193" s="320">
        <f t="shared" si="37"/>
        <v>9.2994336438313018E-3</v>
      </c>
      <c r="E193" s="320">
        <f t="shared" si="37"/>
        <v>9.5759608587271134E-3</v>
      </c>
      <c r="F193" s="320">
        <f t="shared" si="37"/>
        <v>1.3627601528720692E-2</v>
      </c>
      <c r="G193" s="320">
        <f t="shared" si="37"/>
        <v>1.1758808036064021E-2</v>
      </c>
      <c r="H193" s="320">
        <f t="shared" si="37"/>
        <v>1.2751878014891988E-2</v>
      </c>
      <c r="I193" s="320">
        <f t="shared" si="37"/>
        <v>1.2031888837076123E-2</v>
      </c>
      <c r="J193" s="320">
        <f t="shared" si="37"/>
        <v>1.176990380686525E-2</v>
      </c>
      <c r="K193" s="320">
        <f t="shared" si="37"/>
        <v>7.7587625583334851E-3</v>
      </c>
      <c r="L193" s="320">
        <f t="shared" si="37"/>
        <v>9.139139394896802E-3</v>
      </c>
      <c r="M193" s="320">
        <f t="shared" si="37"/>
        <v>8.5685584327596497E-3</v>
      </c>
      <c r="N193" s="320">
        <f t="shared" si="37"/>
        <v>8.0371992607097577E-3</v>
      </c>
      <c r="O193" s="320">
        <f t="shared" si="37"/>
        <v>6.712446400650318E-3</v>
      </c>
      <c r="P193" s="320">
        <f t="shared" si="37"/>
        <v>7.2003601868186502E-3</v>
      </c>
      <c r="Q193" s="320">
        <f t="shared" si="37"/>
        <v>7.6444419861632432E-3</v>
      </c>
      <c r="R193" s="320">
        <f t="shared" si="37"/>
        <v>8.6788870770474272E-3</v>
      </c>
      <c r="S193" s="320">
        <f t="shared" si="37"/>
        <v>9.3838169457810382E-3</v>
      </c>
      <c r="T193" s="320">
        <f t="shared" si="37"/>
        <v>8.7654283249256077E-3</v>
      </c>
      <c r="U193" s="320">
        <f t="shared" si="37"/>
        <v>9.9119542532240309E-3</v>
      </c>
      <c r="V193" s="320">
        <f t="shared" si="37"/>
        <v>9.8902905724004772E-3</v>
      </c>
      <c r="W193" s="320">
        <f t="shared" si="37"/>
        <v>8.7806653744025263E-3</v>
      </c>
      <c r="DA193" s="141"/>
    </row>
    <row r="194" spans="1:105" ht="12" customHeight="1" x14ac:dyDescent="0.3">
      <c r="A194" s="41" t="s">
        <v>1040</v>
      </c>
      <c r="B194" s="321">
        <f t="shared" ref="B194:W194" si="38">IF(B$107=0,0,B$107/B$61)</f>
        <v>2.5144710683943916E-2</v>
      </c>
      <c r="C194" s="321">
        <f t="shared" si="38"/>
        <v>2.4774179381997795E-2</v>
      </c>
      <c r="D194" s="321">
        <f t="shared" si="38"/>
        <v>2.4923506054158509E-2</v>
      </c>
      <c r="E194" s="321">
        <f t="shared" si="38"/>
        <v>2.5357982718506498E-2</v>
      </c>
      <c r="F194" s="321">
        <f t="shared" si="38"/>
        <v>2.7087867313579487E-2</v>
      </c>
      <c r="G194" s="321">
        <f t="shared" si="38"/>
        <v>2.5635233135546224E-2</v>
      </c>
      <c r="H194" s="321">
        <f t="shared" si="38"/>
        <v>2.6557497769862659E-2</v>
      </c>
      <c r="I194" s="321">
        <f t="shared" si="38"/>
        <v>2.6204013185317926E-2</v>
      </c>
      <c r="J194" s="321">
        <f t="shared" si="38"/>
        <v>2.5697182371150391E-2</v>
      </c>
      <c r="K194" s="321">
        <f t="shared" si="38"/>
        <v>1.9043394705343521E-2</v>
      </c>
      <c r="L194" s="321">
        <f t="shared" si="38"/>
        <v>2.0289500817166784E-2</v>
      </c>
      <c r="M194" s="321">
        <f t="shared" si="38"/>
        <v>1.9872966808598701E-2</v>
      </c>
      <c r="N194" s="321">
        <f t="shared" si="38"/>
        <v>1.9329264005084824E-2</v>
      </c>
      <c r="O194" s="321">
        <f t="shared" si="38"/>
        <v>1.8073097000108167E-2</v>
      </c>
      <c r="P194" s="321">
        <f t="shared" si="38"/>
        <v>1.8455155702660077E-2</v>
      </c>
      <c r="Q194" s="321">
        <f t="shared" si="38"/>
        <v>1.9070936130119079E-2</v>
      </c>
      <c r="R194" s="321">
        <f t="shared" si="38"/>
        <v>1.9906024190220369E-2</v>
      </c>
      <c r="S194" s="321">
        <f t="shared" si="38"/>
        <v>2.1604139309108365E-2</v>
      </c>
      <c r="T194" s="321">
        <f t="shared" si="38"/>
        <v>2.0817313074183146E-2</v>
      </c>
      <c r="U194" s="321">
        <f t="shared" si="38"/>
        <v>2.2023489970544409E-2</v>
      </c>
      <c r="V194" s="321">
        <f t="shared" si="38"/>
        <v>2.1959827490672386E-2</v>
      </c>
      <c r="W194" s="321">
        <f t="shared" si="38"/>
        <v>2.1138655641808939E-2</v>
      </c>
      <c r="DA194" s="82"/>
    </row>
    <row r="195" spans="1:105" ht="12" hidden="1" customHeight="1" x14ac:dyDescent="0.3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3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3">
      <c r="A197" s="35" t="s">
        <v>48</v>
      </c>
      <c r="B197" s="234">
        <f t="shared" ref="B197:W197" si="39">SUM(B$198:B$202,B$204:B$205,B$207:B$208,B$210:B$213)</f>
        <v>1.0000000000000007</v>
      </c>
      <c r="C197" s="234">
        <f t="shared" si="39"/>
        <v>1.0000000000000004</v>
      </c>
      <c r="D197" s="234">
        <f t="shared" si="39"/>
        <v>1.0000000000000004</v>
      </c>
      <c r="E197" s="234">
        <f t="shared" si="39"/>
        <v>1</v>
      </c>
      <c r="F197" s="234">
        <f t="shared" si="39"/>
        <v>1</v>
      </c>
      <c r="G197" s="234">
        <f t="shared" si="39"/>
        <v>1.0000000000000002</v>
      </c>
      <c r="H197" s="234">
        <f t="shared" si="39"/>
        <v>1</v>
      </c>
      <c r="I197" s="234">
        <f t="shared" si="39"/>
        <v>1.0000000000000002</v>
      </c>
      <c r="J197" s="234">
        <f t="shared" si="39"/>
        <v>0.99999999999999978</v>
      </c>
      <c r="K197" s="234">
        <f t="shared" si="39"/>
        <v>0.99999999999999956</v>
      </c>
      <c r="L197" s="234">
        <f t="shared" si="39"/>
        <v>0.99999999999999956</v>
      </c>
      <c r="M197" s="234">
        <f t="shared" si="39"/>
        <v>1.0000000000000002</v>
      </c>
      <c r="N197" s="234">
        <f t="shared" si="39"/>
        <v>1.0000000000000004</v>
      </c>
      <c r="O197" s="234">
        <f t="shared" si="39"/>
        <v>1</v>
      </c>
      <c r="P197" s="234">
        <f t="shared" si="39"/>
        <v>1.0000000000000004</v>
      </c>
      <c r="Q197" s="234">
        <f t="shared" si="39"/>
        <v>1</v>
      </c>
      <c r="R197" s="234">
        <f t="shared" si="39"/>
        <v>1.0000000000000004</v>
      </c>
      <c r="S197" s="234">
        <f t="shared" si="39"/>
        <v>0.99999999999999989</v>
      </c>
      <c r="T197" s="234">
        <f t="shared" si="39"/>
        <v>1.0000000000000002</v>
      </c>
      <c r="U197" s="234">
        <f t="shared" si="39"/>
        <v>0.99999999999999989</v>
      </c>
      <c r="V197" s="234">
        <f t="shared" si="39"/>
        <v>1.0000000000000002</v>
      </c>
      <c r="W197" s="234">
        <f t="shared" si="39"/>
        <v>1</v>
      </c>
      <c r="DA197" s="95"/>
    </row>
    <row r="198" spans="1:105" ht="12" customHeight="1" x14ac:dyDescent="0.3">
      <c r="A198" s="55" t="s">
        <v>92</v>
      </c>
      <c r="B198" s="268">
        <f t="shared" ref="B198:W198" si="40">IF(B$111=0,0,B$111/B$110)</f>
        <v>5.49436322081187E-3</v>
      </c>
      <c r="C198" s="268">
        <f t="shared" si="40"/>
        <v>5.4111320651195052E-3</v>
      </c>
      <c r="D198" s="268">
        <f t="shared" si="40"/>
        <v>5.4425938063822985E-3</v>
      </c>
      <c r="E198" s="268">
        <f t="shared" si="40"/>
        <v>5.5366933603806399E-3</v>
      </c>
      <c r="F198" s="268">
        <f t="shared" si="40"/>
        <v>5.9315273251009824E-3</v>
      </c>
      <c r="G198" s="268">
        <f t="shared" si="40"/>
        <v>5.6173059723329697E-3</v>
      </c>
      <c r="H198" s="268">
        <f t="shared" si="40"/>
        <v>5.8166970966755131E-3</v>
      </c>
      <c r="I198" s="268">
        <f t="shared" si="40"/>
        <v>5.7379225523151757E-3</v>
      </c>
      <c r="J198" s="268">
        <f t="shared" si="40"/>
        <v>5.6327045768997611E-3</v>
      </c>
      <c r="K198" s="268">
        <f t="shared" si="40"/>
        <v>4.4840141591487685E-3</v>
      </c>
      <c r="L198" s="268">
        <f t="shared" si="40"/>
        <v>4.5627709478352372E-3</v>
      </c>
      <c r="M198" s="268">
        <f t="shared" si="40"/>
        <v>4.7696893495202458E-3</v>
      </c>
      <c r="N198" s="268">
        <f t="shared" si="40"/>
        <v>4.3878480916788474E-3</v>
      </c>
      <c r="O198" s="268">
        <f t="shared" si="40"/>
        <v>4.3376542905510804E-3</v>
      </c>
      <c r="P198" s="268">
        <f t="shared" si="40"/>
        <v>4.8074782382391684E-3</v>
      </c>
      <c r="Q198" s="268">
        <f t="shared" si="40"/>
        <v>4.4678072527952343E-3</v>
      </c>
      <c r="R198" s="268">
        <f t="shared" si="40"/>
        <v>4.3349837842597593E-3</v>
      </c>
      <c r="S198" s="268">
        <f t="shared" si="40"/>
        <v>4.9464154748462526E-3</v>
      </c>
      <c r="T198" s="268">
        <f t="shared" si="40"/>
        <v>4.8163884477943914E-3</v>
      </c>
      <c r="U198" s="268">
        <f t="shared" si="40"/>
        <v>5.1498804773944798E-3</v>
      </c>
      <c r="V198" s="268">
        <f t="shared" si="40"/>
        <v>5.2995862752203277E-3</v>
      </c>
      <c r="W198" s="268">
        <f t="shared" si="40"/>
        <v>5.1087508494183165E-3</v>
      </c>
      <c r="DA198" s="76"/>
    </row>
    <row r="199" spans="1:105" ht="12" customHeight="1" x14ac:dyDescent="0.3">
      <c r="A199" s="202" t="s">
        <v>93</v>
      </c>
      <c r="B199" s="269">
        <f t="shared" ref="B199:W199" si="41">IF(B$112=0,0,B$112/B$110)</f>
        <v>4.3845699937401665E-2</v>
      </c>
      <c r="C199" s="269">
        <f t="shared" si="41"/>
        <v>4.3181504992279074E-2</v>
      </c>
      <c r="D199" s="269">
        <f t="shared" si="41"/>
        <v>4.3432573589581039E-2</v>
      </c>
      <c r="E199" s="269">
        <f t="shared" si="41"/>
        <v>4.4183499701132306E-2</v>
      </c>
      <c r="F199" s="269">
        <f t="shared" si="41"/>
        <v>4.7334323708662092E-2</v>
      </c>
      <c r="G199" s="269">
        <f t="shared" si="41"/>
        <v>4.4826798342445989E-2</v>
      </c>
      <c r="H199" s="269">
        <f t="shared" si="41"/>
        <v>4.641796424407206E-2</v>
      </c>
      <c r="I199" s="269">
        <f t="shared" si="41"/>
        <v>4.5789333610107778E-2</v>
      </c>
      <c r="J199" s="269">
        <f t="shared" si="41"/>
        <v>4.4949681116692279E-2</v>
      </c>
      <c r="K199" s="269">
        <f t="shared" si="41"/>
        <v>3.5782989117353302E-2</v>
      </c>
      <c r="L199" s="269">
        <f t="shared" si="41"/>
        <v>3.6411478058837932E-2</v>
      </c>
      <c r="M199" s="269">
        <f t="shared" si="41"/>
        <v>3.8062712567223253E-2</v>
      </c>
      <c r="N199" s="269">
        <f t="shared" si="41"/>
        <v>3.5015571972000621E-2</v>
      </c>
      <c r="O199" s="269">
        <f t="shared" si="41"/>
        <v>3.4615019213742937E-2</v>
      </c>
      <c r="P199" s="269">
        <f t="shared" si="41"/>
        <v>3.8364272585946019E-2</v>
      </c>
      <c r="Q199" s="269">
        <f t="shared" si="41"/>
        <v>3.5653655994599576E-2</v>
      </c>
      <c r="R199" s="269">
        <f t="shared" si="41"/>
        <v>3.4593708242330184E-2</v>
      </c>
      <c r="S199" s="269">
        <f t="shared" si="41"/>
        <v>3.9473008965683565E-2</v>
      </c>
      <c r="T199" s="269">
        <f t="shared" si="41"/>
        <v>3.8435377163280465E-2</v>
      </c>
      <c r="U199" s="269">
        <f t="shared" si="41"/>
        <v>4.1096684920651466E-2</v>
      </c>
      <c r="V199" s="269">
        <f t="shared" si="41"/>
        <v>4.2291355754479495E-2</v>
      </c>
      <c r="W199" s="269">
        <f t="shared" si="41"/>
        <v>4.0768465388322593E-2</v>
      </c>
      <c r="DA199" s="77"/>
    </row>
    <row r="200" spans="1:105" ht="12" customHeight="1" x14ac:dyDescent="0.3">
      <c r="A200" s="202" t="s">
        <v>94</v>
      </c>
      <c r="B200" s="269">
        <f t="shared" ref="B200:W200" si="42">IF(B$113=0,0,B$113/B$110)</f>
        <v>5.3758840799147375E-2</v>
      </c>
      <c r="C200" s="269">
        <f t="shared" si="42"/>
        <v>5.2944477010556455E-2</v>
      </c>
      <c r="D200" s="269">
        <f t="shared" si="42"/>
        <v>5.3252310088173882E-2</v>
      </c>
      <c r="E200" s="269">
        <f t="shared" si="42"/>
        <v>5.4173014224279406E-2</v>
      </c>
      <c r="F200" s="269">
        <f t="shared" si="42"/>
        <v>5.8036212814990822E-2</v>
      </c>
      <c r="G200" s="269">
        <f t="shared" si="42"/>
        <v>5.4961757232010251E-2</v>
      </c>
      <c r="H200" s="269">
        <f t="shared" si="42"/>
        <v>5.6912672247910807E-2</v>
      </c>
      <c r="I200" s="269">
        <f t="shared" si="42"/>
        <v>5.6141913559578767E-2</v>
      </c>
      <c r="J200" s="269">
        <f t="shared" si="42"/>
        <v>5.51124227592363E-2</v>
      </c>
      <c r="K200" s="269">
        <f t="shared" si="42"/>
        <v>4.3873219449656609E-2</v>
      </c>
      <c r="L200" s="269">
        <f t="shared" si="42"/>
        <v>4.4643804410041225E-2</v>
      </c>
      <c r="M200" s="269">
        <f t="shared" si="42"/>
        <v>4.666836903519439E-2</v>
      </c>
      <c r="N200" s="269">
        <f t="shared" si="42"/>
        <v>4.2932295796882201E-2</v>
      </c>
      <c r="O200" s="269">
        <f t="shared" si="42"/>
        <v>4.2441181457424156E-2</v>
      </c>
      <c r="P200" s="269">
        <f t="shared" si="42"/>
        <v>4.7038109216353562E-2</v>
      </c>
      <c r="Q200" s="269">
        <f t="shared" si="42"/>
        <v>4.371464520483672E-2</v>
      </c>
      <c r="R200" s="269">
        <f t="shared" si="42"/>
        <v>4.2415052256132131E-2</v>
      </c>
      <c r="S200" s="269">
        <f t="shared" si="42"/>
        <v>4.8397521487377387E-2</v>
      </c>
      <c r="T200" s="269">
        <f t="shared" si="42"/>
        <v>4.7125289935522612E-2</v>
      </c>
      <c r="U200" s="269">
        <f t="shared" si="42"/>
        <v>5.0388296803933925E-2</v>
      </c>
      <c r="V200" s="269">
        <f t="shared" si="42"/>
        <v>5.1853072580232133E-2</v>
      </c>
      <c r="W200" s="269">
        <f t="shared" si="42"/>
        <v>4.9985869619265169E-2</v>
      </c>
      <c r="DA200" s="77"/>
    </row>
    <row r="201" spans="1:105" ht="12" customHeight="1" x14ac:dyDescent="0.3">
      <c r="A201" s="202" t="s">
        <v>95</v>
      </c>
      <c r="B201" s="269">
        <f t="shared" ref="B201:W201" si="43">IF(B$114=0,0,B$114/B$110)</f>
        <v>9.9546840648912643E-2</v>
      </c>
      <c r="C201" s="269">
        <f t="shared" si="43"/>
        <v>9.8038859057643091E-2</v>
      </c>
      <c r="D201" s="269">
        <f t="shared" si="43"/>
        <v>9.8608882701540779E-2</v>
      </c>
      <c r="E201" s="269">
        <f t="shared" si="43"/>
        <v>0.10031377786965136</v>
      </c>
      <c r="F201" s="269">
        <f t="shared" si="43"/>
        <v>0.10746737732953315</v>
      </c>
      <c r="G201" s="269">
        <f t="shared" si="43"/>
        <v>0.10177431670077831</v>
      </c>
      <c r="H201" s="269">
        <f t="shared" si="43"/>
        <v>0.10538688392359136</v>
      </c>
      <c r="I201" s="269">
        <f t="shared" si="43"/>
        <v>0.10395964719032885</v>
      </c>
      <c r="J201" s="269">
        <f t="shared" si="43"/>
        <v>0.10205330852811501</v>
      </c>
      <c r="K201" s="269">
        <f t="shared" si="43"/>
        <v>8.1241342268284375E-2</v>
      </c>
      <c r="L201" s="269">
        <f t="shared" si="43"/>
        <v>8.2668257304351719E-2</v>
      </c>
      <c r="M201" s="269">
        <f t="shared" si="43"/>
        <v>8.6417203693961123E-2</v>
      </c>
      <c r="N201" s="269">
        <f t="shared" si="43"/>
        <v>7.9499006021201246E-2</v>
      </c>
      <c r="O201" s="269">
        <f t="shared" si="43"/>
        <v>7.8589595026401657E-2</v>
      </c>
      <c r="P201" s="269">
        <f t="shared" si="43"/>
        <v>8.7101862558404824E-2</v>
      </c>
      <c r="Q201" s="269">
        <f t="shared" si="43"/>
        <v>8.0947705633910391E-2</v>
      </c>
      <c r="R201" s="269">
        <f t="shared" si="43"/>
        <v>7.8541210809059264E-2</v>
      </c>
      <c r="S201" s="269">
        <f t="shared" si="43"/>
        <v>8.9619126597363249E-2</v>
      </c>
      <c r="T201" s="269">
        <f t="shared" si="43"/>
        <v>8.7263297682930674E-2</v>
      </c>
      <c r="U201" s="269">
        <f t="shared" si="43"/>
        <v>9.3305504321642307E-2</v>
      </c>
      <c r="V201" s="269">
        <f t="shared" si="43"/>
        <v>9.601787308968053E-2</v>
      </c>
      <c r="W201" s="269">
        <f t="shared" si="43"/>
        <v>9.2560317962905883E-2</v>
      </c>
      <c r="DA201" s="77"/>
    </row>
    <row r="202" spans="1:105" ht="12" customHeight="1" x14ac:dyDescent="0.3">
      <c r="A202" s="56" t="s">
        <v>96</v>
      </c>
      <c r="B202" s="270">
        <f t="shared" ref="B202:W202" si="44">IF(B$115=0,0,B$115/B$110)</f>
        <v>5.0887014485301404E-2</v>
      </c>
      <c r="C202" s="270">
        <f t="shared" si="44"/>
        <v>5.1140932856530305E-2</v>
      </c>
      <c r="D202" s="270">
        <f t="shared" si="44"/>
        <v>5.1203341648082414E-2</v>
      </c>
      <c r="E202" s="270">
        <f t="shared" si="44"/>
        <v>5.1184512513590782E-2</v>
      </c>
      <c r="F202" s="270">
        <f t="shared" si="44"/>
        <v>4.968032244573127E-2</v>
      </c>
      <c r="G202" s="270">
        <f t="shared" si="44"/>
        <v>4.9644881740384429E-2</v>
      </c>
      <c r="H202" s="270">
        <f t="shared" si="44"/>
        <v>4.9678082151885697E-2</v>
      </c>
      <c r="I202" s="270">
        <f t="shared" si="44"/>
        <v>4.9840892687549376E-2</v>
      </c>
      <c r="J202" s="270">
        <f t="shared" si="44"/>
        <v>4.9495830966394337E-2</v>
      </c>
      <c r="K202" s="270">
        <f t="shared" si="44"/>
        <v>4.3592715571743101E-2</v>
      </c>
      <c r="L202" s="270">
        <f t="shared" si="44"/>
        <v>4.4148645874550828E-2</v>
      </c>
      <c r="M202" s="270">
        <f t="shared" si="44"/>
        <v>4.3520704160365235E-2</v>
      </c>
      <c r="N202" s="270">
        <f t="shared" si="44"/>
        <v>4.425446767407934E-2</v>
      </c>
      <c r="O202" s="270">
        <f t="shared" si="44"/>
        <v>4.3709161910052557E-2</v>
      </c>
      <c r="P202" s="270">
        <f t="shared" si="44"/>
        <v>4.2540402394069136E-2</v>
      </c>
      <c r="Q202" s="270">
        <f t="shared" si="44"/>
        <v>4.4443022249993393E-2</v>
      </c>
      <c r="R202" s="270">
        <f t="shared" si="44"/>
        <v>4.5079403781689398E-2</v>
      </c>
      <c r="S202" s="270">
        <f t="shared" si="44"/>
        <v>4.6407819517024461E-2</v>
      </c>
      <c r="T202" s="270">
        <f t="shared" si="44"/>
        <v>4.616857398229058E-2</v>
      </c>
      <c r="U202" s="270">
        <f t="shared" si="44"/>
        <v>4.64607437693536E-2</v>
      </c>
      <c r="V202" s="270">
        <f t="shared" si="44"/>
        <v>4.567905018457169E-2</v>
      </c>
      <c r="W202" s="270">
        <f t="shared" si="44"/>
        <v>4.5509196354053018E-2</v>
      </c>
      <c r="DA202" s="78"/>
    </row>
    <row r="203" spans="1:105" ht="12" customHeight="1" x14ac:dyDescent="0.3">
      <c r="A203" s="203" t="s">
        <v>1053</v>
      </c>
      <c r="B203" s="271">
        <f t="shared" ref="B203:W203" si="45">IF(B$121=0,0,B$121/B$110)</f>
        <v>0.32344833965429598</v>
      </c>
      <c r="C203" s="271">
        <f t="shared" si="45"/>
        <v>0.32563365419675466</v>
      </c>
      <c r="D203" s="271">
        <f t="shared" si="45"/>
        <v>0.32444331360710094</v>
      </c>
      <c r="E203" s="271">
        <f t="shared" si="45"/>
        <v>0.32126230711857667</v>
      </c>
      <c r="F203" s="271">
        <f t="shared" si="45"/>
        <v>0.31634812572049553</v>
      </c>
      <c r="G203" s="271">
        <f t="shared" si="45"/>
        <v>0.32734030522815671</v>
      </c>
      <c r="H203" s="271">
        <f t="shared" si="45"/>
        <v>0.320401515581065</v>
      </c>
      <c r="I203" s="271">
        <f t="shared" si="45"/>
        <v>0.32221065776884472</v>
      </c>
      <c r="J203" s="271">
        <f t="shared" si="45"/>
        <v>0.32835585028229708</v>
      </c>
      <c r="K203" s="271">
        <f t="shared" si="45"/>
        <v>0.40634629421239887</v>
      </c>
      <c r="L203" s="271">
        <f t="shared" si="45"/>
        <v>0.40276699441450065</v>
      </c>
      <c r="M203" s="271">
        <f t="shared" si="45"/>
        <v>0.39490796749703622</v>
      </c>
      <c r="N203" s="271">
        <f t="shared" si="45"/>
        <v>0.40838921249602123</v>
      </c>
      <c r="O203" s="271">
        <f t="shared" si="45"/>
        <v>0.41263617881561254</v>
      </c>
      <c r="P203" s="271">
        <f t="shared" si="45"/>
        <v>0.39816487220133728</v>
      </c>
      <c r="Q203" s="271">
        <f t="shared" si="45"/>
        <v>0.40453024111139096</v>
      </c>
      <c r="R203" s="271">
        <f t="shared" si="45"/>
        <v>0.41023611750864653</v>
      </c>
      <c r="S203" s="271">
        <f t="shared" si="45"/>
        <v>0.37540264834834142</v>
      </c>
      <c r="T203" s="271">
        <f t="shared" si="45"/>
        <v>0.37989483166149762</v>
      </c>
      <c r="U203" s="271">
        <f t="shared" si="45"/>
        <v>0.3644766128320952</v>
      </c>
      <c r="V203" s="271">
        <f t="shared" si="45"/>
        <v>0.36268092509509198</v>
      </c>
      <c r="W203" s="271">
        <f t="shared" si="45"/>
        <v>0.36970001515865664</v>
      </c>
      <c r="DA203" s="79"/>
    </row>
    <row r="204" spans="1:105" ht="12" customHeight="1" x14ac:dyDescent="0.3">
      <c r="A204" s="62" t="s">
        <v>1054</v>
      </c>
      <c r="B204" s="320">
        <f t="shared" ref="B204:W204" si="46">IF(B$122=0,0,B$122/B$110)</f>
        <v>0.32299783517693581</v>
      </c>
      <c r="C204" s="320">
        <f t="shared" si="46"/>
        <v>0.32518997416961526</v>
      </c>
      <c r="D204" s="320">
        <f t="shared" si="46"/>
        <v>0.32399705390789857</v>
      </c>
      <c r="E204" s="320">
        <f t="shared" si="46"/>
        <v>0.32080833182637652</v>
      </c>
      <c r="F204" s="320">
        <f t="shared" si="46"/>
        <v>0.3158617764366658</v>
      </c>
      <c r="G204" s="320">
        <f t="shared" si="46"/>
        <v>0.32687972019044892</v>
      </c>
      <c r="H204" s="320">
        <f t="shared" si="46"/>
        <v>0.31992458167986709</v>
      </c>
      <c r="I204" s="320">
        <f t="shared" si="46"/>
        <v>0.32174018290275419</v>
      </c>
      <c r="J204" s="320">
        <f t="shared" si="46"/>
        <v>0.32789400265236091</v>
      </c>
      <c r="K204" s="320">
        <f t="shared" si="46"/>
        <v>0.40600487286597392</v>
      </c>
      <c r="L204" s="320">
        <f t="shared" si="46"/>
        <v>0.40239823592810725</v>
      </c>
      <c r="M204" s="320">
        <f t="shared" si="46"/>
        <v>0.39455473732142132</v>
      </c>
      <c r="N204" s="320">
        <f t="shared" si="46"/>
        <v>0.40803883807428792</v>
      </c>
      <c r="O204" s="320">
        <f t="shared" si="46"/>
        <v>0.41231358787093908</v>
      </c>
      <c r="P204" s="320">
        <f t="shared" si="46"/>
        <v>0.39784444557079923</v>
      </c>
      <c r="Q204" s="320">
        <f t="shared" si="46"/>
        <v>0.40418819772741676</v>
      </c>
      <c r="R204" s="320">
        <f t="shared" si="46"/>
        <v>0.40987062980017491</v>
      </c>
      <c r="S204" s="320">
        <f t="shared" si="46"/>
        <v>0.37501564368252138</v>
      </c>
      <c r="T204" s="320">
        <f t="shared" si="46"/>
        <v>0.37952283743095788</v>
      </c>
      <c r="U204" s="320">
        <f t="shared" si="46"/>
        <v>0.3640860379488422</v>
      </c>
      <c r="V204" s="320">
        <f t="shared" si="46"/>
        <v>0.36229586995227114</v>
      </c>
      <c r="W204" s="320">
        <f t="shared" si="46"/>
        <v>0.36932882565709935</v>
      </c>
      <c r="DA204" s="141"/>
    </row>
    <row r="205" spans="1:105" ht="12" customHeight="1" x14ac:dyDescent="0.3">
      <c r="A205" s="62" t="s">
        <v>1066</v>
      </c>
      <c r="B205" s="320">
        <f t="shared" ref="B205:W205" si="47">IF(B$133=0,0,B$133/B$110)</f>
        <v>4.5050447736018877E-4</v>
      </c>
      <c r="C205" s="320">
        <f t="shared" si="47"/>
        <v>4.4368002713941616E-4</v>
      </c>
      <c r="D205" s="320">
        <f t="shared" si="47"/>
        <v>4.4625969920236773E-4</v>
      </c>
      <c r="E205" s="320">
        <f t="shared" si="47"/>
        <v>4.5397529220016474E-4</v>
      </c>
      <c r="F205" s="320">
        <f t="shared" si="47"/>
        <v>4.8634928382973637E-4</v>
      </c>
      <c r="G205" s="320">
        <f t="shared" si="47"/>
        <v>4.60585037707827E-4</v>
      </c>
      <c r="H205" s="320">
        <f t="shared" si="47"/>
        <v>4.7693390119794837E-4</v>
      </c>
      <c r="I205" s="320">
        <f t="shared" si="47"/>
        <v>4.7047486609049166E-4</v>
      </c>
      <c r="J205" s="320">
        <f t="shared" si="47"/>
        <v>4.6184762993619667E-4</v>
      </c>
      <c r="K205" s="320">
        <f t="shared" si="47"/>
        <v>3.414213464249173E-4</v>
      </c>
      <c r="L205" s="320">
        <f t="shared" si="47"/>
        <v>3.687584863933703E-4</v>
      </c>
      <c r="M205" s="320">
        <f t="shared" si="47"/>
        <v>3.5323017561484526E-4</v>
      </c>
      <c r="N205" s="320">
        <f t="shared" si="47"/>
        <v>3.503744217333134E-4</v>
      </c>
      <c r="O205" s="320">
        <f t="shared" si="47"/>
        <v>3.2259094467348195E-4</v>
      </c>
      <c r="P205" s="320">
        <f t="shared" si="47"/>
        <v>3.2042663053806117E-4</v>
      </c>
      <c r="Q205" s="320">
        <f t="shared" si="47"/>
        <v>3.4204338397422307E-4</v>
      </c>
      <c r="R205" s="320">
        <f t="shared" si="47"/>
        <v>3.6548770847156777E-4</v>
      </c>
      <c r="S205" s="320">
        <f t="shared" si="47"/>
        <v>3.8700466582002301E-4</v>
      </c>
      <c r="T205" s="320">
        <f t="shared" si="47"/>
        <v>3.7199423053974333E-4</v>
      </c>
      <c r="U205" s="320">
        <f t="shared" si="47"/>
        <v>3.9057488325302842E-4</v>
      </c>
      <c r="V205" s="320">
        <f t="shared" si="47"/>
        <v>3.850551428208421E-4</v>
      </c>
      <c r="W205" s="320">
        <f t="shared" si="47"/>
        <v>3.7118950155728628E-4</v>
      </c>
      <c r="DA205" s="141"/>
    </row>
    <row r="206" spans="1:105" ht="12" customHeight="1" x14ac:dyDescent="0.3">
      <c r="A206" s="203" t="s">
        <v>1012</v>
      </c>
      <c r="B206" s="271">
        <f t="shared" ref="B206:W206" si="48">IF(B$134=0,0,B$134/B$110)</f>
        <v>0.18792511858360819</v>
      </c>
      <c r="C206" s="271">
        <f t="shared" si="48"/>
        <v>0.18920190966257805</v>
      </c>
      <c r="D206" s="271">
        <f t="shared" si="48"/>
        <v>0.1886190022747572</v>
      </c>
      <c r="E206" s="271">
        <f t="shared" si="48"/>
        <v>0.1871305965229996</v>
      </c>
      <c r="F206" s="271">
        <f t="shared" si="48"/>
        <v>0.17599510408066782</v>
      </c>
      <c r="G206" s="271">
        <f t="shared" si="48"/>
        <v>0.18085010552314271</v>
      </c>
      <c r="H206" s="271">
        <f t="shared" si="48"/>
        <v>0.17768911008083146</v>
      </c>
      <c r="I206" s="271">
        <f t="shared" si="48"/>
        <v>0.17942765158948737</v>
      </c>
      <c r="J206" s="271">
        <f t="shared" si="48"/>
        <v>0.17931393953484406</v>
      </c>
      <c r="K206" s="271">
        <f t="shared" si="48"/>
        <v>0.1726485992526621</v>
      </c>
      <c r="L206" s="271">
        <f t="shared" si="48"/>
        <v>0.17088073381708682</v>
      </c>
      <c r="M206" s="271">
        <f t="shared" si="48"/>
        <v>0.17038037523244726</v>
      </c>
      <c r="N206" s="271">
        <f t="shared" si="48"/>
        <v>0.17388844302036377</v>
      </c>
      <c r="O206" s="271">
        <f t="shared" si="48"/>
        <v>0.17368232478425202</v>
      </c>
      <c r="P206" s="271">
        <f t="shared" si="48"/>
        <v>0.16837363140547684</v>
      </c>
      <c r="Q206" s="271">
        <f t="shared" si="48"/>
        <v>0.17402604453644324</v>
      </c>
      <c r="R206" s="271">
        <f t="shared" si="48"/>
        <v>0.17316653587720979</v>
      </c>
      <c r="S206" s="271">
        <f t="shared" si="48"/>
        <v>0.17494794699375546</v>
      </c>
      <c r="T206" s="271">
        <f t="shared" si="48"/>
        <v>0.17757551450635264</v>
      </c>
      <c r="U206" s="271">
        <f t="shared" si="48"/>
        <v>0.17602686003725165</v>
      </c>
      <c r="V206" s="271">
        <f t="shared" si="48"/>
        <v>0.17242070752403374</v>
      </c>
      <c r="W206" s="271">
        <f t="shared" si="48"/>
        <v>0.17466206575395407</v>
      </c>
      <c r="DA206" s="79"/>
    </row>
    <row r="207" spans="1:105" ht="12" customHeight="1" x14ac:dyDescent="0.3">
      <c r="A207" s="62" t="s">
        <v>1014</v>
      </c>
      <c r="B207" s="320">
        <f t="shared" ref="B207:W207" si="49">IF(B$135=0,0,B$135/B$110)</f>
        <v>0.18090531013968528</v>
      </c>
      <c r="C207" s="320">
        <f t="shared" si="49"/>
        <v>0.18262688658146498</v>
      </c>
      <c r="D207" s="320">
        <f t="shared" si="49"/>
        <v>0.18197979548171136</v>
      </c>
      <c r="E207" s="320">
        <f t="shared" si="49"/>
        <v>0.18012740883164008</v>
      </c>
      <c r="F207" s="320">
        <f t="shared" si="49"/>
        <v>0.16471101909555755</v>
      </c>
      <c r="G207" s="320">
        <f t="shared" si="49"/>
        <v>0.17177528937759545</v>
      </c>
      <c r="H207" s="320">
        <f t="shared" si="49"/>
        <v>0.16737804454840347</v>
      </c>
      <c r="I207" s="320">
        <f t="shared" si="49"/>
        <v>0.169838563985314</v>
      </c>
      <c r="J207" s="320">
        <f t="shared" si="49"/>
        <v>0.1698121434422106</v>
      </c>
      <c r="K207" s="320">
        <f t="shared" si="49"/>
        <v>0.16715536274203341</v>
      </c>
      <c r="L207" s="320">
        <f t="shared" si="49"/>
        <v>0.163855833513284</v>
      </c>
      <c r="M207" s="320">
        <f t="shared" si="49"/>
        <v>0.16421328573929592</v>
      </c>
      <c r="N207" s="320">
        <f t="shared" si="49"/>
        <v>0.1681131496403479</v>
      </c>
      <c r="O207" s="320">
        <f t="shared" si="49"/>
        <v>0.16915192987136915</v>
      </c>
      <c r="P207" s="320">
        <f t="shared" si="49"/>
        <v>0.1636046502585364</v>
      </c>
      <c r="Q207" s="320">
        <f t="shared" si="49"/>
        <v>0.16874224042149566</v>
      </c>
      <c r="R207" s="320">
        <f t="shared" si="49"/>
        <v>0.16665568043617549</v>
      </c>
      <c r="S207" s="320">
        <f t="shared" si="49"/>
        <v>0.16804838029914904</v>
      </c>
      <c r="T207" s="320">
        <f t="shared" si="49"/>
        <v>0.17154522604215217</v>
      </c>
      <c r="U207" s="320">
        <f t="shared" si="49"/>
        <v>0.16913424423384318</v>
      </c>
      <c r="V207" s="320">
        <f t="shared" si="49"/>
        <v>0.16553598074174083</v>
      </c>
      <c r="W207" s="320">
        <f t="shared" si="49"/>
        <v>0.16867609781286247</v>
      </c>
      <c r="DA207" s="141"/>
    </row>
    <row r="208" spans="1:105" ht="12" customHeight="1" x14ac:dyDescent="0.3">
      <c r="A208" s="62" t="s">
        <v>1021</v>
      </c>
      <c r="B208" s="320">
        <f t="shared" ref="B208:W208" si="50">IF(B$141=0,0,B$141/B$110)</f>
        <v>7.0198084439229225E-3</v>
      </c>
      <c r="C208" s="320">
        <f t="shared" si="50"/>
        <v>6.575023081113106E-3</v>
      </c>
      <c r="D208" s="320">
        <f t="shared" si="50"/>
        <v>6.6392067930458624E-3</v>
      </c>
      <c r="E208" s="320">
        <f t="shared" si="50"/>
        <v>7.0031876913594932E-3</v>
      </c>
      <c r="F208" s="320">
        <f t="shared" si="50"/>
        <v>1.1284084985110236E-2</v>
      </c>
      <c r="G208" s="320">
        <f t="shared" si="50"/>
        <v>9.0748161455472681E-3</v>
      </c>
      <c r="H208" s="320">
        <f t="shared" si="50"/>
        <v>1.0311065532427973E-2</v>
      </c>
      <c r="I208" s="320">
        <f t="shared" si="50"/>
        <v>9.5890876041733637E-3</v>
      </c>
      <c r="J208" s="320">
        <f t="shared" si="50"/>
        <v>9.5017960926334199E-3</v>
      </c>
      <c r="K208" s="320">
        <f t="shared" si="50"/>
        <v>5.4932365106287358E-3</v>
      </c>
      <c r="L208" s="320">
        <f t="shared" si="50"/>
        <v>7.0249003038028298E-3</v>
      </c>
      <c r="M208" s="320">
        <f t="shared" si="50"/>
        <v>6.1670894931513528E-3</v>
      </c>
      <c r="N208" s="320">
        <f t="shared" si="50"/>
        <v>5.7752933800159136E-3</v>
      </c>
      <c r="O208" s="320">
        <f t="shared" si="50"/>
        <v>4.5303949128828874E-3</v>
      </c>
      <c r="P208" s="320">
        <f t="shared" si="50"/>
        <v>4.7689811469404392E-3</v>
      </c>
      <c r="Q208" s="320">
        <f t="shared" si="50"/>
        <v>5.2838041149475649E-3</v>
      </c>
      <c r="R208" s="320">
        <f t="shared" si="50"/>
        <v>6.5108554410342693E-3</v>
      </c>
      <c r="S208" s="320">
        <f t="shared" si="50"/>
        <v>6.8995666946064611E-3</v>
      </c>
      <c r="T208" s="320">
        <f t="shared" si="50"/>
        <v>6.0302884642005018E-3</v>
      </c>
      <c r="U208" s="320">
        <f t="shared" si="50"/>
        <v>6.8926158034084504E-3</v>
      </c>
      <c r="V208" s="320">
        <f t="shared" si="50"/>
        <v>6.8847267822928857E-3</v>
      </c>
      <c r="W208" s="320">
        <f t="shared" si="50"/>
        <v>5.9859679410915649E-3</v>
      </c>
      <c r="DA208" s="141"/>
    </row>
    <row r="209" spans="1:105" ht="12" customHeight="1" x14ac:dyDescent="0.3">
      <c r="A209" s="203" t="s">
        <v>1023</v>
      </c>
      <c r="B209" s="271">
        <f t="shared" ref="B209:W209" si="51">IF(B$142=0,0,B$142/B$110)</f>
        <v>0.14205394743645844</v>
      </c>
      <c r="C209" s="271">
        <f t="shared" si="51"/>
        <v>0.14281710538766265</v>
      </c>
      <c r="D209" s="271">
        <f t="shared" si="51"/>
        <v>0.14283479418759693</v>
      </c>
      <c r="E209" s="271">
        <f t="shared" si="51"/>
        <v>0.14245895805811573</v>
      </c>
      <c r="F209" s="271">
        <f t="shared" si="51"/>
        <v>0.13876437057956095</v>
      </c>
      <c r="G209" s="271">
        <f t="shared" si="51"/>
        <v>0.13986281977028106</v>
      </c>
      <c r="H209" s="271">
        <f t="shared" si="51"/>
        <v>0.13919893799614316</v>
      </c>
      <c r="I209" s="271">
        <f t="shared" si="51"/>
        <v>0.13972778795913046</v>
      </c>
      <c r="J209" s="271">
        <f t="shared" si="51"/>
        <v>0.13970379757213316</v>
      </c>
      <c r="K209" s="271">
        <f t="shared" si="51"/>
        <v>0.13609992701140988</v>
      </c>
      <c r="L209" s="271">
        <f t="shared" si="51"/>
        <v>0.13665277328933548</v>
      </c>
      <c r="M209" s="271">
        <f t="shared" si="51"/>
        <v>0.13450454482373764</v>
      </c>
      <c r="N209" s="271">
        <f t="shared" si="51"/>
        <v>0.1373307022003078</v>
      </c>
      <c r="O209" s="271">
        <f t="shared" si="51"/>
        <v>0.13653639796694206</v>
      </c>
      <c r="P209" s="271">
        <f t="shared" si="51"/>
        <v>0.13220103248969603</v>
      </c>
      <c r="Q209" s="271">
        <f t="shared" si="51"/>
        <v>0.13656042176227087</v>
      </c>
      <c r="R209" s="271">
        <f t="shared" si="51"/>
        <v>0.13822572272730108</v>
      </c>
      <c r="S209" s="271">
        <f t="shared" si="51"/>
        <v>0.13704445382071637</v>
      </c>
      <c r="T209" s="271">
        <f t="shared" si="51"/>
        <v>0.13716150499686178</v>
      </c>
      <c r="U209" s="271">
        <f t="shared" si="51"/>
        <v>0.13588894507094554</v>
      </c>
      <c r="V209" s="271">
        <f t="shared" si="51"/>
        <v>0.13401588638437653</v>
      </c>
      <c r="W209" s="271">
        <f t="shared" si="51"/>
        <v>0.13519532345456511</v>
      </c>
      <c r="DA209" s="79"/>
    </row>
    <row r="210" spans="1:105" ht="12" customHeight="1" x14ac:dyDescent="0.3">
      <c r="A210" s="62" t="s">
        <v>1135</v>
      </c>
      <c r="B210" s="320">
        <f t="shared" ref="B210:W210" si="52">IF(B$143=0,0,B$143/B$110)</f>
        <v>7.2816671518562748E-2</v>
      </c>
      <c r="C210" s="320">
        <f t="shared" si="52"/>
        <v>7.5622933349799887E-2</v>
      </c>
      <c r="D210" s="320">
        <f t="shared" si="52"/>
        <v>7.5975404229881777E-2</v>
      </c>
      <c r="E210" s="320">
        <f t="shared" si="52"/>
        <v>7.5057990322223433E-2</v>
      </c>
      <c r="F210" s="320">
        <f t="shared" si="52"/>
        <v>5.8538433152583488E-2</v>
      </c>
      <c r="G210" s="320">
        <f t="shared" si="52"/>
        <v>6.4501369105581796E-2</v>
      </c>
      <c r="H210" s="320">
        <f t="shared" si="52"/>
        <v>6.1379309071424318E-2</v>
      </c>
      <c r="I210" s="320">
        <f t="shared" si="52"/>
        <v>6.4075583521782234E-2</v>
      </c>
      <c r="J210" s="320">
        <f t="shared" si="52"/>
        <v>6.4179338002491787E-2</v>
      </c>
      <c r="K210" s="320">
        <f t="shared" si="52"/>
        <v>6.5024292973969708E-2</v>
      </c>
      <c r="L210" s="320">
        <f t="shared" si="52"/>
        <v>6.1050089012763993E-2</v>
      </c>
      <c r="M210" s="320">
        <f t="shared" si="52"/>
        <v>6.2305497593452309E-2</v>
      </c>
      <c r="N210" s="320">
        <f t="shared" si="52"/>
        <v>6.482348991987251E-2</v>
      </c>
      <c r="O210" s="320">
        <f t="shared" si="52"/>
        <v>6.8275853784558971E-2</v>
      </c>
      <c r="P210" s="320">
        <f t="shared" si="52"/>
        <v>6.4617018800487758E-2</v>
      </c>
      <c r="Q210" s="320">
        <f t="shared" si="52"/>
        <v>6.6054171169022957E-2</v>
      </c>
      <c r="R210" s="320">
        <f t="shared" si="52"/>
        <v>6.3016310668065137E-2</v>
      </c>
      <c r="S210" s="320">
        <f t="shared" si="52"/>
        <v>6.4157027583509635E-2</v>
      </c>
      <c r="T210" s="320">
        <f t="shared" si="52"/>
        <v>6.5861476024469387E-2</v>
      </c>
      <c r="U210" s="320">
        <f t="shared" si="52"/>
        <v>6.2826353571495089E-2</v>
      </c>
      <c r="V210" s="320">
        <f t="shared" si="52"/>
        <v>6.1586107880992329E-2</v>
      </c>
      <c r="W210" s="320">
        <f t="shared" si="52"/>
        <v>6.5488872191181394E-2</v>
      </c>
      <c r="DA210" s="141"/>
    </row>
    <row r="211" spans="1:105" ht="12" customHeight="1" x14ac:dyDescent="0.3">
      <c r="A211" s="62" t="s">
        <v>1026</v>
      </c>
      <c r="B211" s="320">
        <f t="shared" ref="B211:W211" si="53">IF(B$144=0,0,B$144/B$110)</f>
        <v>3.6325950484167868E-2</v>
      </c>
      <c r="C211" s="320">
        <f t="shared" si="53"/>
        <v>3.6572489388860131E-2</v>
      </c>
      <c r="D211" s="320">
        <f t="shared" si="53"/>
        <v>3.6438327615500428E-2</v>
      </c>
      <c r="E211" s="320">
        <f t="shared" si="53"/>
        <v>3.6079707996958116E-2</v>
      </c>
      <c r="F211" s="320">
        <f t="shared" si="53"/>
        <v>3.5523393661119333E-2</v>
      </c>
      <c r="G211" s="320">
        <f t="shared" si="53"/>
        <v>3.6762526669605361E-2</v>
      </c>
      <c r="H211" s="320">
        <f t="shared" si="53"/>
        <v>3.5980317039601119E-2</v>
      </c>
      <c r="I211" s="320">
        <f t="shared" si="53"/>
        <v>3.618450862523654E-2</v>
      </c>
      <c r="J211" s="320">
        <f t="shared" si="53"/>
        <v>3.687659794339021E-2</v>
      </c>
      <c r="K211" s="320">
        <f t="shared" si="53"/>
        <v>4.5661336708282013E-2</v>
      </c>
      <c r="L211" s="320">
        <f t="shared" si="53"/>
        <v>4.525571629677818E-2</v>
      </c>
      <c r="M211" s="320">
        <f t="shared" si="53"/>
        <v>4.4373597251450729E-2</v>
      </c>
      <c r="N211" s="320">
        <f t="shared" si="53"/>
        <v>4.5890086598829323E-2</v>
      </c>
      <c r="O211" s="320">
        <f t="shared" si="53"/>
        <v>4.6370846320826505E-2</v>
      </c>
      <c r="P211" s="320">
        <f t="shared" si="53"/>
        <v>4.4743574279032972E-2</v>
      </c>
      <c r="Q211" s="320">
        <f t="shared" si="53"/>
        <v>4.5457024344724234E-2</v>
      </c>
      <c r="R211" s="320">
        <f t="shared" si="53"/>
        <v>4.609609904933204E-2</v>
      </c>
      <c r="S211" s="320">
        <f t="shared" si="53"/>
        <v>4.2176133148809337E-2</v>
      </c>
      <c r="T211" s="320">
        <f t="shared" si="53"/>
        <v>4.2683034679089155E-2</v>
      </c>
      <c r="U211" s="320">
        <f t="shared" si="53"/>
        <v>4.09469350754674E-2</v>
      </c>
      <c r="V211" s="320">
        <f t="shared" si="53"/>
        <v>4.0745603837546988E-2</v>
      </c>
      <c r="W211" s="320">
        <f t="shared" si="53"/>
        <v>4.153656517804942E-2</v>
      </c>
      <c r="DA211" s="141"/>
    </row>
    <row r="212" spans="1:105" ht="12" customHeight="1" x14ac:dyDescent="0.3">
      <c r="A212" s="62" t="s">
        <v>1038</v>
      </c>
      <c r="B212" s="320">
        <f t="shared" ref="B212:W212" si="54">IF(B$155=0,0,B$155/B$110)</f>
        <v>3.291132543372783E-2</v>
      </c>
      <c r="C212" s="320">
        <f t="shared" si="54"/>
        <v>3.0621682649002623E-2</v>
      </c>
      <c r="D212" s="320">
        <f t="shared" si="54"/>
        <v>3.0421062342214703E-2</v>
      </c>
      <c r="E212" s="320">
        <f t="shared" si="54"/>
        <v>3.1321259738934168E-2</v>
      </c>
      <c r="F212" s="320">
        <f t="shared" si="54"/>
        <v>4.4702543765858124E-2</v>
      </c>
      <c r="G212" s="320">
        <f t="shared" si="54"/>
        <v>3.8598923995093917E-2</v>
      </c>
      <c r="H212" s="320">
        <f t="shared" si="54"/>
        <v>4.1839311885117733E-2</v>
      </c>
      <c r="I212" s="320">
        <f t="shared" si="54"/>
        <v>3.9467695812111681E-2</v>
      </c>
      <c r="J212" s="320">
        <f t="shared" si="54"/>
        <v>3.8647861626251175E-2</v>
      </c>
      <c r="K212" s="320">
        <f t="shared" si="54"/>
        <v>2.5414297329158158E-2</v>
      </c>
      <c r="L212" s="320">
        <f t="shared" si="54"/>
        <v>3.0346967979793305E-2</v>
      </c>
      <c r="M212" s="320">
        <f t="shared" si="54"/>
        <v>2.7825449978834609E-2</v>
      </c>
      <c r="N212" s="320">
        <f t="shared" si="54"/>
        <v>2.6617125681605961E-2</v>
      </c>
      <c r="O212" s="320">
        <f t="shared" si="54"/>
        <v>2.1889697861556593E-2</v>
      </c>
      <c r="P212" s="320">
        <f t="shared" si="54"/>
        <v>2.2840439410175311E-2</v>
      </c>
      <c r="Q212" s="320">
        <f t="shared" si="54"/>
        <v>2.5049226248523682E-2</v>
      </c>
      <c r="R212" s="320">
        <f t="shared" si="54"/>
        <v>2.9113313009903899E-2</v>
      </c>
      <c r="S212" s="320">
        <f t="shared" si="54"/>
        <v>3.0711293088397405E-2</v>
      </c>
      <c r="T212" s="320">
        <f t="shared" si="54"/>
        <v>2.8616994293303218E-2</v>
      </c>
      <c r="U212" s="320">
        <f t="shared" si="54"/>
        <v>3.2115656423983042E-2</v>
      </c>
      <c r="V212" s="320">
        <f t="shared" si="54"/>
        <v>3.1684174665837207E-2</v>
      </c>
      <c r="W212" s="320">
        <f t="shared" si="54"/>
        <v>2.8169886085334283E-2</v>
      </c>
      <c r="DA212" s="141"/>
    </row>
    <row r="213" spans="1:105" ht="12" customHeight="1" x14ac:dyDescent="0.3">
      <c r="A213" s="41" t="s">
        <v>1040</v>
      </c>
      <c r="B213" s="321">
        <f t="shared" ref="B213:W213" si="55">IF(B$156=0,0,B$156/B$110)</f>
        <v>9.3039835234062937E-2</v>
      </c>
      <c r="C213" s="321">
        <f t="shared" si="55"/>
        <v>9.1630424770876545E-2</v>
      </c>
      <c r="D213" s="321">
        <f t="shared" si="55"/>
        <v>9.216318809678474E-2</v>
      </c>
      <c r="E213" s="321">
        <f t="shared" si="55"/>
        <v>9.375664063127348E-2</v>
      </c>
      <c r="F213" s="321">
        <f t="shared" si="55"/>
        <v>0.10044263599525748</v>
      </c>
      <c r="G213" s="321">
        <f t="shared" si="55"/>
        <v>9.5121709490467721E-2</v>
      </c>
      <c r="H213" s="321">
        <f t="shared" si="55"/>
        <v>9.8498136677824907E-2</v>
      </c>
      <c r="I213" s="321">
        <f t="shared" si="55"/>
        <v>9.7164193082657682E-2</v>
      </c>
      <c r="J213" s="321">
        <f t="shared" si="55"/>
        <v>9.5382464663387762E-2</v>
      </c>
      <c r="K213" s="321">
        <f t="shared" si="55"/>
        <v>7.5930898957342757E-2</v>
      </c>
      <c r="L213" s="321">
        <f t="shared" si="55"/>
        <v>7.72645418834597E-2</v>
      </c>
      <c r="M213" s="321">
        <f t="shared" si="55"/>
        <v>8.0768433640514753E-2</v>
      </c>
      <c r="N213" s="321">
        <f t="shared" si="55"/>
        <v>7.4302452727465149E-2</v>
      </c>
      <c r="O213" s="321">
        <f t="shared" si="55"/>
        <v>7.3452486535020983E-2</v>
      </c>
      <c r="P213" s="321">
        <f t="shared" si="55"/>
        <v>8.1408338910477482E-2</v>
      </c>
      <c r="Q213" s="321">
        <f t="shared" si="55"/>
        <v>7.5656456253759705E-2</v>
      </c>
      <c r="R213" s="321">
        <f t="shared" si="55"/>
        <v>7.3407265013372247E-2</v>
      </c>
      <c r="S213" s="321">
        <f t="shared" si="55"/>
        <v>8.376105879489186E-2</v>
      </c>
      <c r="T213" s="321">
        <f t="shared" si="55"/>
        <v>8.1559221623469305E-2</v>
      </c>
      <c r="U213" s="321">
        <f t="shared" si="55"/>
        <v>8.7206471766731714E-2</v>
      </c>
      <c r="V213" s="321">
        <f t="shared" si="55"/>
        <v>8.9741543112313901E-2</v>
      </c>
      <c r="W213" s="321">
        <f t="shared" si="55"/>
        <v>8.6509995458859373E-2</v>
      </c>
      <c r="DA213" s="82"/>
    </row>
    <row r="214" spans="1:105" ht="12" customHeight="1" x14ac:dyDescent="0.3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3">
      <c r="A215" s="32" t="s">
        <v>254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3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3">
      <c r="A217" s="35" t="s">
        <v>46</v>
      </c>
      <c r="B217" s="322">
        <f t="shared" ref="B217:W217" si="56">SUM(B218:B227)</f>
        <v>2251.7536854418536</v>
      </c>
      <c r="C217" s="322">
        <f t="shared" si="56"/>
        <v>2238.9823343482985</v>
      </c>
      <c r="D217" s="322">
        <f t="shared" si="56"/>
        <v>2141.0388409179541</v>
      </c>
      <c r="E217" s="322">
        <f t="shared" si="56"/>
        <v>2004.7760932639658</v>
      </c>
      <c r="F217" s="322">
        <f t="shared" si="56"/>
        <v>2076.9461477424024</v>
      </c>
      <c r="G217" s="322">
        <f t="shared" si="56"/>
        <v>2062.0297508654953</v>
      </c>
      <c r="H217" s="322">
        <f t="shared" si="56"/>
        <v>1822.8927388089839</v>
      </c>
      <c r="I217" s="322">
        <f t="shared" si="56"/>
        <v>1685.5836366552221</v>
      </c>
      <c r="J217" s="322">
        <f t="shared" si="56"/>
        <v>1737.1320671400758</v>
      </c>
      <c r="K217" s="322">
        <f t="shared" si="56"/>
        <v>1879.669035255163</v>
      </c>
      <c r="L217" s="322">
        <f t="shared" si="56"/>
        <v>1889.5707843435011</v>
      </c>
      <c r="M217" s="322">
        <f t="shared" si="56"/>
        <v>1895.2113514468172</v>
      </c>
      <c r="N217" s="322">
        <f t="shared" si="56"/>
        <v>1919.1221041146532</v>
      </c>
      <c r="O217" s="322">
        <f t="shared" si="56"/>
        <v>1861.363758518766</v>
      </c>
      <c r="P217" s="322">
        <f t="shared" si="56"/>
        <v>1808.5749213428246</v>
      </c>
      <c r="Q217" s="322">
        <f t="shared" si="56"/>
        <v>1703.1722043240597</v>
      </c>
      <c r="R217" s="322">
        <f t="shared" si="56"/>
        <v>1740.8887378279119</v>
      </c>
      <c r="S217" s="322">
        <f t="shared" si="56"/>
        <v>1623.4591292996306</v>
      </c>
      <c r="T217" s="322">
        <f t="shared" si="56"/>
        <v>1569.7016229899989</v>
      </c>
      <c r="U217" s="322">
        <f t="shared" si="56"/>
        <v>1507.6852118181077</v>
      </c>
      <c r="V217" s="322">
        <f t="shared" si="56"/>
        <v>1456.1468429710524</v>
      </c>
      <c r="W217" s="322">
        <f t="shared" si="56"/>
        <v>1507.8675192770045</v>
      </c>
      <c r="DA217" s="95"/>
    </row>
    <row r="218" spans="1:105" ht="12" customHeight="1" x14ac:dyDescent="0.3">
      <c r="A218" s="55" t="s">
        <v>92</v>
      </c>
      <c r="B218" s="275">
        <f>IF(B$6=0,0,B$6/CHI!B$10*1000)</f>
        <v>3.3846140361410031</v>
      </c>
      <c r="C218" s="275">
        <f>IF(C$6=0,0,C$6/CHI!C$10*1000)</f>
        <v>3.3523626292276059</v>
      </c>
      <c r="D218" s="275">
        <f>IF(D$6=0,0,D$6/CHI!D$10*1000)</f>
        <v>3.4502648634013462</v>
      </c>
      <c r="E218" s="275">
        <f>IF(E$6=0,0,E$6/CHI!E$10*1000)</f>
        <v>3.5064115224544987</v>
      </c>
      <c r="F218" s="275">
        <f>IF(F$6=0,0,F$6/CHI!F$10*1000)</f>
        <v>3.3467464662474997</v>
      </c>
      <c r="G218" s="275">
        <f>IF(G$6=0,0,G$6/CHI!G$10*1000)</f>
        <v>3.1276600979634117</v>
      </c>
      <c r="H218" s="275">
        <f>IF(H$6=0,0,H$6/CHI!H$10*1000)</f>
        <v>3.7000087048616574</v>
      </c>
      <c r="I218" s="275">
        <f>IF(I$6=0,0,I$6/CHI!I$10*1000)</f>
        <v>3.6524392311241289</v>
      </c>
      <c r="J218" s="275">
        <f>IF(J$6=0,0,J$6/CHI!J$10*1000)</f>
        <v>3.391182458524876</v>
      </c>
      <c r="K218" s="275">
        <f>IF(K$6=0,0,K$6/CHI!K$10*1000)</f>
        <v>3.5431063389740682</v>
      </c>
      <c r="L218" s="275">
        <f>IF(L$6=0,0,L$6/CHI!L$10*1000)</f>
        <v>3.9787179676728295</v>
      </c>
      <c r="M218" s="275">
        <f>IF(M$6=0,0,M$6/CHI!M$10*1000)</f>
        <v>3.8647508151458845</v>
      </c>
      <c r="N218" s="275">
        <f>IF(N$6=0,0,N$6/CHI!N$10*1000)</f>
        <v>3.8535869149757871</v>
      </c>
      <c r="O218" s="275">
        <f>IF(O$6=0,0,O$6/CHI!O$10*1000)</f>
        <v>3.3520836416523707</v>
      </c>
      <c r="P218" s="275">
        <f>IF(P$6=0,0,P$6/CHI!P$10*1000)</f>
        <v>3.0980865861432902</v>
      </c>
      <c r="Q218" s="275">
        <f>IF(Q$6=0,0,Q$6/CHI!Q$10*1000)</f>
        <v>3.277762680163256</v>
      </c>
      <c r="R218" s="275">
        <f>IF(R$6=0,0,R$6/CHI!R$10*1000)</f>
        <v>3.7592890520325977</v>
      </c>
      <c r="S218" s="275">
        <f>IF(S$6=0,0,S$6/CHI!S$10*1000)</f>
        <v>3.7063742338801542</v>
      </c>
      <c r="T218" s="275">
        <f>IF(T$6=0,0,T$6/CHI!T$10*1000)</f>
        <v>3.1784172660691565</v>
      </c>
      <c r="U218" s="275">
        <f>IF(U$6=0,0,U$6/CHI!U$10*1000)</f>
        <v>3.3017379775512254</v>
      </c>
      <c r="V218" s="275">
        <f>IF(V$6=0,0,V$6/CHI!V$10*1000)</f>
        <v>3.4559518300146186</v>
      </c>
      <c r="W218" s="275">
        <f>IF(W$6=0,0,W$6/CHI!W$10*1000)</f>
        <v>3.4500914609966493</v>
      </c>
      <c r="DA218" s="76"/>
    </row>
    <row r="219" spans="1:105" ht="12" customHeight="1" x14ac:dyDescent="0.3">
      <c r="A219" s="202" t="s">
        <v>93</v>
      </c>
      <c r="B219" s="276">
        <f>IF(B$7=0,0,B$7/CHI!B$10*1000)</f>
        <v>26.780079615498714</v>
      </c>
      <c r="C219" s="276">
        <f>IF(C$7=0,0,C$7/CHI!C$10*1000)</f>
        <v>26.524896827851403</v>
      </c>
      <c r="D219" s="276">
        <f>IF(D$7=0,0,D$7/CHI!D$10*1000)</f>
        <v>27.299528616797517</v>
      </c>
      <c r="E219" s="276">
        <f>IF(E$7=0,0,E$7/CHI!E$10*1000)</f>
        <v>27.743777793670297</v>
      </c>
      <c r="F219" s="276">
        <f>IF(F$7=0,0,F$7/CHI!F$10*1000)</f>
        <v>26.480460064860154</v>
      </c>
      <c r="G219" s="276">
        <f>IF(G$7=0,0,G$7/CHI!G$10*1000)</f>
        <v>24.746983124012917</v>
      </c>
      <c r="H219" s="276">
        <f>IF(H$7=0,0,H$7/CHI!H$10*1000)</f>
        <v>29.275576664335954</v>
      </c>
      <c r="I219" s="276">
        <f>IF(I$7=0,0,I$7/CHI!I$10*1000)</f>
        <v>28.899192745710209</v>
      </c>
      <c r="J219" s="276">
        <f>IF(J$7=0,0,J$7/CHI!J$10*1000)</f>
        <v>26.832050940001309</v>
      </c>
      <c r="K219" s="276">
        <f>IF(K$7=0,0,K$7/CHI!K$10*1000)</f>
        <v>28.034118168489094</v>
      </c>
      <c r="L219" s="276">
        <f>IF(L$7=0,0,L$7/CHI!L$10*1000)</f>
        <v>31.48080779791896</v>
      </c>
      <c r="M219" s="276">
        <f>IF(M$7=0,0,M$7/CHI!M$10*1000)</f>
        <v>30.579065565087255</v>
      </c>
      <c r="N219" s="276">
        <f>IF(N$7=0,0,N$7/CHI!N$10*1000)</f>
        <v>30.490733444442988</v>
      </c>
      <c r="O219" s="276">
        <f>IF(O$7=0,0,O$7/CHI!O$10*1000)</f>
        <v>26.522689394626592</v>
      </c>
      <c r="P219" s="276">
        <f>IF(P$7=0,0,P$7/CHI!P$10*1000)</f>
        <v>24.512988644111832</v>
      </c>
      <c r="Q219" s="276">
        <f>IF(Q$7=0,0,Q$7/CHI!Q$10*1000)</f>
        <v>25.934639695450809</v>
      </c>
      <c r="R219" s="276">
        <f>IF(R$7=0,0,R$7/CHI!R$10*1000)</f>
        <v>29.744620519830399</v>
      </c>
      <c r="S219" s="276">
        <f>IF(S$7=0,0,S$7/CHI!S$10*1000)</f>
        <v>29.325942635784937</v>
      </c>
      <c r="T219" s="276">
        <f>IF(T$7=0,0,T$7/CHI!T$10*1000)</f>
        <v>25.148589034883322</v>
      </c>
      <c r="U219" s="276">
        <f>IF(U$7=0,0,U$7/CHI!U$10*1000)</f>
        <v>26.124339426645918</v>
      </c>
      <c r="V219" s="276">
        <f>IF(V$7=0,0,V$7/CHI!V$10*1000)</f>
        <v>27.344525599333142</v>
      </c>
      <c r="W219" s="276">
        <f>IF(W$7=0,0,W$7/CHI!W$10*1000)</f>
        <v>27.298156605054455</v>
      </c>
      <c r="DA219" s="77"/>
    </row>
    <row r="220" spans="1:105" ht="12" customHeight="1" x14ac:dyDescent="0.3">
      <c r="A220" s="202" t="s">
        <v>94</v>
      </c>
      <c r="B220" s="276">
        <f>IF(B$8=0,0,B$8/CHI!B$10*1000)</f>
        <v>29.555341539808381</v>
      </c>
      <c r="C220" s="276">
        <f>IF(C$8=0,0,C$8/CHI!C$10*1000)</f>
        <v>29.273713757057784</v>
      </c>
      <c r="D220" s="276">
        <f>IF(D$8=0,0,D$8/CHI!D$10*1000)</f>
        <v>30.128621861089169</v>
      </c>
      <c r="E220" s="276">
        <f>IF(E$8=0,0,E$8/CHI!E$10*1000)</f>
        <v>30.618909281431804</v>
      </c>
      <c r="F220" s="276">
        <f>IF(F$8=0,0,F$8/CHI!F$10*1000)</f>
        <v>29.224671942172023</v>
      </c>
      <c r="G220" s="276">
        <f>IF(G$8=0,0,G$8/CHI!G$10*1000)</f>
        <v>27.311552049560806</v>
      </c>
      <c r="H220" s="276">
        <f>IF(H$8=0,0,H$8/CHI!H$10*1000)</f>
        <v>32.309450887089142</v>
      </c>
      <c r="I220" s="276">
        <f>IF(I$8=0,0,I$8/CHI!I$10*1000)</f>
        <v>31.894061708834528</v>
      </c>
      <c r="J220" s="276">
        <f>IF(J$8=0,0,J$8/CHI!J$10*1000)</f>
        <v>29.612698734708616</v>
      </c>
      <c r="K220" s="276">
        <f>IF(K$8=0,0,K$8/CHI!K$10*1000)</f>
        <v>30.939338087610537</v>
      </c>
      <c r="L220" s="276">
        <f>IF(L$8=0,0,L$8/CHI!L$10*1000)</f>
        <v>34.743213604117969</v>
      </c>
      <c r="M220" s="276">
        <f>IF(M$8=0,0,M$8/CHI!M$10*1000)</f>
        <v>33.748022400250676</v>
      </c>
      <c r="N220" s="276">
        <f>IF(N$8=0,0,N$8/CHI!N$10*1000)</f>
        <v>33.650536282507161</v>
      </c>
      <c r="O220" s="276">
        <f>IF(O$8=0,0,O$8/CHI!O$10*1000)</f>
        <v>29.271277564043359</v>
      </c>
      <c r="P220" s="276">
        <f>IF(P$8=0,0,P$8/CHI!P$10*1000)</f>
        <v>27.053308352335076</v>
      </c>
      <c r="Q220" s="276">
        <f>IF(Q$8=0,0,Q$8/CHI!Q$10*1000)</f>
        <v>28.622287346274785</v>
      </c>
      <c r="R220" s="276">
        <f>IF(R$8=0,0,R$8/CHI!R$10*1000)</f>
        <v>32.827102497738707</v>
      </c>
      <c r="S220" s="276">
        <f>IF(S$8=0,0,S$8/CHI!S$10*1000)</f>
        <v>32.365036363664693</v>
      </c>
      <c r="T220" s="276">
        <f>IF(T$8=0,0,T$8/CHI!T$10*1000)</f>
        <v>27.754777014930632</v>
      </c>
      <c r="U220" s="276">
        <f>IF(U$8=0,0,U$8/CHI!U$10*1000)</f>
        <v>28.831645960064577</v>
      </c>
      <c r="V220" s="276">
        <f>IF(V$8=0,0,V$8/CHI!V$10*1000)</f>
        <v>30.178281951955032</v>
      </c>
      <c r="W220" s="276">
        <f>IF(W$8=0,0,W$8/CHI!W$10*1000)</f>
        <v>30.127107665603376</v>
      </c>
      <c r="DA220" s="77"/>
    </row>
    <row r="221" spans="1:105" ht="12" customHeight="1" x14ac:dyDescent="0.3">
      <c r="A221" s="202" t="s">
        <v>95</v>
      </c>
      <c r="B221" s="276">
        <f>IF(B$9=0,0,B$9/CHI!B$10*1000)</f>
        <v>48.087461278613809</v>
      </c>
      <c r="C221" s="276">
        <f>IF(C$9=0,0,C$9/CHI!C$10*1000)</f>
        <v>47.629244103902458</v>
      </c>
      <c r="D221" s="276">
        <f>IF(D$9=0,0,D$9/CHI!D$10*1000)</f>
        <v>49.020206217942309</v>
      </c>
      <c r="E221" s="276">
        <f>IF(E$9=0,0,E$9/CHI!E$10*1000)</f>
        <v>49.817919122371528</v>
      </c>
      <c r="F221" s="276">
        <f>IF(F$9=0,0,F$9/CHI!F$10*1000)</f>
        <v>47.54945154352292</v>
      </c>
      <c r="G221" s="276">
        <f>IF(G$9=0,0,G$9/CHI!G$10*1000)</f>
        <v>44.436745888155137</v>
      </c>
      <c r="H221" s="276">
        <f>IF(H$9=0,0,H$9/CHI!H$10*1000)</f>
        <v>52.568482971969985</v>
      </c>
      <c r="I221" s="276">
        <f>IF(I$9=0,0,I$9/CHI!I$10*1000)</f>
        <v>51.89263184035746</v>
      </c>
      <c r="J221" s="276">
        <f>IF(J$9=0,0,J$9/CHI!J$10*1000)</f>
        <v>48.180783221285346</v>
      </c>
      <c r="K221" s="276">
        <f>IF(K$9=0,0,K$9/CHI!K$10*1000)</f>
        <v>50.339266770779446</v>
      </c>
      <c r="L221" s="276">
        <f>IF(L$9=0,0,L$9/CHI!L$10*1000)</f>
        <v>56.52829071971076</v>
      </c>
      <c r="M221" s="276">
        <f>IF(M$9=0,0,M$9/CHI!M$10*1000)</f>
        <v>54.909083632682943</v>
      </c>
      <c r="N221" s="276">
        <f>IF(N$9=0,0,N$9/CHI!N$10*1000)</f>
        <v>54.750470682604892</v>
      </c>
      <c r="O221" s="276">
        <f>IF(O$9=0,0,O$9/CHI!O$10*1000)</f>
        <v>47.625280341985132</v>
      </c>
      <c r="P221" s="276">
        <f>IF(P$9=0,0,P$9/CHI!P$10*1000)</f>
        <v>44.01657534896303</v>
      </c>
      <c r="Q221" s="276">
        <f>IF(Q$9=0,0,Q$9/CHI!Q$10*1000)</f>
        <v>46.569353042850025</v>
      </c>
      <c r="R221" s="276">
        <f>IF(R$9=0,0,R$9/CHI!R$10*1000)</f>
        <v>53.410718266371667</v>
      </c>
      <c r="S221" s="276">
        <f>IF(S$9=0,0,S$9/CHI!S$10*1000)</f>
        <v>52.658922273741567</v>
      </c>
      <c r="T221" s="276">
        <f>IF(T$9=0,0,T$9/CHI!T$10*1000)</f>
        <v>45.157886712436579</v>
      </c>
      <c r="U221" s="276">
        <f>IF(U$9=0,0,U$9/CHI!U$10*1000)</f>
        <v>46.90998602861341</v>
      </c>
      <c r="V221" s="276">
        <f>IF(V$9=0,0,V$9/CHI!V$10*1000)</f>
        <v>49.101004732599613</v>
      </c>
      <c r="W221" s="276">
        <f>IF(W$9=0,0,W$9/CHI!W$10*1000)</f>
        <v>49.017742574722575</v>
      </c>
      <c r="DA221" s="77"/>
    </row>
    <row r="222" spans="1:105" ht="12" customHeight="1" x14ac:dyDescent="0.3">
      <c r="A222" s="56" t="s">
        <v>96</v>
      </c>
      <c r="B222" s="277">
        <f>IF(B$10=0,0,B$10/CHI!B$10*1000)</f>
        <v>11.0012913067578</v>
      </c>
      <c r="C222" s="277">
        <f>IF(C$10=0,0,C$10/CHI!C$10*1000)</f>
        <v>11.119273453755271</v>
      </c>
      <c r="D222" s="277">
        <f>IF(D$10=0,0,D$10/CHI!D$10*1000)</f>
        <v>11.391731110214264</v>
      </c>
      <c r="E222" s="277">
        <f>IF(E$10=0,0,E$10/CHI!E$10*1000)</f>
        <v>11.376165267095992</v>
      </c>
      <c r="F222" s="277">
        <f>IF(F$10=0,0,F$10/CHI!F$10*1000)</f>
        <v>9.8375191786223528</v>
      </c>
      <c r="G222" s="277">
        <f>IF(G$10=0,0,G$10/CHI!G$10*1000)</f>
        <v>9.7008738638347083</v>
      </c>
      <c r="H222" s="277">
        <f>IF(H$10=0,0,H$10/CHI!H$10*1000)</f>
        <v>11.090114411910202</v>
      </c>
      <c r="I222" s="277">
        <f>IF(I$10=0,0,I$10/CHI!I$10*1000)</f>
        <v>11.13420048822787</v>
      </c>
      <c r="J222" s="277">
        <f>IF(J$10=0,0,J$10/CHI!J$10*1000)</f>
        <v>10.457977688919071</v>
      </c>
      <c r="K222" s="277">
        <f>IF(K$10=0,0,K$10/CHI!K$10*1000)</f>
        <v>13.017695045257046</v>
      </c>
      <c r="L222" s="277">
        <f>IF(L$10=0,0,L$10/CHI!L$10*1000)</f>
        <v>13.707087093142531</v>
      </c>
      <c r="M222" s="277">
        <f>IF(M$10=0,0,M$10/CHI!M$10*1000)</f>
        <v>13.702072689201826</v>
      </c>
      <c r="N222" s="277">
        <f>IF(N$10=0,0,N$10/CHI!N$10*1000)</f>
        <v>14.006077949720009</v>
      </c>
      <c r="O222" s="277">
        <f>IF(O$10=0,0,O$10/CHI!O$10*1000)</f>
        <v>13.069585282084374</v>
      </c>
      <c r="P222" s="277">
        <f>IF(P$10=0,0,P$10/CHI!P$10*1000)</f>
        <v>11.835679473012595</v>
      </c>
      <c r="Q222" s="277">
        <f>IF(Q$10=0,0,Q$10/CHI!Q$10*1000)</f>
        <v>12.255373443734836</v>
      </c>
      <c r="R222" s="277">
        <f>IF(R$10=0,0,R$10/CHI!R$10*1000)</f>
        <v>13.34251687310757</v>
      </c>
      <c r="S222" s="277">
        <f>IF(S$10=0,0,S$10/CHI!S$10*1000)</f>
        <v>12.789421005636255</v>
      </c>
      <c r="T222" s="277">
        <f>IF(T$10=0,0,T$10/CHI!T$10*1000)</f>
        <v>11.351358006967224</v>
      </c>
      <c r="U222" s="277">
        <f>IF(U$10=0,0,U$10/CHI!U$10*1000)</f>
        <v>11.301890747733175</v>
      </c>
      <c r="V222" s="277">
        <f>IF(V$10=0,0,V$10/CHI!V$10*1000)</f>
        <v>11.797458833059082</v>
      </c>
      <c r="W222" s="277">
        <f>IF(W$10=0,0,W$10/CHI!W$10*1000)</f>
        <v>12.171966361740248</v>
      </c>
      <c r="DA222" s="78"/>
    </row>
    <row r="223" spans="1:105" ht="12" customHeight="1" x14ac:dyDescent="0.3">
      <c r="A223" s="134" t="s">
        <v>999</v>
      </c>
      <c r="B223" s="323">
        <f>IF(B$16=0,0,B$16/CHI!B$10*1000)</f>
        <v>1816.6075830109439</v>
      </c>
      <c r="C223" s="323">
        <f>IF(C$16=0,0,C$16/CHI!C$10*1000)</f>
        <v>1801.5958579558851</v>
      </c>
      <c r="D223" s="323">
        <f>IF(D$16=0,0,D$16/CHI!D$10*1000)</f>
        <v>1699.1066114399723</v>
      </c>
      <c r="E223" s="323">
        <f>IF(E$16=0,0,E$16/CHI!E$10*1000)</f>
        <v>1568.0214296962451</v>
      </c>
      <c r="F223" s="323">
        <f>IF(F$16=0,0,F$16/CHI!F$10*1000)</f>
        <v>1685.0025556950991</v>
      </c>
      <c r="G223" s="323">
        <f>IF(G$16=0,0,G$16/CHI!G$10*1000)</f>
        <v>1672.0362252077962</v>
      </c>
      <c r="H223" s="323">
        <f>IF(H$16=0,0,H$16/CHI!H$10*1000)</f>
        <v>1385.7193318922023</v>
      </c>
      <c r="I223" s="323">
        <f>IF(I$16=0,0,I$16/CHI!I$10*1000)</f>
        <v>1248.3411119550774</v>
      </c>
      <c r="J223" s="323">
        <f>IF(J$16=0,0,J$16/CHI!J$10*1000)</f>
        <v>1321.8006332044929</v>
      </c>
      <c r="K223" s="323">
        <f>IF(K$16=0,0,K$16/CHI!K$10*1000)</f>
        <v>1298.8790672104496</v>
      </c>
      <c r="L223" s="323">
        <f>IF(L$16=0,0,L$16/CHI!L$10*1000)</f>
        <v>1282.3313969265146</v>
      </c>
      <c r="M223" s="323">
        <f>IF(M$16=0,0,M$16/CHI!M$10*1000)</f>
        <v>1290.0477613097257</v>
      </c>
      <c r="N223" s="323">
        <f>IF(N$16=0,0,N$16/CHI!N$10*1000)</f>
        <v>1300.3445665609156</v>
      </c>
      <c r="O223" s="323">
        <f>IF(O$16=0,0,O$16/CHI!O$10*1000)</f>
        <v>1285.5206847696827</v>
      </c>
      <c r="P223" s="323">
        <f>IF(P$16=0,0,P$16/CHI!P$10*1000)</f>
        <v>1286.0087685764433</v>
      </c>
      <c r="Q223" s="323">
        <f>IF(Q$16=0,0,Q$16/CHI!Q$10*1000)</f>
        <v>1170.4609339523536</v>
      </c>
      <c r="R223" s="323">
        <f>IF(R$16=0,0,R$16/CHI!R$10*1000)</f>
        <v>1161.3049059514794</v>
      </c>
      <c r="S223" s="323">
        <f>IF(S$16=0,0,S$16/CHI!S$10*1000)</f>
        <v>1096.1481668710521</v>
      </c>
      <c r="T223" s="323">
        <f>IF(T$16=0,0,T$16/CHI!T$10*1000)</f>
        <v>1095.9852199435702</v>
      </c>
      <c r="U223" s="323">
        <f>IF(U$16=0,0,U$16/CHI!U$10*1000)</f>
        <v>1042.6361949107852</v>
      </c>
      <c r="V223" s="323">
        <f>IF(V$16=0,0,V$16/CHI!V$10*1000)</f>
        <v>972.47956550513834</v>
      </c>
      <c r="W223" s="323">
        <f>IF(W$16=0,0,W$16/CHI!W$10*1000)</f>
        <v>1006.1393018683675</v>
      </c>
      <c r="DA223" s="140"/>
    </row>
    <row r="224" spans="1:105" ht="12" customHeight="1" x14ac:dyDescent="0.3">
      <c r="A224" s="203" t="s">
        <v>1000</v>
      </c>
      <c r="B224" s="278">
        <f>IF(B$25=0,0,B$25/CHI!B$10*1000)</f>
        <v>160.47673120873966</v>
      </c>
      <c r="C224" s="278">
        <f>IF(C$25=0,0,C$25/CHI!C$10*1000)</f>
        <v>162.48776976372329</v>
      </c>
      <c r="D224" s="278">
        <f>IF(D$25=0,0,D$25/CHI!D$10*1000)</f>
        <v>165.65641049204373</v>
      </c>
      <c r="E224" s="278">
        <f>IF(E$25=0,0,E$25/CHI!E$10*1000)</f>
        <v>163.86217884785003</v>
      </c>
      <c r="F224" s="278">
        <f>IF(F$25=0,0,F$25/CHI!F$10*1000)</f>
        <v>143.73880327660143</v>
      </c>
      <c r="G224" s="278">
        <f>IF(G$25=0,0,G$25/CHI!G$10*1000)</f>
        <v>146.79123345854782</v>
      </c>
      <c r="H224" s="278">
        <f>IF(H$25=0,0,H$25/CHI!H$10*1000)</f>
        <v>164.13249869603285</v>
      </c>
      <c r="I224" s="278">
        <f>IF(I$25=0,0,I$25/CHI!I$10*1000)</f>
        <v>165.17879530286595</v>
      </c>
      <c r="J224" s="278">
        <f>IF(J$25=0,0,J$25/CHI!J$10*1000)</f>
        <v>159.21659411426342</v>
      </c>
      <c r="K224" s="278">
        <f>IF(K$25=0,0,K$25/CHI!K$10*1000)</f>
        <v>278.6295545729476</v>
      </c>
      <c r="L224" s="278">
        <f>IF(L$25=0,0,L$25/CHI!L$10*1000)</f>
        <v>287.11746969721094</v>
      </c>
      <c r="M224" s="278">
        <f>IF(M$25=0,0,M$25/CHI!M$10*1000)</f>
        <v>285.47848333609079</v>
      </c>
      <c r="N224" s="278">
        <f>IF(N$25=0,0,N$25/CHI!N$10*1000)</f>
        <v>296.78140412762338</v>
      </c>
      <c r="O224" s="278">
        <f>IF(O$25=0,0,O$25/CHI!O$10*1000)</f>
        <v>283.33011639414053</v>
      </c>
      <c r="P224" s="278">
        <f>IF(P$25=0,0,P$25/CHI!P$10*1000)</f>
        <v>254.37865452918257</v>
      </c>
      <c r="Q224" s="278">
        <f>IF(Q$25=0,0,Q$25/CHI!Q$10*1000)</f>
        <v>256.142921156456</v>
      </c>
      <c r="R224" s="278">
        <f>IF(R$25=0,0,R$25/CHI!R$10*1000)</f>
        <v>278.7931901422516</v>
      </c>
      <c r="S224" s="278">
        <f>IF(S$25=0,0,S$25/CHI!S$10*1000)</f>
        <v>237.51162445709747</v>
      </c>
      <c r="T224" s="278">
        <f>IF(T$25=0,0,T$25/CHI!T$10*1000)</f>
        <v>214.44456301520617</v>
      </c>
      <c r="U224" s="278">
        <f>IF(U$25=0,0,U$25/CHI!U$10*1000)</f>
        <v>203.53764099595705</v>
      </c>
      <c r="V224" s="278">
        <f>IF(V$25=0,0,V$25/CHI!V$10*1000)</f>
        <v>215.03569352662444</v>
      </c>
      <c r="W224" s="278">
        <f>IF(W$25=0,0,W$25/CHI!W$10*1000)</f>
        <v>227.01290555457152</v>
      </c>
      <c r="DA224" s="79"/>
    </row>
    <row r="225" spans="1:105" ht="12" customHeight="1" x14ac:dyDescent="0.3">
      <c r="A225" s="203" t="s">
        <v>1012</v>
      </c>
      <c r="B225" s="278">
        <f>IF(B$36=0,0,B$36/CHI!B$10*1000)</f>
        <v>91.189310046679012</v>
      </c>
      <c r="C225" s="278">
        <f>IF(C$36=0,0,C$36/CHI!C$10*1000)</f>
        <v>92.332731729140477</v>
      </c>
      <c r="D225" s="278">
        <f>IF(D$36=0,0,D$36/CHI!D$10*1000)</f>
        <v>94.188800811315147</v>
      </c>
      <c r="E225" s="278">
        <f>IF(E$36=0,0,E$36/CHI!E$10*1000)</f>
        <v>93.352193537928855</v>
      </c>
      <c r="F225" s="278">
        <f>IF(F$36=0,0,F$36/CHI!F$10*1000)</f>
        <v>78.22114639811916</v>
      </c>
      <c r="G225" s="278">
        <f>IF(G$36=0,0,G$36/CHI!G$10*1000)</f>
        <v>79.31905796161638</v>
      </c>
      <c r="H225" s="278">
        <f>IF(H$36=0,0,H$36/CHI!H$10*1000)</f>
        <v>89.033699928772151</v>
      </c>
      <c r="I225" s="278">
        <f>IF(I$36=0,0,I$36/CHI!I$10*1000)</f>
        <v>89.967365198707171</v>
      </c>
      <c r="J225" s="278">
        <f>IF(J$36=0,0,J$36/CHI!J$10*1000)</f>
        <v>85.038491415094541</v>
      </c>
      <c r="K225" s="278">
        <f>IF(K$36=0,0,K$36/CHI!K$10*1000)</f>
        <v>115.71925598250219</v>
      </c>
      <c r="L225" s="278">
        <f>IF(L$36=0,0,L$36/CHI!L$10*1000)</f>
        <v>119.08122375351407</v>
      </c>
      <c r="M225" s="278">
        <f>IF(M$36=0,0,M$36/CHI!M$10*1000)</f>
        <v>120.40161929524456</v>
      </c>
      <c r="N225" s="278">
        <f>IF(N$36=0,0,N$36/CHI!N$10*1000)</f>
        <v>123.52433962097669</v>
      </c>
      <c r="O225" s="278">
        <f>IF(O$36=0,0,O$36/CHI!O$10*1000)</f>
        <v>116.56478185219802</v>
      </c>
      <c r="P225" s="278">
        <f>IF(P$36=0,0,P$36/CHI!P$10*1000)</f>
        <v>105.1448690157365</v>
      </c>
      <c r="Q225" s="278">
        <f>IF(Q$36=0,0,Q$36/CHI!Q$10*1000)</f>
        <v>107.71089091950996</v>
      </c>
      <c r="R225" s="278">
        <f>IF(R$36=0,0,R$36/CHI!R$10*1000)</f>
        <v>115.0392311092</v>
      </c>
      <c r="S225" s="278">
        <f>IF(S$36=0,0,S$36/CHI!S$10*1000)</f>
        <v>108.21587484159633</v>
      </c>
      <c r="T225" s="278">
        <f>IF(T$36=0,0,T$36/CHI!T$10*1000)</f>
        <v>97.995660843409539</v>
      </c>
      <c r="U225" s="278">
        <f>IF(U$36=0,0,U$36/CHI!U$10*1000)</f>
        <v>96.109494467672491</v>
      </c>
      <c r="V225" s="278">
        <f>IF(V$36=0,0,V$36/CHI!V$10*1000)</f>
        <v>99.950099878433832</v>
      </c>
      <c r="W225" s="278">
        <f>IF(W$36=0,0,W$36/CHI!W$10*1000)</f>
        <v>104.85341347283001</v>
      </c>
      <c r="DA225" s="79"/>
    </row>
    <row r="226" spans="1:105" ht="12" customHeight="1" x14ac:dyDescent="0.3">
      <c r="A226" s="203" t="s">
        <v>1023</v>
      </c>
      <c r="B226" s="278">
        <f>IF(B$44=0,0,B$44/CHI!B$10*1000)</f>
        <v>14.549954470446828</v>
      </c>
      <c r="C226" s="278">
        <f>IF(C$44=0,0,C$44/CHI!C$10*1000)</f>
        <v>14.712139625121752</v>
      </c>
      <c r="D226" s="278">
        <f>IF(D$44=0,0,D$44/CHI!D$10*1000)</f>
        <v>15.054610663298128</v>
      </c>
      <c r="E226" s="278">
        <f>IF(E$44=0,0,E$44/CHI!E$10*1000)</f>
        <v>14.997126849405584</v>
      </c>
      <c r="F226" s="278">
        <f>IF(F$44=0,0,F$44/CHI!F$10*1000)</f>
        <v>13.018571766364246</v>
      </c>
      <c r="G226" s="278">
        <f>IF(G$44=0,0,G$44/CHI!G$10*1000)</f>
        <v>12.957801694788428</v>
      </c>
      <c r="H226" s="278">
        <f>IF(H$44=0,0,H$44/CHI!H$10*1000)</f>
        <v>14.726623637941865</v>
      </c>
      <c r="I226" s="278">
        <f>IF(I$44=0,0,I$44/CHI!I$10*1000)</f>
        <v>14.793598485362555</v>
      </c>
      <c r="J226" s="278">
        <f>IF(J$44=0,0,J$44/CHI!J$10*1000)</f>
        <v>13.996846727732668</v>
      </c>
      <c r="K226" s="278">
        <f>IF(K$44=0,0,K$44/CHI!K$10*1000)</f>
        <v>19.414650934878289</v>
      </c>
      <c r="L226" s="278">
        <f>IF(L$44=0,0,L$44/CHI!L$10*1000)</f>
        <v>20.258366117447999</v>
      </c>
      <c r="M226" s="278">
        <f>IF(M$44=0,0,M$44/CHI!M$10*1000)</f>
        <v>20.217560733637029</v>
      </c>
      <c r="N226" s="278">
        <f>IF(N$44=0,0,N$44/CHI!N$10*1000)</f>
        <v>20.759584088464848</v>
      </c>
      <c r="O226" s="278">
        <f>IF(O$44=0,0,O$44/CHI!O$10*1000)</f>
        <v>19.510731277453001</v>
      </c>
      <c r="P226" s="278">
        <f>IF(P$44=0,0,P$44/CHI!P$10*1000)</f>
        <v>17.575589098244631</v>
      </c>
      <c r="Q226" s="278">
        <f>IF(Q$44=0,0,Q$44/CHI!Q$10*1000)</f>
        <v>17.983818341643477</v>
      </c>
      <c r="R226" s="278">
        <f>IF(R$44=0,0,R$44/CHI!R$10*1000)</f>
        <v>19.539343295110882</v>
      </c>
      <c r="S226" s="278">
        <f>IF(S$44=0,0,S$44/CHI!S$10*1000)</f>
        <v>17.989998810314717</v>
      </c>
      <c r="T226" s="278">
        <f>IF(T$44=0,0,T$44/CHI!T$10*1000)</f>
        <v>16.069315547855755</v>
      </c>
      <c r="U226" s="278">
        <f>IF(U$44=0,0,U$44/CHI!U$10*1000)</f>
        <v>15.735147615317777</v>
      </c>
      <c r="V226" s="278">
        <f>IF(V$44=0,0,V$44/CHI!V$10*1000)</f>
        <v>16.480520115089458</v>
      </c>
      <c r="W226" s="278">
        <f>IF(W$44=0,0,W$44/CHI!W$10*1000)</f>
        <v>17.223040753883208</v>
      </c>
      <c r="DA226" s="79"/>
    </row>
    <row r="227" spans="1:105" ht="12" customHeight="1" x14ac:dyDescent="0.3">
      <c r="A227" s="41" t="s">
        <v>1040</v>
      </c>
      <c r="B227" s="279">
        <f>IF(B$58=0,0,B$58/CHI!B$10*1000)</f>
        <v>50.121318928224362</v>
      </c>
      <c r="C227" s="279">
        <f>IF(C$58=0,0,C$58/CHI!C$10*1000)</f>
        <v>49.954344502633525</v>
      </c>
      <c r="D227" s="279">
        <f>IF(D$58=0,0,D$58/CHI!D$10*1000)</f>
        <v>45.742054841879821</v>
      </c>
      <c r="E227" s="279">
        <f>IF(E$58=0,0,E$58/CHI!E$10*1000)</f>
        <v>41.479981345512201</v>
      </c>
      <c r="F227" s="279">
        <f>IF(F$58=0,0,F$58/CHI!F$10*1000)</f>
        <v>40.526221410793433</v>
      </c>
      <c r="G227" s="279">
        <f>IF(G$58=0,0,G$58/CHI!G$10*1000)</f>
        <v>41.601617519219388</v>
      </c>
      <c r="H227" s="279">
        <f>IF(H$58=0,0,H$58/CHI!H$10*1000)</f>
        <v>40.33695101386764</v>
      </c>
      <c r="I227" s="279">
        <f>IF(I$58=0,0,I$58/CHI!I$10*1000)</f>
        <v>39.83023969895472</v>
      </c>
      <c r="J227" s="279">
        <f>IF(J$58=0,0,J$58/CHI!J$10*1000)</f>
        <v>38.604808635053182</v>
      </c>
      <c r="K227" s="279">
        <f>IF(K$58=0,0,K$58/CHI!K$10*1000)</f>
        <v>41.152982143275359</v>
      </c>
      <c r="L227" s="279">
        <f>IF(L$58=0,0,L$58/CHI!L$10*1000)</f>
        <v>40.34421066625066</v>
      </c>
      <c r="M227" s="279">
        <f>IF(M$58=0,0,M$58/CHI!M$10*1000)</f>
        <v>42.262931669750479</v>
      </c>
      <c r="N227" s="279">
        <f>IF(N$58=0,0,N$58/CHI!N$10*1000)</f>
        <v>40.96080444242186</v>
      </c>
      <c r="O227" s="279">
        <f>IF(O$58=0,0,O$58/CHI!O$10*1000)</f>
        <v>36.596528000899887</v>
      </c>
      <c r="P227" s="279">
        <f>IF(P$58=0,0,P$58/CHI!P$10*1000)</f>
        <v>34.950401718651911</v>
      </c>
      <c r="Q227" s="279">
        <f>IF(Q$58=0,0,Q$58/CHI!Q$10*1000)</f>
        <v>34.214223745623222</v>
      </c>
      <c r="R227" s="279">
        <f>IF(R$58=0,0,R$58/CHI!R$10*1000)</f>
        <v>33.127820120788776</v>
      </c>
      <c r="S227" s="279">
        <f>IF(S$58=0,0,S$58/CHI!S$10*1000)</f>
        <v>32.747767806862448</v>
      </c>
      <c r="T227" s="279">
        <f>IF(T$58=0,0,T$58/CHI!T$10*1000)</f>
        <v>32.615835604670579</v>
      </c>
      <c r="U227" s="279">
        <f>IF(U$58=0,0,U$58/CHI!U$10*1000)</f>
        <v>33.197133687767128</v>
      </c>
      <c r="V227" s="279">
        <f>IF(V$58=0,0,V$58/CHI!V$10*1000)</f>
        <v>30.323740998804787</v>
      </c>
      <c r="W227" s="279">
        <f>IF(W$58=0,0,W$58/CHI!W$10*1000)</f>
        <v>30.573792959235096</v>
      </c>
      <c r="DA227" s="82"/>
    </row>
    <row r="228" spans="1:105" ht="12" customHeight="1" x14ac:dyDescent="0.3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3">
      <c r="A229" s="35" t="s">
        <v>47</v>
      </c>
      <c r="B229" s="322">
        <f t="shared" ref="B229:W229" si="57">SUM(B230:B238)</f>
        <v>343.49108867048875</v>
      </c>
      <c r="C229" s="322">
        <f t="shared" si="57"/>
        <v>345.7607712039553</v>
      </c>
      <c r="D229" s="322">
        <f t="shared" si="57"/>
        <v>346.32255351809533</v>
      </c>
      <c r="E229" s="322">
        <f t="shared" si="57"/>
        <v>361.52725378357638</v>
      </c>
      <c r="F229" s="322">
        <f t="shared" si="57"/>
        <v>316.55440261812839</v>
      </c>
      <c r="G229" s="322">
        <f t="shared" si="57"/>
        <v>311.80595347155798</v>
      </c>
      <c r="H229" s="322">
        <f t="shared" si="57"/>
        <v>362.06410256731829</v>
      </c>
      <c r="I229" s="322">
        <f t="shared" si="57"/>
        <v>352.05751321740706</v>
      </c>
      <c r="J229" s="322">
        <f t="shared" si="57"/>
        <v>333.09876069231763</v>
      </c>
      <c r="K229" s="322">
        <f t="shared" si="57"/>
        <v>579.82813302506236</v>
      </c>
      <c r="L229" s="322">
        <f t="shared" si="57"/>
        <v>601.11070936448357</v>
      </c>
      <c r="M229" s="322">
        <f t="shared" si="57"/>
        <v>571.50848086741667</v>
      </c>
      <c r="N229" s="322">
        <f t="shared" si="57"/>
        <v>641.03007238341115</v>
      </c>
      <c r="O229" s="322">
        <f t="shared" si="57"/>
        <v>630.89002475199709</v>
      </c>
      <c r="P229" s="322">
        <f t="shared" si="57"/>
        <v>594.84291146530632</v>
      </c>
      <c r="Q229" s="322">
        <f t="shared" si="57"/>
        <v>607.94931764758985</v>
      </c>
      <c r="R229" s="322">
        <f t="shared" si="57"/>
        <v>770.56693509024274</v>
      </c>
      <c r="S229" s="322">
        <f t="shared" si="57"/>
        <v>701.6264150345296</v>
      </c>
      <c r="T229" s="322">
        <f t="shared" si="57"/>
        <v>452.13563538405799</v>
      </c>
      <c r="U229" s="322">
        <f t="shared" si="57"/>
        <v>459.42930771400933</v>
      </c>
      <c r="V229" s="322">
        <f t="shared" si="57"/>
        <v>586.47175801943138</v>
      </c>
      <c r="W229" s="322">
        <f t="shared" si="57"/>
        <v>603.59216331656239</v>
      </c>
      <c r="DA229" s="95"/>
    </row>
    <row r="230" spans="1:105" ht="12" customHeight="1" x14ac:dyDescent="0.3">
      <c r="A230" s="55" t="s">
        <v>92</v>
      </c>
      <c r="B230" s="275">
        <f>IF(B$62=0,0,B$62/CHI!B$11*1000)</f>
        <v>3.1840572314326425</v>
      </c>
      <c r="C230" s="275">
        <f>IF(C$62=0,0,C$62/CHI!C$11*1000)</f>
        <v>3.1578663389032879</v>
      </c>
      <c r="D230" s="275">
        <f>IF(D$62=0,0,D$62/CHI!D$11*1000)</f>
        <v>3.182062155131824</v>
      </c>
      <c r="E230" s="275">
        <f>IF(E$62=0,0,E$62/CHI!E$11*1000)</f>
        <v>3.3796715170386338</v>
      </c>
      <c r="F230" s="275">
        <f>IF(F$62=0,0,F$62/CHI!F$11*1000)</f>
        <v>3.1611268190087105</v>
      </c>
      <c r="G230" s="275">
        <f>IF(G$62=0,0,G$62/CHI!G$11*1000)</f>
        <v>2.9467305282060456</v>
      </c>
      <c r="H230" s="275">
        <f>IF(H$62=0,0,H$62/CHI!H$11*1000)</f>
        <v>3.5447970015811663</v>
      </c>
      <c r="I230" s="275">
        <f>IF(I$62=0,0,I$62/CHI!I$11*1000)</f>
        <v>3.4009494287775941</v>
      </c>
      <c r="J230" s="275">
        <f>IF(J$62=0,0,J$62/CHI!J$11*1000)</f>
        <v>3.1555660245626207</v>
      </c>
      <c r="K230" s="275">
        <f>IF(K$62=0,0,K$62/CHI!K$11*1000)</f>
        <v>4.0706372283149772</v>
      </c>
      <c r="L230" s="275">
        <f>IF(L$62=0,0,L$62/CHI!L$11*1000)</f>
        <v>4.4961891730772336</v>
      </c>
      <c r="M230" s="275">
        <f>IF(M$62=0,0,M$62/CHI!M$11*1000)</f>
        <v>4.1870113149477257</v>
      </c>
      <c r="N230" s="275">
        <f>IF(N$62=0,0,N$62/CHI!N$11*1000)</f>
        <v>4.5678566847454887</v>
      </c>
      <c r="O230" s="275">
        <f>IF(O$62=0,0,O$62/CHI!O$11*1000)</f>
        <v>4.2034413101442256</v>
      </c>
      <c r="P230" s="275">
        <f>IF(P$62=0,0,P$62/CHI!P$11*1000)</f>
        <v>4.0470516969296506</v>
      </c>
      <c r="Q230" s="275">
        <f>IF(Q$62=0,0,Q$62/CHI!Q$11*1000)</f>
        <v>4.2742324277117598</v>
      </c>
      <c r="R230" s="275">
        <f>IF(R$62=0,0,R$62/CHI!R$11*1000)</f>
        <v>5.6547530686133429</v>
      </c>
      <c r="S230" s="275">
        <f>IF(S$62=0,0,S$62/CHI!S$11*1000)</f>
        <v>5.5880675590456041</v>
      </c>
      <c r="T230" s="275">
        <f>IF(T$62=0,0,T$62/CHI!T$11*1000)</f>
        <v>3.4698616512299258</v>
      </c>
      <c r="U230" s="275">
        <f>IF(U$62=0,0,U$62/CHI!U$11*1000)</f>
        <v>3.7301267108204899</v>
      </c>
      <c r="V230" s="275">
        <f>IF(V$62=0,0,V$62/CHI!V$11*1000)</f>
        <v>4.7478257897597853</v>
      </c>
      <c r="W230" s="275">
        <f>IF(W$62=0,0,W$62/CHI!W$11*1000)</f>
        <v>4.7037009694840313</v>
      </c>
      <c r="DA230" s="76"/>
    </row>
    <row r="231" spans="1:105" ht="12" customHeight="1" x14ac:dyDescent="0.3">
      <c r="A231" s="202" t="s">
        <v>93</v>
      </c>
      <c r="B231" s="276">
        <f>IF(B$63=0,0,B$63/CHI!B$11*1000)</f>
        <v>25.268903458604072</v>
      </c>
      <c r="C231" s="276">
        <f>IF(C$63=0,0,C$63/CHI!C$11*1000)</f>
        <v>25.061050682502671</v>
      </c>
      <c r="D231" s="276">
        <f>IF(D$63=0,0,D$63/CHI!D$11*1000)</f>
        <v>25.253070391930432</v>
      </c>
      <c r="E231" s="276">
        <f>IF(E$63=0,0,E$63/CHI!E$11*1000)</f>
        <v>26.821312268755253</v>
      </c>
      <c r="F231" s="276">
        <f>IF(F$63=0,0,F$63/CHI!F$11*1000)</f>
        <v>25.086926083296134</v>
      </c>
      <c r="G231" s="276">
        <f>IF(G$63=0,0,G$63/CHI!G$11*1000)</f>
        <v>23.38546195108966</v>
      </c>
      <c r="H231" s="276">
        <f>IF(H$63=0,0,H$63/CHI!H$11*1000)</f>
        <v>28.131759796604186</v>
      </c>
      <c r="I231" s="276">
        <f>IF(I$63=0,0,I$63/CHI!I$11*1000)</f>
        <v>26.990175281713885</v>
      </c>
      <c r="J231" s="276">
        <f>IF(J$63=0,0,J$63/CHI!J$11*1000)</f>
        <v>25.04279522514944</v>
      </c>
      <c r="K231" s="276">
        <f>IF(K$63=0,0,K$63/CHI!K$11*1000)</f>
        <v>32.304865038813858</v>
      </c>
      <c r="L231" s="276">
        <f>IF(L$63=0,0,L$63/CHI!L$11*1000)</f>
        <v>35.68207537996728</v>
      </c>
      <c r="M231" s="276">
        <f>IF(M$63=0,0,M$63/CHI!M$11*1000)</f>
        <v>33.228418023721417</v>
      </c>
      <c r="N231" s="276">
        <f>IF(N$63=0,0,N$63/CHI!N$11*1000)</f>
        <v>36.250833822995865</v>
      </c>
      <c r="O231" s="276">
        <f>IF(O$63=0,0,O$63/CHI!O$11*1000)</f>
        <v>33.35880762801218</v>
      </c>
      <c r="P231" s="276">
        <f>IF(P$63=0,0,P$63/CHI!P$11*1000)</f>
        <v>32.117688593079073</v>
      </c>
      <c r="Q231" s="276">
        <f>IF(Q$63=0,0,Q$63/CHI!Q$11*1000)</f>
        <v>33.920610945453149</v>
      </c>
      <c r="R231" s="276">
        <f>IF(R$63=0,0,R$63/CHI!R$11*1000)</f>
        <v>44.876520422575332</v>
      </c>
      <c r="S231" s="276">
        <f>IF(S$63=0,0,S$63/CHI!S$11*1000)</f>
        <v>44.347299500689829</v>
      </c>
      <c r="T231" s="276">
        <f>IF(T$63=0,0,T$63/CHI!T$11*1000)</f>
        <v>27.537067554590006</v>
      </c>
      <c r="U231" s="276">
        <f>IF(U$63=0,0,U$63/CHI!U$11*1000)</f>
        <v>29.602549481082487</v>
      </c>
      <c r="V231" s="276">
        <f>IF(V$63=0,0,V$63/CHI!V$11*1000)</f>
        <v>37.679081373085104</v>
      </c>
      <c r="W231" s="276">
        <f>IF(W$63=0,0,W$63/CHI!W$11*1000)</f>
        <v>37.328903677574715</v>
      </c>
      <c r="DA231" s="77"/>
    </row>
    <row r="232" spans="1:105" ht="12" customHeight="1" x14ac:dyDescent="0.3">
      <c r="A232" s="202" t="s">
        <v>94</v>
      </c>
      <c r="B232" s="276">
        <f>IF(B$64=0,0,B$64/CHI!B$11*1000)</f>
        <v>28.285557049398719</v>
      </c>
      <c r="C232" s="276">
        <f>IF(C$64=0,0,C$64/CHI!C$11*1000)</f>
        <v>28.052890382009561</v>
      </c>
      <c r="D232" s="276">
        <f>IF(D$64=0,0,D$64/CHI!D$11*1000)</f>
        <v>28.26783379870848</v>
      </c>
      <c r="E232" s="276">
        <f>IF(E$64=0,0,E$64/CHI!E$11*1000)</f>
        <v>30.02329561155895</v>
      </c>
      <c r="F232" s="276">
        <f>IF(F$64=0,0,F$64/CHI!F$11*1000)</f>
        <v>28.081854841291225</v>
      </c>
      <c r="G232" s="276">
        <f>IF(G$64=0,0,G$64/CHI!G$11*1000)</f>
        <v>26.177266426606991</v>
      </c>
      <c r="H232" s="276">
        <f>IF(H$64=0,0,H$64/CHI!H$11*1000)</f>
        <v>31.490187056608701</v>
      </c>
      <c r="I232" s="276">
        <f>IF(I$64=0,0,I$64/CHI!I$11*1000)</f>
        <v>30.212317837806289</v>
      </c>
      <c r="J232" s="276">
        <f>IF(J$64=0,0,J$64/CHI!J$11*1000)</f>
        <v>28.032455550665411</v>
      </c>
      <c r="K232" s="276">
        <f>IF(K$64=0,0,K$64/CHI!K$11*1000)</f>
        <v>36.161486173131081</v>
      </c>
      <c r="L232" s="276">
        <f>IF(L$64=0,0,L$64/CHI!L$11*1000)</f>
        <v>39.94187482074323</v>
      </c>
      <c r="M232" s="276">
        <f>IF(M$64=0,0,M$64/CHI!M$11*1000)</f>
        <v>37.195294810120053</v>
      </c>
      <c r="N232" s="276">
        <f>IF(N$64=0,0,N$64/CHI!N$11*1000)</f>
        <v>40.578532814785888</v>
      </c>
      <c r="O232" s="276">
        <f>IF(O$64=0,0,O$64/CHI!O$11*1000)</f>
        <v>37.341250593158172</v>
      </c>
      <c r="P232" s="276">
        <f>IF(P$64=0,0,P$64/CHI!P$11*1000)</f>
        <v>35.951964218891625</v>
      </c>
      <c r="Q232" s="276">
        <f>IF(Q$64=0,0,Q$64/CHI!Q$11*1000)</f>
        <v>37.970123144436492</v>
      </c>
      <c r="R232" s="276">
        <f>IF(R$64=0,0,R$64/CHI!R$11*1000)</f>
        <v>50.233971595591498</v>
      </c>
      <c r="S232" s="276">
        <f>IF(S$64=0,0,S$64/CHI!S$11*1000)</f>
        <v>49.641571193166037</v>
      </c>
      <c r="T232" s="276">
        <f>IF(T$64=0,0,T$64/CHI!T$11*1000)</f>
        <v>30.824499233396129</v>
      </c>
      <c r="U232" s="276">
        <f>IF(U$64=0,0,U$64/CHI!U$11*1000)</f>
        <v>33.136562634248271</v>
      </c>
      <c r="V232" s="276">
        <f>IF(V$64=0,0,V$64/CHI!V$11*1000)</f>
        <v>42.177287490662316</v>
      </c>
      <c r="W232" s="276">
        <f>IF(W$64=0,0,W$64/CHI!W$11*1000)</f>
        <v>41.785304862685898</v>
      </c>
      <c r="DA232" s="77"/>
    </row>
    <row r="233" spans="1:105" ht="12" customHeight="1" x14ac:dyDescent="0.3">
      <c r="A233" s="202" t="s">
        <v>95</v>
      </c>
      <c r="B233" s="276">
        <f>IF(B$65=0,0,B$65/CHI!B$11*1000)</f>
        <v>45.537344870673643</v>
      </c>
      <c r="C233" s="276">
        <f>IF(C$65=0,0,C$65/CHI!C$11*1000)</f>
        <v>45.162771293978366</v>
      </c>
      <c r="D233" s="276">
        <f>IF(D$65=0,0,D$65/CHI!D$11*1000)</f>
        <v>45.50881194210158</v>
      </c>
      <c r="E233" s="276">
        <f>IF(E$65=0,0,E$65/CHI!E$11*1000)</f>
        <v>48.334956388875646</v>
      </c>
      <c r="F233" s="276">
        <f>IF(F$65=0,0,F$65/CHI!F$11*1000)</f>
        <v>45.209401613791385</v>
      </c>
      <c r="G233" s="276">
        <f>IF(G$65=0,0,G$65/CHI!G$11*1000)</f>
        <v>42.143176001734375</v>
      </c>
      <c r="H233" s="276">
        <f>IF(H$65=0,0,H$65/CHI!H$11*1000)</f>
        <v>50.6965270485736</v>
      </c>
      <c r="I233" s="276">
        <f>IF(I$65=0,0,I$65/CHI!I$11*1000)</f>
        <v>48.639266121571239</v>
      </c>
      <c r="J233" s="276">
        <f>IF(J$65=0,0,J$65/CHI!J$11*1000)</f>
        <v>45.12987295081804</v>
      </c>
      <c r="K233" s="276">
        <f>IF(K$65=0,0,K$65/CHI!K$11*1000)</f>
        <v>58.216921944514787</v>
      </c>
      <c r="L233" s="276">
        <f>IF(L$65=0,0,L$65/CHI!L$11*1000)</f>
        <v>64.303026640662353</v>
      </c>
      <c r="M233" s="276">
        <f>IF(M$65=0,0,M$65/CHI!M$11*1000)</f>
        <v>59.881266060157685</v>
      </c>
      <c r="N233" s="276">
        <f>IF(N$65=0,0,N$65/CHI!N$11*1000)</f>
        <v>65.327991946763916</v>
      </c>
      <c r="O233" s="276">
        <f>IF(O$65=0,0,O$65/CHI!O$11*1000)</f>
        <v>60.11624247644211</v>
      </c>
      <c r="P233" s="276">
        <f>IF(P$65=0,0,P$65/CHI!P$11*1000)</f>
        <v>57.8796093905666</v>
      </c>
      <c r="Q233" s="276">
        <f>IF(Q$65=0,0,Q$65/CHI!Q$11*1000)</f>
        <v>61.128673880824486</v>
      </c>
      <c r="R233" s="276">
        <f>IF(R$65=0,0,R$65/CHI!R$11*1000)</f>
        <v>80.872428454461001</v>
      </c>
      <c r="S233" s="276">
        <f>IF(S$65=0,0,S$65/CHI!S$11*1000)</f>
        <v>79.918714112556344</v>
      </c>
      <c r="T233" s="276">
        <f>IF(T$65=0,0,T$65/CHI!T$11*1000)</f>
        <v>49.624826182690043</v>
      </c>
      <c r="U233" s="276">
        <f>IF(U$65=0,0,U$65/CHI!U$11*1000)</f>
        <v>53.347051920143038</v>
      </c>
      <c r="V233" s="276">
        <f>IF(V$65=0,0,V$65/CHI!V$11*1000)</f>
        <v>67.901851210410101</v>
      </c>
      <c r="W233" s="276">
        <f>IF(W$65=0,0,W$65/CHI!W$11*1000)</f>
        <v>67.270792466108148</v>
      </c>
      <c r="DA233" s="77"/>
    </row>
    <row r="234" spans="1:105" ht="12" customHeight="1" x14ac:dyDescent="0.3">
      <c r="A234" s="56" t="s">
        <v>96</v>
      </c>
      <c r="B234" s="277">
        <f>IF(B$66=0,0,B$66/CHI!B$11*1000)</f>
        <v>10.34940491481202</v>
      </c>
      <c r="C234" s="277">
        <f>IF(C$66=0,0,C$66/CHI!C$11*1000)</f>
        <v>10.474159044293202</v>
      </c>
      <c r="D234" s="277">
        <f>IF(D$66=0,0,D$66/CHI!D$11*1000)</f>
        <v>10.506206880452527</v>
      </c>
      <c r="E234" s="277">
        <f>IF(E$66=0,0,E$66/CHI!E$11*1000)</f>
        <v>10.964971304741566</v>
      </c>
      <c r="F234" s="277">
        <f>IF(F$66=0,0,F$66/CHI!F$11*1000)</f>
        <v>9.2919036508085657</v>
      </c>
      <c r="G234" s="277">
        <f>IF(G$66=0,0,G$66/CHI!G$11*1000)</f>
        <v>9.1396955773588804</v>
      </c>
      <c r="H234" s="277">
        <f>IF(H$66=0,0,H$66/CHI!H$11*1000)</f>
        <v>10.624895088186406</v>
      </c>
      <c r="I234" s="277">
        <f>IF(I$66=0,0,I$66/CHI!I$11*1000)</f>
        <v>10.367551763121195</v>
      </c>
      <c r="J234" s="277">
        <f>IF(J$66=0,0,J$66/CHI!J$11*1000)</f>
        <v>9.7313664140448815</v>
      </c>
      <c r="K234" s="277">
        <f>IF(K$66=0,0,K$66/CHI!K$11*1000)</f>
        <v>14.955891528059185</v>
      </c>
      <c r="L234" s="277">
        <f>IF(L$66=0,0,L$66/CHI!L$11*1000)</f>
        <v>15.489827900182117</v>
      </c>
      <c r="M234" s="277">
        <f>IF(M$66=0,0,M$66/CHI!M$11*1000)</f>
        <v>14.844613826870741</v>
      </c>
      <c r="N234" s="277">
        <f>IF(N$66=0,0,N$66/CHI!N$11*1000)</f>
        <v>16.602131520912447</v>
      </c>
      <c r="O234" s="277">
        <f>IF(O$66=0,0,O$66/CHI!O$11*1000)</f>
        <v>16.388980871039983</v>
      </c>
      <c r="P234" s="277">
        <f>IF(P$66=0,0,P$66/CHI!P$11*1000)</f>
        <v>15.461029046060325</v>
      </c>
      <c r="Q234" s="277">
        <f>IF(Q$66=0,0,Q$66/CHI!Q$11*1000)</f>
        <v>15.981118738077845</v>
      </c>
      <c r="R234" s="277">
        <f>IF(R$66=0,0,R$66/CHI!R$11*1000)</f>
        <v>20.069922048275775</v>
      </c>
      <c r="S234" s="277">
        <f>IF(S$66=0,0,S$66/CHI!S$11*1000)</f>
        <v>19.282496615500627</v>
      </c>
      <c r="T234" s="277">
        <f>IF(T$66=0,0,T$66/CHI!T$11*1000)</f>
        <v>12.392218686399668</v>
      </c>
      <c r="U234" s="277">
        <f>IF(U$66=0,0,U$66/CHI!U$11*1000)</f>
        <v>12.768270785727617</v>
      </c>
      <c r="V234" s="277">
        <f>IF(V$66=0,0,V$66/CHI!V$11*1000)</f>
        <v>16.207482643353472</v>
      </c>
      <c r="W234" s="277">
        <f>IF(W$66=0,0,W$66/CHI!W$11*1000)</f>
        <v>16.594716581718036</v>
      </c>
      <c r="DA234" s="78"/>
    </row>
    <row r="235" spans="1:105" ht="12" customHeight="1" x14ac:dyDescent="0.3">
      <c r="A235" s="203" t="s">
        <v>1053</v>
      </c>
      <c r="B235" s="278">
        <f>IF(B$72=0,0,B$72/CHI!B$11*1000)</f>
        <v>137.13611854180323</v>
      </c>
      <c r="C235" s="278">
        <f>IF(C$72=0,0,C$72/CHI!C$11*1000)</f>
        <v>139.03437370081957</v>
      </c>
      <c r="D235" s="278">
        <f>IF(D$72=0,0,D$72/CHI!D$11*1000)</f>
        <v>138.78010261822573</v>
      </c>
      <c r="E235" s="278">
        <f>IF(E$72=0,0,E$72/CHI!E$11*1000)</f>
        <v>143.47116878022007</v>
      </c>
      <c r="F235" s="278">
        <f>IF(F$72=0,0,F$72/CHI!F$11*1000)</f>
        <v>123.34048328414232</v>
      </c>
      <c r="G235" s="278">
        <f>IF(G$72=0,0,G$72/CHI!G$11*1000)</f>
        <v>125.63002270465981</v>
      </c>
      <c r="H235" s="278">
        <f>IF(H$72=0,0,H$72/CHI!H$11*1000)</f>
        <v>142.85015152579453</v>
      </c>
      <c r="I235" s="278">
        <f>IF(I$72=0,0,I$72/CHI!I$11*1000)</f>
        <v>139.72053422993608</v>
      </c>
      <c r="J235" s="278">
        <f>IF(J$72=0,0,J$72/CHI!J$11*1000)</f>
        <v>134.58192427457536</v>
      </c>
      <c r="K235" s="278">
        <f>IF(K$72=0,0,K$72/CHI!K$11*1000)</f>
        <v>290.67230357462108</v>
      </c>
      <c r="L235" s="278">
        <f>IF(L$72=0,0,L$72/CHI!L$11*1000)</f>
        <v>294.63371487851356</v>
      </c>
      <c r="M235" s="278">
        <f>IF(M$72=0,0,M$72/CHI!M$11*1000)</f>
        <v>280.8477434089358</v>
      </c>
      <c r="N235" s="278">
        <f>IF(N$72=0,0,N$72/CHI!N$11*1000)</f>
        <v>319.43882380771379</v>
      </c>
      <c r="O235" s="278">
        <f>IF(O$72=0,0,O$72/CHI!O$11*1000)</f>
        <v>322.5991271344862</v>
      </c>
      <c r="P235" s="278">
        <f>IF(P$72=0,0,P$72/CHI!P$11*1000)</f>
        <v>301.72634461709998</v>
      </c>
      <c r="Q235" s="278">
        <f>IF(Q$72=0,0,Q$72/CHI!Q$11*1000)</f>
        <v>303.2933418831027</v>
      </c>
      <c r="R235" s="278">
        <f>IF(R$72=0,0,R$72/CHI!R$11*1000)</f>
        <v>380.80611981765429</v>
      </c>
      <c r="S235" s="278">
        <f>IF(S$72=0,0,S$72/CHI!S$11*1000)</f>
        <v>325.20266145779181</v>
      </c>
      <c r="T235" s="278">
        <f>IF(T$72=0,0,T$72/CHI!T$11*1000)</f>
        <v>212.59705446590237</v>
      </c>
      <c r="U235" s="278">
        <f>IF(U$72=0,0,U$72/CHI!U$11*1000)</f>
        <v>208.83104579469557</v>
      </c>
      <c r="V235" s="278">
        <f>IF(V$72=0,0,V$72/CHI!V$11*1000)</f>
        <v>268.28966875122683</v>
      </c>
      <c r="W235" s="278">
        <f>IF(W$72=0,0,W$72/CHI!W$11*1000)</f>
        <v>281.06594401004702</v>
      </c>
      <c r="DA235" s="79"/>
    </row>
    <row r="236" spans="1:105" ht="12" customHeight="1" x14ac:dyDescent="0.3">
      <c r="A236" s="203" t="s">
        <v>1012</v>
      </c>
      <c r="B236" s="278">
        <f>IF(B$85=0,0,B$85/CHI!B$11*1000)</f>
        <v>70.993087574958466</v>
      </c>
      <c r="C236" s="278">
        <f>IF(C$85=0,0,C$85/CHI!C$11*1000)</f>
        <v>71.977848105158216</v>
      </c>
      <c r="D236" s="278">
        <f>IF(D$85=0,0,D$85/CHI!D$11*1000)</f>
        <v>71.887918891340362</v>
      </c>
      <c r="E236" s="278">
        <f>IF(E$85=0,0,E$85/CHI!E$11*1000)</f>
        <v>74.462318527574283</v>
      </c>
      <c r="F236" s="278">
        <f>IF(F$85=0,0,F$85/CHI!F$11*1000)</f>
        <v>61.142571924946331</v>
      </c>
      <c r="G236" s="278">
        <f>IF(G$85=0,0,G$85/CHI!G$11*1000)</f>
        <v>61.84418080745025</v>
      </c>
      <c r="H236" s="278">
        <f>IF(H$85=0,0,H$85/CHI!H$11*1000)</f>
        <v>70.590046178971875</v>
      </c>
      <c r="I236" s="278">
        <f>IF(I$85=0,0,I$85/CHI!I$11*1000)</f>
        <v>69.327030392088872</v>
      </c>
      <c r="J236" s="278">
        <f>IF(J$85=0,0,J$85/CHI!J$11*1000)</f>
        <v>65.485037744006945</v>
      </c>
      <c r="K236" s="278">
        <f>IF(K$85=0,0,K$85/CHI!K$11*1000)</f>
        <v>110.0231985692169</v>
      </c>
      <c r="L236" s="278">
        <f>IF(L$85=0,0,L$85/CHI!L$11*1000)</f>
        <v>111.36407908031477</v>
      </c>
      <c r="M236" s="278">
        <f>IF(M$85=0,0,M$85/CHI!M$11*1000)</f>
        <v>107.94819516233606</v>
      </c>
      <c r="N236" s="278">
        <f>IF(N$85=0,0,N$85/CHI!N$11*1000)</f>
        <v>121.1714409138972</v>
      </c>
      <c r="O236" s="278">
        <f>IF(O$85=0,0,O$85/CHI!O$11*1000)</f>
        <v>120.96449515476085</v>
      </c>
      <c r="P236" s="278">
        <f>IF(P$85=0,0,P$85/CHI!P$11*1000)</f>
        <v>113.66681883849435</v>
      </c>
      <c r="Q236" s="278">
        <f>IF(Q$85=0,0,Q$85/CHI!Q$11*1000)</f>
        <v>116.23600300508511</v>
      </c>
      <c r="R236" s="278">
        <f>IF(R$85=0,0,R$85/CHI!R$11*1000)</f>
        <v>143.20372534363472</v>
      </c>
      <c r="S236" s="278">
        <f>IF(S$85=0,0,S$85/CHI!S$11*1000)</f>
        <v>135.02176331475849</v>
      </c>
      <c r="T236" s="278">
        <f>IF(T$85=0,0,T$85/CHI!T$11*1000)</f>
        <v>88.533679583543275</v>
      </c>
      <c r="U236" s="278">
        <f>IF(U$85=0,0,U$85/CHI!U$11*1000)</f>
        <v>89.856126512972736</v>
      </c>
      <c r="V236" s="278">
        <f>IF(V$85=0,0,V$85/CHI!V$11*1000)</f>
        <v>113.63464190699887</v>
      </c>
      <c r="W236" s="278">
        <f>IF(W$85=0,0,W$85/CHI!W$11*1000)</f>
        <v>118.30200089158853</v>
      </c>
      <c r="DA236" s="79"/>
    </row>
    <row r="237" spans="1:105" ht="12" customHeight="1" x14ac:dyDescent="0.3">
      <c r="A237" s="203" t="s">
        <v>1023</v>
      </c>
      <c r="B237" s="278">
        <f>IF(B$93=0,0,B$93/CHI!B$11*1000)</f>
        <v>14.099630981673574</v>
      </c>
      <c r="C237" s="278">
        <f>IF(C$93=0,0,C$93/CHI!C$11*1000)</f>
        <v>14.273872287225753</v>
      </c>
      <c r="D237" s="278">
        <f>IF(D$93=0,0,D$93/CHI!D$11*1000)</f>
        <v>14.304974580904533</v>
      </c>
      <c r="E237" s="278">
        <f>IF(E$93=0,0,E$93/CHI!E$11*1000)</f>
        <v>14.90195753109897</v>
      </c>
      <c r="F237" s="278">
        <f>IF(F$93=0,0,F$93/CHI!F$11*1000)</f>
        <v>12.665350745194417</v>
      </c>
      <c r="G237" s="278">
        <f>IF(G$93=0,0,G$93/CHI!G$11*1000)</f>
        <v>12.546201164157317</v>
      </c>
      <c r="H237" s="278">
        <f>IF(H$93=0,0,H$93/CHI!H$11*1000)</f>
        <v>14.520222274518956</v>
      </c>
      <c r="I237" s="278">
        <f>IF(I$93=0,0,I$93/CHI!I$11*1000)</f>
        <v>14.174368444052734</v>
      </c>
      <c r="J237" s="278">
        <f>IF(J$93=0,0,J$93/CHI!J$11*1000)</f>
        <v>13.380042907380245</v>
      </c>
      <c r="K237" s="278">
        <f>IF(K$93=0,0,K$93/CHI!K$11*1000)</f>
        <v>22.380932969931845</v>
      </c>
      <c r="L237" s="278">
        <f>IF(L$93=0,0,L$93/CHI!L$11*1000)</f>
        <v>23.003685262164545</v>
      </c>
      <c r="M237" s="278">
        <f>IF(M$93=0,0,M$93/CHI!M$11*1000)</f>
        <v>22.018369189216408</v>
      </c>
      <c r="N237" s="278">
        <f>IF(N$93=0,0,N$93/CHI!N$11*1000)</f>
        <v>24.701821367298976</v>
      </c>
      <c r="O237" s="278">
        <f>IF(O$93=0,0,O$93/CHI!O$11*1000)</f>
        <v>24.515542970209925</v>
      </c>
      <c r="P237" s="278">
        <f>IF(P$93=0,0,P$93/CHI!P$11*1000)</f>
        <v>23.0144865144688</v>
      </c>
      <c r="Q237" s="278">
        <f>IF(Q$93=0,0,Q$93/CHI!Q$11*1000)</f>
        <v>23.55105101569179</v>
      </c>
      <c r="R237" s="278">
        <f>IF(R$93=0,0,R$93/CHI!R$11*1000)</f>
        <v>29.510570289346408</v>
      </c>
      <c r="S237" s="278">
        <f>IF(S$93=0,0,S$93/CHI!S$11*1000)</f>
        <v>27.465806467664631</v>
      </c>
      <c r="T237" s="278">
        <f>IF(T$93=0,0,T$93/CHI!T$11*1000)</f>
        <v>17.744178952521914</v>
      </c>
      <c r="U237" s="278">
        <f>IF(U$93=0,0,U$93/CHI!U$11*1000)</f>
        <v>18.039337123705483</v>
      </c>
      <c r="V237" s="278">
        <f>IF(V$93=0,0,V$93/CHI!V$11*1000)</f>
        <v>22.955100219676847</v>
      </c>
      <c r="W237" s="278">
        <f>IF(W$93=0,0,W$93/CHI!W$11*1000)</f>
        <v>23.781672968912666</v>
      </c>
      <c r="DA237" s="79"/>
    </row>
    <row r="238" spans="1:105" ht="12" customHeight="1" x14ac:dyDescent="0.3">
      <c r="A238" s="41" t="s">
        <v>1040</v>
      </c>
      <c r="B238" s="279">
        <f>IF(B$107=0,0,B$107/CHI!B$11*1000)</f>
        <v>8.6369840471323673</v>
      </c>
      <c r="C238" s="279">
        <f>IF(C$107=0,0,C$107/CHI!C$11*1000)</f>
        <v>8.5659393690646848</v>
      </c>
      <c r="D238" s="279">
        <f>IF(D$107=0,0,D$107/CHI!D$11*1000)</f>
        <v>8.6315722592998849</v>
      </c>
      <c r="E238" s="279">
        <f>IF(E$107=0,0,E$107/CHI!E$11*1000)</f>
        <v>9.1676018537130481</v>
      </c>
      <c r="F238" s="279">
        <f>IF(F$107=0,0,F$107/CHI!F$11*1000)</f>
        <v>8.5747836556492754</v>
      </c>
      <c r="G238" s="279">
        <f>IF(G$107=0,0,G$107/CHI!G$11*1000)</f>
        <v>7.9932183102946679</v>
      </c>
      <c r="H238" s="279">
        <f>IF(H$107=0,0,H$107/CHI!H$11*1000)</f>
        <v>9.6155165964788782</v>
      </c>
      <c r="I238" s="279">
        <f>IF(I$107=0,0,I$107/CHI!I$11*1000)</f>
        <v>9.2253197183391737</v>
      </c>
      <c r="J238" s="279">
        <f>IF(J$107=0,0,J$107/CHI!J$11*1000)</f>
        <v>8.5596996011146658</v>
      </c>
      <c r="K238" s="279">
        <f>IF(K$107=0,0,K$107/CHI!K$11*1000)</f>
        <v>11.041895998458696</v>
      </c>
      <c r="L238" s="279">
        <f>IF(L$107=0,0,L$107/CHI!L$11*1000)</f>
        <v>12.196236228858389</v>
      </c>
      <c r="M238" s="279">
        <f>IF(M$107=0,0,M$107/CHI!M$11*1000)</f>
        <v>11.357569071110841</v>
      </c>
      <c r="N238" s="279">
        <f>IF(N$107=0,0,N$107/CHI!N$11*1000)</f>
        <v>12.390639504297592</v>
      </c>
      <c r="O238" s="279">
        <f>IF(O$107=0,0,O$107/CHI!O$11*1000)</f>
        <v>11.402136613743483</v>
      </c>
      <c r="P238" s="279">
        <f>IF(P$107=0,0,P$107/CHI!P$11*1000)</f>
        <v>10.977918549715868</v>
      </c>
      <c r="Q238" s="279">
        <f>IF(Q$107=0,0,Q$107/CHI!Q$11*1000)</f>
        <v>11.594162607206664</v>
      </c>
      <c r="R238" s="279">
        <f>IF(R$107=0,0,R$107/CHI!R$11*1000)</f>
        <v>15.338924050090339</v>
      </c>
      <c r="S238" s="279">
        <f>IF(S$107=0,0,S$107/CHI!S$11*1000)</f>
        <v>15.158034813356268</v>
      </c>
      <c r="T238" s="279">
        <f>IF(T$107=0,0,T$107/CHI!T$11*1000)</f>
        <v>9.4122490737846558</v>
      </c>
      <c r="U238" s="279">
        <f>IF(U$107=0,0,U$107/CHI!U$11*1000)</f>
        <v>10.118236750613645</v>
      </c>
      <c r="V238" s="279">
        <f>IF(V$107=0,0,V$107/CHI!V$11*1000)</f>
        <v>12.878818634258071</v>
      </c>
      <c r="W238" s="279">
        <f>IF(W$107=0,0,W$107/CHI!W$11*1000)</f>
        <v>12.759126888443316</v>
      </c>
      <c r="DA238" s="82"/>
    </row>
    <row r="239" spans="1:105" ht="12" customHeight="1" x14ac:dyDescent="0.3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3">
      <c r="A240" s="35" t="s">
        <v>48</v>
      </c>
      <c r="B240" s="322">
        <f t="shared" ref="B240:W240" si="58">SUM(B241:B249)</f>
        <v>762.79041425469916</v>
      </c>
      <c r="C240" s="322">
        <f t="shared" si="58"/>
        <v>777.14617692601541</v>
      </c>
      <c r="D240" s="322">
        <f t="shared" si="58"/>
        <v>829.17221064807507</v>
      </c>
      <c r="E240" s="322">
        <f t="shared" si="58"/>
        <v>807.52588207437816</v>
      </c>
      <c r="F240" s="322">
        <f t="shared" si="58"/>
        <v>889.89211615309807</v>
      </c>
      <c r="G240" s="322">
        <f t="shared" si="58"/>
        <v>856.87537318596605</v>
      </c>
      <c r="H240" s="322">
        <f t="shared" si="58"/>
        <v>961.76734971778967</v>
      </c>
      <c r="I240" s="322">
        <f t="shared" si="58"/>
        <v>1205.627359953721</v>
      </c>
      <c r="J240" s="322">
        <f t="shared" si="58"/>
        <v>1226.5588542680259</v>
      </c>
      <c r="K240" s="322">
        <f t="shared" si="58"/>
        <v>820.85836914983486</v>
      </c>
      <c r="L240" s="322">
        <f t="shared" si="58"/>
        <v>710.97994927798891</v>
      </c>
      <c r="M240" s="322">
        <f t="shared" si="58"/>
        <v>896.62244273499266</v>
      </c>
      <c r="N240" s="322">
        <f t="shared" si="58"/>
        <v>775.62197747878577</v>
      </c>
      <c r="O240" s="322">
        <f t="shared" si="58"/>
        <v>651.39111703740775</v>
      </c>
      <c r="P240" s="322">
        <f t="shared" si="58"/>
        <v>677.80937677980728</v>
      </c>
      <c r="Q240" s="322">
        <f t="shared" si="58"/>
        <v>834.72095328650323</v>
      </c>
      <c r="R240" s="322">
        <f t="shared" si="58"/>
        <v>719.35866293789695</v>
      </c>
      <c r="S240" s="322">
        <f t="shared" si="58"/>
        <v>699.99258415112536</v>
      </c>
      <c r="T240" s="322">
        <f t="shared" si="58"/>
        <v>523.67858608986205</v>
      </c>
      <c r="U240" s="322">
        <f t="shared" si="58"/>
        <v>458.5950907858977</v>
      </c>
      <c r="V240" s="322">
        <f t="shared" si="58"/>
        <v>398.25794818651502</v>
      </c>
      <c r="W240" s="322">
        <f t="shared" si="58"/>
        <v>400.36926082992954</v>
      </c>
      <c r="DA240" s="95"/>
    </row>
    <row r="241" spans="1:105" ht="12" customHeight="1" x14ac:dyDescent="0.3">
      <c r="A241" s="55" t="s">
        <v>92</v>
      </c>
      <c r="B241" s="275">
        <f>IF(B$111=0,0,B$111/CHI!B$12*1000)</f>
        <v>4.1910475972688666</v>
      </c>
      <c r="C241" s="275">
        <f>IF(C$111=0,0,C$111/CHI!C$12*1000)</f>
        <v>4.2052405972493965</v>
      </c>
      <c r="D241" s="275">
        <f>IF(D$111=0,0,D$111/CHI!D$12*1000)</f>
        <v>4.5128475380975317</v>
      </c>
      <c r="E241" s="275">
        <f>IF(E$111=0,0,E$111/CHI!E$12*1000)</f>
        <v>4.4710231896167292</v>
      </c>
      <c r="F241" s="275">
        <f>IF(F$111=0,0,F$111/CHI!F$12*1000)</f>
        <v>5.2784194033540377</v>
      </c>
      <c r="G241" s="275">
        <f>IF(G$111=0,0,G$111/CHI!G$12*1000)</f>
        <v>4.8133311513425685</v>
      </c>
      <c r="H241" s="275">
        <f>IF(H$111=0,0,H$111/CHI!H$12*1000)</f>
        <v>5.5943093507807697</v>
      </c>
      <c r="I241" s="275">
        <f>IF(I$111=0,0,I$111/CHI!I$12*1000)</f>
        <v>6.9177964183666605</v>
      </c>
      <c r="J241" s="275">
        <f>IF(J$111=0,0,J$111/CHI!J$12*1000)</f>
        <v>6.9088436722724396</v>
      </c>
      <c r="K241" s="275">
        <f>IF(K$111=0,0,K$111/CHI!K$12*1000)</f>
        <v>3.6807405499236276</v>
      </c>
      <c r="L241" s="275">
        <f>IF(L$111=0,0,L$111/CHI!L$12*1000)</f>
        <v>3.244038657058979</v>
      </c>
      <c r="M241" s="275">
        <f>IF(M$111=0,0,M$111/CHI!M$12*1000)</f>
        <v>4.2766105156539211</v>
      </c>
      <c r="N241" s="275">
        <f>IF(N$111=0,0,N$111/CHI!N$12*1000)</f>
        <v>3.4033114137444631</v>
      </c>
      <c r="O241" s="275">
        <f>IF(O$111=0,0,O$111/CHI!O$12*1000)</f>
        <v>2.825509473644173</v>
      </c>
      <c r="P241" s="275">
        <f>IF(P$111=0,0,P$111/CHI!P$12*1000)</f>
        <v>3.2585538285433753</v>
      </c>
      <c r="Q241" s="275">
        <f>IF(Q$111=0,0,Q$111/CHI!Q$12*1000)</f>
        <v>3.7293723291535898</v>
      </c>
      <c r="R241" s="275">
        <f>IF(R$111=0,0,R$111/CHI!R$12*1000)</f>
        <v>3.1184081389025642</v>
      </c>
      <c r="S241" s="275">
        <f>IF(S$111=0,0,S$111/CHI!S$12*1000)</f>
        <v>3.4624541505227433</v>
      </c>
      <c r="T241" s="275">
        <f>IF(T$111=0,0,T$111/CHI!T$12*1000)</f>
        <v>2.5222394924005114</v>
      </c>
      <c r="U241" s="275">
        <f>IF(U$111=0,0,U$111/CHI!U$12*1000)</f>
        <v>2.3617099050672441</v>
      </c>
      <c r="V241" s="275">
        <f>IF(V$111=0,0,V$111/CHI!V$12*1000)</f>
        <v>2.1106023562066625</v>
      </c>
      <c r="W241" s="275">
        <f>IF(W$111=0,0,W$111/CHI!W$12*1000)</f>
        <v>2.0453868013458862</v>
      </c>
      <c r="DA241" s="76"/>
    </row>
    <row r="242" spans="1:105" ht="12" customHeight="1" x14ac:dyDescent="0.3">
      <c r="A242" s="202" t="s">
        <v>93</v>
      </c>
      <c r="B242" s="276">
        <f>IF(B$112=0,0,B$112/CHI!B$12*1000)</f>
        <v>33.445079618537832</v>
      </c>
      <c r="C242" s="276">
        <f>IF(C$112=0,0,C$112/CHI!C$12*1000)</f>
        <v>33.558341518661322</v>
      </c>
      <c r="D242" s="276">
        <f>IF(D$112=0,0,D$112/CHI!D$12*1000)</f>
        <v>36.013083057408103</v>
      </c>
      <c r="E242" s="276">
        <f>IF(E$112=0,0,E$112/CHI!E$12*1000)</f>
        <v>35.679319569289888</v>
      </c>
      <c r="F242" s="276">
        <f>IF(F$112=0,0,F$112/CHI!F$12*1000)</f>
        <v>42.122441491777067</v>
      </c>
      <c r="G242" s="276">
        <f>IF(G$112=0,0,G$112/CHI!G$12*1000)</f>
        <v>38.410979558415441</v>
      </c>
      <c r="H242" s="276">
        <f>IF(H$112=0,0,H$112/CHI!H$12*1000)</f>
        <v>44.643282450316306</v>
      </c>
      <c r="I242" s="276">
        <f>IF(I$112=0,0,I$112/CHI!I$12*1000)</f>
        <v>55.204873394394411</v>
      </c>
      <c r="J242" s="276">
        <f>IF(J$112=0,0,J$112/CHI!J$12*1000)</f>
        <v>55.133429370203217</v>
      </c>
      <c r="K242" s="276">
        <f>IF(K$112=0,0,K$112/CHI!K$12*1000)</f>
        <v>29.372766090176928</v>
      </c>
      <c r="L242" s="276">
        <f>IF(L$112=0,0,L$112/CHI!L$12*1000)</f>
        <v>25.887830823409207</v>
      </c>
      <c r="M242" s="276">
        <f>IF(M$112=0,0,M$112/CHI!M$12*1000)</f>
        <v>34.127882319143616</v>
      </c>
      <c r="N242" s="276">
        <f>IF(N$112=0,0,N$112/CHI!N$12*1000)</f>
        <v>27.158847175473863</v>
      </c>
      <c r="O242" s="276">
        <f>IF(O$112=0,0,O$112/CHI!O$12*1000)</f>
        <v>22.547916031911342</v>
      </c>
      <c r="P242" s="276">
        <f>IF(P$112=0,0,P$112/CHI!P$12*1000)</f>
        <v>26.003663692090708</v>
      </c>
      <c r="Q242" s="276">
        <f>IF(Q$112=0,0,Q$112/CHI!Q$12*1000)</f>
        <v>29.760853719961201</v>
      </c>
      <c r="R242" s="276">
        <f>IF(R$112=0,0,R$112/CHI!R$12*1000)</f>
        <v>24.885283707266336</v>
      </c>
      <c r="S242" s="276">
        <f>IF(S$112=0,0,S$112/CHI!S$12*1000)</f>
        <v>27.630813550109373</v>
      </c>
      <c r="T242" s="276">
        <f>IF(T$112=0,0,T$112/CHI!T$12*1000)</f>
        <v>20.12778396869728</v>
      </c>
      <c r="U242" s="276">
        <f>IF(U$112=0,0,U$112/CHI!U$12*1000)</f>
        <v>18.846737952185595</v>
      </c>
      <c r="V242" s="276">
        <f>IF(V$112=0,0,V$112/CHI!V$12*1000)</f>
        <v>16.842868568804963</v>
      </c>
      <c r="W242" s="276">
        <f>IF(W$112=0,0,W$112/CHI!W$12*1000)</f>
        <v>16.322440352693278</v>
      </c>
      <c r="DA242" s="77"/>
    </row>
    <row r="243" spans="1:105" ht="12" customHeight="1" x14ac:dyDescent="0.3">
      <c r="A243" s="202" t="s">
        <v>94</v>
      </c>
      <c r="B243" s="276">
        <f>IF(B$113=0,0,B$113/CHI!B$12*1000)</f>
        <v>41.006728443034021</v>
      </c>
      <c r="C243" s="276">
        <f>IF(C$113=0,0,C$113/CHI!C$12*1000)</f>
        <v>41.145597898101244</v>
      </c>
      <c r="D243" s="276">
        <f>IF(D$113=0,0,D$113/CHI!D$12*1000)</f>
        <v>44.155335677927916</v>
      </c>
      <c r="E243" s="276">
        <f>IF(E$113=0,0,E$113/CHI!E$12*1000)</f>
        <v>43.746111096089059</v>
      </c>
      <c r="F243" s="276">
        <f>IF(F$113=0,0,F$113/CHI!F$12*1000)</f>
        <v>51.645968235443732</v>
      </c>
      <c r="G243" s="276">
        <f>IF(G$113=0,0,G$113/CHI!G$12*1000)</f>
        <v>47.095376239135234</v>
      </c>
      <c r="H243" s="276">
        <f>IF(H$113=0,0,H$113/CHI!H$12*1000)</f>
        <v>54.73674995323038</v>
      </c>
      <c r="I243" s="276">
        <f>IF(I$113=0,0,I$113/CHI!I$12*1000)</f>
        <v>67.686227027584948</v>
      </c>
      <c r="J243" s="276">
        <f>IF(J$113=0,0,J$113/CHI!J$12*1000)</f>
        <v>67.59863011550398</v>
      </c>
      <c r="K243" s="276">
        <f>IF(K$113=0,0,K$113/CHI!K$12*1000)</f>
        <v>36.013699366797951</v>
      </c>
      <c r="L243" s="276">
        <f>IF(L$113=0,0,L$113/CHI!L$12*1000)</f>
        <v>31.740849795027572</v>
      </c>
      <c r="M243" s="276">
        <f>IF(M$113=0,0,M$113/CHI!M$12*1000)</f>
        <v>41.843907042794079</v>
      </c>
      <c r="N243" s="276">
        <f>IF(N$113=0,0,N$113/CHI!N$12*1000)</f>
        <v>33.299232163681928</v>
      </c>
      <c r="O243" s="276">
        <f>IF(O$113=0,0,O$113/CHI!O$12*1000)</f>
        <v>27.645808597938839</v>
      </c>
      <c r="P243" s="276">
        <f>IF(P$113=0,0,P$113/CHI!P$12*1000)</f>
        <v>31.882871492837104</v>
      </c>
      <c r="Q243" s="276">
        <f>IF(Q$113=0,0,Q$113/CHI!Q$12*1000)</f>
        <v>36.489530317962569</v>
      </c>
      <c r="R243" s="276">
        <f>IF(R$113=0,0,R$113/CHI!R$12*1000)</f>
        <v>30.511635279412232</v>
      </c>
      <c r="S243" s="276">
        <f>IF(S$113=0,0,S$113/CHI!S$12*1000)</f>
        <v>33.877906132458904</v>
      </c>
      <c r="T243" s="276">
        <f>IF(T$113=0,0,T$113/CHI!T$12*1000)</f>
        <v>24.678505202509282</v>
      </c>
      <c r="U243" s="276">
        <f>IF(U$113=0,0,U$113/CHI!U$12*1000)</f>
        <v>23.107825547346842</v>
      </c>
      <c r="V243" s="276">
        <f>IF(V$113=0,0,V$113/CHI!V$12*1000)</f>
        <v>20.650898292969686</v>
      </c>
      <c r="W243" s="276">
        <f>IF(W$113=0,0,W$113/CHI!W$12*1000)</f>
        <v>20.012805671406426</v>
      </c>
      <c r="DA243" s="77"/>
    </row>
    <row r="244" spans="1:105" ht="12" customHeight="1" x14ac:dyDescent="0.3">
      <c r="A244" s="202" t="s">
        <v>95</v>
      </c>
      <c r="B244" s="276">
        <f>IF(B$114=0,0,B$114/CHI!B$12*1000)</f>
        <v>75.933375816330553</v>
      </c>
      <c r="C244" s="276">
        <f>IF(C$114=0,0,C$114/CHI!C$12*1000)</f>
        <v>76.190524506835743</v>
      </c>
      <c r="D244" s="276">
        <f>IF(D$114=0,0,D$114/CHI!D$12*1000)</f>
        <v>81.763745259173277</v>
      </c>
      <c r="E244" s="276">
        <f>IF(E$114=0,0,E$114/CHI!E$12*1000)</f>
        <v>81.005971958403435</v>
      </c>
      <c r="F244" s="276">
        <f>IF(F$114=0,0,F$114/CHI!F$12*1000)</f>
        <v>95.63437182920174</v>
      </c>
      <c r="G244" s="276">
        <f>IF(G$114=0,0,G$114/CHI!G$12*1000)</f>
        <v>87.207905603726104</v>
      </c>
      <c r="H244" s="276">
        <f>IF(H$114=0,0,H$114/CHI!H$12*1000)</f>
        <v>101.3576640462088</v>
      </c>
      <c r="I244" s="276">
        <f>IF(I$114=0,0,I$114/CHI!I$12*1000)</f>
        <v>125.3365949837964</v>
      </c>
      <c r="J244" s="276">
        <f>IF(J$114=0,0,J$114/CHI!J$12*1000)</f>
        <v>125.17438918250615</v>
      </c>
      <c r="K244" s="276">
        <f>IF(K$114=0,0,K$114/CHI!K$12*1000)</f>
        <v>66.687635721887474</v>
      </c>
      <c r="L244" s="276">
        <f>IF(L$114=0,0,L$114/CHI!L$12*1000)</f>
        <v>58.775473385147741</v>
      </c>
      <c r="M244" s="276">
        <f>IF(M$114=0,0,M$114/CHI!M$12*1000)</f>
        <v>77.483604270406843</v>
      </c>
      <c r="N244" s="276">
        <f>IF(N$114=0,0,N$114/CHI!N$12*1000)</f>
        <v>61.661176257761987</v>
      </c>
      <c r="O244" s="276">
        <f>IF(O$114=0,0,O$114/CHI!O$12*1000)</f>
        <v>51.192564091765277</v>
      </c>
      <c r="P244" s="276">
        <f>IF(P$114=0,0,P$114/CHI!P$12*1000)</f>
        <v>59.038459177072781</v>
      </c>
      <c r="Q244" s="276">
        <f>IF(Q$114=0,0,Q$114/CHI!Q$12*1000)</f>
        <v>67.56874601309292</v>
      </c>
      <c r="R244" s="276">
        <f>IF(R$114=0,0,R$114/CHI!R$12*1000)</f>
        <v>56.499300393128358</v>
      </c>
      <c r="S244" s="276">
        <f>IF(S$114=0,0,S$114/CHI!S$12*1000)</f>
        <v>62.73272401625514</v>
      </c>
      <c r="T244" s="276">
        <f>IF(T$114=0,0,T$114/CHI!T$12*1000)</f>
        <v>45.697920348135867</v>
      </c>
      <c r="U244" s="276">
        <f>IF(U$114=0,0,U$114/CHI!U$12*1000)</f>
        <v>42.789446225207527</v>
      </c>
      <c r="V244" s="276">
        <f>IF(V$114=0,0,V$114/CHI!V$12*1000)</f>
        <v>38.239881125929344</v>
      </c>
      <c r="W244" s="276">
        <f>IF(W$114=0,0,W$114/CHI!W$12*1000)</f>
        <v>37.058306084991877</v>
      </c>
      <c r="DA244" s="77"/>
    </row>
    <row r="245" spans="1:105" ht="12" customHeight="1" x14ac:dyDescent="0.3">
      <c r="A245" s="56" t="s">
        <v>96</v>
      </c>
      <c r="B245" s="277">
        <f>IF(B$115=0,0,B$115/CHI!B$12*1000)</f>
        <v>38.816126859427911</v>
      </c>
      <c r="C245" s="277">
        <f>IF(C$115=0,0,C$115/CHI!C$12*1000)</f>
        <v>39.743980453882564</v>
      </c>
      <c r="D245" s="277">
        <f>IF(D$115=0,0,D$115/CHI!D$12*1000)</f>
        <v>42.456387986909135</v>
      </c>
      <c r="E245" s="277">
        <f>IF(E$115=0,0,E$115/CHI!E$12*1000)</f>
        <v>41.332818616084438</v>
      </c>
      <c r="F245" s="277">
        <f>IF(F$115=0,0,F$115/CHI!F$12*1000)</f>
        <v>44.210127272400058</v>
      </c>
      <c r="G245" s="277">
        <f>IF(G$115=0,0,G$115/CHI!G$12*1000)</f>
        <v>42.539476568065048</v>
      </c>
      <c r="H245" s="277">
        <f>IF(H$115=0,0,H$115/CHI!H$12*1000)</f>
        <v>47.778757410281727</v>
      </c>
      <c r="I245" s="277">
        <f>IF(I$115=0,0,I$115/CHI!I$12*1000)</f>
        <v>60.089543868626862</v>
      </c>
      <c r="J245" s="277">
        <f>IF(J$115=0,0,J$115/CHI!J$12*1000)</f>
        <v>60.709549721184537</v>
      </c>
      <c r="K245" s="277">
        <f>IF(K$115=0,0,K$115/CHI!K$12*1000)</f>
        <v>35.783445411033661</v>
      </c>
      <c r="L245" s="277">
        <f>IF(L$115=0,0,L$115/CHI!L$12*1000)</f>
        <v>31.38880200458005</v>
      </c>
      <c r="M245" s="277">
        <f>IF(M$115=0,0,M$115/CHI!M$12*1000)</f>
        <v>39.021640073813629</v>
      </c>
      <c r="N245" s="277">
        <f>IF(N$115=0,0,N$115/CHI!N$12*1000)</f>
        <v>34.324737729640404</v>
      </c>
      <c r="O245" s="277">
        <f>IF(O$115=0,0,O$115/CHI!O$12*1000)</f>
        <v>28.471759801358051</v>
      </c>
      <c r="P245" s="277">
        <f>IF(P$115=0,0,P$115/CHI!P$12*1000)</f>
        <v>28.834283634686212</v>
      </c>
      <c r="Q245" s="277">
        <f>IF(Q$115=0,0,Q$115/CHI!Q$12*1000)</f>
        <v>37.097521899447749</v>
      </c>
      <c r="R245" s="277">
        <f>IF(R$115=0,0,R$115/CHI!R$12*1000)</f>
        <v>32.428259630433651</v>
      </c>
      <c r="S245" s="277">
        <f>IF(S$115=0,0,S$115/CHI!S$12*1000)</f>
        <v>32.485129508540972</v>
      </c>
      <c r="T245" s="277">
        <f>IF(T$115=0,0,T$115/CHI!T$12*1000)</f>
        <v>24.177493544831115</v>
      </c>
      <c r="U245" s="277">
        <f>IF(U$115=0,0,U$115/CHI!U$12*1000)</f>
        <v>21.306669006887049</v>
      </c>
      <c r="V245" s="277">
        <f>IF(V$115=0,0,V$115/CHI!V$12*1000)</f>
        <v>18.192044801616365</v>
      </c>
      <c r="W245" s="277">
        <f>IF(W$115=0,0,W$115/CHI!W$12*1000)</f>
        <v>18.220483305236328</v>
      </c>
      <c r="DA245" s="78"/>
    </row>
    <row r="246" spans="1:105" ht="12" customHeight="1" x14ac:dyDescent="0.3">
      <c r="A246" s="203" t="s">
        <v>1053</v>
      </c>
      <c r="B246" s="278">
        <f>IF(B$121=0,0,B$121/CHI!B$12*1000)</f>
        <v>246.7232929948949</v>
      </c>
      <c r="C246" s="278">
        <f>IF(C$121=0,0,C$121/CHI!C$12*1000)</f>
        <v>253.06494943745594</v>
      </c>
      <c r="D246" s="278">
        <f>IF(D$121=0,0,D$121/CHI!D$12*1000)</f>
        <v>269.01937957358649</v>
      </c>
      <c r="E246" s="278">
        <f>IF(E$121=0,0,E$121/CHI!E$12*1000)</f>
        <v>259.42762793317843</v>
      </c>
      <c r="F246" s="278">
        <f>IF(F$121=0,0,F$121/CHI!F$12*1000)</f>
        <v>281.51570303847808</v>
      </c>
      <c r="G246" s="278">
        <f>IF(G$121=0,0,G$121/CHI!G$12*1000)</f>
        <v>280.48984620118472</v>
      </c>
      <c r="H246" s="278">
        <f>IF(H$121=0,0,H$121/CHI!H$12*1000)</f>
        <v>308.15171648596396</v>
      </c>
      <c r="I246" s="278">
        <f>IF(I$121=0,0,I$121/CHI!I$12*1000)</f>
        <v>388.46598467480402</v>
      </c>
      <c r="J246" s="278">
        <f>IF(J$121=0,0,J$121/CHI!J$12*1000)</f>
        <v>402.74777551445794</v>
      </c>
      <c r="K246" s="278">
        <f>IF(K$121=0,0,K$121/CHI!K$12*1000)</f>
        <v>333.55275637726879</v>
      </c>
      <c r="L246" s="278">
        <f>IF(L$121=0,0,L$121/CHI!L$12*1000)</f>
        <v>286.35925725966979</v>
      </c>
      <c r="M246" s="278">
        <f>IF(M$121=0,0,M$121/CHI!M$12*1000)</f>
        <v>354.08334647270368</v>
      </c>
      <c r="N246" s="278">
        <f>IF(N$121=0,0,N$121/CHI!N$12*1000)</f>
        <v>316.7556485771679</v>
      </c>
      <c r="O246" s="278">
        <f>IF(O$121=0,0,O$121/CHI!O$12*1000)</f>
        <v>268.78754144874938</v>
      </c>
      <c r="P246" s="278">
        <f>IF(P$121=0,0,P$121/CHI!P$12*1000)</f>
        <v>269.87988388239989</v>
      </c>
      <c r="Q246" s="278">
        <f>IF(Q$121=0,0,Q$121/CHI!Q$12*1000)</f>
        <v>337.66986849371921</v>
      </c>
      <c r="R246" s="278">
        <f>IF(R$121=0,0,R$121/CHI!R$12*1000)</f>
        <v>295.10690497985388</v>
      </c>
      <c r="S246" s="278">
        <f>IF(S$121=0,0,S$121/CHI!S$12*1000)</f>
        <v>262.77906991453165</v>
      </c>
      <c r="T246" s="278">
        <f>IF(T$121=0,0,T$121/CHI!T$12*1000)</f>
        <v>198.94278830733919</v>
      </c>
      <c r="U246" s="278">
        <f>IF(U$121=0,0,U$121/CHI!U$12*1000)</f>
        <v>167.14718535107124</v>
      </c>
      <c r="V246" s="278">
        <f>IF(V$121=0,0,V$121/CHI!V$12*1000)</f>
        <v>144.44056107475842</v>
      </c>
      <c r="W246" s="278">
        <f>IF(W$121=0,0,W$121/CHI!W$12*1000)</f>
        <v>148.01652179788508</v>
      </c>
      <c r="DA246" s="79"/>
    </row>
    <row r="247" spans="1:105" ht="12" customHeight="1" x14ac:dyDescent="0.3">
      <c r="A247" s="203" t="s">
        <v>1012</v>
      </c>
      <c r="B247" s="278">
        <f>IF(B$134=0,0,B$134/CHI!B$12*1000)</f>
        <v>143.34747905325383</v>
      </c>
      <c r="C247" s="278">
        <f>IF(C$134=0,0,C$134/CHI!C$12*1000)</f>
        <v>147.0375407613738</v>
      </c>
      <c r="D247" s="278">
        <f>IF(D$134=0,0,D$134/CHI!D$12*1000)</f>
        <v>156.39763508639467</v>
      </c>
      <c r="E247" s="278">
        <f>IF(E$134=0,0,E$134/CHI!E$12*1000)</f>
        <v>151.11280002033982</v>
      </c>
      <c r="F247" s="278">
        <f>IF(F$134=0,0,F$134/CHI!F$12*1000)</f>
        <v>156.61665560293022</v>
      </c>
      <c r="G247" s="278">
        <f>IF(G$134=0,0,G$134/CHI!G$12*1000)</f>
        <v>154.96600166086421</v>
      </c>
      <c r="H247" s="278">
        <f>IF(H$134=0,0,H$134/CHI!H$12*1000)</f>
        <v>170.89558447615383</v>
      </c>
      <c r="I247" s="278">
        <f>IF(I$134=0,0,I$134/CHI!I$12*1000)</f>
        <v>216.32288588852967</v>
      </c>
      <c r="J247" s="278">
        <f>IF(J$134=0,0,J$134/CHI!J$12*1000)</f>
        <v>219.9391002301445</v>
      </c>
      <c r="K247" s="278">
        <f>IF(K$134=0,0,K$134/CHI!K$12*1000)</f>
        <v>141.72004761854365</v>
      </c>
      <c r="L247" s="278">
        <f>IF(L$134=0,0,L$134/CHI!L$12*1000)</f>
        <v>121.49277546185793</v>
      </c>
      <c r="M247" s="278">
        <f>IF(M$134=0,0,M$134/CHI!M$12*1000)</f>
        <v>152.76686823502149</v>
      </c>
      <c r="N247" s="278">
        <f>IF(N$134=0,0,N$134/CHI!N$12*1000)</f>
        <v>134.87169803616166</v>
      </c>
      <c r="O247" s="278">
        <f>IF(O$134=0,0,O$134/CHI!O$12*1000)</f>
        <v>113.13512355086777</v>
      </c>
      <c r="P247" s="278">
        <f>IF(P$134=0,0,P$134/CHI!P$12*1000)</f>
        <v>114.12522616909921</v>
      </c>
      <c r="Q247" s="278">
        <f>IF(Q$134=0,0,Q$134/CHI!Q$12*1000)</f>
        <v>145.26318579213935</v>
      </c>
      <c r="R247" s="278">
        <f>IF(R$134=0,0,R$134/CHI!R$12*1000)</f>
        <v>124.56884771421696</v>
      </c>
      <c r="S247" s="278">
        <f>IF(S$134=0,0,S$134/CHI!S$12*1000)</f>
        <v>122.46226550809297</v>
      </c>
      <c r="T247" s="278">
        <f>IF(T$134=0,0,T$134/CHI!T$12*1000)</f>
        <v>92.992494360866516</v>
      </c>
      <c r="U247" s="278">
        <f>IF(U$134=0,0,U$134/CHI!U$12*1000)</f>
        <v>80.725053859539941</v>
      </c>
      <c r="V247" s="278">
        <f>IF(V$134=0,0,V$134/CHI!V$12*1000)</f>
        <v>68.667917203388868</v>
      </c>
      <c r="W247" s="278">
        <f>IF(W$134=0,0,W$134/CHI!W$12*1000)</f>
        <v>69.929322160939137</v>
      </c>
      <c r="DA247" s="79"/>
    </row>
    <row r="248" spans="1:105" ht="12" customHeight="1" x14ac:dyDescent="0.3">
      <c r="A248" s="203" t="s">
        <v>1023</v>
      </c>
      <c r="B248" s="278">
        <f>IF(B$142=0,0,B$142/CHI!B$12*1000)</f>
        <v>108.35738941157132</v>
      </c>
      <c r="C248" s="278">
        <f>IF(C$142=0,0,C$142/CHI!C$12*1000)</f>
        <v>110.98976745166182</v>
      </c>
      <c r="D248" s="278">
        <f>IF(D$142=0,0,D$142/CHI!D$12*1000)</f>
        <v>118.43464205399253</v>
      </c>
      <c r="E248" s="278">
        <f>IF(E$142=0,0,E$142/CHI!E$12*1000)</f>
        <v>115.03929576527673</v>
      </c>
      <c r="F248" s="278">
        <f>IF(F$142=0,0,F$142/CHI!F$12*1000)</f>
        <v>123.48531938169819</v>
      </c>
      <c r="G248" s="278">
        <f>IF(G$142=0,0,G$142/CHI!G$12*1000)</f>
        <v>119.84500588550107</v>
      </c>
      <c r="H248" s="278">
        <f>IF(H$142=0,0,H$142/CHI!H$12*1000)</f>
        <v>133.87699368008154</v>
      </c>
      <c r="I248" s="278">
        <f>IF(I$142=0,0,I$142/CHI!I$12*1000)</f>
        <v>168.45964410933976</v>
      </c>
      <c r="J248" s="278">
        <f>IF(J$142=0,0,J$142/CHI!J$12*1000)</f>
        <v>171.35492988696797</v>
      </c>
      <c r="K248" s="278">
        <f>IF(K$142=0,0,K$142/CHI!K$12*1000)</f>
        <v>111.71876412799752</v>
      </c>
      <c r="L248" s="278">
        <f>IF(L$142=0,0,L$142/CHI!L$12*1000)</f>
        <v>97.157381821948292</v>
      </c>
      <c r="M248" s="278">
        <f>IF(M$142=0,0,M$142/CHI!M$12*1000)</f>
        <v>120.59979353881795</v>
      </c>
      <c r="N248" s="278">
        <f>IF(N$142=0,0,N$142/CHI!N$12*1000)</f>
        <v>106.51671080915293</v>
      </c>
      <c r="O248" s="278">
        <f>IF(O$142=0,0,O$142/CHI!O$12*1000)</f>
        <v>88.938596787950445</v>
      </c>
      <c r="P248" s="278">
        <f>IF(P$142=0,0,P$142/CHI!P$12*1000)</f>
        <v>89.607099441487904</v>
      </c>
      <c r="Q248" s="278">
        <f>IF(Q$142=0,0,Q$142/CHI!Q$12*1000)</f>
        <v>113.98984543460966</v>
      </c>
      <c r="R248" s="278">
        <f>IF(R$142=0,0,R$142/CHI!R$12*1000)</f>
        <v>99.433871084735742</v>
      </c>
      <c r="S248" s="278">
        <f>IF(S$142=0,0,S$142/CHI!S$12*1000)</f>
        <v>95.930101373542797</v>
      </c>
      <c r="T248" s="278">
        <f>IF(T$142=0,0,T$142/CHI!T$12*1000)</f>
        <v>71.828543002714099</v>
      </c>
      <c r="U248" s="278">
        <f>IF(U$142=0,0,U$142/CHI!U$12*1000)</f>
        <v>62.318003101610145</v>
      </c>
      <c r="V248" s="278">
        <f>IF(V$142=0,0,V$142/CHI!V$12*1000)</f>
        <v>53.372891935838894</v>
      </c>
      <c r="W248" s="278">
        <f>IF(W$142=0,0,W$142/CHI!W$12*1000)</f>
        <v>54.128051719167459</v>
      </c>
      <c r="DA248" s="79"/>
    </row>
    <row r="249" spans="1:105" ht="12" customHeight="1" x14ac:dyDescent="0.3">
      <c r="A249" s="41" t="s">
        <v>1040</v>
      </c>
      <c r="B249" s="279">
        <f>IF(B$156=0,0,B$156/CHI!B$12*1000)</f>
        <v>70.969894460379763</v>
      </c>
      <c r="C249" s="279">
        <f>IF(C$156=0,0,C$156/CHI!C$12*1000)</f>
        <v>71.210234300793545</v>
      </c>
      <c r="D249" s="279">
        <f>IF(D$156=0,0,D$156/CHI!D$12*1000)</f>
        <v>76.419154414585336</v>
      </c>
      <c r="E249" s="279">
        <f>IF(E$156=0,0,E$156/CHI!E$12*1000)</f>
        <v>75.710913926099593</v>
      </c>
      <c r="F249" s="279">
        <f>IF(F$156=0,0,F$156/CHI!F$12*1000)</f>
        <v>89.383109897815004</v>
      </c>
      <c r="G249" s="279">
        <f>IF(G$156=0,0,G$156/CHI!G$12*1000)</f>
        <v>81.507450317731553</v>
      </c>
      <c r="H249" s="279">
        <f>IF(H$156=0,0,H$156/CHI!H$12*1000)</f>
        <v>94.732291864772264</v>
      </c>
      <c r="I249" s="279">
        <f>IF(I$156=0,0,I$156/CHI!I$12*1000)</f>
        <v>117.14380958827815</v>
      </c>
      <c r="J249" s="279">
        <f>IF(J$156=0,0,J$156/CHI!J$12*1000)</f>
        <v>116.9922065747854</v>
      </c>
      <c r="K249" s="279">
        <f>IF(K$156=0,0,K$156/CHI!K$12*1000)</f>
        <v>62.328513886205293</v>
      </c>
      <c r="L249" s="279">
        <f>IF(L$156=0,0,L$156/CHI!L$12*1000)</f>
        <v>54.933540069289236</v>
      </c>
      <c r="M249" s="279">
        <f>IF(M$156=0,0,M$156/CHI!M$12*1000)</f>
        <v>72.418790266637487</v>
      </c>
      <c r="N249" s="279">
        <f>IF(N$156=0,0,N$156/CHI!N$12*1000)</f>
        <v>57.630615316000501</v>
      </c>
      <c r="O249" s="279">
        <f>IF(O$156=0,0,O$156/CHI!O$12*1000)</f>
        <v>47.846297253222467</v>
      </c>
      <c r="P249" s="279">
        <f>IF(P$156=0,0,P$156/CHI!P$12*1000)</f>
        <v>55.179335461590057</v>
      </c>
      <c r="Q249" s="279">
        <f>IF(Q$156=0,0,Q$156/CHI!Q$12*1000)</f>
        <v>63.152029286416905</v>
      </c>
      <c r="R249" s="279">
        <f>IF(R$156=0,0,R$156/CHI!R$12*1000)</f>
        <v>52.806152009947304</v>
      </c>
      <c r="S249" s="279">
        <f>IF(S$156=0,0,S$156/CHI!S$12*1000)</f>
        <v>58.632119997070689</v>
      </c>
      <c r="T249" s="279">
        <f>IF(T$156=0,0,T$156/CHI!T$12*1000)</f>
        <v>42.710817862368089</v>
      </c>
      <c r="U249" s="279">
        <f>IF(U$156=0,0,U$156/CHI!U$12*1000)</f>
        <v>39.992459836982157</v>
      </c>
      <c r="V249" s="279">
        <f>IF(V$156=0,0,V$156/CHI!V$12*1000)</f>
        <v>35.740282827001799</v>
      </c>
      <c r="W249" s="279">
        <f>IF(W$156=0,0,W$156/CHI!W$12*1000)</f>
        <v>34.63594293626408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Chemical industry / useful energy demand"</f>
        <v>BE: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3">
      <c r="A5" s="34" t="s">
        <v>46</v>
      </c>
      <c r="B5" s="225">
        <f t="shared" ref="B5:W5" si="0">SUM(B6:B10)+B16+B25+B36+B44+B58</f>
        <v>7194.7746043507659</v>
      </c>
      <c r="C5" s="225">
        <f t="shared" si="0"/>
        <v>7078.5227113006267</v>
      </c>
      <c r="D5" s="225">
        <f t="shared" si="0"/>
        <v>7114.9381574892041</v>
      </c>
      <c r="E5" s="225">
        <f t="shared" si="0"/>
        <v>7179.1629923738928</v>
      </c>
      <c r="F5" s="225">
        <f t="shared" si="0"/>
        <v>7440.577137588245</v>
      </c>
      <c r="G5" s="225">
        <f t="shared" si="0"/>
        <v>7815.9703511407906</v>
      </c>
      <c r="H5" s="225">
        <f t="shared" si="0"/>
        <v>7491.8884436907256</v>
      </c>
      <c r="I5" s="225">
        <f t="shared" si="0"/>
        <v>7713.1473761125608</v>
      </c>
      <c r="J5" s="225">
        <f t="shared" si="0"/>
        <v>8682.2912494658904</v>
      </c>
      <c r="K5" s="225">
        <f t="shared" si="0"/>
        <v>7246.2716062841137</v>
      </c>
      <c r="L5" s="225">
        <f t="shared" si="0"/>
        <v>8001.8316529467456</v>
      </c>
      <c r="M5" s="225">
        <f t="shared" si="0"/>
        <v>7763.144883078975</v>
      </c>
      <c r="N5" s="225">
        <f t="shared" si="0"/>
        <v>8006.8485316008419</v>
      </c>
      <c r="O5" s="225">
        <f t="shared" si="0"/>
        <v>8788.2415416260646</v>
      </c>
      <c r="P5" s="225">
        <f t="shared" si="0"/>
        <v>9288.7486526852827</v>
      </c>
      <c r="Q5" s="225">
        <f t="shared" si="0"/>
        <v>8988.9856787544177</v>
      </c>
      <c r="R5" s="225">
        <f t="shared" si="0"/>
        <v>9143.191013089996</v>
      </c>
      <c r="S5" s="225">
        <f t="shared" si="0"/>
        <v>8965.2111029358202</v>
      </c>
      <c r="T5" s="225">
        <f t="shared" si="0"/>
        <v>9199.8185239502091</v>
      </c>
      <c r="U5" s="225">
        <f t="shared" si="0"/>
        <v>8586.2524171836085</v>
      </c>
      <c r="V5" s="225">
        <f t="shared" si="0"/>
        <v>8661.0048150586645</v>
      </c>
      <c r="W5" s="225">
        <f t="shared" si="0"/>
        <v>9181.1334938638265</v>
      </c>
      <c r="DA5" s="89"/>
    </row>
    <row r="6" spans="1:105" ht="12" customHeight="1" x14ac:dyDescent="0.3">
      <c r="A6" s="55" t="s">
        <v>92</v>
      </c>
      <c r="B6" s="261">
        <v>4.7664176249355608</v>
      </c>
      <c r="C6" s="261">
        <v>4.683365235360526</v>
      </c>
      <c r="D6" s="261">
        <v>5.0994249773369749</v>
      </c>
      <c r="E6" s="261">
        <v>5.6623642702950034</v>
      </c>
      <c r="F6" s="261">
        <v>5.3123075007551517</v>
      </c>
      <c r="G6" s="261">
        <v>5.280553528840243</v>
      </c>
      <c r="H6" s="261">
        <v>7.0467888773962102</v>
      </c>
      <c r="I6" s="261">
        <v>7.9088644305838267</v>
      </c>
      <c r="J6" s="261">
        <v>7.9981306565876977</v>
      </c>
      <c r="K6" s="261">
        <v>6.7245209629792324</v>
      </c>
      <c r="L6" s="261">
        <v>8.3616564008301548</v>
      </c>
      <c r="M6" s="261">
        <v>7.842957611734704</v>
      </c>
      <c r="N6" s="261">
        <v>8.0431214418624766</v>
      </c>
      <c r="O6" s="261">
        <v>7.9211369689746238</v>
      </c>
      <c r="P6" s="261">
        <v>7.9968106101527212</v>
      </c>
      <c r="Q6" s="261">
        <v>8.8773746775089943</v>
      </c>
      <c r="R6" s="261">
        <v>10.32927243995919</v>
      </c>
      <c r="S6" s="261">
        <v>10.73784449519759</v>
      </c>
      <c r="T6" s="261">
        <v>9.7807203755493628</v>
      </c>
      <c r="U6" s="261">
        <v>9.9027839709372163</v>
      </c>
      <c r="V6" s="261">
        <v>11.056844448079</v>
      </c>
      <c r="W6" s="261">
        <v>11.38819417793739</v>
      </c>
      <c r="DA6" s="67" t="s">
        <v>1136</v>
      </c>
    </row>
    <row r="7" spans="1:105" ht="12" customHeight="1" x14ac:dyDescent="0.3">
      <c r="A7" s="202" t="s">
        <v>93</v>
      </c>
      <c r="B7" s="226">
        <v>9.8816051561966578</v>
      </c>
      <c r="C7" s="226">
        <v>9.7094232397893183</v>
      </c>
      <c r="D7" s="226">
        <v>10.571986786485651</v>
      </c>
      <c r="E7" s="226">
        <v>11.73905695482723</v>
      </c>
      <c r="F7" s="226">
        <v>11.013328944602071</v>
      </c>
      <c r="G7" s="226">
        <v>10.94749748850756</v>
      </c>
      <c r="H7" s="226">
        <v>14.609207749908199</v>
      </c>
      <c r="I7" s="226">
        <v>16.396438937298129</v>
      </c>
      <c r="J7" s="226">
        <v>16.5815032074828</v>
      </c>
      <c r="K7" s="226">
        <v>13.941090825340011</v>
      </c>
      <c r="L7" s="226">
        <v>17.335154723439729</v>
      </c>
      <c r="M7" s="226">
        <v>16.25980274378438</v>
      </c>
      <c r="N7" s="226">
        <v>16.67477685883614</v>
      </c>
      <c r="O7" s="226">
        <v>16.4218820243679</v>
      </c>
      <c r="P7" s="226">
        <v>16.57876652373314</v>
      </c>
      <c r="Q7" s="226">
        <v>18.404327587209369</v>
      </c>
      <c r="R7" s="226">
        <v>21.414361861302641</v>
      </c>
      <c r="S7" s="226">
        <v>22.26140214300187</v>
      </c>
      <c r="T7" s="226">
        <v>20.277118897161891</v>
      </c>
      <c r="U7" s="226">
        <v>20.53017776620818</v>
      </c>
      <c r="V7" s="226">
        <v>22.922744020123289</v>
      </c>
      <c r="W7" s="226">
        <v>23.609689113214511</v>
      </c>
      <c r="DA7" s="174" t="s">
        <v>1137</v>
      </c>
    </row>
    <row r="8" spans="1:105" ht="12" customHeight="1" x14ac:dyDescent="0.3">
      <c r="A8" s="202" t="s">
        <v>94</v>
      </c>
      <c r="B8" s="226">
        <v>59.109914294335411</v>
      </c>
      <c r="C8" s="226">
        <v>58.079954266486098</v>
      </c>
      <c r="D8" s="226">
        <v>63.239648113053697</v>
      </c>
      <c r="E8" s="226">
        <v>70.220843630958527</v>
      </c>
      <c r="F8" s="226">
        <v>65.879674376841336</v>
      </c>
      <c r="G8" s="226">
        <v>65.485882916232512</v>
      </c>
      <c r="H8" s="226">
        <v>87.389549000922358</v>
      </c>
      <c r="I8" s="226">
        <v>98.080431771575618</v>
      </c>
      <c r="J8" s="226">
        <v>99.187451630864388</v>
      </c>
      <c r="K8" s="226">
        <v>83.392998488574094</v>
      </c>
      <c r="L8" s="226">
        <v>103.6956540748847</v>
      </c>
      <c r="M8" s="226">
        <v>97.263099611421808</v>
      </c>
      <c r="N8" s="226">
        <v>99.745397172126744</v>
      </c>
      <c r="O8" s="226">
        <v>98.232627560853302</v>
      </c>
      <c r="P8" s="226">
        <v>99.171081300403316</v>
      </c>
      <c r="Q8" s="226">
        <v>110.09124622254519</v>
      </c>
      <c r="R8" s="226">
        <v>128.09670840730899</v>
      </c>
      <c r="S8" s="226">
        <v>133.16354498534139</v>
      </c>
      <c r="T8" s="226">
        <v>121.2939336475786</v>
      </c>
      <c r="U8" s="226">
        <v>122.8076844830254</v>
      </c>
      <c r="V8" s="226">
        <v>137.11956843072139</v>
      </c>
      <c r="W8" s="226">
        <v>141.2287455265168</v>
      </c>
      <c r="DA8" s="174" t="s">
        <v>1138</v>
      </c>
    </row>
    <row r="9" spans="1:105" ht="12" customHeight="1" x14ac:dyDescent="0.3">
      <c r="A9" s="202" t="s">
        <v>95</v>
      </c>
      <c r="B9" s="226">
        <v>68.269098318023723</v>
      </c>
      <c r="C9" s="226">
        <v>67.079544192555815</v>
      </c>
      <c r="D9" s="226">
        <v>73.038741574372708</v>
      </c>
      <c r="E9" s="226">
        <v>81.101685479450694</v>
      </c>
      <c r="F9" s="226">
        <v>76.08784449925983</v>
      </c>
      <c r="G9" s="226">
        <v>75.633034366948749</v>
      </c>
      <c r="H9" s="226">
        <v>100.9307116062499</v>
      </c>
      <c r="I9" s="226">
        <v>113.2781652557663</v>
      </c>
      <c r="J9" s="226">
        <v>114.55671976757741</v>
      </c>
      <c r="K9" s="226">
        <v>96.314888641224968</v>
      </c>
      <c r="L9" s="226">
        <v>119.76347602095061</v>
      </c>
      <c r="M9" s="226">
        <v>112.3341860558951</v>
      </c>
      <c r="N9" s="226">
        <v>115.2011199408356</v>
      </c>
      <c r="O9" s="226">
        <v>113.453944047291</v>
      </c>
      <c r="P9" s="226">
        <v>114.53781282594019</v>
      </c>
      <c r="Q9" s="226">
        <v>127.1500762950852</v>
      </c>
      <c r="R9" s="226">
        <v>147.9455161604225</v>
      </c>
      <c r="S9" s="226">
        <v>153.79746787844769</v>
      </c>
      <c r="T9" s="226">
        <v>140.08863962030699</v>
      </c>
      <c r="U9" s="226">
        <v>141.83694878041709</v>
      </c>
      <c r="V9" s="226">
        <v>158.36648403699311</v>
      </c>
      <c r="W9" s="226">
        <v>163.11238527045009</v>
      </c>
      <c r="DA9" s="174" t="s">
        <v>1139</v>
      </c>
    </row>
    <row r="10" spans="1:105" ht="12" customHeight="1" x14ac:dyDescent="0.3">
      <c r="A10" s="56" t="s">
        <v>96</v>
      </c>
      <c r="B10" s="262">
        <v>23.6528087536689</v>
      </c>
      <c r="C10" s="262">
        <v>23.588406048015301</v>
      </c>
      <c r="D10" s="262">
        <v>25.56096561063082</v>
      </c>
      <c r="E10" s="262">
        <v>27.952913390331169</v>
      </c>
      <c r="F10" s="262">
        <v>24.495243253081341</v>
      </c>
      <c r="G10" s="262">
        <v>25.337165321951719</v>
      </c>
      <c r="H10" s="262">
        <v>32.921715838170982</v>
      </c>
      <c r="I10" s="262">
        <v>37.371400277927982</v>
      </c>
      <c r="J10" s="262">
        <v>38.193235595379171</v>
      </c>
      <c r="K10" s="262">
        <v>37.42150995942086</v>
      </c>
      <c r="L10" s="262">
        <v>44.234346053605407</v>
      </c>
      <c r="M10" s="262">
        <v>42.519045090848067</v>
      </c>
      <c r="N10" s="262">
        <v>44.510896336098547</v>
      </c>
      <c r="O10" s="262">
        <v>46.545883923914523</v>
      </c>
      <c r="P10" s="262">
        <v>46.347207706039697</v>
      </c>
      <c r="Q10" s="262">
        <v>50.602106001938253</v>
      </c>
      <c r="R10" s="262">
        <v>56.558587292184157</v>
      </c>
      <c r="S10" s="262">
        <v>57.273159808371332</v>
      </c>
      <c r="T10" s="262">
        <v>53.70354664011036</v>
      </c>
      <c r="U10" s="262">
        <v>52.569006928702898</v>
      </c>
      <c r="V10" s="262">
        <v>58.593976723712437</v>
      </c>
      <c r="W10" s="262">
        <v>61.542008681585763</v>
      </c>
      <c r="DA10" s="68" t="s">
        <v>1140</v>
      </c>
    </row>
    <row r="11" spans="1:105" ht="12" customHeight="1" x14ac:dyDescent="0.3">
      <c r="A11" s="37" t="s">
        <v>160</v>
      </c>
      <c r="B11" s="228">
        <v>0.1255500763672539</v>
      </c>
      <c r="C11" s="228">
        <v>0.142689156048876</v>
      </c>
      <c r="D11" s="228">
        <v>0.1133909606249671</v>
      </c>
      <c r="E11" s="228">
        <v>7.8695816063009016E-2</v>
      </c>
      <c r="F11" s="228">
        <v>0.14431076266882101</v>
      </c>
      <c r="G11" s="228">
        <v>0.2578168343172117</v>
      </c>
      <c r="H11" s="228">
        <v>0.2351885432949711</v>
      </c>
      <c r="I11" s="228">
        <v>0.29687553802198968</v>
      </c>
      <c r="J11" s="228">
        <v>0.27555224867118089</v>
      </c>
      <c r="K11" s="228">
        <v>0.40750667938970131</v>
      </c>
      <c r="L11" s="228">
        <v>0.38164507908381018</v>
      </c>
      <c r="M11" s="228">
        <v>0.19000445629582169</v>
      </c>
      <c r="N11" s="228">
        <v>0.4506487929976648</v>
      </c>
      <c r="O11" s="228">
        <v>0.5325290286372939</v>
      </c>
      <c r="P11" s="228">
        <v>0.50738438842001043</v>
      </c>
      <c r="Q11" s="228">
        <v>0.57592879610919301</v>
      </c>
      <c r="R11" s="228">
        <v>0.4791670439572942</v>
      </c>
      <c r="S11" s="228">
        <v>0.42333011763316247</v>
      </c>
      <c r="T11" s="228">
        <v>0.41949317847904821</v>
      </c>
      <c r="U11" s="228">
        <v>0.39851126281008759</v>
      </c>
      <c r="V11" s="228">
        <v>0.40630770013615841</v>
      </c>
      <c r="W11" s="228">
        <v>0.40477763760350599</v>
      </c>
      <c r="DA11" s="69" t="s">
        <v>1141</v>
      </c>
    </row>
    <row r="12" spans="1:105" ht="12" customHeight="1" x14ac:dyDescent="0.3">
      <c r="A12" s="37" t="s">
        <v>162</v>
      </c>
      <c r="B12" s="228">
        <v>15.05102563770466</v>
      </c>
      <c r="C12" s="228">
        <v>15.583286295678191</v>
      </c>
      <c r="D12" s="228">
        <v>16.977368568816281</v>
      </c>
      <c r="E12" s="228">
        <v>18.33886168040673</v>
      </c>
      <c r="F12" s="228">
        <v>12.47799482702032</v>
      </c>
      <c r="G12" s="228">
        <v>14.366860001831689</v>
      </c>
      <c r="H12" s="228">
        <v>17.674638829316681</v>
      </c>
      <c r="I12" s="228">
        <v>20.975831368236211</v>
      </c>
      <c r="J12" s="228">
        <v>21.66315896605488</v>
      </c>
      <c r="K12" s="228">
        <v>24.891810297701959</v>
      </c>
      <c r="L12" s="228">
        <v>26.879477581304911</v>
      </c>
      <c r="M12" s="228">
        <v>26.970114482669299</v>
      </c>
      <c r="N12" s="228">
        <v>28.807404117137509</v>
      </c>
      <c r="O12" s="228">
        <v>32.373284914929592</v>
      </c>
      <c r="P12" s="228">
        <v>31.033144992541018</v>
      </c>
      <c r="Q12" s="228">
        <v>32.866419696674377</v>
      </c>
      <c r="R12" s="228">
        <v>34.09977203618238</v>
      </c>
      <c r="S12" s="228">
        <v>34.116239828539008</v>
      </c>
      <c r="T12" s="228">
        <v>33.222998071612338</v>
      </c>
      <c r="U12" s="228">
        <v>30.5116201031652</v>
      </c>
      <c r="V12" s="228">
        <v>33.862428588891262</v>
      </c>
      <c r="W12" s="228">
        <v>38.826416305332693</v>
      </c>
      <c r="DA12" s="69" t="s">
        <v>1142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1143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0.3248398770139006</v>
      </c>
      <c r="M14" s="228">
        <v>0.3509938987726296</v>
      </c>
      <c r="N14" s="228">
        <v>0.5142813491354149</v>
      </c>
      <c r="O14" s="228">
        <v>0.70759520051854141</v>
      </c>
      <c r="P14" s="228">
        <v>1.1386594111023389</v>
      </c>
      <c r="Q14" s="228">
        <v>1.629855770213622</v>
      </c>
      <c r="R14" s="228">
        <v>2.3500063974077481</v>
      </c>
      <c r="S14" s="228">
        <v>2.3848617121242222</v>
      </c>
      <c r="T14" s="228">
        <v>2.0742671537552781</v>
      </c>
      <c r="U14" s="228">
        <v>2.224863827333964</v>
      </c>
      <c r="V14" s="228">
        <v>2.618231463997811</v>
      </c>
      <c r="W14" s="228">
        <v>1.5010519615065809</v>
      </c>
      <c r="DA14" s="69" t="s">
        <v>1144</v>
      </c>
    </row>
    <row r="15" spans="1:105" ht="12" customHeight="1" x14ac:dyDescent="0.3">
      <c r="A15" s="37" t="s">
        <v>38</v>
      </c>
      <c r="B15" s="228">
        <v>8.4762330395969858</v>
      </c>
      <c r="C15" s="228">
        <v>7.8624305962882417</v>
      </c>
      <c r="D15" s="228">
        <v>8.4702060811895628</v>
      </c>
      <c r="E15" s="228">
        <v>9.5353558938614214</v>
      </c>
      <c r="F15" s="228">
        <v>11.8729376633922</v>
      </c>
      <c r="G15" s="228">
        <v>10.712488485802821</v>
      </c>
      <c r="H15" s="228">
        <v>15.011888465559331</v>
      </c>
      <c r="I15" s="228">
        <v>16.098693371669771</v>
      </c>
      <c r="J15" s="228">
        <v>16.254524380653109</v>
      </c>
      <c r="K15" s="228">
        <v>12.12219298232921</v>
      </c>
      <c r="L15" s="228">
        <v>16.648383516202781</v>
      </c>
      <c r="M15" s="228">
        <v>15.007932253110329</v>
      </c>
      <c r="N15" s="228">
        <v>14.73856207682797</v>
      </c>
      <c r="O15" s="228">
        <v>12.9324747798291</v>
      </c>
      <c r="P15" s="228">
        <v>13.668018913976329</v>
      </c>
      <c r="Q15" s="228">
        <v>15.529901738941049</v>
      </c>
      <c r="R15" s="228">
        <v>19.629641814636742</v>
      </c>
      <c r="S15" s="228">
        <v>20.34872815007494</v>
      </c>
      <c r="T15" s="228">
        <v>17.986788236263681</v>
      </c>
      <c r="U15" s="228">
        <v>19.43401173539365</v>
      </c>
      <c r="V15" s="228">
        <v>21.707008970687209</v>
      </c>
      <c r="W15" s="228">
        <v>20.809762777142971</v>
      </c>
      <c r="DA15" s="69" t="s">
        <v>1145</v>
      </c>
    </row>
    <row r="16" spans="1:105" ht="12" customHeight="1" x14ac:dyDescent="0.3">
      <c r="A16" s="134" t="s">
        <v>999</v>
      </c>
      <c r="B16" s="316">
        <f>CHI_fec!B16</f>
        <v>6454.7740757598986</v>
      </c>
      <c r="C16" s="316">
        <f>CHI_fec!C16</f>
        <v>6341.1848561267834</v>
      </c>
      <c r="D16" s="316">
        <f>CHI_fec!D16</f>
        <v>6326.964578779498</v>
      </c>
      <c r="E16" s="316">
        <f>CHI_fec!E16</f>
        <v>6330.0881424142481</v>
      </c>
      <c r="F16" s="316">
        <f>CHI_fec!F16</f>
        <v>6686.2683058250113</v>
      </c>
      <c r="G16" s="316">
        <f>CHI_fec!G16</f>
        <v>7015.2082425536937</v>
      </c>
      <c r="H16" s="316">
        <f>CHI_fec!H16</f>
        <v>6482.9670098476317</v>
      </c>
      <c r="I16" s="316">
        <f>CHI_fec!I16</f>
        <v>6565.4966852758535</v>
      </c>
      <c r="J16" s="316">
        <f>CHI_fec!J16</f>
        <v>7488.3366267678884</v>
      </c>
      <c r="K16" s="316">
        <f>CHI_fec!K16</f>
        <v>5921.4483959757781</v>
      </c>
      <c r="L16" s="316">
        <f>CHI_fec!L16</f>
        <v>6473.3860016389199</v>
      </c>
      <c r="M16" s="316">
        <f>CHI_fec!M16</f>
        <v>6288.4878491806994</v>
      </c>
      <c r="N16" s="316">
        <f>CHI_fec!N16</f>
        <v>6456.2443783657</v>
      </c>
      <c r="O16" s="316">
        <f>CHI_fec!O16</f>
        <v>7158.0300700542839</v>
      </c>
      <c r="P16" s="316">
        <f>CHI_fec!P16</f>
        <v>7678.3054316952539</v>
      </c>
      <c r="Q16" s="316">
        <f>CHI_fec!Q16</f>
        <v>7270.2389366994557</v>
      </c>
      <c r="R16" s="316">
        <f>CHI_fec!R16</f>
        <v>7252.6203668422486</v>
      </c>
      <c r="S16" s="316">
        <f>CHI_fec!S16</f>
        <v>7154.2805535930211</v>
      </c>
      <c r="T16" s="316">
        <f>CHI_fec!T16</f>
        <v>7465.9891447580667</v>
      </c>
      <c r="U16" s="316">
        <f>CHI_fec!U16</f>
        <v>6922.6156883644571</v>
      </c>
      <c r="V16" s="316">
        <f>CHI_fec!V16</f>
        <v>6822.0616123631253</v>
      </c>
      <c r="W16" s="316">
        <f>CHI_fec!W16</f>
        <v>7213.827686005593</v>
      </c>
      <c r="DA16" s="136"/>
    </row>
    <row r="17" spans="1:105" ht="12" customHeight="1" x14ac:dyDescent="0.3">
      <c r="A17" s="135" t="s">
        <v>30</v>
      </c>
      <c r="B17" s="317">
        <f>CHI_fec!B17</f>
        <v>151.0908856405847</v>
      </c>
      <c r="C17" s="317">
        <f>CHI_fec!C17</f>
        <v>165.48048151332759</v>
      </c>
      <c r="D17" s="317">
        <f>CHI_fec!D17</f>
        <v>148.11066208082539</v>
      </c>
      <c r="E17" s="317">
        <f>CHI_fec!E17</f>
        <v>140.29862424763539</v>
      </c>
      <c r="F17" s="317">
        <f>CHI_fec!F17</f>
        <v>164.592777300086</v>
      </c>
      <c r="G17" s="317">
        <f>CHI_fec!G17</f>
        <v>167.29079965606189</v>
      </c>
      <c r="H17" s="317">
        <f>CHI_fec!H17</f>
        <v>167.5886500429923</v>
      </c>
      <c r="I17" s="317">
        <f>CHI_fec!I17</f>
        <v>180.5298366294067</v>
      </c>
      <c r="J17" s="317">
        <f>CHI_fec!J17</f>
        <v>197.6233877901978</v>
      </c>
      <c r="K17" s="317">
        <f>CHI_fec!K17</f>
        <v>167.0104901117798</v>
      </c>
      <c r="L17" s="317">
        <f>CHI_fec!L17</f>
        <v>170.87652622527941</v>
      </c>
      <c r="M17" s="317">
        <f>CHI_fec!M17</f>
        <v>156.48693035253649</v>
      </c>
      <c r="N17" s="317">
        <f>CHI_fec!N17</f>
        <v>165.48048151332759</v>
      </c>
      <c r="O17" s="317">
        <f>CHI_fec!O17</f>
        <v>171.77592433361991</v>
      </c>
      <c r="P17" s="317">
        <f>CHI_fec!P17</f>
        <v>214.0453998280309</v>
      </c>
      <c r="Q17" s="317">
        <f>CHI_fec!Q17</f>
        <v>262.34049871023211</v>
      </c>
      <c r="R17" s="317">
        <f>CHI_fec!R17</f>
        <v>254.0664660361135</v>
      </c>
      <c r="S17" s="317">
        <f>CHI_fec!S17</f>
        <v>248.04084264832329</v>
      </c>
      <c r="T17" s="317">
        <f>CHI_fec!T17</f>
        <v>262.70025795356838</v>
      </c>
      <c r="U17" s="317">
        <f>CHI_fec!U17</f>
        <v>258.20352536543419</v>
      </c>
      <c r="V17" s="317">
        <f>CHI_fec!V17</f>
        <v>243.54411006018921</v>
      </c>
      <c r="W17" s="317">
        <f>CHI_fec!W17</f>
        <v>214.13533963886499</v>
      </c>
      <c r="DA17" s="137"/>
    </row>
    <row r="18" spans="1:105" ht="12" customHeight="1" x14ac:dyDescent="0.3">
      <c r="A18" s="135" t="s">
        <v>32</v>
      </c>
      <c r="B18" s="317">
        <f>CHI_fec!B18</f>
        <v>0</v>
      </c>
      <c r="C18" s="317">
        <f>CHI_fec!C18</f>
        <v>0</v>
      </c>
      <c r="D18" s="317">
        <f>CHI_fec!D18</f>
        <v>0</v>
      </c>
      <c r="E18" s="317">
        <f>CHI_fec!E18</f>
        <v>0</v>
      </c>
      <c r="F18" s="317">
        <f>CHI_fec!F18</f>
        <v>0</v>
      </c>
      <c r="G18" s="317">
        <f>CHI_fec!G18</f>
        <v>0</v>
      </c>
      <c r="H18" s="317">
        <f>CHI_fec!H18</f>
        <v>0</v>
      </c>
      <c r="I18" s="317">
        <f>CHI_fec!I18</f>
        <v>0</v>
      </c>
      <c r="J18" s="317">
        <f>CHI_fec!J18</f>
        <v>0</v>
      </c>
      <c r="K18" s="317">
        <f>CHI_fec!K18</f>
        <v>0</v>
      </c>
      <c r="L18" s="317">
        <f>CHI_fec!L18</f>
        <v>0</v>
      </c>
      <c r="M18" s="317">
        <f>CHI_fec!M18</f>
        <v>0</v>
      </c>
      <c r="N18" s="317">
        <f>CHI_fec!N18</f>
        <v>0</v>
      </c>
      <c r="O18" s="317">
        <f>CHI_fec!O18</f>
        <v>0</v>
      </c>
      <c r="P18" s="317">
        <f>CHI_fec!P18</f>
        <v>0</v>
      </c>
      <c r="Q18" s="317">
        <f>CHI_fec!Q18</f>
        <v>0</v>
      </c>
      <c r="R18" s="317">
        <f>CHI_fec!R18</f>
        <v>0</v>
      </c>
      <c r="S18" s="317">
        <f>CHI_fec!S18</f>
        <v>0</v>
      </c>
      <c r="T18" s="317">
        <f>CHI_fec!T18</f>
        <v>0</v>
      </c>
      <c r="U18" s="317">
        <f>CHI_fec!U18</f>
        <v>0</v>
      </c>
      <c r="V18" s="317">
        <f>CHI_fec!V18</f>
        <v>0</v>
      </c>
      <c r="W18" s="317">
        <f>CHI_fec!W18</f>
        <v>0</v>
      </c>
      <c r="DA18" s="137"/>
    </row>
    <row r="19" spans="1:105" ht="12" customHeight="1" x14ac:dyDescent="0.3">
      <c r="A19" s="135" t="s">
        <v>33</v>
      </c>
      <c r="B19" s="317">
        <f>CHI_fec!B19</f>
        <v>212.04737747205499</v>
      </c>
      <c r="C19" s="317">
        <f>CHI_fec!C19</f>
        <v>314.22562338779022</v>
      </c>
      <c r="D19" s="317">
        <f>CHI_fec!D19</f>
        <v>182.38271711092</v>
      </c>
      <c r="E19" s="317">
        <f>CHI_fec!E19</f>
        <v>177.98796216681001</v>
      </c>
      <c r="F19" s="317">
        <f>CHI_fec!F19</f>
        <v>113.16517626827169</v>
      </c>
      <c r="G19" s="317">
        <f>CHI_fec!G19</f>
        <v>115.3625967325881</v>
      </c>
      <c r="H19" s="317">
        <f>CHI_fec!H19</f>
        <v>172.49449699054171</v>
      </c>
      <c r="I19" s="317">
        <f>CHI_fec!I19</f>
        <v>335.10077386070509</v>
      </c>
      <c r="J19" s="317">
        <f>CHI_fec!J19</f>
        <v>437.27910576096298</v>
      </c>
      <c r="K19" s="317">
        <f>CHI_fec!K19</f>
        <v>1077.8159931212381</v>
      </c>
      <c r="L19" s="317">
        <f>CHI_fec!L19</f>
        <v>970.14428202923466</v>
      </c>
      <c r="M19" s="317">
        <f>CHI_fec!M19</f>
        <v>1210.7576096302671</v>
      </c>
      <c r="N19" s="317">
        <f>CHI_fec!N19</f>
        <v>1254.7052450558899</v>
      </c>
      <c r="O19" s="317">
        <f>CHI_fec!O19</f>
        <v>1345.8966466036111</v>
      </c>
      <c r="P19" s="317">
        <f>CHI_fec!P19</f>
        <v>1600.7929492691319</v>
      </c>
      <c r="Q19" s="317">
        <f>CHI_fec!Q19</f>
        <v>1587.608684436801</v>
      </c>
      <c r="R19" s="317">
        <f>CHI_fec!R19</f>
        <v>1322.8240756663799</v>
      </c>
      <c r="S19" s="317">
        <f>CHI_fec!S19</f>
        <v>1363.475666380052</v>
      </c>
      <c r="T19" s="317">
        <f>CHI_fec!T19</f>
        <v>2054.112897678418</v>
      </c>
      <c r="U19" s="317">
        <f>CHI_fec!U19</f>
        <v>2161.455030094583</v>
      </c>
      <c r="V19" s="317">
        <f>CHI_fec!V19</f>
        <v>2000.093637145314</v>
      </c>
      <c r="W19" s="317">
        <f>CHI_fec!W19</f>
        <v>2086.2928632846092</v>
      </c>
      <c r="DA19" s="137"/>
    </row>
    <row r="20" spans="1:105" ht="12" customHeight="1" x14ac:dyDescent="0.3">
      <c r="A20" s="135" t="s">
        <v>83</v>
      </c>
      <c r="B20" s="317">
        <f>CHI_fec!B20</f>
        <v>0</v>
      </c>
      <c r="C20" s="317">
        <f>CHI_fec!C20</f>
        <v>0</v>
      </c>
      <c r="D20" s="317">
        <f>CHI_fec!D20</f>
        <v>0</v>
      </c>
      <c r="E20" s="317">
        <f>CHI_fec!E20</f>
        <v>0</v>
      </c>
      <c r="F20" s="317">
        <f>CHI_fec!F20</f>
        <v>0</v>
      </c>
      <c r="G20" s="317">
        <f>CHI_fec!G20</f>
        <v>0</v>
      </c>
      <c r="H20" s="317">
        <f>CHI_fec!H20</f>
        <v>0</v>
      </c>
      <c r="I20" s="317">
        <f>CHI_fec!I20</f>
        <v>0</v>
      </c>
      <c r="J20" s="317">
        <f>CHI_fec!J20</f>
        <v>0</v>
      </c>
      <c r="K20" s="317">
        <f>CHI_fec!K20</f>
        <v>0</v>
      </c>
      <c r="L20" s="317">
        <f>CHI_fec!L20</f>
        <v>0</v>
      </c>
      <c r="M20" s="317">
        <f>CHI_fec!M20</f>
        <v>0</v>
      </c>
      <c r="N20" s="317">
        <f>CHI_fec!N20</f>
        <v>0</v>
      </c>
      <c r="O20" s="317">
        <f>CHI_fec!O20</f>
        <v>0</v>
      </c>
      <c r="P20" s="317">
        <f>CHI_fec!P20</f>
        <v>0</v>
      </c>
      <c r="Q20" s="317">
        <f>CHI_fec!Q20</f>
        <v>0</v>
      </c>
      <c r="R20" s="317">
        <f>CHI_fec!R20</f>
        <v>0</v>
      </c>
      <c r="S20" s="317">
        <f>CHI_fec!S20</f>
        <v>0</v>
      </c>
      <c r="T20" s="317">
        <f>CHI_fec!T20</f>
        <v>0</v>
      </c>
      <c r="U20" s="317">
        <f>CHI_fec!U20</f>
        <v>0</v>
      </c>
      <c r="V20" s="317">
        <f>CHI_fec!V20</f>
        <v>0</v>
      </c>
      <c r="W20" s="317">
        <f>CHI_fec!W20</f>
        <v>0</v>
      </c>
      <c r="DA20" s="137"/>
    </row>
    <row r="21" spans="1:105" ht="12" customHeight="1" x14ac:dyDescent="0.3">
      <c r="A21" s="135" t="s">
        <v>70</v>
      </c>
      <c r="B21" s="317">
        <f>CHI_fec!B21</f>
        <v>21.97386070507309</v>
      </c>
      <c r="C21" s="317">
        <f>CHI_fec!C21</f>
        <v>28.661478933791919</v>
      </c>
      <c r="D21" s="317">
        <f>CHI_fec!D21</f>
        <v>19.10765262252794</v>
      </c>
      <c r="E21" s="317">
        <f>CHI_fec!E21</f>
        <v>18.152278589853829</v>
      </c>
      <c r="F21" s="317">
        <f>CHI_fec!F21</f>
        <v>18.152278589853829</v>
      </c>
      <c r="G21" s="317">
        <f>CHI_fec!G21</f>
        <v>7.643078245915734</v>
      </c>
      <c r="H21" s="317">
        <f>CHI_fec!H21</f>
        <v>8.5984522785898534</v>
      </c>
      <c r="I21" s="317">
        <f>CHI_fec!I21</f>
        <v>7.643078245915734</v>
      </c>
      <c r="J21" s="317">
        <f>CHI_fec!J21</f>
        <v>7.643078245915734</v>
      </c>
      <c r="K21" s="317">
        <f>CHI_fec!K21</f>
        <v>10.50920034393809</v>
      </c>
      <c r="L21" s="317">
        <f>CHI_fec!L21</f>
        <v>14.33078245915735</v>
      </c>
      <c r="M21" s="317">
        <f>CHI_fec!M21</f>
        <v>8.5984522785898534</v>
      </c>
      <c r="N21" s="317">
        <f>CHI_fec!N21</f>
        <v>8.5984522785898534</v>
      </c>
      <c r="O21" s="317">
        <f>CHI_fec!O21</f>
        <v>8.5984522785898534</v>
      </c>
      <c r="P21" s="317">
        <f>CHI_fec!P21</f>
        <v>12.419948409286331</v>
      </c>
      <c r="Q21" s="317">
        <f>CHI_fec!Q21</f>
        <v>12.419948409286331</v>
      </c>
      <c r="R21" s="317">
        <f>CHI_fec!R21</f>
        <v>14.33078245915735</v>
      </c>
      <c r="S21" s="317">
        <f>CHI_fec!S21</f>
        <v>14.903955288048151</v>
      </c>
      <c r="T21" s="317">
        <f>CHI_fec!T21</f>
        <v>17.38796216680997</v>
      </c>
      <c r="U21" s="317">
        <f>CHI_fec!U21</f>
        <v>18.152278589853829</v>
      </c>
      <c r="V21" s="317">
        <f>CHI_fec!V21</f>
        <v>18.04436801375752</v>
      </c>
      <c r="W21" s="317">
        <f>CHI_fec!W21</f>
        <v>25.377815993121239</v>
      </c>
      <c r="DA21" s="137"/>
    </row>
    <row r="22" spans="1:105" ht="12" customHeight="1" x14ac:dyDescent="0.3">
      <c r="A22" s="135" t="s">
        <v>34</v>
      </c>
      <c r="B22" s="317">
        <f>CHI_fec!B22</f>
        <v>927.82085134029558</v>
      </c>
      <c r="C22" s="317">
        <f>CHI_fec!C22</f>
        <v>1086.8013651551589</v>
      </c>
      <c r="D22" s="317">
        <f>CHI_fec!D22</f>
        <v>1073.9276054346999</v>
      </c>
      <c r="E22" s="317">
        <f>CHI_fec!E22</f>
        <v>1138.5307907375491</v>
      </c>
      <c r="F22" s="317">
        <f>CHI_fec!F22</f>
        <v>1087.336233598013</v>
      </c>
      <c r="G22" s="317">
        <f>CHI_fec!G22</f>
        <v>1098.3949149526629</v>
      </c>
      <c r="H22" s="317">
        <f>CHI_fec!H22</f>
        <v>1297.515935041097</v>
      </c>
      <c r="I22" s="317">
        <f>CHI_fec!I22</f>
        <v>1236.724888199328</v>
      </c>
      <c r="J22" s="317">
        <f>CHI_fec!J22</f>
        <v>1185.430263913204</v>
      </c>
      <c r="K22" s="317">
        <f>CHI_fec!K22</f>
        <v>1016.241431229433</v>
      </c>
      <c r="L22" s="317">
        <f>CHI_fec!L22</f>
        <v>1035.4160962218959</v>
      </c>
      <c r="M22" s="317">
        <f>CHI_fec!M22</f>
        <v>1000.544426996693</v>
      </c>
      <c r="N22" s="317">
        <f>CHI_fec!N22</f>
        <v>980.79674294007805</v>
      </c>
      <c r="O22" s="317">
        <f>CHI_fec!O22</f>
        <v>1176.1918069416461</v>
      </c>
      <c r="P22" s="317">
        <f>CHI_fec!P22</f>
        <v>1245.41884528081</v>
      </c>
      <c r="Q22" s="317">
        <f>CHI_fec!Q22</f>
        <v>1148.7151189866449</v>
      </c>
      <c r="R22" s="317">
        <f>CHI_fec!R22</f>
        <v>1352.8327486135299</v>
      </c>
      <c r="S22" s="317">
        <f>CHI_fec!S22</f>
        <v>1346.92466365321</v>
      </c>
      <c r="T22" s="317">
        <f>CHI_fec!T22</f>
        <v>1045.8812341819701</v>
      </c>
      <c r="U22" s="317">
        <f>CHI_fec!U22</f>
        <v>931.53056368689829</v>
      </c>
      <c r="V22" s="317">
        <f>CHI_fec!V22</f>
        <v>833.76101047146494</v>
      </c>
      <c r="W22" s="317">
        <f>CHI_fec!W22</f>
        <v>934.98589752751923</v>
      </c>
      <c r="DA22" s="137"/>
    </row>
    <row r="23" spans="1:105" ht="12" customHeight="1" x14ac:dyDescent="0.3">
      <c r="A23" s="135" t="s">
        <v>84</v>
      </c>
      <c r="B23" s="317">
        <f>CHI_fec!B23</f>
        <v>4325.5947549441098</v>
      </c>
      <c r="C23" s="317">
        <f>CHI_fec!C23</f>
        <v>4123.817712811694</v>
      </c>
      <c r="D23" s="317">
        <f>CHI_fec!D23</f>
        <v>4236.2663800515902</v>
      </c>
      <c r="E23" s="317">
        <f>CHI_fec!E23</f>
        <v>4038.6930352536542</v>
      </c>
      <c r="F23" s="317">
        <f>CHI_fec!F23</f>
        <v>4429.6360275150473</v>
      </c>
      <c r="G23" s="317">
        <f>CHI_fec!G23</f>
        <v>4694.4683576956149</v>
      </c>
      <c r="H23" s="317">
        <f>CHI_fec!H23</f>
        <v>3948.313757523646</v>
      </c>
      <c r="I23" s="317">
        <f>CHI_fec!I23</f>
        <v>3800.1337919174539</v>
      </c>
      <c r="J23" s="317">
        <f>CHI_fec!J23</f>
        <v>4715.4867583834903</v>
      </c>
      <c r="K23" s="317">
        <f>CHI_fec!K23</f>
        <v>2846.9475494410999</v>
      </c>
      <c r="L23" s="317">
        <f>CHI_fec!L23</f>
        <v>3298.8440240756659</v>
      </c>
      <c r="M23" s="317">
        <f>CHI_fec!M23</f>
        <v>2922.6139294926911</v>
      </c>
      <c r="N23" s="317">
        <f>CHI_fec!N23</f>
        <v>3149.6130696474629</v>
      </c>
      <c r="O23" s="317">
        <f>CHI_fec!O23</f>
        <v>3514.2829750644878</v>
      </c>
      <c r="P23" s="317">
        <f>CHI_fec!P23</f>
        <v>3741.28211521926</v>
      </c>
      <c r="Q23" s="317">
        <f>CHI_fec!Q23</f>
        <v>3268.3672398968179</v>
      </c>
      <c r="R23" s="317">
        <f>CHI_fec!R23</f>
        <v>3369.2557179707651</v>
      </c>
      <c r="S23" s="317">
        <f>CHI_fec!S23</f>
        <v>3095.80584694755</v>
      </c>
      <c r="T23" s="317">
        <f>CHI_fec!T23</f>
        <v>3036.3236457437661</v>
      </c>
      <c r="U23" s="317">
        <f>CHI_fec!U23</f>
        <v>2534.6135855545999</v>
      </c>
      <c r="V23" s="317">
        <f>CHI_fec!V23</f>
        <v>2582.760103181427</v>
      </c>
      <c r="W23" s="317">
        <f>CHI_fec!W23</f>
        <v>2929.1475494411002</v>
      </c>
      <c r="DA23" s="137"/>
    </row>
    <row r="24" spans="1:105" ht="12" customHeight="1" x14ac:dyDescent="0.3">
      <c r="A24" s="135" t="s">
        <v>72</v>
      </c>
      <c r="B24" s="317">
        <f>CHI_fec!B24</f>
        <v>816.24634565778149</v>
      </c>
      <c r="C24" s="317">
        <f>CHI_fec!C24</f>
        <v>622.1981943250214</v>
      </c>
      <c r="D24" s="317">
        <f>CHI_fec!D24</f>
        <v>667.1695614789337</v>
      </c>
      <c r="E24" s="317">
        <f>CHI_fec!E24</f>
        <v>816.42545141874461</v>
      </c>
      <c r="F24" s="317">
        <f>CHI_fec!F24</f>
        <v>873.38581255374038</v>
      </c>
      <c r="G24" s="317">
        <f>CHI_fec!G24</f>
        <v>932.04849527085116</v>
      </c>
      <c r="H24" s="317">
        <f>CHI_fec!H24</f>
        <v>888.45571797076514</v>
      </c>
      <c r="I24" s="317">
        <f>CHI_fec!I24</f>
        <v>1005.364316423044</v>
      </c>
      <c r="J24" s="317">
        <f>CHI_fec!J24</f>
        <v>944.87403267411867</v>
      </c>
      <c r="K24" s="317">
        <f>CHI_fec!K24</f>
        <v>802.92373172828889</v>
      </c>
      <c r="L24" s="317">
        <f>CHI_fec!L24</f>
        <v>983.77429062768692</v>
      </c>
      <c r="M24" s="317">
        <f>CHI_fec!M24</f>
        <v>989.48650042992244</v>
      </c>
      <c r="N24" s="317">
        <f>CHI_fec!N24</f>
        <v>897.05038693035249</v>
      </c>
      <c r="O24" s="317">
        <f>CHI_fec!O24</f>
        <v>941.28426483233011</v>
      </c>
      <c r="P24" s="317">
        <f>CHI_fec!P24</f>
        <v>864.34617368873592</v>
      </c>
      <c r="Q24" s="317">
        <f>CHI_fec!Q24</f>
        <v>990.78744625967317</v>
      </c>
      <c r="R24" s="317">
        <f>CHI_fec!R24</f>
        <v>939.31057609630261</v>
      </c>
      <c r="S24" s="317">
        <f>CHI_fec!S24</f>
        <v>1085.129578675838</v>
      </c>
      <c r="T24" s="317">
        <f>CHI_fec!T24</f>
        <v>1049.583147033534</v>
      </c>
      <c r="U24" s="317">
        <f>CHI_fec!U24</f>
        <v>1018.660705073087</v>
      </c>
      <c r="V24" s="317">
        <f>CHI_fec!V24</f>
        <v>1143.8583834909721</v>
      </c>
      <c r="W24" s="317">
        <f>CHI_fec!W24</f>
        <v>1023.888220120378</v>
      </c>
      <c r="DA24" s="137"/>
    </row>
    <row r="25" spans="1:105" ht="12" customHeight="1" x14ac:dyDescent="0.3">
      <c r="A25" s="57" t="s">
        <v>1000</v>
      </c>
      <c r="B25" s="296">
        <v>325.30091012147773</v>
      </c>
      <c r="C25" s="296">
        <v>326.20403651125957</v>
      </c>
      <c r="D25" s="296">
        <v>353.15110603208012</v>
      </c>
      <c r="E25" s="296">
        <v>382.08931919359782</v>
      </c>
      <c r="F25" s="296">
        <v>333.03613580614228</v>
      </c>
      <c r="G25" s="296">
        <v>361.57079121489392</v>
      </c>
      <c r="H25" s="296">
        <v>456.79856077618791</v>
      </c>
      <c r="I25" s="296">
        <v>522.77583424252725</v>
      </c>
      <c r="J25" s="296">
        <v>551.76000699362874</v>
      </c>
      <c r="K25" s="296">
        <v>721.28230318687656</v>
      </c>
      <c r="L25" s="296">
        <v>821.75735064639207</v>
      </c>
      <c r="M25" s="296">
        <v>792.20292841070068</v>
      </c>
      <c r="N25" s="296">
        <v>845.48971696011245</v>
      </c>
      <c r="O25" s="296">
        <v>906.78795379280359</v>
      </c>
      <c r="P25" s="296">
        <v>883.80057203043327</v>
      </c>
      <c r="Q25" s="296">
        <v>934.22180506364577</v>
      </c>
      <c r="R25" s="296">
        <v>1028.126873006292</v>
      </c>
      <c r="S25" s="296">
        <v>933.34359537884563</v>
      </c>
      <c r="T25" s="296">
        <v>896.65359879132814</v>
      </c>
      <c r="U25" s="296">
        <v>839.19888531843583</v>
      </c>
      <c r="V25" s="296">
        <v>940.47175170837704</v>
      </c>
      <c r="W25" s="296">
        <v>1021.4839647161619</v>
      </c>
      <c r="DA25" s="70" t="s">
        <v>1146</v>
      </c>
    </row>
    <row r="26" spans="1:105" ht="12" customHeight="1" x14ac:dyDescent="0.3">
      <c r="A26" s="46" t="s">
        <v>30</v>
      </c>
      <c r="B26" s="231">
        <v>0.19495953979446201</v>
      </c>
      <c r="C26" s="231">
        <v>0.19794238431949179</v>
      </c>
      <c r="D26" s="231">
        <v>0</v>
      </c>
      <c r="E26" s="231">
        <v>0</v>
      </c>
      <c r="F26" s="231">
        <v>1.0063712937996889</v>
      </c>
      <c r="G26" s="231">
        <v>0.52953581071957667</v>
      </c>
      <c r="H26" s="231">
        <v>0.538250586533352</v>
      </c>
      <c r="I26" s="231">
        <v>0</v>
      </c>
      <c r="J26" s="231">
        <v>0</v>
      </c>
      <c r="K26" s="231">
        <v>0.26641305030375312</v>
      </c>
      <c r="L26" s="231">
        <v>0</v>
      </c>
      <c r="M26" s="231">
        <v>0</v>
      </c>
      <c r="N26" s="231">
        <v>0.10367820569932649</v>
      </c>
      <c r="O26" s="231">
        <v>1.3282225151890821</v>
      </c>
      <c r="P26" s="231">
        <v>1.283526505342808</v>
      </c>
      <c r="Q26" s="231">
        <v>1.4079138827136051</v>
      </c>
      <c r="R26" s="231">
        <v>1.503089972641003</v>
      </c>
      <c r="S26" s="231">
        <v>1.749333003353613</v>
      </c>
      <c r="T26" s="231">
        <v>1.5498044345511079</v>
      </c>
      <c r="U26" s="231">
        <v>2.5366217813131531</v>
      </c>
      <c r="V26" s="231">
        <v>2.0397576021838231</v>
      </c>
      <c r="W26" s="231">
        <v>1.9949729105970051</v>
      </c>
      <c r="DA26" s="73" t="s">
        <v>1147</v>
      </c>
    </row>
    <row r="27" spans="1:105" ht="12" customHeight="1" x14ac:dyDescent="0.3">
      <c r="A27" s="46" t="s">
        <v>32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1148</v>
      </c>
    </row>
    <row r="28" spans="1:105" ht="12" customHeight="1" x14ac:dyDescent="0.3">
      <c r="A28" s="46" t="s">
        <v>33</v>
      </c>
      <c r="B28" s="231">
        <v>15.603452553692071</v>
      </c>
      <c r="C28" s="231">
        <v>0</v>
      </c>
      <c r="D28" s="231">
        <v>4.2523558473631242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20.372123670728879</v>
      </c>
      <c r="L28" s="231">
        <v>18.582340999967538</v>
      </c>
      <c r="M28" s="231">
        <v>24.431981236318851</v>
      </c>
      <c r="N28" s="231">
        <v>25.370313066897602</v>
      </c>
      <c r="O28" s="231">
        <v>27.252625349879711</v>
      </c>
      <c r="P28" s="231">
        <v>31.685275533037451</v>
      </c>
      <c r="Q28" s="231">
        <v>34.551465779088673</v>
      </c>
      <c r="R28" s="231">
        <v>30.775700028035629</v>
      </c>
      <c r="S28" s="231">
        <v>36.574305051449798</v>
      </c>
      <c r="T28" s="231">
        <v>52.383761823490673</v>
      </c>
      <c r="U28" s="231">
        <v>58.420923381625492</v>
      </c>
      <c r="V28" s="231">
        <v>59.043691423106893</v>
      </c>
      <c r="W28" s="231">
        <v>58.058314231590913</v>
      </c>
      <c r="DA28" s="73" t="s">
        <v>1149</v>
      </c>
    </row>
    <row r="29" spans="1:105" ht="12" customHeight="1" x14ac:dyDescent="0.3">
      <c r="A29" s="46" t="s">
        <v>160</v>
      </c>
      <c r="B29" s="231">
        <v>2.174289392239992</v>
      </c>
      <c r="C29" s="231">
        <v>2.490230249112646</v>
      </c>
      <c r="D29" s="231">
        <v>2.0102515989410801</v>
      </c>
      <c r="E29" s="231">
        <v>1.4355200989357511</v>
      </c>
      <c r="F29" s="231">
        <v>2.5117262619238661</v>
      </c>
      <c r="G29" s="231">
        <v>4.1273647624880283</v>
      </c>
      <c r="H29" s="231">
        <v>3.9696479839129499</v>
      </c>
      <c r="I29" s="231">
        <v>5.0332244069959549</v>
      </c>
      <c r="J29" s="231">
        <v>4.4300912312054068</v>
      </c>
      <c r="K29" s="231">
        <v>2.796827090614781</v>
      </c>
      <c r="L29" s="231">
        <v>2.788333838766706</v>
      </c>
      <c r="M29" s="231">
        <v>1.38519840568249</v>
      </c>
      <c r="N29" s="231">
        <v>3.1319914669997928</v>
      </c>
      <c r="O29" s="231">
        <v>3.4409314493893661</v>
      </c>
      <c r="P29" s="231">
        <v>3.35386741911694</v>
      </c>
      <c r="Q29" s="231">
        <v>4.0341922754164026</v>
      </c>
      <c r="R29" s="231">
        <v>3.3909126929328148</v>
      </c>
      <c r="S29" s="231">
        <v>3.9075326296596491</v>
      </c>
      <c r="T29" s="231">
        <v>3.6593842882959691</v>
      </c>
      <c r="U29" s="231">
        <v>3.886048017202326</v>
      </c>
      <c r="V29" s="231">
        <v>3.8355944580588819</v>
      </c>
      <c r="W29" s="231">
        <v>3.6417757515055649</v>
      </c>
      <c r="DA29" s="73" t="s">
        <v>1150</v>
      </c>
    </row>
    <row r="30" spans="1:105" ht="12" customHeight="1" x14ac:dyDescent="0.3">
      <c r="A30" s="46" t="s">
        <v>70</v>
      </c>
      <c r="B30" s="231">
        <v>19.083667673428781</v>
      </c>
      <c r="C30" s="231">
        <v>25.174969073407048</v>
      </c>
      <c r="D30" s="231">
        <v>18.34740696358115</v>
      </c>
      <c r="E30" s="231">
        <v>18.680866898277792</v>
      </c>
      <c r="F30" s="231">
        <v>16.978910454560872</v>
      </c>
      <c r="G30" s="231">
        <v>20.592714776404819</v>
      </c>
      <c r="H30" s="231">
        <v>21.741871734170989</v>
      </c>
      <c r="I30" s="231">
        <v>21.801291185562569</v>
      </c>
      <c r="J30" s="231">
        <v>17.61537681779723</v>
      </c>
      <c r="K30" s="231">
        <v>5.6086905803965523</v>
      </c>
      <c r="L30" s="231">
        <v>6.6290310200328744</v>
      </c>
      <c r="M30" s="231">
        <v>7.5390812238038416</v>
      </c>
      <c r="N30" s="231">
        <v>6.5710180583375051</v>
      </c>
      <c r="O30" s="231">
        <v>5.1060654530803697</v>
      </c>
      <c r="P30" s="231">
        <v>3.2815804094605019</v>
      </c>
      <c r="Q30" s="231">
        <v>4.0691080664906787</v>
      </c>
      <c r="R30" s="231">
        <v>4.1771007582560626</v>
      </c>
      <c r="S30" s="231">
        <v>5.0272089446147081</v>
      </c>
      <c r="T30" s="231">
        <v>4.7046474971281356</v>
      </c>
      <c r="U30" s="231">
        <v>4.0903551955396882</v>
      </c>
      <c r="V30" s="231">
        <v>4.1627272391377668</v>
      </c>
      <c r="W30" s="231">
        <v>3.89316466012037</v>
      </c>
      <c r="DA30" s="73" t="s">
        <v>1151</v>
      </c>
    </row>
    <row r="31" spans="1:105" ht="12" customHeight="1" x14ac:dyDescent="0.3">
      <c r="A31" s="46" t="s">
        <v>34</v>
      </c>
      <c r="B31" s="231">
        <v>0.47256180386419883</v>
      </c>
      <c r="C31" s="231">
        <v>0.23673187175638041</v>
      </c>
      <c r="D31" s="231">
        <v>0.82374630393017878</v>
      </c>
      <c r="E31" s="231">
        <v>0.27232045012469303</v>
      </c>
      <c r="F31" s="231">
        <v>0.27135407540913248</v>
      </c>
      <c r="G31" s="231">
        <v>0.27026185834709149</v>
      </c>
      <c r="H31" s="231">
        <v>0.34129172621629589</v>
      </c>
      <c r="I31" s="231">
        <v>0</v>
      </c>
      <c r="J31" s="231">
        <v>0</v>
      </c>
      <c r="K31" s="231">
        <v>342.48096805786122</v>
      </c>
      <c r="L31" s="231">
        <v>391.79418867844981</v>
      </c>
      <c r="M31" s="231">
        <v>352.84750243988731</v>
      </c>
      <c r="N31" s="231">
        <v>388.23644639741912</v>
      </c>
      <c r="O31" s="231">
        <v>454.17540546593602</v>
      </c>
      <c r="P31" s="231">
        <v>472.39269477827258</v>
      </c>
      <c r="Q31" s="231">
        <v>496.34760341861272</v>
      </c>
      <c r="R31" s="231">
        <v>573.81315395097147</v>
      </c>
      <c r="S31" s="231">
        <v>439.82667854662537</v>
      </c>
      <c r="T31" s="231">
        <v>410.82717122453022</v>
      </c>
      <c r="U31" s="231">
        <v>324.36186474903332</v>
      </c>
      <c r="V31" s="231">
        <v>397.92707731938111</v>
      </c>
      <c r="W31" s="231">
        <v>450.03828478445689</v>
      </c>
      <c r="DA31" s="73" t="s">
        <v>1152</v>
      </c>
    </row>
    <row r="32" spans="1:105" ht="12" customHeight="1" x14ac:dyDescent="0.3">
      <c r="A32" s="46" t="s">
        <v>162</v>
      </c>
      <c r="B32" s="231">
        <v>249.06617362098089</v>
      </c>
      <c r="C32" s="231">
        <v>259.86983577256689</v>
      </c>
      <c r="D32" s="231">
        <v>287.60116843353842</v>
      </c>
      <c r="E32" s="231">
        <v>319.6526406603802</v>
      </c>
      <c r="F32" s="231">
        <v>207.5232084337319</v>
      </c>
      <c r="G32" s="231">
        <v>219.77167985070989</v>
      </c>
      <c r="H32" s="231">
        <v>285.05894259068168</v>
      </c>
      <c r="I32" s="231">
        <v>339.81249989699518</v>
      </c>
      <c r="J32" s="231">
        <v>332.79652630791759</v>
      </c>
      <c r="K32" s="231">
        <v>163.2434091713624</v>
      </c>
      <c r="L32" s="231">
        <v>187.6524389720766</v>
      </c>
      <c r="M32" s="231">
        <v>187.87944713352161</v>
      </c>
      <c r="N32" s="231">
        <v>191.30872197053159</v>
      </c>
      <c r="O32" s="231">
        <v>199.87928673096619</v>
      </c>
      <c r="P32" s="231">
        <v>196.0120939564795</v>
      </c>
      <c r="Q32" s="231">
        <v>219.98267770889271</v>
      </c>
      <c r="R32" s="231">
        <v>230.58413896132629</v>
      </c>
      <c r="S32" s="231">
        <v>300.90741661792771</v>
      </c>
      <c r="T32" s="231">
        <v>276.93013951481282</v>
      </c>
      <c r="U32" s="231">
        <v>284.30278783606479</v>
      </c>
      <c r="V32" s="231">
        <v>305.45273570041559</v>
      </c>
      <c r="W32" s="231">
        <v>333.78920158568951</v>
      </c>
      <c r="DA32" s="73" t="s">
        <v>1153</v>
      </c>
    </row>
    <row r="33" spans="1:105" ht="12" customHeight="1" x14ac:dyDescent="0.3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1154</v>
      </c>
    </row>
    <row r="34" spans="1:105" ht="12" customHeight="1" x14ac:dyDescent="0.3">
      <c r="A34" s="46" t="s">
        <v>73</v>
      </c>
      <c r="B34" s="231">
        <v>0</v>
      </c>
      <c r="C34" s="231">
        <v>0</v>
      </c>
      <c r="D34" s="231">
        <v>0</v>
      </c>
      <c r="E34" s="231">
        <v>0</v>
      </c>
      <c r="F34" s="231">
        <v>0</v>
      </c>
      <c r="G34" s="231">
        <v>0</v>
      </c>
      <c r="H34" s="231">
        <v>0</v>
      </c>
      <c r="I34" s="231">
        <v>0</v>
      </c>
      <c r="J34" s="231">
        <v>0</v>
      </c>
      <c r="K34" s="231">
        <v>1.41619055687738</v>
      </c>
      <c r="L34" s="231">
        <v>7.2694353947878199</v>
      </c>
      <c r="M34" s="231">
        <v>10.07407824559894</v>
      </c>
      <c r="N34" s="231">
        <v>10.241031213030849</v>
      </c>
      <c r="O34" s="231">
        <v>10.408239460769909</v>
      </c>
      <c r="P34" s="231">
        <v>7.6549193234999224</v>
      </c>
      <c r="Q34" s="231">
        <v>4.4070383551130794</v>
      </c>
      <c r="R34" s="231">
        <v>2.3807896186339921</v>
      </c>
      <c r="S34" s="231">
        <v>2.3093695990851129</v>
      </c>
      <c r="T34" s="231">
        <v>2.356492336823075</v>
      </c>
      <c r="U34" s="231">
        <v>1.6461954543160029</v>
      </c>
      <c r="V34" s="231">
        <v>1.702997399825501</v>
      </c>
      <c r="W34" s="231">
        <v>1.5721563369985969</v>
      </c>
      <c r="DA34" s="73" t="s">
        <v>1155</v>
      </c>
    </row>
    <row r="35" spans="1:105" ht="12" customHeight="1" x14ac:dyDescent="0.3">
      <c r="A35" s="46" t="s">
        <v>79</v>
      </c>
      <c r="B35" s="231">
        <v>38.705805537477268</v>
      </c>
      <c r="C35" s="231">
        <v>38.234327160097187</v>
      </c>
      <c r="D35" s="231">
        <v>40.116176884726137</v>
      </c>
      <c r="E35" s="231">
        <v>42.047971085879368</v>
      </c>
      <c r="F35" s="231">
        <v>104.74456528671681</v>
      </c>
      <c r="G35" s="231">
        <v>116.2792341562244</v>
      </c>
      <c r="H35" s="231">
        <v>145.1485561546726</v>
      </c>
      <c r="I35" s="231">
        <v>156.12881875297359</v>
      </c>
      <c r="J35" s="231">
        <v>196.91801263670851</v>
      </c>
      <c r="K35" s="231">
        <v>185.09768100873171</v>
      </c>
      <c r="L35" s="231">
        <v>207.04158174231071</v>
      </c>
      <c r="M35" s="231">
        <v>208.0456397258877</v>
      </c>
      <c r="N35" s="231">
        <v>220.52651658119649</v>
      </c>
      <c r="O35" s="231">
        <v>205.19717736759301</v>
      </c>
      <c r="P35" s="231">
        <v>168.13661410522349</v>
      </c>
      <c r="Q35" s="231">
        <v>169.42180557731791</v>
      </c>
      <c r="R35" s="231">
        <v>181.50198702349411</v>
      </c>
      <c r="S35" s="231">
        <v>143.04175098612961</v>
      </c>
      <c r="T35" s="231">
        <v>144.24219767169609</v>
      </c>
      <c r="U35" s="231">
        <v>159.95408890334099</v>
      </c>
      <c r="V35" s="231">
        <v>166.30717056626759</v>
      </c>
      <c r="W35" s="231">
        <v>168.49609445520329</v>
      </c>
      <c r="DA35" s="73" t="s">
        <v>1156</v>
      </c>
    </row>
    <row r="36" spans="1:105" ht="12" customHeight="1" x14ac:dyDescent="0.3">
      <c r="A36" s="57" t="s">
        <v>1012</v>
      </c>
      <c r="B36" s="263">
        <v>120.2667845365247</v>
      </c>
      <c r="C36" s="263">
        <v>120.5455724491559</v>
      </c>
      <c r="D36" s="263">
        <v>130.66576070605601</v>
      </c>
      <c r="E36" s="263">
        <v>141.7488107955584</v>
      </c>
      <c r="F36" s="263">
        <v>117.0340256859011</v>
      </c>
      <c r="G36" s="263">
        <v>125.59959442842241</v>
      </c>
      <c r="H36" s="263">
        <v>159.7560257438389</v>
      </c>
      <c r="I36" s="263">
        <v>183.6590147902003</v>
      </c>
      <c r="J36" s="263">
        <v>189.3579306475545</v>
      </c>
      <c r="K36" s="263">
        <v>206.0983150577629</v>
      </c>
      <c r="L36" s="263">
        <v>235.58384843868731</v>
      </c>
      <c r="M36" s="263">
        <v>229.54048983022349</v>
      </c>
      <c r="N36" s="263">
        <v>242.0362592101894</v>
      </c>
      <c r="O36" s="263">
        <v>258.12792175288189</v>
      </c>
      <c r="P36" s="263">
        <v>254.62798191167869</v>
      </c>
      <c r="Q36" s="263">
        <v>273.78560237032201</v>
      </c>
      <c r="R36" s="263">
        <v>297.41176269227662</v>
      </c>
      <c r="S36" s="263">
        <v>295.31646883167502</v>
      </c>
      <c r="T36" s="263">
        <v>283.25680144264197</v>
      </c>
      <c r="U36" s="263">
        <v>270.97681437925019</v>
      </c>
      <c r="V36" s="263">
        <v>300.88017636376628</v>
      </c>
      <c r="W36" s="263">
        <v>325.46178020788989</v>
      </c>
      <c r="DA36" s="70" t="s">
        <v>1157</v>
      </c>
    </row>
    <row r="37" spans="1:105" ht="12" customHeight="1" x14ac:dyDescent="0.3">
      <c r="A37" s="60" t="s">
        <v>1014</v>
      </c>
      <c r="B37" s="264">
        <v>114.6683648406197</v>
      </c>
      <c r="C37" s="264">
        <v>115.3139952016285</v>
      </c>
      <c r="D37" s="264">
        <v>124.9470655559833</v>
      </c>
      <c r="E37" s="264">
        <v>135.16452663572289</v>
      </c>
      <c r="F37" s="264">
        <v>107.74332464873051</v>
      </c>
      <c r="G37" s="264">
        <v>117.7570918454697</v>
      </c>
      <c r="H37" s="264">
        <v>148.27227321728131</v>
      </c>
      <c r="I37" s="264">
        <v>171.50828951482481</v>
      </c>
      <c r="J37" s="264">
        <v>176.95447514405001</v>
      </c>
      <c r="K37" s="264">
        <v>197.942897711407</v>
      </c>
      <c r="L37" s="264">
        <v>223.57676107717</v>
      </c>
      <c r="M37" s="264">
        <v>219.21883021711949</v>
      </c>
      <c r="N37" s="264">
        <v>232.04285406572259</v>
      </c>
      <c r="O37" s="264">
        <v>249.74262140007031</v>
      </c>
      <c r="P37" s="264">
        <v>245.65656529889199</v>
      </c>
      <c r="Q37" s="264">
        <v>263.44853668504459</v>
      </c>
      <c r="R37" s="264">
        <v>283.54157874367922</v>
      </c>
      <c r="S37" s="264">
        <v>280.88634899002068</v>
      </c>
      <c r="T37" s="264">
        <v>271.3053696379045</v>
      </c>
      <c r="U37" s="264">
        <v>257.80382697909238</v>
      </c>
      <c r="V37" s="264">
        <v>285.97825754108021</v>
      </c>
      <c r="W37" s="264">
        <v>311.61844365866159</v>
      </c>
      <c r="DA37" s="72" t="s">
        <v>1158</v>
      </c>
    </row>
    <row r="38" spans="1:105" ht="12" customHeight="1" x14ac:dyDescent="0.3">
      <c r="A38" s="59" t="s">
        <v>30</v>
      </c>
      <c r="B38" s="232">
        <v>7.8693524550057181E-2</v>
      </c>
      <c r="C38" s="232">
        <v>7.9872703964161296E-2</v>
      </c>
      <c r="D38" s="232">
        <v>0</v>
      </c>
      <c r="E38" s="232">
        <v>0</v>
      </c>
      <c r="F38" s="232">
        <v>0.47885856590161019</v>
      </c>
      <c r="G38" s="232">
        <v>0.25628923470386827</v>
      </c>
      <c r="H38" s="232">
        <v>0.25818409244876689</v>
      </c>
      <c r="I38" s="232">
        <v>0</v>
      </c>
      <c r="J38" s="232">
        <v>0</v>
      </c>
      <c r="K38" s="232">
        <v>0.27638973738363748</v>
      </c>
      <c r="L38" s="232">
        <v>0</v>
      </c>
      <c r="M38" s="232">
        <v>0</v>
      </c>
      <c r="N38" s="232">
        <v>0.107052250434287</v>
      </c>
      <c r="O38" s="232">
        <v>1.4106114153356359</v>
      </c>
      <c r="P38" s="232">
        <v>1.3489126025092231</v>
      </c>
      <c r="Q38" s="232">
        <v>1.4159540717671859</v>
      </c>
      <c r="R38" s="232">
        <v>1.5883911665763251</v>
      </c>
      <c r="S38" s="232">
        <v>1.422374700654395</v>
      </c>
      <c r="T38" s="232">
        <v>1.2493738350346919</v>
      </c>
      <c r="U38" s="232">
        <v>1.866131646192926</v>
      </c>
      <c r="V38" s="232">
        <v>1.569912493697966</v>
      </c>
      <c r="W38" s="232">
        <v>1.5611558811251269</v>
      </c>
      <c r="DA38" s="71" t="s">
        <v>1159</v>
      </c>
    </row>
    <row r="39" spans="1:105" ht="12" customHeight="1" x14ac:dyDescent="0.3">
      <c r="A39" s="59" t="s">
        <v>33</v>
      </c>
      <c r="B39" s="297">
        <v>6.2360237994705923</v>
      </c>
      <c r="C39" s="297">
        <v>0</v>
      </c>
      <c r="D39" s="297">
        <v>1.6970140894331149</v>
      </c>
      <c r="E39" s="297">
        <v>0</v>
      </c>
      <c r="F39" s="297">
        <v>0</v>
      </c>
      <c r="G39" s="297">
        <v>0</v>
      </c>
      <c r="H39" s="297">
        <v>0</v>
      </c>
      <c r="I39" s="297">
        <v>0</v>
      </c>
      <c r="J39" s="297">
        <v>0</v>
      </c>
      <c r="K39" s="297">
        <v>20.926436279791488</v>
      </c>
      <c r="L39" s="297">
        <v>19.222319090179809</v>
      </c>
      <c r="M39" s="297">
        <v>24.15260744156225</v>
      </c>
      <c r="N39" s="297">
        <v>25.9374160570889</v>
      </c>
      <c r="O39" s="297">
        <v>28.657444190101049</v>
      </c>
      <c r="P39" s="297">
        <v>32.970764096839147</v>
      </c>
      <c r="Q39" s="297">
        <v>34.405835203127857</v>
      </c>
      <c r="R39" s="297">
        <v>32.201268422363597</v>
      </c>
      <c r="S39" s="297">
        <v>29.444905536580482</v>
      </c>
      <c r="T39" s="297">
        <v>41.812366030820499</v>
      </c>
      <c r="U39" s="297">
        <v>42.554699756505158</v>
      </c>
      <c r="V39" s="297">
        <v>44.994863674698237</v>
      </c>
      <c r="W39" s="297">
        <v>44.984846348654813</v>
      </c>
      <c r="DA39" s="122" t="s">
        <v>1160</v>
      </c>
    </row>
    <row r="40" spans="1:105" ht="12" customHeight="1" x14ac:dyDescent="0.3">
      <c r="A40" s="59" t="s">
        <v>160</v>
      </c>
      <c r="B40" s="297">
        <v>0.85275258239085849</v>
      </c>
      <c r="C40" s="297">
        <v>0.97636068669222364</v>
      </c>
      <c r="D40" s="297">
        <v>0.78727217286364093</v>
      </c>
      <c r="E40" s="297">
        <v>0.55881338387628066</v>
      </c>
      <c r="F40" s="297">
        <v>1.1612681555630531</v>
      </c>
      <c r="G40" s="297">
        <v>1.9409711094581501</v>
      </c>
      <c r="H40" s="297">
        <v>1.850155177856166</v>
      </c>
      <c r="I40" s="297">
        <v>2.3042494079359521</v>
      </c>
      <c r="J40" s="297">
        <v>2.1622996778693988</v>
      </c>
      <c r="K40" s="297">
        <v>2.8193125591107902</v>
      </c>
      <c r="L40" s="297">
        <v>2.8305365229136328</v>
      </c>
      <c r="M40" s="297">
        <v>1.343804083541899</v>
      </c>
      <c r="N40" s="297">
        <v>3.1422453282158651</v>
      </c>
      <c r="O40" s="297">
        <v>3.5507800160509211</v>
      </c>
      <c r="P40" s="297">
        <v>3.4248065979182178</v>
      </c>
      <c r="Q40" s="297">
        <v>3.9422200191226562</v>
      </c>
      <c r="R40" s="297">
        <v>3.4817716419643512</v>
      </c>
      <c r="S40" s="297">
        <v>3.087132946968262</v>
      </c>
      <c r="T40" s="297">
        <v>2.8663862807191238</v>
      </c>
      <c r="U40" s="297">
        <v>2.7778315946142622</v>
      </c>
      <c r="V40" s="297">
        <v>2.868406895608584</v>
      </c>
      <c r="W40" s="297">
        <v>2.769068228088881</v>
      </c>
      <c r="DA40" s="122" t="s">
        <v>1161</v>
      </c>
    </row>
    <row r="41" spans="1:105" ht="12" customHeight="1" x14ac:dyDescent="0.3">
      <c r="A41" s="59" t="s">
        <v>70</v>
      </c>
      <c r="B41" s="297">
        <v>7.7202284448380496</v>
      </c>
      <c r="C41" s="297">
        <v>10.18127893363879</v>
      </c>
      <c r="D41" s="297">
        <v>7.4115968688174503</v>
      </c>
      <c r="E41" s="297">
        <v>7.5009653271581627</v>
      </c>
      <c r="F41" s="297">
        <v>8.0971584626562869</v>
      </c>
      <c r="G41" s="297">
        <v>9.9890096704147311</v>
      </c>
      <c r="H41" s="297">
        <v>10.452392229413251</v>
      </c>
      <c r="I41" s="297">
        <v>10.295039480220799</v>
      </c>
      <c r="J41" s="297">
        <v>8.8686550192073241</v>
      </c>
      <c r="K41" s="297">
        <v>5.8317876269608986</v>
      </c>
      <c r="L41" s="297">
        <v>6.9412335176121251</v>
      </c>
      <c r="M41" s="297">
        <v>7.544057779596284</v>
      </c>
      <c r="N41" s="297">
        <v>6.8000920244300964</v>
      </c>
      <c r="O41" s="297">
        <v>5.4349647807924111</v>
      </c>
      <c r="P41" s="297">
        <v>3.4564941123076478</v>
      </c>
      <c r="Q41" s="297">
        <v>4.1015319567560162</v>
      </c>
      <c r="R41" s="297">
        <v>4.4240623320317241</v>
      </c>
      <c r="S41" s="297">
        <v>4.0967764445961734</v>
      </c>
      <c r="T41" s="297">
        <v>3.8011621528171879</v>
      </c>
      <c r="U41" s="297">
        <v>3.015930876141053</v>
      </c>
      <c r="V41" s="297">
        <v>3.2110616257423801</v>
      </c>
      <c r="W41" s="297">
        <v>3.053415032862846</v>
      </c>
      <c r="DA41" s="122" t="s">
        <v>1162</v>
      </c>
    </row>
    <row r="42" spans="1:105" ht="12" customHeight="1" x14ac:dyDescent="0.3">
      <c r="A42" s="59" t="s">
        <v>162</v>
      </c>
      <c r="B42" s="297">
        <v>99.78066648937012</v>
      </c>
      <c r="C42" s="297">
        <v>104.0764828773334</v>
      </c>
      <c r="D42" s="297">
        <v>115.0511824248691</v>
      </c>
      <c r="E42" s="297">
        <v>127.1047479246884</v>
      </c>
      <c r="F42" s="297">
        <v>98.006039464609515</v>
      </c>
      <c r="G42" s="297">
        <v>105.5708218308929</v>
      </c>
      <c r="H42" s="297">
        <v>135.71154171756311</v>
      </c>
      <c r="I42" s="297">
        <v>158.90900062666799</v>
      </c>
      <c r="J42" s="297">
        <v>165.9235204469733</v>
      </c>
      <c r="K42" s="297">
        <v>168.0889715081602</v>
      </c>
      <c r="L42" s="297">
        <v>194.5826719464645</v>
      </c>
      <c r="M42" s="297">
        <v>186.17836091241909</v>
      </c>
      <c r="N42" s="297">
        <v>196.0560484055535</v>
      </c>
      <c r="O42" s="297">
        <v>210.68882099779029</v>
      </c>
      <c r="P42" s="297">
        <v>204.4555878893178</v>
      </c>
      <c r="Q42" s="297">
        <v>219.58299543427091</v>
      </c>
      <c r="R42" s="297">
        <v>241.84608518074319</v>
      </c>
      <c r="S42" s="297">
        <v>242.83515936122129</v>
      </c>
      <c r="T42" s="297">
        <v>221.57608133851301</v>
      </c>
      <c r="U42" s="297">
        <v>207.58923310563901</v>
      </c>
      <c r="V42" s="297">
        <v>233.334012851333</v>
      </c>
      <c r="W42" s="297">
        <v>259.24995816792989</v>
      </c>
      <c r="DA42" s="122" t="s">
        <v>1163</v>
      </c>
    </row>
    <row r="43" spans="1:105" ht="12" customHeight="1" x14ac:dyDescent="0.3">
      <c r="A43" s="60" t="s">
        <v>1021</v>
      </c>
      <c r="B43" s="264">
        <v>5.5984196959050436</v>
      </c>
      <c r="C43" s="264">
        <v>5.2315772475273459</v>
      </c>
      <c r="D43" s="264">
        <v>5.7186951500726737</v>
      </c>
      <c r="E43" s="264">
        <v>6.5842841598354731</v>
      </c>
      <c r="F43" s="264">
        <v>9.29070103717061</v>
      </c>
      <c r="G43" s="264">
        <v>7.8425025829527311</v>
      </c>
      <c r="H43" s="264">
        <v>11.48375252655765</v>
      </c>
      <c r="I43" s="264">
        <v>12.15072527537547</v>
      </c>
      <c r="J43" s="264">
        <v>12.403455503504549</v>
      </c>
      <c r="K43" s="264">
        <v>8.1554173463559163</v>
      </c>
      <c r="L43" s="264">
        <v>12.00708736151722</v>
      </c>
      <c r="M43" s="264">
        <v>10.32165961310394</v>
      </c>
      <c r="N43" s="264">
        <v>9.9934051444667347</v>
      </c>
      <c r="O43" s="264">
        <v>8.3853003528116261</v>
      </c>
      <c r="P43" s="264">
        <v>8.9714166127866477</v>
      </c>
      <c r="Q43" s="264">
        <v>10.33706568527745</v>
      </c>
      <c r="R43" s="264">
        <v>13.870183948597409</v>
      </c>
      <c r="S43" s="264">
        <v>14.4301198416543</v>
      </c>
      <c r="T43" s="264">
        <v>11.95143180473749</v>
      </c>
      <c r="U43" s="264">
        <v>13.172987400157821</v>
      </c>
      <c r="V43" s="264">
        <v>14.90191882268612</v>
      </c>
      <c r="W43" s="264">
        <v>13.84333654922829</v>
      </c>
      <c r="DA43" s="72" t="s">
        <v>1164</v>
      </c>
    </row>
    <row r="44" spans="1:105" ht="12" customHeight="1" x14ac:dyDescent="0.3">
      <c r="A44" s="57" t="s">
        <v>1023</v>
      </c>
      <c r="B44" s="263">
        <f t="shared" ref="B44:W44" si="1">B45+B46+B57</f>
        <v>28.076339843995093</v>
      </c>
      <c r="C44" s="263">
        <f t="shared" si="1"/>
        <v>27.906180391630713</v>
      </c>
      <c r="D44" s="263">
        <f t="shared" si="1"/>
        <v>30.216922046405838</v>
      </c>
      <c r="E44" s="263">
        <f t="shared" si="1"/>
        <v>33.017313158614684</v>
      </c>
      <c r="F44" s="263">
        <f t="shared" si="1"/>
        <v>29.697365360311046</v>
      </c>
      <c r="G44" s="263">
        <f t="shared" si="1"/>
        <v>30.724725767673633</v>
      </c>
      <c r="H44" s="263">
        <f t="shared" si="1"/>
        <v>39.893009573035528</v>
      </c>
      <c r="I44" s="263">
        <f t="shared" si="1"/>
        <v>45.16290525475474</v>
      </c>
      <c r="J44" s="263">
        <f t="shared" si="1"/>
        <v>46.451670114419926</v>
      </c>
      <c r="K44" s="263">
        <f t="shared" si="1"/>
        <v>48.243322485731952</v>
      </c>
      <c r="L44" s="263">
        <f t="shared" si="1"/>
        <v>56.778691393206515</v>
      </c>
      <c r="M44" s="263">
        <f t="shared" si="1"/>
        <v>54.362175739063701</v>
      </c>
      <c r="N44" s="263">
        <f t="shared" si="1"/>
        <v>56.961439402731436</v>
      </c>
      <c r="O44" s="263">
        <f t="shared" si="1"/>
        <v>59.37104978656</v>
      </c>
      <c r="P44" s="263">
        <f t="shared" si="1"/>
        <v>58.70663150373035</v>
      </c>
      <c r="Q44" s="263">
        <f t="shared" si="1"/>
        <v>63.442934947421996</v>
      </c>
      <c r="R44" s="263">
        <f t="shared" si="1"/>
        <v>70.856028107702997</v>
      </c>
      <c r="S44" s="263">
        <f t="shared" si="1"/>
        <v>69.713675773439064</v>
      </c>
      <c r="T44" s="263">
        <f t="shared" si="1"/>
        <v>65.618291166417677</v>
      </c>
      <c r="U44" s="263">
        <f t="shared" si="1"/>
        <v>63.797990505280112</v>
      </c>
      <c r="V44" s="263">
        <f t="shared" si="1"/>
        <v>71.152837188074969</v>
      </c>
      <c r="W44" s="263">
        <f t="shared" si="1"/>
        <v>75.533935448444538</v>
      </c>
      <c r="DA44" s="70"/>
    </row>
    <row r="45" spans="1:105" ht="12" customHeight="1" x14ac:dyDescent="0.3">
      <c r="A45" s="60" t="s">
        <v>1024</v>
      </c>
      <c r="B45" s="264">
        <v>12.622790300734289</v>
      </c>
      <c r="C45" s="264">
        <v>13.07896062526186</v>
      </c>
      <c r="D45" s="264">
        <v>14.224536430940089</v>
      </c>
      <c r="E45" s="264">
        <v>15.338895335107971</v>
      </c>
      <c r="F45" s="264">
        <v>10.47629172127224</v>
      </c>
      <c r="G45" s="264">
        <v>12.116302871127971</v>
      </c>
      <c r="H45" s="264">
        <v>14.85889883002433</v>
      </c>
      <c r="I45" s="264">
        <v>17.648257741886759</v>
      </c>
      <c r="J45" s="264">
        <v>18.21027785052533</v>
      </c>
      <c r="K45" s="264">
        <v>20.98349780492833</v>
      </c>
      <c r="L45" s="264">
        <v>22.681311297013821</v>
      </c>
      <c r="M45" s="264">
        <v>22.666267161313328</v>
      </c>
      <c r="N45" s="264">
        <v>24.381263305112</v>
      </c>
      <c r="O45" s="264">
        <v>27.46844372373824</v>
      </c>
      <c r="P45" s="264">
        <v>26.422060888723031</v>
      </c>
      <c r="Q45" s="264">
        <v>28.088928145327369</v>
      </c>
      <c r="R45" s="264">
        <v>29.179745103058909</v>
      </c>
      <c r="S45" s="264">
        <v>29.165989020768329</v>
      </c>
      <c r="T45" s="264">
        <v>28.372503753456961</v>
      </c>
      <c r="U45" s="264">
        <v>26.099152888966461</v>
      </c>
      <c r="V45" s="264">
        <v>28.974943247674371</v>
      </c>
      <c r="W45" s="264">
        <v>32.919880836961497</v>
      </c>
      <c r="DA45" s="72" t="s">
        <v>1165</v>
      </c>
    </row>
    <row r="46" spans="1:105" ht="12" customHeight="1" x14ac:dyDescent="0.3">
      <c r="A46" s="60" t="s">
        <v>1026</v>
      </c>
      <c r="B46" s="264">
        <v>6.4701432950425719</v>
      </c>
      <c r="C46" s="264">
        <v>6.4881062240526441</v>
      </c>
      <c r="D46" s="264">
        <v>7.0240758317493297</v>
      </c>
      <c r="E46" s="264">
        <v>7.5996487245137194</v>
      </c>
      <c r="F46" s="264">
        <v>6.6239947508549282</v>
      </c>
      <c r="G46" s="264">
        <v>7.1915409938099204</v>
      </c>
      <c r="H46" s="264">
        <v>9.0855944549538794</v>
      </c>
      <c r="I46" s="264">
        <v>10.397863803920711</v>
      </c>
      <c r="J46" s="264">
        <v>10.974350819951081</v>
      </c>
      <c r="K46" s="264">
        <v>14.346101448208991</v>
      </c>
      <c r="L46" s="264">
        <v>16.34452178584808</v>
      </c>
      <c r="M46" s="264">
        <v>15.756692668506521</v>
      </c>
      <c r="N46" s="264">
        <v>16.816551854017501</v>
      </c>
      <c r="O46" s="264">
        <v>18.035756484871019</v>
      </c>
      <c r="P46" s="264">
        <v>17.57854394917646</v>
      </c>
      <c r="Q46" s="264">
        <v>18.581408044194799</v>
      </c>
      <c r="R46" s="264">
        <v>20.449153343440159</v>
      </c>
      <c r="S46" s="264">
        <v>18.563940701414779</v>
      </c>
      <c r="T46" s="264">
        <v>17.834187024035831</v>
      </c>
      <c r="U46" s="264">
        <v>16.691428988079501</v>
      </c>
      <c r="V46" s="264">
        <v>18.70571771908223</v>
      </c>
      <c r="W46" s="264">
        <v>20.317027772328441</v>
      </c>
      <c r="DA46" s="72" t="s">
        <v>1166</v>
      </c>
    </row>
    <row r="47" spans="1:105" ht="12" customHeight="1" x14ac:dyDescent="0.3">
      <c r="A47" s="64" t="s">
        <v>30</v>
      </c>
      <c r="B47" s="231">
        <v>3.8776902245206482E-3</v>
      </c>
      <c r="C47" s="231">
        <v>3.9370181602973071E-3</v>
      </c>
      <c r="D47" s="231">
        <v>0</v>
      </c>
      <c r="E47" s="231">
        <v>0</v>
      </c>
      <c r="F47" s="231">
        <v>2.00164410129373E-2</v>
      </c>
      <c r="G47" s="231">
        <v>1.0532317828230969E-2</v>
      </c>
      <c r="H47" s="231">
        <v>1.070565225966014E-2</v>
      </c>
      <c r="I47" s="231">
        <v>0</v>
      </c>
      <c r="J47" s="231">
        <v>0</v>
      </c>
      <c r="K47" s="231">
        <v>5.2988803827538396E-3</v>
      </c>
      <c r="L47" s="231">
        <v>0</v>
      </c>
      <c r="M47" s="231">
        <v>0</v>
      </c>
      <c r="N47" s="231">
        <v>2.0621302510252411E-3</v>
      </c>
      <c r="O47" s="231">
        <v>2.6417970972678902E-2</v>
      </c>
      <c r="P47" s="231">
        <v>2.5528979951061279E-2</v>
      </c>
      <c r="Q47" s="231">
        <v>2.8003009782035491E-2</v>
      </c>
      <c r="R47" s="231">
        <v>2.9896035349846421E-2</v>
      </c>
      <c r="S47" s="231">
        <v>3.4793739735368111E-2</v>
      </c>
      <c r="T47" s="231">
        <v>3.082517281336079E-2</v>
      </c>
      <c r="U47" s="231">
        <v>5.0452691338285421E-2</v>
      </c>
      <c r="V47" s="231">
        <v>4.0570203041711148E-2</v>
      </c>
      <c r="W47" s="231">
        <v>3.9679448165302111E-2</v>
      </c>
      <c r="DA47" s="73" t="s">
        <v>1167</v>
      </c>
    </row>
    <row r="48" spans="1:105" ht="12" customHeight="1" x14ac:dyDescent="0.3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1168</v>
      </c>
    </row>
    <row r="49" spans="1:105" ht="12" customHeight="1" x14ac:dyDescent="0.3">
      <c r="A49" s="64" t="s">
        <v>33</v>
      </c>
      <c r="B49" s="231">
        <v>0.31034826764574758</v>
      </c>
      <c r="C49" s="231">
        <v>0</v>
      </c>
      <c r="D49" s="231">
        <v>8.4578157693064066E-2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0.40519579033677572</v>
      </c>
      <c r="L49" s="231">
        <v>0.3695975181324786</v>
      </c>
      <c r="M49" s="231">
        <v>0.4859452115327399</v>
      </c>
      <c r="N49" s="231">
        <v>0.50460836682448829</v>
      </c>
      <c r="O49" s="231">
        <v>0.54204702690190742</v>
      </c>
      <c r="P49" s="231">
        <v>0.63021118805078713</v>
      </c>
      <c r="Q49" s="231">
        <v>0.68721890314103828</v>
      </c>
      <c r="R49" s="231">
        <v>0.61211998795907863</v>
      </c>
      <c r="S49" s="231">
        <v>0.7274526053773116</v>
      </c>
      <c r="T49" s="231">
        <v>1.0418982387869671</v>
      </c>
      <c r="U49" s="231">
        <v>1.161975678354745</v>
      </c>
      <c r="V49" s="231">
        <v>1.1743623589405849</v>
      </c>
      <c r="W49" s="231">
        <v>1.15476348469706</v>
      </c>
      <c r="DA49" s="73" t="s">
        <v>1169</v>
      </c>
    </row>
    <row r="50" spans="1:105" ht="12" customHeight="1" x14ac:dyDescent="0.3">
      <c r="A50" s="64" t="s">
        <v>160</v>
      </c>
      <c r="B50" s="231">
        <v>4.3246002378014708E-2</v>
      </c>
      <c r="C50" s="231">
        <v>4.9529976855556899E-2</v>
      </c>
      <c r="D50" s="231">
        <v>3.9983336964474397E-2</v>
      </c>
      <c r="E50" s="231">
        <v>2.8552089631595449E-2</v>
      </c>
      <c r="F50" s="231">
        <v>4.995752648371108E-2</v>
      </c>
      <c r="G50" s="231">
        <v>8.209212029020925E-2</v>
      </c>
      <c r="H50" s="231">
        <v>7.895517807559263E-2</v>
      </c>
      <c r="I50" s="231">
        <v>0.100109412965394</v>
      </c>
      <c r="J50" s="231">
        <v>8.8113264316742171E-2</v>
      </c>
      <c r="K50" s="231">
        <v>5.5628101504471887E-2</v>
      </c>
      <c r="L50" s="231">
        <v>5.5459173122201437E-2</v>
      </c>
      <c r="M50" s="231">
        <v>2.7551205354707939E-2</v>
      </c>
      <c r="N50" s="231">
        <v>6.2294426359802903E-2</v>
      </c>
      <c r="O50" s="231">
        <v>6.8439155419681777E-2</v>
      </c>
      <c r="P50" s="231">
        <v>6.6707476429001489E-2</v>
      </c>
      <c r="Q50" s="231">
        <v>8.0238945817737578E-2</v>
      </c>
      <c r="R50" s="231">
        <v>6.7444296470185225E-2</v>
      </c>
      <c r="S50" s="231">
        <v>7.7719721209852266E-2</v>
      </c>
      <c r="T50" s="231">
        <v>7.2784120733202506E-2</v>
      </c>
      <c r="U50" s="231">
        <v>7.729239833151956E-2</v>
      </c>
      <c r="V50" s="231">
        <v>7.6288891279291934E-2</v>
      </c>
      <c r="W50" s="231">
        <v>7.2433891905968689E-2</v>
      </c>
      <c r="DA50" s="73" t="s">
        <v>1170</v>
      </c>
    </row>
    <row r="51" spans="1:105" ht="12" customHeight="1" x14ac:dyDescent="0.3">
      <c r="A51" s="64" t="s">
        <v>70</v>
      </c>
      <c r="B51" s="231">
        <v>0.37956876418189778</v>
      </c>
      <c r="C51" s="231">
        <v>0.50072302992445372</v>
      </c>
      <c r="D51" s="231">
        <v>0.3649247464524516</v>
      </c>
      <c r="E51" s="231">
        <v>0.37155717044363301</v>
      </c>
      <c r="F51" s="231">
        <v>0.33770573710870178</v>
      </c>
      <c r="G51" s="231">
        <v>0.40958328517287118</v>
      </c>
      <c r="H51" s="231">
        <v>0.43243969274475808</v>
      </c>
      <c r="I51" s="231">
        <v>0.43362152886342398</v>
      </c>
      <c r="J51" s="231">
        <v>0.35036487344827172</v>
      </c>
      <c r="K51" s="231">
        <v>0.1115552727447633</v>
      </c>
      <c r="L51" s="231">
        <v>0.1318495561259824</v>
      </c>
      <c r="M51" s="231">
        <v>0.1499501978422384</v>
      </c>
      <c r="N51" s="231">
        <v>0.1306956946904313</v>
      </c>
      <c r="O51" s="231">
        <v>0.1015582008146225</v>
      </c>
      <c r="P51" s="231">
        <v>6.5269708207963892E-2</v>
      </c>
      <c r="Q51" s="231">
        <v>8.0933411048179082E-2</v>
      </c>
      <c r="R51" s="231">
        <v>8.3081355209412622E-2</v>
      </c>
      <c r="S51" s="231">
        <v>9.9989767116330508E-2</v>
      </c>
      <c r="T51" s="231">
        <v>9.3574110959957851E-2</v>
      </c>
      <c r="U51" s="231">
        <v>8.1356010448543542E-2</v>
      </c>
      <c r="V51" s="231">
        <v>8.2795469970681948E-2</v>
      </c>
      <c r="W51" s="231">
        <v>7.7433946350681931E-2</v>
      </c>
      <c r="DA51" s="73" t="s">
        <v>1171</v>
      </c>
    </row>
    <row r="52" spans="1:105" ht="12" customHeight="1" x14ac:dyDescent="0.3">
      <c r="A52" s="64" t="s">
        <v>34</v>
      </c>
      <c r="B52" s="231">
        <v>9.3991209112307302E-3</v>
      </c>
      <c r="C52" s="231">
        <v>4.7085301181464308E-3</v>
      </c>
      <c r="D52" s="231">
        <v>1.6384081505335012E-2</v>
      </c>
      <c r="E52" s="231">
        <v>5.416376897990508E-3</v>
      </c>
      <c r="F52" s="231">
        <v>5.3971559776308051E-3</v>
      </c>
      <c r="G52" s="231">
        <v>5.3754320885151686E-3</v>
      </c>
      <c r="H52" s="231">
        <v>6.7881961141985636E-3</v>
      </c>
      <c r="I52" s="231">
        <v>0</v>
      </c>
      <c r="J52" s="231">
        <v>0</v>
      </c>
      <c r="K52" s="231">
        <v>6.8118497987963593</v>
      </c>
      <c r="L52" s="231">
        <v>7.7926758396337723</v>
      </c>
      <c r="M52" s="231">
        <v>7.0180372419844108</v>
      </c>
      <c r="N52" s="231">
        <v>7.7219133497394052</v>
      </c>
      <c r="O52" s="231">
        <v>9.0334206361467331</v>
      </c>
      <c r="P52" s="231">
        <v>9.3957573792380682</v>
      </c>
      <c r="Q52" s="231">
        <v>9.8722137514774637</v>
      </c>
      <c r="R52" s="231">
        <v>11.41298168903581</v>
      </c>
      <c r="S52" s="231">
        <v>8.7480285072568815</v>
      </c>
      <c r="T52" s="231">
        <v>8.1712364909372024</v>
      </c>
      <c r="U52" s="231">
        <v>6.4514659476044924</v>
      </c>
      <c r="V52" s="231">
        <v>7.9146572638620274</v>
      </c>
      <c r="W52" s="231">
        <v>8.9511344733811224</v>
      </c>
      <c r="DA52" s="73" t="s">
        <v>1172</v>
      </c>
    </row>
    <row r="53" spans="1:105" ht="12" customHeight="1" x14ac:dyDescent="0.3">
      <c r="A53" s="64" t="s">
        <v>162</v>
      </c>
      <c r="B53" s="231">
        <v>4.9538559012144043</v>
      </c>
      <c r="C53" s="231">
        <v>5.1687376923716624</v>
      </c>
      <c r="D53" s="231">
        <v>5.7203060725891577</v>
      </c>
      <c r="E53" s="231">
        <v>6.3578008095307279</v>
      </c>
      <c r="F53" s="231">
        <v>4.1275780480043043</v>
      </c>
      <c r="G53" s="231">
        <v>4.3711966876923611</v>
      </c>
      <c r="H53" s="231">
        <v>5.669741918048361</v>
      </c>
      <c r="I53" s="231">
        <v>6.7587747201788</v>
      </c>
      <c r="J53" s="231">
        <v>6.6192289855584594</v>
      </c>
      <c r="K53" s="231">
        <v>3.2468653374365291</v>
      </c>
      <c r="L53" s="231">
        <v>3.7323540513925062</v>
      </c>
      <c r="M53" s="231">
        <v>3.7368691796568121</v>
      </c>
      <c r="N53" s="231">
        <v>3.8050764883460269</v>
      </c>
      <c r="O53" s="231">
        <v>3.975542602623872</v>
      </c>
      <c r="P53" s="231">
        <v>3.8986252297485882</v>
      </c>
      <c r="Q53" s="231">
        <v>4.3753933755432488</v>
      </c>
      <c r="R53" s="231">
        <v>4.5862534478820338</v>
      </c>
      <c r="S53" s="231">
        <v>5.9849635936525001</v>
      </c>
      <c r="T53" s="231">
        <v>5.5080623190013931</v>
      </c>
      <c r="U53" s="231">
        <v>5.6547022133830023</v>
      </c>
      <c r="V53" s="231">
        <v>6.0753687074113447</v>
      </c>
      <c r="W53" s="231">
        <v>6.6389730166779266</v>
      </c>
      <c r="DA53" s="73" t="s">
        <v>1173</v>
      </c>
    </row>
    <row r="54" spans="1:105" ht="12" customHeight="1" x14ac:dyDescent="0.3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1174</v>
      </c>
    </row>
    <row r="55" spans="1:105" ht="12" customHeight="1" x14ac:dyDescent="0.3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2.816763049528833E-2</v>
      </c>
      <c r="L55" s="231">
        <v>0.14458701840326069</v>
      </c>
      <c r="M55" s="231">
        <v>0.2003705731722536</v>
      </c>
      <c r="N55" s="231">
        <v>0.2036912205765711</v>
      </c>
      <c r="O55" s="231">
        <v>0.20701694543415211</v>
      </c>
      <c r="P55" s="231">
        <v>0.15225418495306189</v>
      </c>
      <c r="Q55" s="231">
        <v>8.765474911730875E-2</v>
      </c>
      <c r="R55" s="231">
        <v>4.7353233601957423E-2</v>
      </c>
      <c r="S55" s="231">
        <v>4.5932709569474928E-2</v>
      </c>
      <c r="T55" s="231">
        <v>4.6869967523980677E-2</v>
      </c>
      <c r="U55" s="231">
        <v>3.2742362992758858E-2</v>
      </c>
      <c r="V55" s="231">
        <v>3.3872137658149157E-2</v>
      </c>
      <c r="W55" s="231">
        <v>3.1269745844828979E-2</v>
      </c>
      <c r="DA55" s="73" t="s">
        <v>1175</v>
      </c>
    </row>
    <row r="56" spans="1:105" ht="12" customHeight="1" x14ac:dyDescent="0.3">
      <c r="A56" s="64" t="s">
        <v>79</v>
      </c>
      <c r="B56" s="231">
        <v>0.76984754848675629</v>
      </c>
      <c r="C56" s="231">
        <v>0.76046997662252713</v>
      </c>
      <c r="D56" s="231">
        <v>0.79789943654484641</v>
      </c>
      <c r="E56" s="231">
        <v>0.83632227800977244</v>
      </c>
      <c r="F56" s="231">
        <v>2.0833398422676419</v>
      </c>
      <c r="G56" s="231">
        <v>2.312761150737733</v>
      </c>
      <c r="H56" s="231">
        <v>2.8869638177113091</v>
      </c>
      <c r="I56" s="231">
        <v>3.1053581419130909</v>
      </c>
      <c r="J56" s="231">
        <v>3.9166436966276019</v>
      </c>
      <c r="K56" s="231">
        <v>3.6815406365120511</v>
      </c>
      <c r="L56" s="231">
        <v>4.1179986290378796</v>
      </c>
      <c r="M56" s="231">
        <v>4.1379690589633578</v>
      </c>
      <c r="N56" s="231">
        <v>4.3862101772297439</v>
      </c>
      <c r="O56" s="231">
        <v>4.0813139465573762</v>
      </c>
      <c r="P56" s="231">
        <v>3.3441898025979331</v>
      </c>
      <c r="Q56" s="231">
        <v>3.3697518982677921</v>
      </c>
      <c r="R56" s="231">
        <v>3.6100232979318339</v>
      </c>
      <c r="S56" s="231">
        <v>2.8450600574970561</v>
      </c>
      <c r="T56" s="231">
        <v>2.8689366032797698</v>
      </c>
      <c r="U56" s="231">
        <v>3.1814416856261509</v>
      </c>
      <c r="V56" s="231">
        <v>3.3078026869184418</v>
      </c>
      <c r="W56" s="231">
        <v>3.3513397653055459</v>
      </c>
      <c r="DA56" s="73" t="s">
        <v>1176</v>
      </c>
    </row>
    <row r="57" spans="1:105" ht="12" customHeight="1" x14ac:dyDescent="0.3">
      <c r="A57" s="60" t="s">
        <v>1038</v>
      </c>
      <c r="B57" s="264">
        <v>8.9834062482182304</v>
      </c>
      <c r="C57" s="264">
        <v>8.339113542316209</v>
      </c>
      <c r="D57" s="264">
        <v>8.9683097837164176</v>
      </c>
      <c r="E57" s="264">
        <v>10.078769098992989</v>
      </c>
      <c r="F57" s="264">
        <v>12.59707888818388</v>
      </c>
      <c r="G57" s="264">
        <v>11.41688190273574</v>
      </c>
      <c r="H57" s="264">
        <v>15.94851628805732</v>
      </c>
      <c r="I57" s="264">
        <v>17.116783708947271</v>
      </c>
      <c r="J57" s="264">
        <v>17.267041443943519</v>
      </c>
      <c r="K57" s="264">
        <v>12.913723232594631</v>
      </c>
      <c r="L57" s="264">
        <v>17.75285831034461</v>
      </c>
      <c r="M57" s="264">
        <v>15.93921590924386</v>
      </c>
      <c r="N57" s="264">
        <v>15.76362424360193</v>
      </c>
      <c r="O57" s="264">
        <v>13.86684957795074</v>
      </c>
      <c r="P57" s="264">
        <v>14.70602666583086</v>
      </c>
      <c r="Q57" s="264">
        <v>16.772598757899829</v>
      </c>
      <c r="R57" s="264">
        <v>21.227129661203939</v>
      </c>
      <c r="S57" s="264">
        <v>21.983746051255959</v>
      </c>
      <c r="T57" s="264">
        <v>19.411600388924882</v>
      </c>
      <c r="U57" s="264">
        <v>21.007408628234149</v>
      </c>
      <c r="V57" s="264">
        <v>23.47217622131836</v>
      </c>
      <c r="W57" s="264">
        <v>22.29702683915459</v>
      </c>
      <c r="DA57" s="72" t="s">
        <v>1177</v>
      </c>
    </row>
    <row r="58" spans="1:105" ht="12" customHeight="1" x14ac:dyDescent="0.3">
      <c r="A58" s="132" t="s">
        <v>1040</v>
      </c>
      <c r="B58" s="318">
        <v>100.6766499417095</v>
      </c>
      <c r="C58" s="318">
        <v>99.541372839589343</v>
      </c>
      <c r="D58" s="318">
        <v>96.429022863284459</v>
      </c>
      <c r="E58" s="318">
        <v>95.542543086011264</v>
      </c>
      <c r="F58" s="318">
        <v>91.752906336340729</v>
      </c>
      <c r="G58" s="318">
        <v>100.1828635536269</v>
      </c>
      <c r="H58" s="318">
        <v>109.57586467738339</v>
      </c>
      <c r="I58" s="318">
        <v>123.0176358760729</v>
      </c>
      <c r="J58" s="318">
        <v>129.8679740845073</v>
      </c>
      <c r="K58" s="318">
        <v>111.4042607004244</v>
      </c>
      <c r="L58" s="318">
        <v>120.935473555828</v>
      </c>
      <c r="M58" s="318">
        <v>122.3323488046039</v>
      </c>
      <c r="N58" s="318">
        <v>121.9414259123493</v>
      </c>
      <c r="O58" s="318">
        <v>123.3490717141342</v>
      </c>
      <c r="P58" s="318">
        <v>128.67635657791911</v>
      </c>
      <c r="Q58" s="318">
        <v>132.17126888928601</v>
      </c>
      <c r="R58" s="318">
        <v>129.83153628030081</v>
      </c>
      <c r="S58" s="318">
        <v>135.32339004847859</v>
      </c>
      <c r="T58" s="318">
        <v>143.1567286110477</v>
      </c>
      <c r="U58" s="318">
        <v>142.01643668689431</v>
      </c>
      <c r="V58" s="318">
        <v>138.37881977569151</v>
      </c>
      <c r="W58" s="318">
        <v>143.94510471603229</v>
      </c>
      <c r="DA58" s="139" t="s">
        <v>1178</v>
      </c>
    </row>
    <row r="59" spans="1:105" ht="12" hidden="1" customHeight="1" x14ac:dyDescent="0.3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3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3">
      <c r="A61" s="34" t="s">
        <v>47</v>
      </c>
      <c r="B61" s="225">
        <v>759.91708088718019</v>
      </c>
      <c r="C61" s="225">
        <v>749.57533464749622</v>
      </c>
      <c r="D61" s="225">
        <v>695.43170745472219</v>
      </c>
      <c r="E61" s="225">
        <v>658.08669244426881</v>
      </c>
      <c r="F61" s="225">
        <v>582.45438575504716</v>
      </c>
      <c r="G61" s="225">
        <v>617.4828138728551</v>
      </c>
      <c r="H61" s="225">
        <v>444.99476125678092</v>
      </c>
      <c r="I61" s="225">
        <v>276.14498758556078</v>
      </c>
      <c r="J61" s="225">
        <v>168.6299870378453</v>
      </c>
      <c r="K61" s="225">
        <v>457.65477588863888</v>
      </c>
      <c r="L61" s="225">
        <v>507.06286729548748</v>
      </c>
      <c r="M61" s="225">
        <v>442.40770353787678</v>
      </c>
      <c r="N61" s="225">
        <v>425.00256747405041</v>
      </c>
      <c r="O61" s="225">
        <v>429.3346900843319</v>
      </c>
      <c r="P61" s="225">
        <v>518.13913771486398</v>
      </c>
      <c r="Q61" s="225">
        <v>420.87955226900658</v>
      </c>
      <c r="R61" s="225">
        <v>259.96779419795479</v>
      </c>
      <c r="S61" s="225">
        <v>277.43320107401621</v>
      </c>
      <c r="T61" s="225">
        <v>431.10839981084803</v>
      </c>
      <c r="U61" s="225">
        <v>399.61381148699041</v>
      </c>
      <c r="V61" s="225">
        <v>253.6055086737243</v>
      </c>
      <c r="W61" s="225">
        <v>272.78426361751269</v>
      </c>
      <c r="DA61" s="89" t="s">
        <v>1179</v>
      </c>
    </row>
    <row r="62" spans="1:105" ht="12" customHeight="1" x14ac:dyDescent="0.3">
      <c r="A62" s="55" t="s">
        <v>92</v>
      </c>
      <c r="B62" s="261">
        <v>5.7623316910809121</v>
      </c>
      <c r="C62" s="261">
        <v>5.6031477831642027</v>
      </c>
      <c r="D62" s="261">
        <v>5.2194234833734194</v>
      </c>
      <c r="E62" s="261">
        <v>5.0280990832053689</v>
      </c>
      <c r="F62" s="261">
        <v>4.7199533274111838</v>
      </c>
      <c r="G62" s="261">
        <v>4.7208711851170913</v>
      </c>
      <c r="H62" s="261">
        <v>3.5288669982123788</v>
      </c>
      <c r="I62" s="261">
        <v>2.1596464020525521</v>
      </c>
      <c r="J62" s="261">
        <v>1.2854148422155229</v>
      </c>
      <c r="K62" s="261">
        <v>2.6099162395269482</v>
      </c>
      <c r="L62" s="261">
        <v>3.0905374775779499</v>
      </c>
      <c r="M62" s="261">
        <v>2.635221905998089</v>
      </c>
      <c r="N62" s="261">
        <v>2.4604556636077439</v>
      </c>
      <c r="O62" s="261">
        <v>2.3280402736100601</v>
      </c>
      <c r="P62" s="261">
        <v>2.8825770787144078</v>
      </c>
      <c r="Q62" s="261">
        <v>2.424372782366925</v>
      </c>
      <c r="R62" s="261">
        <v>1.566676672236353</v>
      </c>
      <c r="S62" s="261">
        <v>1.820258211281516</v>
      </c>
      <c r="T62" s="261">
        <v>2.647051938110486</v>
      </c>
      <c r="U62" s="261">
        <v>2.560984961954385</v>
      </c>
      <c r="V62" s="261">
        <v>1.628875252477322</v>
      </c>
      <c r="W62" s="261">
        <v>1.7124107480626229</v>
      </c>
      <c r="DA62" s="67" t="s">
        <v>1180</v>
      </c>
    </row>
    <row r="63" spans="1:105" ht="12" customHeight="1" x14ac:dyDescent="0.3">
      <c r="A63" s="202" t="s">
        <v>93</v>
      </c>
      <c r="B63" s="226">
        <v>12.16427845488988</v>
      </c>
      <c r="C63" s="226">
        <v>11.828241328732499</v>
      </c>
      <c r="D63" s="226">
        <v>11.01819958125941</v>
      </c>
      <c r="E63" s="226">
        <v>10.614313896847801</v>
      </c>
      <c r="F63" s="226">
        <v>9.9638184066324751</v>
      </c>
      <c r="G63" s="226">
        <v>9.9657560036531248</v>
      </c>
      <c r="H63" s="226">
        <v>7.4494359397896037</v>
      </c>
      <c r="I63" s="226">
        <v>4.5590121511627864</v>
      </c>
      <c r="J63" s="226">
        <v>2.7135098965163702</v>
      </c>
      <c r="K63" s="226">
        <v>5.5095314854375452</v>
      </c>
      <c r="L63" s="226">
        <v>6.5241226066039184</v>
      </c>
      <c r="M63" s="226">
        <v>5.5629517309117817</v>
      </c>
      <c r="N63" s="226">
        <v>5.194020306807638</v>
      </c>
      <c r="O63" s="226">
        <v>4.9144915045802628</v>
      </c>
      <c r="P63" s="226">
        <v>6.0851183397579804</v>
      </c>
      <c r="Q63" s="226">
        <v>5.1178493679587973</v>
      </c>
      <c r="R63" s="226">
        <v>3.3072534368962012</v>
      </c>
      <c r="S63" s="226">
        <v>3.8425639010160251</v>
      </c>
      <c r="T63" s="226">
        <v>5.69068444505786</v>
      </c>
      <c r="U63" s="226">
        <v>5.5904523721377117</v>
      </c>
      <c r="V63" s="226">
        <v>3.599563522356978</v>
      </c>
      <c r="W63" s="226">
        <v>3.7113070882394879</v>
      </c>
      <c r="DA63" s="174" t="s">
        <v>1181</v>
      </c>
    </row>
    <row r="64" spans="1:105" ht="12" customHeight="1" x14ac:dyDescent="0.3">
      <c r="A64" s="202" t="s">
        <v>94</v>
      </c>
      <c r="B64" s="226">
        <v>72.415361871333658</v>
      </c>
      <c r="C64" s="226">
        <v>70.414893846606105</v>
      </c>
      <c r="D64" s="226">
        <v>65.592621280938971</v>
      </c>
      <c r="E64" s="226">
        <v>63.188242911948201</v>
      </c>
      <c r="F64" s="226">
        <v>59.315767738488333</v>
      </c>
      <c r="G64" s="226">
        <v>59.3273024785004</v>
      </c>
      <c r="H64" s="226">
        <v>44.347357002529769</v>
      </c>
      <c r="I64" s="226">
        <v>27.140328620934159</v>
      </c>
      <c r="J64" s="226">
        <v>16.153839442789781</v>
      </c>
      <c r="K64" s="226">
        <v>32.798880569778781</v>
      </c>
      <c r="L64" s="226">
        <v>38.83885930449528</v>
      </c>
      <c r="M64" s="226">
        <v>33.116897492987022</v>
      </c>
      <c r="N64" s="226">
        <v>30.92060589367161</v>
      </c>
      <c r="O64" s="226">
        <v>29.25653848171439</v>
      </c>
      <c r="P64" s="226">
        <v>36.225415937130677</v>
      </c>
      <c r="Q64" s="226">
        <v>30.467151451529951</v>
      </c>
      <c r="R64" s="226">
        <v>19.6884636701798</v>
      </c>
      <c r="S64" s="226">
        <v>22.875229010722119</v>
      </c>
      <c r="T64" s="226">
        <v>33.201779309018683</v>
      </c>
      <c r="U64" s="226">
        <v>32.069611366223747</v>
      </c>
      <c r="V64" s="226">
        <v>20.368641914365021</v>
      </c>
      <c r="W64" s="226">
        <v>21.387140476155551</v>
      </c>
      <c r="DA64" s="174" t="s">
        <v>1182</v>
      </c>
    </row>
    <row r="65" spans="1:105" ht="12" customHeight="1" x14ac:dyDescent="0.3">
      <c r="A65" s="202" t="s">
        <v>95</v>
      </c>
      <c r="B65" s="226">
        <v>85.70131851492512</v>
      </c>
      <c r="C65" s="226">
        <v>83.333827102388682</v>
      </c>
      <c r="D65" s="226">
        <v>77.626818168975888</v>
      </c>
      <c r="E65" s="226">
        <v>74.78131148218479</v>
      </c>
      <c r="F65" s="226">
        <v>70.198358090727709</v>
      </c>
      <c r="G65" s="226">
        <v>70.212009095186033</v>
      </c>
      <c r="H65" s="226">
        <v>52.483711598676891</v>
      </c>
      <c r="I65" s="226">
        <v>32.119731057550261</v>
      </c>
      <c r="J65" s="226">
        <v>19.117564333729</v>
      </c>
      <c r="K65" s="226">
        <v>38.816450515540737</v>
      </c>
      <c r="L65" s="226">
        <v>45.964576658817343</v>
      </c>
      <c r="M65" s="226">
        <v>39.192813609291939</v>
      </c>
      <c r="N65" s="226">
        <v>36.593571113769791</v>
      </c>
      <c r="O65" s="226">
        <v>34.624199317273828</v>
      </c>
      <c r="P65" s="226">
        <v>42.871648077652623</v>
      </c>
      <c r="Q65" s="226">
        <v>36.05692194743628</v>
      </c>
      <c r="R65" s="226">
        <v>23.300681684994188</v>
      </c>
      <c r="S65" s="226">
        <v>27.07211891080544</v>
      </c>
      <c r="T65" s="226">
        <v>40.055533648652123</v>
      </c>
      <c r="U65" s="226">
        <v>39.31987932696935</v>
      </c>
      <c r="V65" s="226">
        <v>25.318277955832151</v>
      </c>
      <c r="W65" s="226">
        <v>26.147371753731459</v>
      </c>
      <c r="DA65" s="174" t="s">
        <v>1183</v>
      </c>
    </row>
    <row r="66" spans="1:105" ht="12" customHeight="1" x14ac:dyDescent="0.3">
      <c r="A66" s="56" t="s">
        <v>96</v>
      </c>
      <c r="B66" s="262">
        <v>28.509660229069858</v>
      </c>
      <c r="C66" s="262">
        <v>28.136871286295602</v>
      </c>
      <c r="D66" s="262">
        <v>26.084453606222151</v>
      </c>
      <c r="E66" s="262">
        <v>24.747780806657801</v>
      </c>
      <c r="F66" s="262">
        <v>21.698984734987778</v>
      </c>
      <c r="G66" s="262">
        <v>22.58415706829383</v>
      </c>
      <c r="H66" s="262">
        <v>16.437268585718272</v>
      </c>
      <c r="I66" s="262">
        <v>10.174452516838119</v>
      </c>
      <c r="J66" s="262">
        <v>6.1199014283723621</v>
      </c>
      <c r="K66" s="262">
        <v>14.48070428351161</v>
      </c>
      <c r="L66" s="262">
        <v>16.300632928135752</v>
      </c>
      <c r="M66" s="262">
        <v>14.243738311469359</v>
      </c>
      <c r="N66" s="262">
        <v>13.575643257322829</v>
      </c>
      <c r="O66" s="262">
        <v>13.639153204810709</v>
      </c>
      <c r="P66" s="262">
        <v>16.65677241773723</v>
      </c>
      <c r="Q66" s="262">
        <v>13.77801334954591</v>
      </c>
      <c r="R66" s="262">
        <v>8.5528598826933298</v>
      </c>
      <c r="S66" s="262">
        <v>9.6798848774467352</v>
      </c>
      <c r="T66" s="262">
        <v>15.86731701996473</v>
      </c>
      <c r="U66" s="262">
        <v>14.503372820209931</v>
      </c>
      <c r="V66" s="262">
        <v>9.0092092979591278</v>
      </c>
      <c r="W66" s="262">
        <v>9.4723722001166113</v>
      </c>
      <c r="DA66" s="68" t="s">
        <v>1184</v>
      </c>
    </row>
    <row r="67" spans="1:105" ht="12" customHeight="1" x14ac:dyDescent="0.3">
      <c r="A67" s="37" t="s">
        <v>160</v>
      </c>
      <c r="B67" s="228">
        <v>0.15133044266503731</v>
      </c>
      <c r="C67" s="228">
        <v>0.17020337913146849</v>
      </c>
      <c r="D67" s="228">
        <v>0.11571320492512201</v>
      </c>
      <c r="E67" s="228">
        <v>6.9672408708641415E-2</v>
      </c>
      <c r="F67" s="228">
        <v>0.12783694384628261</v>
      </c>
      <c r="G67" s="228">
        <v>0.22980376088186991</v>
      </c>
      <c r="H67" s="228">
        <v>0.1174257524554967</v>
      </c>
      <c r="I67" s="228">
        <v>8.0825070576750035E-2</v>
      </c>
      <c r="J67" s="228">
        <v>4.4153174611841532E-2</v>
      </c>
      <c r="K67" s="228">
        <v>0.1576896208677028</v>
      </c>
      <c r="L67" s="228">
        <v>0.1406385964299221</v>
      </c>
      <c r="M67" s="228">
        <v>6.3650859225745635E-2</v>
      </c>
      <c r="N67" s="228">
        <v>0.13744605819402059</v>
      </c>
      <c r="O67" s="228">
        <v>0.15604483995761739</v>
      </c>
      <c r="P67" s="228">
        <v>0.18234941659977419</v>
      </c>
      <c r="Q67" s="228">
        <v>0.15681471124692761</v>
      </c>
      <c r="R67" s="228">
        <v>7.2460236076961393E-2</v>
      </c>
      <c r="S67" s="228">
        <v>7.1548118133444527E-2</v>
      </c>
      <c r="T67" s="228">
        <v>0.12421303929487661</v>
      </c>
      <c r="U67" s="228">
        <v>0.10996265430466159</v>
      </c>
      <c r="V67" s="228">
        <v>6.2472481210132498E-2</v>
      </c>
      <c r="W67" s="228">
        <v>6.2302231009427153E-2</v>
      </c>
      <c r="DA67" s="69" t="s">
        <v>1185</v>
      </c>
    </row>
    <row r="68" spans="1:105" ht="12" customHeight="1" x14ac:dyDescent="0.3">
      <c r="A68" s="37" t="s">
        <v>162</v>
      </c>
      <c r="B68" s="228">
        <v>18.14159288644397</v>
      </c>
      <c r="C68" s="228">
        <v>18.588153850941669</v>
      </c>
      <c r="D68" s="228">
        <v>17.325064691798769</v>
      </c>
      <c r="E68" s="228">
        <v>16.23609399037834</v>
      </c>
      <c r="F68" s="228">
        <v>11.053567277422751</v>
      </c>
      <c r="G68" s="228">
        <v>12.80582964734595</v>
      </c>
      <c r="H68" s="228">
        <v>8.8246550398870056</v>
      </c>
      <c r="I68" s="228">
        <v>5.7107199267395412</v>
      </c>
      <c r="J68" s="228">
        <v>3.4712009975781322</v>
      </c>
      <c r="K68" s="228">
        <v>9.6321859912429186</v>
      </c>
      <c r="L68" s="228">
        <v>9.9052554506385242</v>
      </c>
      <c r="M68" s="228">
        <v>9.0348984108346801</v>
      </c>
      <c r="N68" s="228">
        <v>8.7861416788999733</v>
      </c>
      <c r="O68" s="228">
        <v>9.4862135053547405</v>
      </c>
      <c r="P68" s="228">
        <v>11.153035083061461</v>
      </c>
      <c r="Q68" s="228">
        <v>8.9489154723167683</v>
      </c>
      <c r="R68" s="228">
        <v>5.156609919384521</v>
      </c>
      <c r="S68" s="228">
        <v>5.7660739357941102</v>
      </c>
      <c r="T68" s="228">
        <v>9.8374175711868137</v>
      </c>
      <c r="U68" s="228">
        <v>8.41918170648648</v>
      </c>
      <c r="V68" s="228">
        <v>5.2065711111062987</v>
      </c>
      <c r="W68" s="228">
        <v>5.9760523635757146</v>
      </c>
      <c r="DA68" s="69" t="s">
        <v>1186</v>
      </c>
    </row>
    <row r="69" spans="1:105" ht="12" customHeight="1" x14ac:dyDescent="0.3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1187</v>
      </c>
    </row>
    <row r="70" spans="1:105" ht="12" customHeight="1" x14ac:dyDescent="0.3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0.11970552450820671</v>
      </c>
      <c r="M70" s="228">
        <v>0.1175817855823813</v>
      </c>
      <c r="N70" s="228">
        <v>0.15685373030996219</v>
      </c>
      <c r="O70" s="228">
        <v>0.20734377636134249</v>
      </c>
      <c r="P70" s="228">
        <v>0.40922402040575928</v>
      </c>
      <c r="Q70" s="228">
        <v>0.44377944583922191</v>
      </c>
      <c r="R70" s="228">
        <v>0.35537088889133062</v>
      </c>
      <c r="S70" s="228">
        <v>0.40307164646115351</v>
      </c>
      <c r="T70" s="228">
        <v>0.57975085534569604</v>
      </c>
      <c r="U70" s="228">
        <v>0.61173130151480015</v>
      </c>
      <c r="V70" s="228">
        <v>0.40257030788136111</v>
      </c>
      <c r="W70" s="228">
        <v>0.2310376793950801</v>
      </c>
      <c r="DA70" s="69" t="s">
        <v>1188</v>
      </c>
    </row>
    <row r="71" spans="1:105" ht="12" customHeight="1" x14ac:dyDescent="0.3">
      <c r="A71" s="37" t="s">
        <v>38</v>
      </c>
      <c r="B71" s="228">
        <v>10.21673689996085</v>
      </c>
      <c r="C71" s="228">
        <v>9.3785140562224676</v>
      </c>
      <c r="D71" s="228">
        <v>8.643675709498261</v>
      </c>
      <c r="E71" s="228">
        <v>8.4420144075708201</v>
      </c>
      <c r="F71" s="228">
        <v>10.51758051371875</v>
      </c>
      <c r="G71" s="228">
        <v>9.5485236600660137</v>
      </c>
      <c r="H71" s="228">
        <v>7.4951877933757682</v>
      </c>
      <c r="I71" s="228">
        <v>4.3829075195218294</v>
      </c>
      <c r="J71" s="228">
        <v>2.6045472561823888</v>
      </c>
      <c r="K71" s="228">
        <v>4.6908286714009861</v>
      </c>
      <c r="L71" s="228">
        <v>6.1350333565590986</v>
      </c>
      <c r="M71" s="228">
        <v>5.0276072558265543</v>
      </c>
      <c r="N71" s="228">
        <v>4.4952017899188723</v>
      </c>
      <c r="O71" s="228">
        <v>3.7895510831370092</v>
      </c>
      <c r="P71" s="228">
        <v>4.9121638976702311</v>
      </c>
      <c r="Q71" s="228">
        <v>4.2285037201429931</v>
      </c>
      <c r="R71" s="228">
        <v>2.9684188383405181</v>
      </c>
      <c r="S71" s="228">
        <v>3.4391911770580279</v>
      </c>
      <c r="T71" s="228">
        <v>5.3259355541373434</v>
      </c>
      <c r="U71" s="228">
        <v>5.3624971579039924</v>
      </c>
      <c r="V71" s="228">
        <v>3.3375953977613348</v>
      </c>
      <c r="W71" s="228">
        <v>3.2029799261363889</v>
      </c>
      <c r="DA71" s="69" t="s">
        <v>1189</v>
      </c>
    </row>
    <row r="72" spans="1:105" ht="12" customHeight="1" x14ac:dyDescent="0.3">
      <c r="A72" s="57" t="s">
        <v>1053</v>
      </c>
      <c r="B72" s="263">
        <f t="shared" ref="B72:W72" si="2">B73+B84</f>
        <v>370.92891244728861</v>
      </c>
      <c r="C72" s="263">
        <f t="shared" si="2"/>
        <v>368.08072238290936</v>
      </c>
      <c r="D72" s="263">
        <f t="shared" si="2"/>
        <v>340.89390906938729</v>
      </c>
      <c r="E72" s="263">
        <f t="shared" si="2"/>
        <v>319.97346330422096</v>
      </c>
      <c r="F72" s="263">
        <f t="shared" si="2"/>
        <v>279.96208994738726</v>
      </c>
      <c r="G72" s="263">
        <f t="shared" si="2"/>
        <v>305.84603782126038</v>
      </c>
      <c r="H72" s="263">
        <f t="shared" si="2"/>
        <v>216.43654748316246</v>
      </c>
      <c r="I72" s="263">
        <f t="shared" si="2"/>
        <v>135.02352116678711</v>
      </c>
      <c r="J72" s="263">
        <f t="shared" si="2"/>
        <v>83.947369948387305</v>
      </c>
      <c r="K72" s="263">
        <f t="shared" si="2"/>
        <v>264.52341696504203</v>
      </c>
      <c r="L72" s="263">
        <f t="shared" si="2"/>
        <v>286.99154678544119</v>
      </c>
      <c r="M72" s="263">
        <f t="shared" si="2"/>
        <v>251.54900255364922</v>
      </c>
      <c r="N72" s="263">
        <f t="shared" si="2"/>
        <v>244.41402076927676</v>
      </c>
      <c r="O72" s="263">
        <f t="shared" si="2"/>
        <v>251.69953823823943</v>
      </c>
      <c r="P72" s="263">
        <f t="shared" si="2"/>
        <v>300.71593190986061</v>
      </c>
      <c r="Q72" s="263">
        <f t="shared" si="2"/>
        <v>240.79882745429745</v>
      </c>
      <c r="R72" s="263">
        <f t="shared" si="2"/>
        <v>147.17268803309594</v>
      </c>
      <c r="S72" s="263">
        <f t="shared" si="2"/>
        <v>149.28222987988528</v>
      </c>
      <c r="T72" s="263">
        <f t="shared" si="2"/>
        <v>233.65143667167101</v>
      </c>
      <c r="U72" s="263">
        <f t="shared" si="2"/>
        <v>212.18843814243212</v>
      </c>
      <c r="V72" s="263">
        <f t="shared" si="2"/>
        <v>135.63192593395885</v>
      </c>
      <c r="W72" s="263">
        <f t="shared" si="2"/>
        <v>147.94883694825748</v>
      </c>
      <c r="DA72" s="70"/>
    </row>
    <row r="73" spans="1:105" ht="12" customHeight="1" x14ac:dyDescent="0.3">
      <c r="A73" s="60" t="s">
        <v>1054</v>
      </c>
      <c r="B73" s="264">
        <v>370.60905164056823</v>
      </c>
      <c r="C73" s="264">
        <v>367.76969770293988</v>
      </c>
      <c r="D73" s="264">
        <v>340.60418451073491</v>
      </c>
      <c r="E73" s="264">
        <v>319.69435895632068</v>
      </c>
      <c r="F73" s="264">
        <v>279.70009043747962</v>
      </c>
      <c r="G73" s="264">
        <v>305.58398736206311</v>
      </c>
      <c r="H73" s="264">
        <v>216.24066388857449</v>
      </c>
      <c r="I73" s="264">
        <v>134.90364152822681</v>
      </c>
      <c r="J73" s="264">
        <v>83.876017959219823</v>
      </c>
      <c r="K73" s="264">
        <v>264.37854333426168</v>
      </c>
      <c r="L73" s="264">
        <v>286.81999438898549</v>
      </c>
      <c r="M73" s="264">
        <v>251.40272423266251</v>
      </c>
      <c r="N73" s="264">
        <v>244.2774435335929</v>
      </c>
      <c r="O73" s="264">
        <v>251.57031123779669</v>
      </c>
      <c r="P73" s="264">
        <v>300.5559231704716</v>
      </c>
      <c r="Q73" s="264">
        <v>240.6642531403684</v>
      </c>
      <c r="R73" s="264">
        <v>147.08572350361089</v>
      </c>
      <c r="S73" s="264">
        <v>149.18118931312981</v>
      </c>
      <c r="T73" s="264">
        <v>233.50194259712529</v>
      </c>
      <c r="U73" s="264">
        <v>212.04169302424481</v>
      </c>
      <c r="V73" s="264">
        <v>135.53743779062819</v>
      </c>
      <c r="W73" s="264">
        <v>147.85124779131459</v>
      </c>
      <c r="DA73" s="72" t="s">
        <v>1190</v>
      </c>
    </row>
    <row r="74" spans="1:105" ht="12" customHeight="1" x14ac:dyDescent="0.3">
      <c r="A74" s="64" t="s">
        <v>30</v>
      </c>
      <c r="B74" s="231">
        <v>0.2217015288795281</v>
      </c>
      <c r="C74" s="231">
        <v>0.2227567545867189</v>
      </c>
      <c r="D74" s="231">
        <v>0</v>
      </c>
      <c r="E74" s="231">
        <v>0</v>
      </c>
      <c r="F74" s="231">
        <v>0.84106734927486193</v>
      </c>
      <c r="G74" s="231">
        <v>0.44530346198953291</v>
      </c>
      <c r="H74" s="231">
        <v>0.25354005321978168</v>
      </c>
      <c r="I74" s="231">
        <v>0</v>
      </c>
      <c r="J74" s="231">
        <v>0</v>
      </c>
      <c r="K74" s="231">
        <v>9.7261003973840882E-2</v>
      </c>
      <c r="L74" s="231">
        <v>0</v>
      </c>
      <c r="M74" s="231">
        <v>0</v>
      </c>
      <c r="N74" s="231">
        <v>2.9832965464342141E-2</v>
      </c>
      <c r="O74" s="231">
        <v>0.36719084047279771</v>
      </c>
      <c r="P74" s="231">
        <v>0.43519810443254647</v>
      </c>
      <c r="Q74" s="231">
        <v>0.36166707705642492</v>
      </c>
      <c r="R74" s="231">
        <v>0.21444338670058419</v>
      </c>
      <c r="S74" s="231">
        <v>0.27893718494744152</v>
      </c>
      <c r="T74" s="231">
        <v>0.40549278275314199</v>
      </c>
      <c r="U74" s="231">
        <v>0.64880714060391576</v>
      </c>
      <c r="V74" s="231">
        <v>0.29588785425304109</v>
      </c>
      <c r="W74" s="231">
        <v>0.28969364355932059</v>
      </c>
      <c r="DA74" s="73" t="s">
        <v>1191</v>
      </c>
    </row>
    <row r="75" spans="1:105" ht="12" customHeight="1" x14ac:dyDescent="0.3">
      <c r="A75" s="64" t="s">
        <v>32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1192</v>
      </c>
    </row>
    <row r="76" spans="1:105" ht="12" customHeight="1" x14ac:dyDescent="0.3">
      <c r="A76" s="64" t="s">
        <v>33</v>
      </c>
      <c r="B76" s="231">
        <v>17.743729240434821</v>
      </c>
      <c r="C76" s="231">
        <v>0</v>
      </c>
      <c r="D76" s="231">
        <v>4.0940106104910559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7.4373729028484714</v>
      </c>
      <c r="L76" s="231">
        <v>6.4604111465728744</v>
      </c>
      <c r="M76" s="231">
        <v>7.7217199333106947</v>
      </c>
      <c r="N76" s="231">
        <v>7.3002003501032924</v>
      </c>
      <c r="O76" s="231">
        <v>7.5340647315318634</v>
      </c>
      <c r="P76" s="231">
        <v>10.743347950354909</v>
      </c>
      <c r="Q76" s="231">
        <v>8.8756335098089476</v>
      </c>
      <c r="R76" s="231">
        <v>4.3907187608319456</v>
      </c>
      <c r="S76" s="231">
        <v>5.8318991712283843</v>
      </c>
      <c r="T76" s="231">
        <v>13.64739102197945</v>
      </c>
      <c r="U76" s="231">
        <v>14.827429407263971</v>
      </c>
      <c r="V76" s="231">
        <v>8.5648957227356703</v>
      </c>
      <c r="W76" s="231">
        <v>8.4307533697930417</v>
      </c>
      <c r="DA76" s="73" t="s">
        <v>1193</v>
      </c>
    </row>
    <row r="77" spans="1:105" ht="12" customHeight="1" x14ac:dyDescent="0.3">
      <c r="A77" s="64" t="s">
        <v>160</v>
      </c>
      <c r="B77" s="231">
        <v>2.472529854114065</v>
      </c>
      <c r="C77" s="231">
        <v>2.8024094504725312</v>
      </c>
      <c r="D77" s="231">
        <v>1.935395736206976</v>
      </c>
      <c r="E77" s="231">
        <v>1.1990390717418169</v>
      </c>
      <c r="F77" s="231">
        <v>2.0991566057535511</v>
      </c>
      <c r="G77" s="231">
        <v>3.4708319634360461</v>
      </c>
      <c r="H77" s="231">
        <v>1.8698814014998271</v>
      </c>
      <c r="I77" s="231">
        <v>1.2928044793669551</v>
      </c>
      <c r="J77" s="231">
        <v>0.66970805283749746</v>
      </c>
      <c r="K77" s="231">
        <v>1.0210543757683099</v>
      </c>
      <c r="L77" s="231">
        <v>0.96940331750268838</v>
      </c>
      <c r="M77" s="231">
        <v>0.43779151749055001</v>
      </c>
      <c r="N77" s="231">
        <v>0.90121730636997377</v>
      </c>
      <c r="O77" s="231">
        <v>0.95125515225187851</v>
      </c>
      <c r="P77" s="231">
        <v>1.1371769396596421</v>
      </c>
      <c r="Q77" s="231">
        <v>1.036309497652885</v>
      </c>
      <c r="R77" s="231">
        <v>0.48377596492168579</v>
      </c>
      <c r="S77" s="231">
        <v>0.62306956406699121</v>
      </c>
      <c r="T77" s="231">
        <v>0.9541655402810042</v>
      </c>
      <c r="U77" s="231">
        <v>0.98779015160054362</v>
      </c>
      <c r="V77" s="231">
        <v>0.55639249132584978</v>
      </c>
      <c r="W77" s="231">
        <v>0.52882887826477631</v>
      </c>
      <c r="DA77" s="73" t="s">
        <v>1194</v>
      </c>
    </row>
    <row r="78" spans="1:105" ht="12" customHeight="1" x14ac:dyDescent="0.3">
      <c r="A78" s="64" t="s">
        <v>70</v>
      </c>
      <c r="B78" s="231">
        <v>21.70131456141327</v>
      </c>
      <c r="C78" s="231">
        <v>28.33094300087679</v>
      </c>
      <c r="D78" s="231">
        <v>17.664203439248151</v>
      </c>
      <c r="E78" s="231">
        <v>15.603466173444311</v>
      </c>
      <c r="F78" s="231">
        <v>14.189998559751411</v>
      </c>
      <c r="G78" s="231">
        <v>17.31706712948294</v>
      </c>
      <c r="H78" s="231">
        <v>10.241392121990391</v>
      </c>
      <c r="I78" s="231">
        <v>5.5997516942624292</v>
      </c>
      <c r="J78" s="231">
        <v>2.6629608946982839</v>
      </c>
      <c r="K78" s="231">
        <v>2.0475981796163092</v>
      </c>
      <c r="L78" s="231">
        <v>2.3046754923328829</v>
      </c>
      <c r="M78" s="231">
        <v>2.3827242335204768</v>
      </c>
      <c r="N78" s="231">
        <v>1.890782671996269</v>
      </c>
      <c r="O78" s="231">
        <v>1.411586118880684</v>
      </c>
      <c r="P78" s="231">
        <v>1.11266699035464</v>
      </c>
      <c r="Q78" s="231">
        <v>1.0452787196031701</v>
      </c>
      <c r="R78" s="231">
        <v>0.59594012966245036</v>
      </c>
      <c r="S78" s="231">
        <v>0.80160581688286292</v>
      </c>
      <c r="T78" s="231">
        <v>1.2309298921548431</v>
      </c>
      <c r="U78" s="231">
        <v>1.046214961182993</v>
      </c>
      <c r="V78" s="231">
        <v>0.60384647141918568</v>
      </c>
      <c r="W78" s="231">
        <v>0.56533351875396987</v>
      </c>
      <c r="DA78" s="73" t="s">
        <v>1195</v>
      </c>
    </row>
    <row r="79" spans="1:105" ht="12" customHeight="1" x14ac:dyDescent="0.3">
      <c r="A79" s="64" t="s">
        <v>34</v>
      </c>
      <c r="B79" s="231">
        <v>0.5373816255270859</v>
      </c>
      <c r="C79" s="231">
        <v>0.26640895349919169</v>
      </c>
      <c r="D79" s="231">
        <v>0.79307241202172074</v>
      </c>
      <c r="E79" s="231">
        <v>0.22745962245732329</v>
      </c>
      <c r="F79" s="231">
        <v>0.22678215716744909</v>
      </c>
      <c r="G79" s="231">
        <v>0.22727177034947871</v>
      </c>
      <c r="H79" s="231">
        <v>0.1607636379658437</v>
      </c>
      <c r="I79" s="231">
        <v>0</v>
      </c>
      <c r="J79" s="231">
        <v>0</v>
      </c>
      <c r="K79" s="231">
        <v>125.0315731802995</v>
      </c>
      <c r="L79" s="231">
        <v>136.21273787329341</v>
      </c>
      <c r="M79" s="231">
        <v>111.5173414163722</v>
      </c>
      <c r="N79" s="231">
        <v>111.7133964582911</v>
      </c>
      <c r="O79" s="231">
        <v>125.5580649687827</v>
      </c>
      <c r="P79" s="231">
        <v>160.1715309029623</v>
      </c>
      <c r="Q79" s="231">
        <v>127.5025334549438</v>
      </c>
      <c r="R79" s="231">
        <v>81.864983671193301</v>
      </c>
      <c r="S79" s="231">
        <v>70.131881890631348</v>
      </c>
      <c r="T79" s="231">
        <v>107.4893381232887</v>
      </c>
      <c r="U79" s="231">
        <v>82.964001783438917</v>
      </c>
      <c r="V79" s="231">
        <v>57.723422102291927</v>
      </c>
      <c r="W79" s="231">
        <v>65.350877582283374</v>
      </c>
      <c r="DA79" s="73" t="s">
        <v>1196</v>
      </c>
    </row>
    <row r="80" spans="1:105" ht="12" customHeight="1" x14ac:dyDescent="0.3">
      <c r="A80" s="64" t="s">
        <v>162</v>
      </c>
      <c r="B80" s="231">
        <v>283.22980010190821</v>
      </c>
      <c r="C80" s="231">
        <v>292.44752926814323</v>
      </c>
      <c r="D80" s="231">
        <v>276.89174599220343</v>
      </c>
      <c r="E80" s="231">
        <v>266.9945240205214</v>
      </c>
      <c r="F80" s="231">
        <v>173.43598322580411</v>
      </c>
      <c r="G80" s="231">
        <v>184.81297752420059</v>
      </c>
      <c r="H80" s="231">
        <v>134.27548670351109</v>
      </c>
      <c r="I80" s="231">
        <v>87.282244241106341</v>
      </c>
      <c r="J80" s="231">
        <v>50.309689347890647</v>
      </c>
      <c r="K80" s="231">
        <v>59.596246692932908</v>
      </c>
      <c r="L80" s="231">
        <v>65.239999008677515</v>
      </c>
      <c r="M80" s="231">
        <v>59.379239774207143</v>
      </c>
      <c r="N80" s="231">
        <v>55.048276125899221</v>
      </c>
      <c r="O80" s="231">
        <v>55.257189551103693</v>
      </c>
      <c r="P80" s="231">
        <v>66.460716923746617</v>
      </c>
      <c r="Q80" s="231">
        <v>56.509487566580688</v>
      </c>
      <c r="R80" s="231">
        <v>32.897061771640807</v>
      </c>
      <c r="S80" s="231">
        <v>47.980726116927407</v>
      </c>
      <c r="T80" s="231">
        <v>71.97101219119682</v>
      </c>
      <c r="U80" s="231">
        <v>71.835640342303165</v>
      </c>
      <c r="V80" s="231">
        <v>44.309066158328903</v>
      </c>
      <c r="W80" s="231">
        <v>48.470136849716937</v>
      </c>
      <c r="DA80" s="73" t="s">
        <v>1197</v>
      </c>
    </row>
    <row r="81" spans="1:105" ht="12" customHeight="1" x14ac:dyDescent="0.3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1198</v>
      </c>
    </row>
    <row r="82" spans="1:105" ht="12" customHeight="1" x14ac:dyDescent="0.3">
      <c r="A82" s="64" t="s">
        <v>73</v>
      </c>
      <c r="B82" s="231">
        <v>0</v>
      </c>
      <c r="C82" s="231">
        <v>0</v>
      </c>
      <c r="D82" s="231">
        <v>0</v>
      </c>
      <c r="E82" s="231">
        <v>0</v>
      </c>
      <c r="F82" s="231">
        <v>0</v>
      </c>
      <c r="G82" s="231">
        <v>0</v>
      </c>
      <c r="H82" s="231">
        <v>0</v>
      </c>
      <c r="I82" s="231">
        <v>0</v>
      </c>
      <c r="J82" s="231">
        <v>0</v>
      </c>
      <c r="K82" s="231">
        <v>0.51701714770774609</v>
      </c>
      <c r="L82" s="231">
        <v>2.5273210438803502</v>
      </c>
      <c r="M82" s="231">
        <v>3.183909239547754</v>
      </c>
      <c r="N82" s="231">
        <v>2.94681344489726</v>
      </c>
      <c r="O82" s="231">
        <v>2.877386997839122</v>
      </c>
      <c r="P82" s="231">
        <v>2.595510388997754</v>
      </c>
      <c r="Q82" s="231">
        <v>1.1320867703195501</v>
      </c>
      <c r="R82" s="231">
        <v>0.33966335890353511</v>
      </c>
      <c r="S82" s="231">
        <v>0.36823695301985332</v>
      </c>
      <c r="T82" s="231">
        <v>0.61393018067864269</v>
      </c>
      <c r="U82" s="231">
        <v>0.41781001525741801</v>
      </c>
      <c r="V82" s="231">
        <v>0.24703731751919439</v>
      </c>
      <c r="W82" s="231">
        <v>0.22829568015222079</v>
      </c>
      <c r="DA82" s="73" t="s">
        <v>1199</v>
      </c>
    </row>
    <row r="83" spans="1:105" ht="12" customHeight="1" x14ac:dyDescent="0.3">
      <c r="A83" s="64" t="s">
        <v>79</v>
      </c>
      <c r="B83" s="231">
        <v>44.702594728291281</v>
      </c>
      <c r="C83" s="231">
        <v>43.699650275361499</v>
      </c>
      <c r="D83" s="231">
        <v>39.225756320563598</v>
      </c>
      <c r="E83" s="231">
        <v>35.669870068155888</v>
      </c>
      <c r="F83" s="231">
        <v>88.9071025397282</v>
      </c>
      <c r="G83" s="231">
        <v>99.310535512604517</v>
      </c>
      <c r="H83" s="231">
        <v>69.439599970387604</v>
      </c>
      <c r="I83" s="231">
        <v>40.728841113491107</v>
      </c>
      <c r="J83" s="231">
        <v>30.233659663793379</v>
      </c>
      <c r="K83" s="231">
        <v>68.630419851114638</v>
      </c>
      <c r="L83" s="231">
        <v>73.105446506725769</v>
      </c>
      <c r="M83" s="231">
        <v>66.779998118213655</v>
      </c>
      <c r="N83" s="231">
        <v>64.446924210571439</v>
      </c>
      <c r="O83" s="231">
        <v>57.613572876933922</v>
      </c>
      <c r="P83" s="231">
        <v>57.899774969963183</v>
      </c>
      <c r="Q83" s="231">
        <v>44.201256544402938</v>
      </c>
      <c r="R83" s="231">
        <v>26.29913645975655</v>
      </c>
      <c r="S83" s="231">
        <v>23.164832615425549</v>
      </c>
      <c r="T83" s="231">
        <v>37.189682864792722</v>
      </c>
      <c r="U83" s="231">
        <v>39.313999222593829</v>
      </c>
      <c r="V83" s="231">
        <v>23.236889672754408</v>
      </c>
      <c r="W83" s="231">
        <v>23.987328268791021</v>
      </c>
      <c r="DA83" s="73" t="s">
        <v>1200</v>
      </c>
    </row>
    <row r="84" spans="1:105" ht="12" customHeight="1" x14ac:dyDescent="0.3">
      <c r="A84" s="60" t="s">
        <v>1066</v>
      </c>
      <c r="B84" s="264">
        <v>0.31986080672038741</v>
      </c>
      <c r="C84" s="264">
        <v>0.31102467996948302</v>
      </c>
      <c r="D84" s="264">
        <v>0.2897245586524001</v>
      </c>
      <c r="E84" s="264">
        <v>0.2791043479002544</v>
      </c>
      <c r="F84" s="264">
        <v>0.26199950990761478</v>
      </c>
      <c r="G84" s="264">
        <v>0.26205045919724368</v>
      </c>
      <c r="H84" s="264">
        <v>0.19588359458797991</v>
      </c>
      <c r="I84" s="264">
        <v>0.1198796385602946</v>
      </c>
      <c r="J84" s="264">
        <v>7.1351989167477287E-2</v>
      </c>
      <c r="K84" s="264">
        <v>0.14487363078037821</v>
      </c>
      <c r="L84" s="264">
        <v>0.17155239645572021</v>
      </c>
      <c r="M84" s="264">
        <v>0.14627832098670299</v>
      </c>
      <c r="N84" s="264">
        <v>0.13657723568385741</v>
      </c>
      <c r="O84" s="264">
        <v>0.129227000442729</v>
      </c>
      <c r="P84" s="264">
        <v>0.16000873938902541</v>
      </c>
      <c r="Q84" s="264">
        <v>0.13457431392904959</v>
      </c>
      <c r="R84" s="264">
        <v>8.6964529485030459E-2</v>
      </c>
      <c r="S84" s="264">
        <v>0.1010405667554863</v>
      </c>
      <c r="T84" s="264">
        <v>0.1494940745457117</v>
      </c>
      <c r="U84" s="264">
        <v>0.146745118187323</v>
      </c>
      <c r="V84" s="264">
        <v>9.4488143330668808E-2</v>
      </c>
      <c r="W84" s="264">
        <v>9.7589156942899047E-2</v>
      </c>
      <c r="DA84" s="72" t="s">
        <v>1201</v>
      </c>
    </row>
    <row r="85" spans="1:105" ht="12" customHeight="1" x14ac:dyDescent="0.3">
      <c r="A85" s="57" t="s">
        <v>1012</v>
      </c>
      <c r="B85" s="263">
        <v>125.400347398424</v>
      </c>
      <c r="C85" s="263">
        <v>124.3861973594037</v>
      </c>
      <c r="D85" s="263">
        <v>115.34798377338259</v>
      </c>
      <c r="E85" s="263">
        <v>108.5606223966884</v>
      </c>
      <c r="F85" s="263">
        <v>89.683700613636006</v>
      </c>
      <c r="G85" s="263">
        <v>96.845136598258065</v>
      </c>
      <c r="H85" s="263">
        <v>68.999851527356284</v>
      </c>
      <c r="I85" s="263">
        <v>43.254136591330919</v>
      </c>
      <c r="J85" s="263">
        <v>26.24733370096547</v>
      </c>
      <c r="K85" s="263">
        <v>68.990062319691631</v>
      </c>
      <c r="L85" s="263">
        <v>75.098988426124265</v>
      </c>
      <c r="M85" s="263">
        <v>66.518662222267551</v>
      </c>
      <c r="N85" s="263">
        <v>63.858428646859558</v>
      </c>
      <c r="O85" s="263">
        <v>65.431191520283733</v>
      </c>
      <c r="P85" s="263">
        <v>79.162066790227357</v>
      </c>
      <c r="Q85" s="263">
        <v>64.48702378815463</v>
      </c>
      <c r="R85" s="263">
        <v>38.905828100386422</v>
      </c>
      <c r="S85" s="263">
        <v>43.176798170498053</v>
      </c>
      <c r="T85" s="263">
        <v>69.256759324050918</v>
      </c>
      <c r="U85" s="263">
        <v>64.681557036528915</v>
      </c>
      <c r="V85" s="263">
        <v>40.019438946751329</v>
      </c>
      <c r="W85" s="263">
        <v>43.334201816074362</v>
      </c>
      <c r="DA85" s="70" t="s">
        <v>1202</v>
      </c>
    </row>
    <row r="86" spans="1:105" ht="12" customHeight="1" x14ac:dyDescent="0.3">
      <c r="A86" s="60" t="s">
        <v>1014</v>
      </c>
      <c r="B86" s="264">
        <v>119.5629603139172</v>
      </c>
      <c r="C86" s="264">
        <v>118.9879401958204</v>
      </c>
      <c r="D86" s="264">
        <v>110.29968380703239</v>
      </c>
      <c r="E86" s="264">
        <v>103.517941739146</v>
      </c>
      <c r="F86" s="264">
        <v>82.564194594551978</v>
      </c>
      <c r="G86" s="264">
        <v>90.798076992893797</v>
      </c>
      <c r="H86" s="264">
        <v>64.039930825648796</v>
      </c>
      <c r="I86" s="264">
        <v>40.392479452718902</v>
      </c>
      <c r="J86" s="264">
        <v>24.528062506290709</v>
      </c>
      <c r="K86" s="264">
        <v>66.260089729617334</v>
      </c>
      <c r="L86" s="264">
        <v>71.271391072697355</v>
      </c>
      <c r="M86" s="264">
        <v>63.527542921768102</v>
      </c>
      <c r="N86" s="264">
        <v>61.221785891598273</v>
      </c>
      <c r="O86" s="264">
        <v>63.305655508471823</v>
      </c>
      <c r="P86" s="264">
        <v>76.372915826643492</v>
      </c>
      <c r="Q86" s="264">
        <v>62.052247835821859</v>
      </c>
      <c r="R86" s="264">
        <v>37.091404260724069</v>
      </c>
      <c r="S86" s="264">
        <v>41.067039868009573</v>
      </c>
      <c r="T86" s="264">
        <v>66.357347229263652</v>
      </c>
      <c r="U86" s="264">
        <v>61.537194527815217</v>
      </c>
      <c r="V86" s="264">
        <v>38.037366090635608</v>
      </c>
      <c r="W86" s="264">
        <v>41.49100554446018</v>
      </c>
      <c r="DA86" s="72" t="s">
        <v>1203</v>
      </c>
    </row>
    <row r="87" spans="1:105" ht="12" customHeight="1" x14ac:dyDescent="0.3">
      <c r="A87" s="59" t="s">
        <v>30</v>
      </c>
      <c r="B87" s="232">
        <v>8.2052541394641063E-2</v>
      </c>
      <c r="C87" s="232">
        <v>8.2417476785435997E-2</v>
      </c>
      <c r="D87" s="232">
        <v>0</v>
      </c>
      <c r="E87" s="232">
        <v>0</v>
      </c>
      <c r="F87" s="232">
        <v>0.36695147423070068</v>
      </c>
      <c r="G87" s="232">
        <v>0.1976150166448504</v>
      </c>
      <c r="H87" s="232">
        <v>0.11151168766713759</v>
      </c>
      <c r="I87" s="232">
        <v>0</v>
      </c>
      <c r="J87" s="232">
        <v>0</v>
      </c>
      <c r="K87" s="232">
        <v>9.2519655977178386E-2</v>
      </c>
      <c r="L87" s="232">
        <v>0</v>
      </c>
      <c r="M87" s="232">
        <v>0</v>
      </c>
      <c r="N87" s="232">
        <v>2.8244480881300379E-2</v>
      </c>
      <c r="O87" s="232">
        <v>0.35756684147438239</v>
      </c>
      <c r="P87" s="232">
        <v>0.41936753664039012</v>
      </c>
      <c r="Q87" s="232">
        <v>0.3335115620341435</v>
      </c>
      <c r="R87" s="232">
        <v>0.20778490105292521</v>
      </c>
      <c r="S87" s="232">
        <v>0.20795855245032749</v>
      </c>
      <c r="T87" s="232">
        <v>0.30996444223741232</v>
      </c>
      <c r="U87" s="232">
        <v>0.44544143301487599</v>
      </c>
      <c r="V87" s="232">
        <v>0.20881075633686669</v>
      </c>
      <c r="W87" s="232">
        <v>0.2078629446929684</v>
      </c>
      <c r="DA87" s="71" t="s">
        <v>1204</v>
      </c>
    </row>
    <row r="88" spans="1:105" ht="12" customHeight="1" x14ac:dyDescent="0.3">
      <c r="A88" s="59" t="s">
        <v>33</v>
      </c>
      <c r="B88" s="297">
        <v>6.502207187562755</v>
      </c>
      <c r="C88" s="297">
        <v>0</v>
      </c>
      <c r="D88" s="297">
        <v>1.498075338125362</v>
      </c>
      <c r="E88" s="297">
        <v>0</v>
      </c>
      <c r="F88" s="297">
        <v>0</v>
      </c>
      <c r="G88" s="297">
        <v>0</v>
      </c>
      <c r="H88" s="297">
        <v>0</v>
      </c>
      <c r="I88" s="297">
        <v>0</v>
      </c>
      <c r="J88" s="297">
        <v>0</v>
      </c>
      <c r="K88" s="297">
        <v>7.0049876083035532</v>
      </c>
      <c r="L88" s="297">
        <v>6.1276557304071053</v>
      </c>
      <c r="M88" s="297">
        <v>6.9991971236996333</v>
      </c>
      <c r="N88" s="297">
        <v>6.8432830600275318</v>
      </c>
      <c r="O88" s="297">
        <v>7.2641917486146932</v>
      </c>
      <c r="P88" s="297">
        <v>10.250381006688171</v>
      </c>
      <c r="Q88" s="297">
        <v>8.1038955079689838</v>
      </c>
      <c r="R88" s="297">
        <v>4.2123990070666206</v>
      </c>
      <c r="S88" s="297">
        <v>4.3049977826565264</v>
      </c>
      <c r="T88" s="297">
        <v>10.258626042674249</v>
      </c>
      <c r="U88" s="297">
        <v>10.1577112631505</v>
      </c>
      <c r="V88" s="297">
        <v>5.9846721093714166</v>
      </c>
      <c r="W88" s="297">
        <v>5.9895893431558358</v>
      </c>
      <c r="DA88" s="122" t="s">
        <v>1205</v>
      </c>
    </row>
    <row r="89" spans="1:105" ht="12" customHeight="1" x14ac:dyDescent="0.3">
      <c r="A89" s="59" t="s">
        <v>160</v>
      </c>
      <c r="B89" s="297">
        <v>0.88915215027005856</v>
      </c>
      <c r="C89" s="297">
        <v>1.0074678862227451</v>
      </c>
      <c r="D89" s="297">
        <v>0.69498128147737548</v>
      </c>
      <c r="E89" s="297">
        <v>0.42797628013052441</v>
      </c>
      <c r="F89" s="297">
        <v>0.88988501408281062</v>
      </c>
      <c r="G89" s="297">
        <v>1.496610025567167</v>
      </c>
      <c r="H89" s="297">
        <v>0.79909619671775212</v>
      </c>
      <c r="I89" s="297">
        <v>0.54268133118981099</v>
      </c>
      <c r="J89" s="297">
        <v>0.2997212792326277</v>
      </c>
      <c r="K89" s="297">
        <v>0.94374643042195239</v>
      </c>
      <c r="L89" s="297">
        <v>0.90231325696904163</v>
      </c>
      <c r="M89" s="297">
        <v>0.38942170939925258</v>
      </c>
      <c r="N89" s="297">
        <v>0.82904458091357414</v>
      </c>
      <c r="O89" s="297">
        <v>0.90006445524729428</v>
      </c>
      <c r="P89" s="297">
        <v>1.064748526900132</v>
      </c>
      <c r="Q89" s="297">
        <v>0.9285442110554879</v>
      </c>
      <c r="R89" s="297">
        <v>0.45546688456711448</v>
      </c>
      <c r="S89" s="297">
        <v>0.45135483538751708</v>
      </c>
      <c r="T89" s="297">
        <v>0.70707489421345604</v>
      </c>
      <c r="U89" s="297">
        <v>0.66306216322053291</v>
      </c>
      <c r="V89" s="297">
        <v>0.38152076358285519</v>
      </c>
      <c r="W89" s="297">
        <v>0.36869263531292551</v>
      </c>
      <c r="DA89" s="122" t="s">
        <v>1206</v>
      </c>
    </row>
    <row r="90" spans="1:105" ht="12" customHeight="1" x14ac:dyDescent="0.3">
      <c r="A90" s="59" t="s">
        <v>70</v>
      </c>
      <c r="B90" s="297">
        <v>8.0497648017177212</v>
      </c>
      <c r="C90" s="297">
        <v>10.5056581098811</v>
      </c>
      <c r="D90" s="297">
        <v>6.5427450216465592</v>
      </c>
      <c r="E90" s="297">
        <v>5.7447357753620434</v>
      </c>
      <c r="F90" s="297">
        <v>6.2048889725026148</v>
      </c>
      <c r="G90" s="297">
        <v>7.7021507148570967</v>
      </c>
      <c r="H90" s="297">
        <v>4.5144682873598621</v>
      </c>
      <c r="I90" s="297">
        <v>2.4246184942203839</v>
      </c>
      <c r="J90" s="297">
        <v>1.22930445517563</v>
      </c>
      <c r="K90" s="297">
        <v>1.9521527466465549</v>
      </c>
      <c r="L90" s="297">
        <v>2.212713728283652</v>
      </c>
      <c r="M90" s="297">
        <v>2.186196568620201</v>
      </c>
      <c r="N90" s="297">
        <v>1.7941245363449541</v>
      </c>
      <c r="O90" s="297">
        <v>1.377674368054121</v>
      </c>
      <c r="P90" s="297">
        <v>1.074599954507103</v>
      </c>
      <c r="Q90" s="297">
        <v>0.96606829056498456</v>
      </c>
      <c r="R90" s="297">
        <v>0.57873235085698471</v>
      </c>
      <c r="S90" s="297">
        <v>0.59896994704620143</v>
      </c>
      <c r="T90" s="297">
        <v>0.94085442566823929</v>
      </c>
      <c r="U90" s="297">
        <v>0.71989592700106575</v>
      </c>
      <c r="V90" s="297">
        <v>0.4270965479968673</v>
      </c>
      <c r="W90" s="297">
        <v>0.40655250880086652</v>
      </c>
      <c r="DA90" s="122" t="s">
        <v>1207</v>
      </c>
    </row>
    <row r="91" spans="1:105" ht="12" customHeight="1" x14ac:dyDescent="0.3">
      <c r="A91" s="59" t="s">
        <v>162</v>
      </c>
      <c r="B91" s="297">
        <v>104.039783632972</v>
      </c>
      <c r="C91" s="297">
        <v>107.3923967229312</v>
      </c>
      <c r="D91" s="297">
        <v>101.5638821657831</v>
      </c>
      <c r="E91" s="297">
        <v>97.345229683653443</v>
      </c>
      <c r="F91" s="297">
        <v>75.102469133735852</v>
      </c>
      <c r="G91" s="297">
        <v>81.401701235824689</v>
      </c>
      <c r="H91" s="297">
        <v>58.61485465390404</v>
      </c>
      <c r="I91" s="297">
        <v>37.425179627308701</v>
      </c>
      <c r="J91" s="297">
        <v>22.999036771882459</v>
      </c>
      <c r="K91" s="297">
        <v>56.266683288268098</v>
      </c>
      <c r="L91" s="297">
        <v>62.028708357037551</v>
      </c>
      <c r="M91" s="297">
        <v>53.95272752004901</v>
      </c>
      <c r="N91" s="297">
        <v>51.72708923343091</v>
      </c>
      <c r="O91" s="297">
        <v>53.406158095081317</v>
      </c>
      <c r="P91" s="297">
        <v>63.563818801907694</v>
      </c>
      <c r="Q91" s="297">
        <v>51.720228264198248</v>
      </c>
      <c r="R91" s="297">
        <v>31.637021117180421</v>
      </c>
      <c r="S91" s="297">
        <v>35.503758750468997</v>
      </c>
      <c r="T91" s="297">
        <v>54.140827424470302</v>
      </c>
      <c r="U91" s="297">
        <v>49.551083741428243</v>
      </c>
      <c r="V91" s="297">
        <v>31.035265913347601</v>
      </c>
      <c r="W91" s="297">
        <v>34.518308112497593</v>
      </c>
      <c r="DA91" s="122" t="s">
        <v>1208</v>
      </c>
    </row>
    <row r="92" spans="1:105" ht="12" customHeight="1" x14ac:dyDescent="0.3">
      <c r="A92" s="60" t="s">
        <v>1021</v>
      </c>
      <c r="B92" s="264">
        <v>5.8373870845067994</v>
      </c>
      <c r="C92" s="264">
        <v>5.3982571635832768</v>
      </c>
      <c r="D92" s="264">
        <v>5.048299966350192</v>
      </c>
      <c r="E92" s="264">
        <v>5.0426806575423733</v>
      </c>
      <c r="F92" s="264">
        <v>7.1195060190840209</v>
      </c>
      <c r="G92" s="264">
        <v>6.0470596053642733</v>
      </c>
      <c r="H92" s="264">
        <v>4.9599207017074871</v>
      </c>
      <c r="I92" s="264">
        <v>2.861657138612022</v>
      </c>
      <c r="J92" s="264">
        <v>1.719271194674757</v>
      </c>
      <c r="K92" s="264">
        <v>2.729972590074293</v>
      </c>
      <c r="L92" s="264">
        <v>3.8275973534269041</v>
      </c>
      <c r="M92" s="264">
        <v>2.991119300499463</v>
      </c>
      <c r="N92" s="264">
        <v>2.6366427552612861</v>
      </c>
      <c r="O92" s="264">
        <v>2.125536011811922</v>
      </c>
      <c r="P92" s="264">
        <v>2.7891509635838592</v>
      </c>
      <c r="Q92" s="264">
        <v>2.4347759523327772</v>
      </c>
      <c r="R92" s="264">
        <v>1.8144238396623551</v>
      </c>
      <c r="S92" s="264">
        <v>2.1097583024884812</v>
      </c>
      <c r="T92" s="264">
        <v>2.8994120947872668</v>
      </c>
      <c r="U92" s="264">
        <v>3.1443625087136948</v>
      </c>
      <c r="V92" s="264">
        <v>1.9820728561157199</v>
      </c>
      <c r="W92" s="264">
        <v>1.843196271614183</v>
      </c>
      <c r="DA92" s="72" t="s">
        <v>1209</v>
      </c>
    </row>
    <row r="93" spans="1:105" ht="12" customHeight="1" x14ac:dyDescent="0.3">
      <c r="A93" s="57" t="s">
        <v>1023</v>
      </c>
      <c r="B93" s="263">
        <f t="shared" ref="B93:W93" si="3">B94+B95+B106</f>
        <v>36.554360585289409</v>
      </c>
      <c r="C93" s="263">
        <f t="shared" si="3"/>
        <v>35.931945973095566</v>
      </c>
      <c r="D93" s="263">
        <f t="shared" si="3"/>
        <v>33.285829527226596</v>
      </c>
      <c r="E93" s="263">
        <f t="shared" si="3"/>
        <v>31.576800993013364</v>
      </c>
      <c r="F93" s="263">
        <f t="shared" si="3"/>
        <v>28.497820356324741</v>
      </c>
      <c r="G93" s="263">
        <f t="shared" si="3"/>
        <v>29.564070256801877</v>
      </c>
      <c r="H93" s="263">
        <f t="shared" si="3"/>
        <v>21.544599189477474</v>
      </c>
      <c r="I93" s="263">
        <f t="shared" si="3"/>
        <v>13.288758653934615</v>
      </c>
      <c r="J93" s="263">
        <f t="shared" si="3"/>
        <v>8.0302812360613256</v>
      </c>
      <c r="K93" s="263">
        <f t="shared" si="3"/>
        <v>19.743781223366824</v>
      </c>
      <c r="L93" s="263">
        <f t="shared" si="3"/>
        <v>22.196529435386857</v>
      </c>
      <c r="M93" s="263">
        <f t="shared" si="3"/>
        <v>19.307658757022065</v>
      </c>
      <c r="N93" s="263">
        <f t="shared" si="3"/>
        <v>18.386878137287205</v>
      </c>
      <c r="O93" s="263">
        <f t="shared" si="3"/>
        <v>18.359184297482557</v>
      </c>
      <c r="P93" s="263">
        <f t="shared" si="3"/>
        <v>22.293846690713302</v>
      </c>
      <c r="Q93" s="263">
        <f t="shared" si="3"/>
        <v>18.291218117643915</v>
      </c>
      <c r="R93" s="263">
        <f t="shared" si="3"/>
        <v>11.361287388643925</v>
      </c>
      <c r="S93" s="263">
        <f t="shared" si="3"/>
        <v>12.582768422749258</v>
      </c>
      <c r="T93" s="263">
        <f t="shared" si="3"/>
        <v>20.411171127928629</v>
      </c>
      <c r="U93" s="263">
        <f t="shared" si="3"/>
        <v>18.708813712713159</v>
      </c>
      <c r="V93" s="263">
        <f t="shared" si="3"/>
        <v>11.675252543721951</v>
      </c>
      <c r="W93" s="263">
        <f t="shared" si="3"/>
        <v>12.390522544550906</v>
      </c>
      <c r="DA93" s="70"/>
    </row>
    <row r="94" spans="1:105" ht="12" customHeight="1" x14ac:dyDescent="0.3">
      <c r="A94" s="60" t="s">
        <v>1024</v>
      </c>
      <c r="B94" s="264">
        <v>17.643386948045158</v>
      </c>
      <c r="C94" s="264">
        <v>18.091214022640031</v>
      </c>
      <c r="D94" s="264">
        <v>16.83293630680296</v>
      </c>
      <c r="E94" s="264">
        <v>15.747823414319379</v>
      </c>
      <c r="F94" s="264">
        <v>10.7617403909003</v>
      </c>
      <c r="G94" s="264">
        <v>12.52371718305726</v>
      </c>
      <c r="H94" s="264">
        <v>8.6030230328529882</v>
      </c>
      <c r="I94" s="264">
        <v>5.5717392848614313</v>
      </c>
      <c r="J94" s="264">
        <v>3.3836997391720001</v>
      </c>
      <c r="K94" s="264">
        <v>9.4159367277814265</v>
      </c>
      <c r="L94" s="264">
        <v>9.6923767262254916</v>
      </c>
      <c r="M94" s="264">
        <v>8.8051702470862487</v>
      </c>
      <c r="N94" s="264">
        <v>8.6231819930865807</v>
      </c>
      <c r="O94" s="264">
        <v>9.3337776365610896</v>
      </c>
      <c r="P94" s="264">
        <v>11.01162053862361</v>
      </c>
      <c r="Q94" s="264">
        <v>8.8689140600617211</v>
      </c>
      <c r="R94" s="264">
        <v>5.1169546526209642</v>
      </c>
      <c r="S94" s="264">
        <v>5.7162738501856758</v>
      </c>
      <c r="T94" s="264">
        <v>9.7422039656619699</v>
      </c>
      <c r="U94" s="264">
        <v>8.351188685518748</v>
      </c>
      <c r="V94" s="264">
        <v>5.1662279714140462</v>
      </c>
      <c r="W94" s="264">
        <v>5.8757405691210529</v>
      </c>
      <c r="DA94" s="72" t="s">
        <v>1210</v>
      </c>
    </row>
    <row r="95" spans="1:105" ht="12" customHeight="1" x14ac:dyDescent="0.3">
      <c r="A95" s="60" t="s">
        <v>1026</v>
      </c>
      <c r="B95" s="264">
        <v>6.3545016708533586</v>
      </c>
      <c r="C95" s="264">
        <v>6.3058178104324334</v>
      </c>
      <c r="D95" s="264">
        <v>5.840035071977157</v>
      </c>
      <c r="E95" s="264">
        <v>5.4815130098888254</v>
      </c>
      <c r="F95" s="264">
        <v>4.7957670870558013</v>
      </c>
      <c r="G95" s="264">
        <v>5.2395750985637903</v>
      </c>
      <c r="H95" s="264">
        <v>3.70768510349026</v>
      </c>
      <c r="I95" s="264">
        <v>2.3130719870455621</v>
      </c>
      <c r="J95" s="264">
        <v>1.438147001286155</v>
      </c>
      <c r="K95" s="264">
        <v>4.5330622334196811</v>
      </c>
      <c r="L95" s="264">
        <v>4.9178457069812511</v>
      </c>
      <c r="M95" s="264">
        <v>4.3105774781315924</v>
      </c>
      <c r="N95" s="264">
        <v>4.1884066679284748</v>
      </c>
      <c r="O95" s="264">
        <v>4.3134509424990286</v>
      </c>
      <c r="P95" s="264">
        <v>5.1533633825649794</v>
      </c>
      <c r="Q95" s="264">
        <v>4.1264545264758583</v>
      </c>
      <c r="R95" s="264">
        <v>2.5219472423162479</v>
      </c>
      <c r="S95" s="264">
        <v>2.5578763188697229</v>
      </c>
      <c r="T95" s="264">
        <v>4.0036487986806586</v>
      </c>
      <c r="U95" s="264">
        <v>3.6356891086403391</v>
      </c>
      <c r="V95" s="264">
        <v>2.3239391242365768</v>
      </c>
      <c r="W95" s="264">
        <v>2.5350730020454262</v>
      </c>
      <c r="DA95" s="72" t="s">
        <v>1211</v>
      </c>
    </row>
    <row r="96" spans="1:105" ht="12" customHeight="1" x14ac:dyDescent="0.3">
      <c r="A96" s="64" t="s">
        <v>30</v>
      </c>
      <c r="B96" s="231">
        <v>3.8013176673893558E-3</v>
      </c>
      <c r="C96" s="231">
        <v>3.8194106780424669E-3</v>
      </c>
      <c r="D96" s="231">
        <v>0</v>
      </c>
      <c r="E96" s="231">
        <v>0</v>
      </c>
      <c r="F96" s="231">
        <v>1.442102898622858E-2</v>
      </c>
      <c r="G96" s="231">
        <v>7.6352198650388448E-3</v>
      </c>
      <c r="H96" s="231">
        <v>4.3472243451190282E-3</v>
      </c>
      <c r="I96" s="231">
        <v>0</v>
      </c>
      <c r="J96" s="231">
        <v>0</v>
      </c>
      <c r="K96" s="231">
        <v>1.667647375380494E-3</v>
      </c>
      <c r="L96" s="231">
        <v>0</v>
      </c>
      <c r="M96" s="231">
        <v>0</v>
      </c>
      <c r="N96" s="231">
        <v>5.1151915488974371E-4</v>
      </c>
      <c r="O96" s="231">
        <v>6.2958926636508287E-3</v>
      </c>
      <c r="P96" s="231">
        <v>7.4619523444637761E-3</v>
      </c>
      <c r="Q96" s="231">
        <v>6.201181636752374E-3</v>
      </c>
      <c r="R96" s="231">
        <v>3.676868800317108E-3</v>
      </c>
      <c r="S96" s="231">
        <v>4.7826862295060751E-3</v>
      </c>
      <c r="T96" s="231">
        <v>6.9526217832985224E-3</v>
      </c>
      <c r="U96" s="231">
        <v>1.112451528309589E-2</v>
      </c>
      <c r="V96" s="231">
        <v>5.0733241832951236E-3</v>
      </c>
      <c r="W96" s="231">
        <v>4.9671175970592363E-3</v>
      </c>
      <c r="DA96" s="73" t="s">
        <v>1212</v>
      </c>
    </row>
    <row r="97" spans="1:105" ht="12" customHeight="1" x14ac:dyDescent="0.3">
      <c r="A97" s="64" t="s">
        <v>32</v>
      </c>
      <c r="B97" s="231">
        <v>0</v>
      </c>
      <c r="C97" s="231">
        <v>0</v>
      </c>
      <c r="D97" s="231">
        <v>0</v>
      </c>
      <c r="E97" s="231">
        <v>0</v>
      </c>
      <c r="F97" s="231">
        <v>0</v>
      </c>
      <c r="G97" s="231">
        <v>0</v>
      </c>
      <c r="H97" s="231">
        <v>0</v>
      </c>
      <c r="I97" s="231">
        <v>0</v>
      </c>
      <c r="J97" s="231">
        <v>0</v>
      </c>
      <c r="K97" s="231">
        <v>0</v>
      </c>
      <c r="L97" s="231">
        <v>0</v>
      </c>
      <c r="M97" s="231">
        <v>0</v>
      </c>
      <c r="N97" s="231">
        <v>0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1213</v>
      </c>
    </row>
    <row r="98" spans="1:105" ht="12" customHeight="1" x14ac:dyDescent="0.3">
      <c r="A98" s="64" t="s">
        <v>33</v>
      </c>
      <c r="B98" s="231">
        <v>0.30423584261202752</v>
      </c>
      <c r="C98" s="231">
        <v>0</v>
      </c>
      <c r="D98" s="231">
        <v>7.0196335328818679E-2</v>
      </c>
      <c r="E98" s="231">
        <v>0</v>
      </c>
      <c r="F98" s="231">
        <v>0</v>
      </c>
      <c r="G98" s="231">
        <v>0</v>
      </c>
      <c r="H98" s="231">
        <v>0</v>
      </c>
      <c r="I98" s="231">
        <v>0</v>
      </c>
      <c r="J98" s="231">
        <v>0</v>
      </c>
      <c r="K98" s="231">
        <v>0.12752197586297909</v>
      </c>
      <c r="L98" s="231">
        <v>0.1107708871209967</v>
      </c>
      <c r="M98" s="231">
        <v>0.13239741987109471</v>
      </c>
      <c r="N98" s="231">
        <v>0.1251700008862324</v>
      </c>
      <c r="O98" s="231">
        <v>0.1291798640991316</v>
      </c>
      <c r="P98" s="231">
        <v>0.18420657077555419</v>
      </c>
      <c r="Q98" s="231">
        <v>0.15218254308225121</v>
      </c>
      <c r="R98" s="231">
        <v>7.5283724394873033E-2</v>
      </c>
      <c r="S98" s="231">
        <v>9.9994354870102498E-2</v>
      </c>
      <c r="T98" s="231">
        <v>0.23399959787292121</v>
      </c>
      <c r="U98" s="231">
        <v>0.25423265979563431</v>
      </c>
      <c r="V98" s="231">
        <v>0.14685460039328141</v>
      </c>
      <c r="W98" s="231">
        <v>0.14455458154017251</v>
      </c>
      <c r="DA98" s="73" t="s">
        <v>1214</v>
      </c>
    </row>
    <row r="99" spans="1:105" ht="12" customHeight="1" x14ac:dyDescent="0.3">
      <c r="A99" s="64" t="s">
        <v>160</v>
      </c>
      <c r="B99" s="231">
        <v>4.2394256210559277E-2</v>
      </c>
      <c r="C99" s="231">
        <v>4.8050406369226528E-2</v>
      </c>
      <c r="D99" s="231">
        <v>3.3184498287476438E-2</v>
      </c>
      <c r="E99" s="231">
        <v>2.0558849685601691E-2</v>
      </c>
      <c r="F99" s="231">
        <v>3.5992359332822271E-2</v>
      </c>
      <c r="G99" s="231">
        <v>5.9511248884163363E-2</v>
      </c>
      <c r="H99" s="231">
        <v>3.206118263310008E-2</v>
      </c>
      <c r="I99" s="231">
        <v>2.2166561199350818E-2</v>
      </c>
      <c r="J99" s="231">
        <v>1.148288451645034E-2</v>
      </c>
      <c r="K99" s="231">
        <v>1.750710542047006E-2</v>
      </c>
      <c r="L99" s="231">
        <v>1.6621490958013411E-2</v>
      </c>
      <c r="M99" s="231">
        <v>7.5064192767670852E-3</v>
      </c>
      <c r="N99" s="231">
        <v>1.5452366459424841E-2</v>
      </c>
      <c r="O99" s="231">
        <v>1.6310320613148119E-2</v>
      </c>
      <c r="P99" s="231">
        <v>1.949815508049536E-2</v>
      </c>
      <c r="Q99" s="231">
        <v>1.7768671340340301E-2</v>
      </c>
      <c r="R99" s="231">
        <v>8.2948734355117477E-3</v>
      </c>
      <c r="S99" s="231">
        <v>1.0683216096301559E-2</v>
      </c>
      <c r="T99" s="231">
        <v>1.6360222431552291E-2</v>
      </c>
      <c r="U99" s="231">
        <v>1.6936753543962971E-2</v>
      </c>
      <c r="V99" s="231">
        <v>9.5399640136402935E-3</v>
      </c>
      <c r="W99" s="231">
        <v>9.0673554130785948E-3</v>
      </c>
      <c r="DA99" s="73" t="s">
        <v>1215</v>
      </c>
    </row>
    <row r="100" spans="1:105" ht="12" customHeight="1" x14ac:dyDescent="0.3">
      <c r="A100" s="64" t="s">
        <v>70</v>
      </c>
      <c r="B100" s="231">
        <v>0.37209301561786201</v>
      </c>
      <c r="C100" s="231">
        <v>0.4857653201911607</v>
      </c>
      <c r="D100" s="231">
        <v>0.30287228488379719</v>
      </c>
      <c r="E100" s="231">
        <v>0.26753866758337491</v>
      </c>
      <c r="F100" s="231">
        <v>0.24330320362708799</v>
      </c>
      <c r="G100" s="231">
        <v>0.29692024930708327</v>
      </c>
      <c r="H100" s="231">
        <v>0.175599983494652</v>
      </c>
      <c r="I100" s="231">
        <v>9.6013929881197335E-2</v>
      </c>
      <c r="J100" s="231">
        <v>4.5659406805824199E-2</v>
      </c>
      <c r="K100" s="231">
        <v>3.5108333150554533E-2</v>
      </c>
      <c r="L100" s="231">
        <v>3.9516207718011953E-2</v>
      </c>
      <c r="M100" s="231">
        <v>4.0854439620576367E-2</v>
      </c>
      <c r="N100" s="231">
        <v>3.241955800926713E-2</v>
      </c>
      <c r="O100" s="231">
        <v>2.4203203648895569E-2</v>
      </c>
      <c r="P100" s="231">
        <v>1.9077904918979559E-2</v>
      </c>
      <c r="Q100" s="231">
        <v>1.792245856063901E-2</v>
      </c>
      <c r="R100" s="231">
        <v>1.021805196852371E-2</v>
      </c>
      <c r="S100" s="231">
        <v>1.3744417412902559E-2</v>
      </c>
      <c r="T100" s="231">
        <v>2.1105653037280219E-2</v>
      </c>
      <c r="U100" s="231">
        <v>1.7938511456964599E-2</v>
      </c>
      <c r="V100" s="231">
        <v>1.035361493354334E-2</v>
      </c>
      <c r="W100" s="231">
        <v>9.6932678077047679E-3</v>
      </c>
      <c r="DA100" s="73" t="s">
        <v>1216</v>
      </c>
    </row>
    <row r="101" spans="1:105" ht="12" customHeight="1" x14ac:dyDescent="0.3">
      <c r="A101" s="64" t="s">
        <v>34</v>
      </c>
      <c r="B101" s="231">
        <v>9.2140017146952122E-3</v>
      </c>
      <c r="C101" s="231">
        <v>4.5678758590676563E-3</v>
      </c>
      <c r="D101" s="231">
        <v>1.3598102758125079E-2</v>
      </c>
      <c r="E101" s="231">
        <v>3.9000465438133371E-3</v>
      </c>
      <c r="F101" s="231">
        <v>3.8884306528970329E-3</v>
      </c>
      <c r="G101" s="231">
        <v>3.896825611869317E-3</v>
      </c>
      <c r="H101" s="231">
        <v>2.756470198297212E-3</v>
      </c>
      <c r="I101" s="231">
        <v>0</v>
      </c>
      <c r="J101" s="231">
        <v>0</v>
      </c>
      <c r="K101" s="231">
        <v>2.1438044677176129</v>
      </c>
      <c r="L101" s="231">
        <v>2.335517890282977</v>
      </c>
      <c r="M101" s="231">
        <v>1.912088032449698</v>
      </c>
      <c r="N101" s="231">
        <v>1.915449612761722</v>
      </c>
      <c r="O101" s="231">
        <v>2.1528317511441721</v>
      </c>
      <c r="P101" s="231">
        <v>2.746317868493751</v>
      </c>
      <c r="Q101" s="231">
        <v>2.186171811753959</v>
      </c>
      <c r="R101" s="231">
        <v>1.403665596455812</v>
      </c>
      <c r="S101" s="231">
        <v>1.202488602696947</v>
      </c>
      <c r="T101" s="231">
        <v>1.8430234655083431</v>
      </c>
      <c r="U101" s="231">
        <v>1.4225094762791679</v>
      </c>
      <c r="V101" s="231">
        <v>0.98973184970163419</v>
      </c>
      <c r="W101" s="231">
        <v>1.120513001369166</v>
      </c>
      <c r="DA101" s="73" t="s">
        <v>1217</v>
      </c>
    </row>
    <row r="102" spans="1:105" ht="12" customHeight="1" x14ac:dyDescent="0.3">
      <c r="A102" s="64" t="s">
        <v>162</v>
      </c>
      <c r="B102" s="231">
        <v>4.8562878591765823</v>
      </c>
      <c r="C102" s="231">
        <v>5.0143360102647083</v>
      </c>
      <c r="D102" s="231">
        <v>4.7476149186431771</v>
      </c>
      <c r="E102" s="231">
        <v>4.5779161126440853</v>
      </c>
      <c r="F102" s="231">
        <v>2.973751559266633</v>
      </c>
      <c r="G102" s="231">
        <v>3.1688226967858659</v>
      </c>
      <c r="H102" s="231">
        <v>2.3023015785368082</v>
      </c>
      <c r="I102" s="231">
        <v>1.496550514378286</v>
      </c>
      <c r="J102" s="231">
        <v>0.86261521030343336</v>
      </c>
      <c r="K102" s="231">
        <v>1.021843496564445</v>
      </c>
      <c r="L102" s="231">
        <v>1.118611865716592</v>
      </c>
      <c r="M102" s="231">
        <v>1.018122673175148</v>
      </c>
      <c r="N102" s="231">
        <v>0.94386351620704179</v>
      </c>
      <c r="O102" s="231">
        <v>0.94744556770753563</v>
      </c>
      <c r="P102" s="231">
        <v>1.139542423123675</v>
      </c>
      <c r="Q102" s="231">
        <v>0.96891760082849798</v>
      </c>
      <c r="R102" s="231">
        <v>0.56405647155320349</v>
      </c>
      <c r="S102" s="231">
        <v>0.82268256247143978</v>
      </c>
      <c r="T102" s="231">
        <v>1.23402252372809</v>
      </c>
      <c r="U102" s="231">
        <v>1.231701423808448</v>
      </c>
      <c r="V102" s="231">
        <v>0.75972789571832533</v>
      </c>
      <c r="W102" s="231">
        <v>0.83107405022781766</v>
      </c>
      <c r="DA102" s="73" t="s">
        <v>1218</v>
      </c>
    </row>
    <row r="103" spans="1:105" ht="12" customHeight="1" x14ac:dyDescent="0.3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1219</v>
      </c>
    </row>
    <row r="104" spans="1:105" ht="12" customHeight="1" x14ac:dyDescent="0.3">
      <c r="A104" s="64" t="s">
        <v>73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8.8648302420714087E-3</v>
      </c>
      <c r="L104" s="231">
        <v>4.3333711697079842E-2</v>
      </c>
      <c r="M104" s="231">
        <v>5.4591641766412222E-2</v>
      </c>
      <c r="N104" s="231">
        <v>5.0526372403482407E-2</v>
      </c>
      <c r="O104" s="231">
        <v>4.9335979260413131E-2</v>
      </c>
      <c r="P104" s="231">
        <v>4.4502893360519567E-2</v>
      </c>
      <c r="Q104" s="231">
        <v>1.9410878503106421E-2</v>
      </c>
      <c r="R104" s="231">
        <v>5.8239035774373784E-3</v>
      </c>
      <c r="S104" s="231">
        <v>6.313829419104423E-3</v>
      </c>
      <c r="T104" s="231">
        <v>1.052651127013839E-2</v>
      </c>
      <c r="U104" s="231">
        <v>7.1638143437128847E-3</v>
      </c>
      <c r="V104" s="231">
        <v>4.2357277567556806E-3</v>
      </c>
      <c r="W104" s="231">
        <v>3.9143816767401706E-3</v>
      </c>
      <c r="DA104" s="73" t="s">
        <v>1220</v>
      </c>
    </row>
    <row r="105" spans="1:105" ht="12" customHeight="1" x14ac:dyDescent="0.3">
      <c r="A105" s="64" t="s">
        <v>79</v>
      </c>
      <c r="B105" s="231">
        <v>0.76647537785424391</v>
      </c>
      <c r="C105" s="231">
        <v>0.74927878707022788</v>
      </c>
      <c r="D105" s="231">
        <v>0.67256893207576307</v>
      </c>
      <c r="E105" s="231">
        <v>0.61159933343195061</v>
      </c>
      <c r="F105" s="231">
        <v>1.524410505190132</v>
      </c>
      <c r="G105" s="231">
        <v>1.702788858109769</v>
      </c>
      <c r="H105" s="231">
        <v>1.190618664282284</v>
      </c>
      <c r="I105" s="231">
        <v>0.69834098158672697</v>
      </c>
      <c r="J105" s="231">
        <v>0.51838949966044712</v>
      </c>
      <c r="K105" s="231">
        <v>1.176744377086167</v>
      </c>
      <c r="L105" s="231">
        <v>1.2534736534875801</v>
      </c>
      <c r="M105" s="231">
        <v>1.145016851971896</v>
      </c>
      <c r="N105" s="231">
        <v>1.105013722046414</v>
      </c>
      <c r="O105" s="231">
        <v>0.98784836336208226</v>
      </c>
      <c r="P105" s="231">
        <v>0.99275561446754113</v>
      </c>
      <c r="Q105" s="231">
        <v>0.75787938077031214</v>
      </c>
      <c r="R105" s="231">
        <v>0.45092775213056968</v>
      </c>
      <c r="S105" s="231">
        <v>0.39718664967341849</v>
      </c>
      <c r="T105" s="231">
        <v>0.63765820304903575</v>
      </c>
      <c r="U105" s="231">
        <v>0.67408195412935246</v>
      </c>
      <c r="V105" s="231">
        <v>0.39842214753610161</v>
      </c>
      <c r="W105" s="231">
        <v>0.4112892464136873</v>
      </c>
      <c r="DA105" s="73" t="s">
        <v>1221</v>
      </c>
    </row>
    <row r="106" spans="1:105" ht="12" customHeight="1" x14ac:dyDescent="0.3">
      <c r="A106" s="60" t="s">
        <v>1038</v>
      </c>
      <c r="B106" s="264">
        <v>12.556471966390889</v>
      </c>
      <c r="C106" s="264">
        <v>11.534914140023099</v>
      </c>
      <c r="D106" s="264">
        <v>10.612858148446479</v>
      </c>
      <c r="E106" s="264">
        <v>10.34746456880516</v>
      </c>
      <c r="F106" s="264">
        <v>12.940312878368641</v>
      </c>
      <c r="G106" s="264">
        <v>11.80077797518083</v>
      </c>
      <c r="H106" s="264">
        <v>9.233891053134224</v>
      </c>
      <c r="I106" s="264">
        <v>5.4039473820276216</v>
      </c>
      <c r="J106" s="264">
        <v>3.208434495603171</v>
      </c>
      <c r="K106" s="264">
        <v>5.7947822621657181</v>
      </c>
      <c r="L106" s="264">
        <v>7.5863070021801136</v>
      </c>
      <c r="M106" s="264">
        <v>6.1919110318042252</v>
      </c>
      <c r="N106" s="264">
        <v>5.5752894762721494</v>
      </c>
      <c r="O106" s="264">
        <v>4.7119557184224359</v>
      </c>
      <c r="P106" s="264">
        <v>6.1288627695247104</v>
      </c>
      <c r="Q106" s="264">
        <v>5.2958495311063363</v>
      </c>
      <c r="R106" s="264">
        <v>3.7223854937067129</v>
      </c>
      <c r="S106" s="264">
        <v>4.3086182536938571</v>
      </c>
      <c r="T106" s="264">
        <v>6.6653183635859996</v>
      </c>
      <c r="U106" s="264">
        <v>6.7219359185540739</v>
      </c>
      <c r="V106" s="264">
        <v>4.1850854480713284</v>
      </c>
      <c r="W106" s="264">
        <v>3.9797089733844282</v>
      </c>
      <c r="DA106" s="72" t="s">
        <v>1222</v>
      </c>
    </row>
    <row r="107" spans="1:105" ht="12" customHeight="1" x14ac:dyDescent="0.3">
      <c r="A107" s="132" t="s">
        <v>1040</v>
      </c>
      <c r="B107" s="318">
        <v>22.480509694878791</v>
      </c>
      <c r="C107" s="318">
        <v>21.859487584900421</v>
      </c>
      <c r="D107" s="318">
        <v>20.362468963955831</v>
      </c>
      <c r="E107" s="318">
        <v>19.616057569502079</v>
      </c>
      <c r="F107" s="318">
        <v>18.413892539451979</v>
      </c>
      <c r="G107" s="318">
        <v>18.417473365784499</v>
      </c>
      <c r="H107" s="318">
        <v>13.767122931857839</v>
      </c>
      <c r="I107" s="318">
        <v>8.4254004249702188</v>
      </c>
      <c r="J107" s="318">
        <v>5.0147722088081723</v>
      </c>
      <c r="K107" s="318">
        <v>10.18203228674281</v>
      </c>
      <c r="L107" s="318">
        <v>12.05707367290492</v>
      </c>
      <c r="M107" s="318">
        <v>10.2807569542798</v>
      </c>
      <c r="N107" s="318">
        <v>9.5989436854471837</v>
      </c>
      <c r="O107" s="318">
        <v>9.082353246336984</v>
      </c>
      <c r="P107" s="318">
        <v>11.2457604730697</v>
      </c>
      <c r="Q107" s="318">
        <v>9.4581740100727281</v>
      </c>
      <c r="R107" s="318">
        <v>6.1120553288287329</v>
      </c>
      <c r="S107" s="318">
        <v>7.1013496896116566</v>
      </c>
      <c r="T107" s="318">
        <v>10.32666632639345</v>
      </c>
      <c r="U107" s="318">
        <v>9.9907017478211273</v>
      </c>
      <c r="V107" s="318">
        <v>6.3543233063015778</v>
      </c>
      <c r="W107" s="318">
        <v>6.6801000423242503</v>
      </c>
      <c r="DA107" s="139" t="s">
        <v>1223</v>
      </c>
    </row>
    <row r="108" spans="1:105" ht="12" hidden="1" customHeight="1" x14ac:dyDescent="0.3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3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3">
      <c r="A110" s="34" t="s">
        <v>48</v>
      </c>
      <c r="B110" s="225">
        <v>65.209571617186185</v>
      </c>
      <c r="C110" s="225">
        <v>72.456399004323941</v>
      </c>
      <c r="D110" s="225">
        <v>76.362982685108221</v>
      </c>
      <c r="E110" s="225">
        <v>80.594571808406641</v>
      </c>
      <c r="F110" s="225">
        <v>76.742788464700212</v>
      </c>
      <c r="G110" s="225">
        <v>93.942376030769978</v>
      </c>
      <c r="H110" s="225">
        <v>73.748343552766002</v>
      </c>
      <c r="I110" s="225">
        <v>91.718083705944153</v>
      </c>
      <c r="J110" s="225">
        <v>79.133949771826281</v>
      </c>
      <c r="K110" s="225">
        <v>72.893196750047082</v>
      </c>
      <c r="L110" s="225">
        <v>82.030699310859973</v>
      </c>
      <c r="M110" s="225">
        <v>79.210412892915784</v>
      </c>
      <c r="N110" s="225">
        <v>80.666643633957577</v>
      </c>
      <c r="O110" s="225">
        <v>85.105638729466989</v>
      </c>
      <c r="P110" s="225">
        <v>84.277178456217769</v>
      </c>
      <c r="Q110" s="225">
        <v>83.39432068107979</v>
      </c>
      <c r="R110" s="225">
        <v>90.375731809653018</v>
      </c>
      <c r="S110" s="225">
        <v>86.687188775446643</v>
      </c>
      <c r="T110" s="225">
        <v>89.225143926926975</v>
      </c>
      <c r="U110" s="225">
        <v>96.694495990602107</v>
      </c>
      <c r="V110" s="225">
        <v>96.21784347515306</v>
      </c>
      <c r="W110" s="225">
        <v>80.896523035652734</v>
      </c>
      <c r="DA110" s="89" t="s">
        <v>1224</v>
      </c>
    </row>
    <row r="111" spans="1:105" ht="12" customHeight="1" x14ac:dyDescent="0.3">
      <c r="A111" s="55" t="s">
        <v>92</v>
      </c>
      <c r="B111" s="261">
        <v>0.27672640337137872</v>
      </c>
      <c r="C111" s="261">
        <v>0.30343414380194661</v>
      </c>
      <c r="D111" s="261">
        <v>0.32108483210388711</v>
      </c>
      <c r="E111" s="261">
        <v>0.34455587669497489</v>
      </c>
      <c r="F111" s="261">
        <v>0.34635993930490172</v>
      </c>
      <c r="G111" s="261">
        <v>0.40240975571898452</v>
      </c>
      <c r="H111" s="261">
        <v>0.32656174616218059</v>
      </c>
      <c r="I111" s="261">
        <v>0.40110596106565288</v>
      </c>
      <c r="J111" s="261">
        <v>0.33832054908685238</v>
      </c>
      <c r="K111" s="261">
        <v>0.25418859611879813</v>
      </c>
      <c r="L111" s="261">
        <v>0.28990623209973232</v>
      </c>
      <c r="M111" s="261">
        <v>0.29360295160049871</v>
      </c>
      <c r="N111" s="261">
        <v>0.27469319667825248</v>
      </c>
      <c r="O111" s="261">
        <v>0.28849373852543558</v>
      </c>
      <c r="P111" s="261">
        <v>0.31843487637215878</v>
      </c>
      <c r="Q111" s="261">
        <v>0.29181839883315158</v>
      </c>
      <c r="R111" s="261">
        <v>0.30579883758289739</v>
      </c>
      <c r="S111" s="261">
        <v>0.33523137628089872</v>
      </c>
      <c r="T111" s="261">
        <v>0.33033549910607601</v>
      </c>
      <c r="U111" s="261">
        <v>0.38239931738786442</v>
      </c>
      <c r="V111" s="261">
        <v>0.39293541296046541</v>
      </c>
      <c r="W111" s="261">
        <v>0.32415272990496369</v>
      </c>
      <c r="DA111" s="67" t="s">
        <v>1225</v>
      </c>
    </row>
    <row r="112" spans="1:105" ht="12" customHeight="1" x14ac:dyDescent="0.3">
      <c r="A112" s="202" t="s">
        <v>93</v>
      </c>
      <c r="B112" s="226">
        <v>0.59512505939727101</v>
      </c>
      <c r="C112" s="226">
        <v>0.65256246116473982</v>
      </c>
      <c r="D112" s="226">
        <v>0.69052185642344899</v>
      </c>
      <c r="E112" s="226">
        <v>0.74099845220979732</v>
      </c>
      <c r="F112" s="226">
        <v>0.74487825137174501</v>
      </c>
      <c r="G112" s="226">
        <v>0.8654184308278815</v>
      </c>
      <c r="H112" s="226">
        <v>0.70230045349458337</v>
      </c>
      <c r="I112" s="226">
        <v>0.86261450297331932</v>
      </c>
      <c r="J112" s="226">
        <v>0.72758881847793677</v>
      </c>
      <c r="K112" s="226">
        <v>0.54665547457823327</v>
      </c>
      <c r="L112" s="226">
        <v>0.62510845122229353</v>
      </c>
      <c r="M112" s="226">
        <v>0.63141959669083358</v>
      </c>
      <c r="N112" s="226">
        <v>0.59075246524191738</v>
      </c>
      <c r="O112" s="226">
        <v>0.62043177370854408</v>
      </c>
      <c r="P112" s="226">
        <v>0.68482288790063517</v>
      </c>
      <c r="Q112" s="226">
        <v>0.62758175520290083</v>
      </c>
      <c r="R112" s="226">
        <v>0.65764794816453365</v>
      </c>
      <c r="S112" s="226">
        <v>0.72094527407005338</v>
      </c>
      <c r="T112" s="226">
        <v>0.72236106990279936</v>
      </c>
      <c r="U112" s="226">
        <v>0.8386633177979832</v>
      </c>
      <c r="V112" s="226">
        <v>0.8618183485081411</v>
      </c>
      <c r="W112" s="226">
        <v>0.69711964701678164</v>
      </c>
      <c r="DA112" s="174" t="s">
        <v>1226</v>
      </c>
    </row>
    <row r="113" spans="1:105" ht="12" customHeight="1" x14ac:dyDescent="0.3">
      <c r="A113" s="202" t="s">
        <v>94</v>
      </c>
      <c r="B113" s="226">
        <v>3.8280594659647789</v>
      </c>
      <c r="C113" s="226">
        <v>4.1975175925626829</v>
      </c>
      <c r="D113" s="226">
        <v>4.4416861417573124</v>
      </c>
      <c r="E113" s="226">
        <v>4.7663698485824044</v>
      </c>
      <c r="F113" s="226">
        <v>4.7913261189887919</v>
      </c>
      <c r="G113" s="226">
        <v>5.5666841176311062</v>
      </c>
      <c r="H113" s="226">
        <v>4.5174503350171404</v>
      </c>
      <c r="I113" s="226">
        <v>5.5486482403040629</v>
      </c>
      <c r="J113" s="226">
        <v>4.6801142380484464</v>
      </c>
      <c r="K113" s="226">
        <v>3.5162855790345011</v>
      </c>
      <c r="L113" s="226">
        <v>4.0023194231177612</v>
      </c>
      <c r="M113" s="226">
        <v>4.0615190470319016</v>
      </c>
      <c r="N113" s="226">
        <v>3.7999333600599532</v>
      </c>
      <c r="O113" s="226">
        <v>3.9908413985048901</v>
      </c>
      <c r="P113" s="226">
        <v>4.4050283165565256</v>
      </c>
      <c r="Q113" s="226">
        <v>4.0368326635486858</v>
      </c>
      <c r="R113" s="226">
        <v>4.2302292828892796</v>
      </c>
      <c r="S113" s="226">
        <v>4.6373805593760782</v>
      </c>
      <c r="T113" s="226">
        <v>4.5610737340242213</v>
      </c>
      <c r="U113" s="226">
        <v>5.2715069082657946</v>
      </c>
      <c r="V113" s="226">
        <v>5.4093405545870628</v>
      </c>
      <c r="W113" s="226">
        <v>4.463231975884506</v>
      </c>
      <c r="DA113" s="174" t="s">
        <v>1227</v>
      </c>
    </row>
    <row r="114" spans="1:105" ht="12" customHeight="1" x14ac:dyDescent="0.3">
      <c r="A114" s="202" t="s">
        <v>95</v>
      </c>
      <c r="B114" s="226">
        <v>5.3387245575595266</v>
      </c>
      <c r="C114" s="226">
        <v>5.8539817501384457</v>
      </c>
      <c r="D114" s="226">
        <v>6.1945064053479264</v>
      </c>
      <c r="E114" s="226">
        <v>6.6473198724526528</v>
      </c>
      <c r="F114" s="226">
        <v>6.6821246227101314</v>
      </c>
      <c r="G114" s="226">
        <v>7.7634617401335904</v>
      </c>
      <c r="H114" s="226">
        <v>6.3001693823043166</v>
      </c>
      <c r="I114" s="226">
        <v>7.7383083740327949</v>
      </c>
      <c r="J114" s="226">
        <v>6.5270252557469366</v>
      </c>
      <c r="K114" s="226">
        <v>4.9039155057777348</v>
      </c>
      <c r="L114" s="226">
        <v>5.6076983937769036</v>
      </c>
      <c r="M114" s="226">
        <v>5.6643141701875797</v>
      </c>
      <c r="N114" s="226">
        <v>5.2994990612897714</v>
      </c>
      <c r="O114" s="226">
        <v>5.56574503843387</v>
      </c>
      <c r="P114" s="226">
        <v>6.1433823218883656</v>
      </c>
      <c r="Q114" s="226">
        <v>5.6298858121876689</v>
      </c>
      <c r="R114" s="226">
        <v>5.8996024375960472</v>
      </c>
      <c r="S114" s="226">
        <v>6.4674276079592161</v>
      </c>
      <c r="T114" s="226">
        <v>6.4644301017655499</v>
      </c>
      <c r="U114" s="226">
        <v>7.5234480208026264</v>
      </c>
      <c r="V114" s="226">
        <v>7.7311662627609854</v>
      </c>
      <c r="W114" s="226">
        <v>6.2536936066093478</v>
      </c>
      <c r="DA114" s="174" t="s">
        <v>1228</v>
      </c>
    </row>
    <row r="115" spans="1:105" ht="12" customHeight="1" x14ac:dyDescent="0.3">
      <c r="A115" s="56" t="s">
        <v>96</v>
      </c>
      <c r="B115" s="262">
        <v>3.89906278479094</v>
      </c>
      <c r="C115" s="262">
        <v>4.3393433663983032</v>
      </c>
      <c r="D115" s="262">
        <v>4.5697752458115568</v>
      </c>
      <c r="E115" s="262">
        <v>4.8295641267101423</v>
      </c>
      <c r="F115" s="262">
        <v>4.5346649783999204</v>
      </c>
      <c r="G115" s="262">
        <v>5.4823414164958084</v>
      </c>
      <c r="H115" s="262">
        <v>4.3318709766832519</v>
      </c>
      <c r="I115" s="262">
        <v>5.3815001584965936</v>
      </c>
      <c r="J115" s="262">
        <v>4.5871752857658397</v>
      </c>
      <c r="K115" s="262">
        <v>3.7297263568229</v>
      </c>
      <c r="L115" s="262">
        <v>4.3034388590477306</v>
      </c>
      <c r="M115" s="262">
        <v>4.0819625024770136</v>
      </c>
      <c r="N115" s="262">
        <v>4.2034674000305401</v>
      </c>
      <c r="O115" s="262">
        <v>4.365808110176812</v>
      </c>
      <c r="P115" s="262">
        <v>4.2596696845766813</v>
      </c>
      <c r="Q115" s="262">
        <v>4.4098186921009503</v>
      </c>
      <c r="R115" s="262">
        <v>4.8886304212553036</v>
      </c>
      <c r="S115" s="262">
        <v>4.8444174399558184</v>
      </c>
      <c r="T115" s="262">
        <v>4.9737336332745583</v>
      </c>
      <c r="U115" s="262">
        <v>5.4368442836496369</v>
      </c>
      <c r="V115" s="262">
        <v>5.3431588895734539</v>
      </c>
      <c r="W115" s="262">
        <v>4.4074227054954047</v>
      </c>
      <c r="DA115" s="68" t="s">
        <v>1229</v>
      </c>
    </row>
    <row r="116" spans="1:105" ht="12" customHeight="1" x14ac:dyDescent="0.3">
      <c r="A116" s="37" t="s">
        <v>160</v>
      </c>
      <c r="B116" s="228">
        <v>2.0696384750301049E-2</v>
      </c>
      <c r="C116" s="228">
        <v>2.6249219277355941E-2</v>
      </c>
      <c r="D116" s="228">
        <v>2.0271973009785681E-2</v>
      </c>
      <c r="E116" s="228">
        <v>1.359666825682479E-2</v>
      </c>
      <c r="F116" s="228">
        <v>2.6715430204930338E-2</v>
      </c>
      <c r="G116" s="228">
        <v>5.5785242377627213E-2</v>
      </c>
      <c r="H116" s="228">
        <v>3.094633432096652E-2</v>
      </c>
      <c r="I116" s="228">
        <v>4.2750224584511588E-2</v>
      </c>
      <c r="J116" s="228">
        <v>3.3095034901797417E-2</v>
      </c>
      <c r="K116" s="228">
        <v>4.0615368122485833E-2</v>
      </c>
      <c r="L116" s="228">
        <v>3.7129208640346752E-2</v>
      </c>
      <c r="M116" s="228">
        <v>1.8241027385396701E-2</v>
      </c>
      <c r="N116" s="228">
        <v>4.2557837881429493E-2</v>
      </c>
      <c r="O116" s="228">
        <v>4.9948982727015562E-2</v>
      </c>
      <c r="P116" s="228">
        <v>4.6632580575044047E-2</v>
      </c>
      <c r="Q116" s="228">
        <v>5.0190432198696143E-2</v>
      </c>
      <c r="R116" s="228">
        <v>4.1416709647489947E-2</v>
      </c>
      <c r="S116" s="228">
        <v>3.5807135691173941E-2</v>
      </c>
      <c r="T116" s="228">
        <v>3.885120185288013E-2</v>
      </c>
      <c r="U116" s="228">
        <v>4.1215229424393561E-2</v>
      </c>
      <c r="V116" s="228">
        <v>3.7051019938813767E-2</v>
      </c>
      <c r="W116" s="228">
        <v>2.8988754005104311E-2</v>
      </c>
      <c r="DA116" s="69" t="s">
        <v>1230</v>
      </c>
    </row>
    <row r="117" spans="1:105" ht="12" customHeight="1" x14ac:dyDescent="0.3">
      <c r="A117" s="37" t="s">
        <v>162</v>
      </c>
      <c r="B117" s="228">
        <v>2.48109620079711</v>
      </c>
      <c r="C117" s="228">
        <v>2.8667146850105318</v>
      </c>
      <c r="D117" s="228">
        <v>3.0352045304786581</v>
      </c>
      <c r="E117" s="228">
        <v>3.168496509098309</v>
      </c>
      <c r="F117" s="228">
        <v>2.309980168726292</v>
      </c>
      <c r="G117" s="228">
        <v>3.1086362902956228</v>
      </c>
      <c r="H117" s="228">
        <v>2.3256459458077079</v>
      </c>
      <c r="I117" s="228">
        <v>3.0205301110814999</v>
      </c>
      <c r="J117" s="228">
        <v>2.601840505828374</v>
      </c>
      <c r="K117" s="228">
        <v>2.480916484584617</v>
      </c>
      <c r="L117" s="228">
        <v>2.6150310483647732</v>
      </c>
      <c r="M117" s="228">
        <v>2.589216097646196</v>
      </c>
      <c r="N117" s="228">
        <v>2.7204795691271602</v>
      </c>
      <c r="O117" s="228">
        <v>3.0364779421891761</v>
      </c>
      <c r="P117" s="228">
        <v>2.852187941509436</v>
      </c>
      <c r="Q117" s="228">
        <v>2.8642079030322969</v>
      </c>
      <c r="R117" s="228">
        <v>2.9474071209163419</v>
      </c>
      <c r="S117" s="228">
        <v>2.8857026181910168</v>
      </c>
      <c r="T117" s="228">
        <v>3.0769353840697198</v>
      </c>
      <c r="U117" s="228">
        <v>3.1556032163165728</v>
      </c>
      <c r="V117" s="228">
        <v>3.0878999251139572</v>
      </c>
      <c r="W117" s="228">
        <v>2.7806116905043949</v>
      </c>
      <c r="DA117" s="69" t="s">
        <v>1231</v>
      </c>
    </row>
    <row r="118" spans="1:105" ht="12" customHeight="1" x14ac:dyDescent="0.3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1232</v>
      </c>
    </row>
    <row r="119" spans="1:105" ht="12" customHeight="1" x14ac:dyDescent="0.3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3.1602785491975538E-2</v>
      </c>
      <c r="M119" s="228">
        <v>3.369652188394217E-2</v>
      </c>
      <c r="N119" s="228">
        <v>4.8567093981013373E-2</v>
      </c>
      <c r="O119" s="228">
        <v>6.6369453208704493E-2</v>
      </c>
      <c r="P119" s="228">
        <v>0.10465167621950409</v>
      </c>
      <c r="Q119" s="228">
        <v>0.14203694290196781</v>
      </c>
      <c r="R119" s="228">
        <v>0.20312234294613771</v>
      </c>
      <c r="S119" s="228">
        <v>0.20172216285522271</v>
      </c>
      <c r="T119" s="228">
        <v>0.19210746687116981</v>
      </c>
      <c r="U119" s="228">
        <v>0.23010208653827399</v>
      </c>
      <c r="V119" s="228">
        <v>0.23875537220806781</v>
      </c>
      <c r="W119" s="228">
        <v>0.1075000741607586</v>
      </c>
      <c r="DA119" s="69" t="s">
        <v>1233</v>
      </c>
    </row>
    <row r="120" spans="1:105" ht="12" customHeight="1" x14ac:dyDescent="0.3">
      <c r="A120" s="37" t="s">
        <v>38</v>
      </c>
      <c r="B120" s="228">
        <v>1.3972701992435279</v>
      </c>
      <c r="C120" s="228">
        <v>1.4463794621104149</v>
      </c>
      <c r="D120" s="228">
        <v>1.5142987423231129</v>
      </c>
      <c r="E120" s="228">
        <v>1.647470949355009</v>
      </c>
      <c r="F120" s="228">
        <v>2.1979693794686979</v>
      </c>
      <c r="G120" s="228">
        <v>2.3179198838225581</v>
      </c>
      <c r="H120" s="228">
        <v>1.975278696554577</v>
      </c>
      <c r="I120" s="228">
        <v>2.318219822830581</v>
      </c>
      <c r="J120" s="228">
        <v>1.9522397450356681</v>
      </c>
      <c r="K120" s="228">
        <v>1.2081945041157971</v>
      </c>
      <c r="L120" s="228">
        <v>1.619675816550636</v>
      </c>
      <c r="M120" s="228">
        <v>1.440808855561478</v>
      </c>
      <c r="N120" s="228">
        <v>1.3918628990409381</v>
      </c>
      <c r="O120" s="228">
        <v>1.213011732051916</v>
      </c>
      <c r="P120" s="228">
        <v>1.2561974862726979</v>
      </c>
      <c r="Q120" s="228">
        <v>1.353383413967989</v>
      </c>
      <c r="R120" s="228">
        <v>1.696684247745335</v>
      </c>
      <c r="S120" s="228">
        <v>1.721185523218405</v>
      </c>
      <c r="T120" s="228">
        <v>1.665839580480788</v>
      </c>
      <c r="U120" s="228">
        <v>2.0099237513703958</v>
      </c>
      <c r="V120" s="228">
        <v>1.9794525723126151</v>
      </c>
      <c r="W120" s="228">
        <v>1.4903221868251471</v>
      </c>
      <c r="DA120" s="69" t="s">
        <v>1234</v>
      </c>
    </row>
    <row r="121" spans="1:105" ht="12" customHeight="1" x14ac:dyDescent="0.3">
      <c r="A121" s="57" t="s">
        <v>1053</v>
      </c>
      <c r="B121" s="263">
        <f t="shared" ref="B121:W121" si="4">B122+B133</f>
        <v>25.024242853677329</v>
      </c>
      <c r="C121" s="263">
        <f t="shared" si="4"/>
        <v>28.002097856358088</v>
      </c>
      <c r="D121" s="263">
        <f t="shared" si="4"/>
        <v>29.460012705382773</v>
      </c>
      <c r="E121" s="263">
        <f t="shared" si="4"/>
        <v>30.802826210688107</v>
      </c>
      <c r="F121" s="263">
        <f t="shared" si="4"/>
        <v>28.859934160631369</v>
      </c>
      <c r="G121" s="263">
        <f t="shared" si="4"/>
        <v>36.621889031321359</v>
      </c>
      <c r="H121" s="263">
        <f t="shared" si="4"/>
        <v>28.135913234656631</v>
      </c>
      <c r="I121" s="263">
        <f t="shared" si="4"/>
        <v>35.22781402292626</v>
      </c>
      <c r="J121" s="263">
        <f t="shared" si="4"/>
        <v>31.036882477831391</v>
      </c>
      <c r="K121" s="263">
        <f t="shared" si="4"/>
        <v>33.603266360781454</v>
      </c>
      <c r="L121" s="263">
        <f t="shared" si="4"/>
        <v>37.317163335008011</v>
      </c>
      <c r="M121" s="263">
        <f t="shared" si="4"/>
        <v>35.555176629495008</v>
      </c>
      <c r="N121" s="263">
        <f t="shared" si="4"/>
        <v>37.325434612246539</v>
      </c>
      <c r="O121" s="263">
        <f t="shared" si="4"/>
        <v>39.736314919009615</v>
      </c>
      <c r="P121" s="263">
        <f t="shared" si="4"/>
        <v>37.929508645424384</v>
      </c>
      <c r="Q121" s="263">
        <f t="shared" si="4"/>
        <v>38.012810485758031</v>
      </c>
      <c r="R121" s="263">
        <f t="shared" si="4"/>
        <v>41.490696446663584</v>
      </c>
      <c r="S121" s="263">
        <f t="shared" si="4"/>
        <v>36.850637105490861</v>
      </c>
      <c r="T121" s="263">
        <f t="shared" si="4"/>
        <v>38.543934564328438</v>
      </c>
      <c r="U121" s="263">
        <f t="shared" si="4"/>
        <v>40.346999858923176</v>
      </c>
      <c r="V121" s="263">
        <f t="shared" si="4"/>
        <v>39.858370510938755</v>
      </c>
      <c r="W121" s="263">
        <f t="shared" si="4"/>
        <v>34.110629269517787</v>
      </c>
      <c r="DA121" s="70"/>
    </row>
    <row r="122" spans="1:105" ht="12" customHeight="1" x14ac:dyDescent="0.3">
      <c r="A122" s="60" t="s">
        <v>1054</v>
      </c>
      <c r="B122" s="264">
        <v>24.99403506277848</v>
      </c>
      <c r="C122" s="264">
        <v>27.968974616017199</v>
      </c>
      <c r="D122" s="264">
        <v>29.42496269443037</v>
      </c>
      <c r="E122" s="264">
        <v>30.76521407194975</v>
      </c>
      <c r="F122" s="264">
        <v>28.822125088223419</v>
      </c>
      <c r="G122" s="264">
        <v>36.577961492755037</v>
      </c>
      <c r="H122" s="264">
        <v>28.100265357101591</v>
      </c>
      <c r="I122" s="264">
        <v>35.184028808170687</v>
      </c>
      <c r="J122" s="264">
        <v>30.999950995041569</v>
      </c>
      <c r="K122" s="264">
        <v>33.577499211088181</v>
      </c>
      <c r="L122" s="264">
        <v>37.285888306818713</v>
      </c>
      <c r="M122" s="264">
        <v>35.526228884198026</v>
      </c>
      <c r="N122" s="264">
        <v>37.296232428039247</v>
      </c>
      <c r="O122" s="264">
        <v>39.707750838362351</v>
      </c>
      <c r="P122" s="264">
        <v>37.901252135067892</v>
      </c>
      <c r="Q122" s="264">
        <v>37.983067397595462</v>
      </c>
      <c r="R122" s="264">
        <v>41.456371667520507</v>
      </c>
      <c r="S122" s="264">
        <v>36.815718499997487</v>
      </c>
      <c r="T122" s="264">
        <v>38.509448147051522</v>
      </c>
      <c r="U122" s="264">
        <v>40.307624566411093</v>
      </c>
      <c r="V122" s="264">
        <v>39.819606770130051</v>
      </c>
      <c r="W122" s="264">
        <v>34.079273514147303</v>
      </c>
      <c r="DA122" s="72" t="s">
        <v>1235</v>
      </c>
    </row>
    <row r="123" spans="1:105" ht="12" customHeight="1" x14ac:dyDescent="0.3">
      <c r="A123" s="64" t="s">
        <v>30</v>
      </c>
      <c r="B123" s="231">
        <v>1.4952164368392629E-2</v>
      </c>
      <c r="C123" s="231">
        <v>1.694128241036465E-2</v>
      </c>
      <c r="D123" s="231">
        <v>0</v>
      </c>
      <c r="E123" s="231">
        <v>0</v>
      </c>
      <c r="F123" s="231">
        <v>8.667697653161921E-2</v>
      </c>
      <c r="G123" s="231">
        <v>5.3307148453732661E-2</v>
      </c>
      <c r="H123" s="231">
        <v>3.2950319187208782E-2</v>
      </c>
      <c r="I123" s="231">
        <v>0</v>
      </c>
      <c r="J123" s="231">
        <v>0</v>
      </c>
      <c r="K123" s="231">
        <v>1.2353591055451561E-2</v>
      </c>
      <c r="L123" s="231">
        <v>0</v>
      </c>
      <c r="M123" s="231">
        <v>0</v>
      </c>
      <c r="N123" s="231">
        <v>4.5552359733268492E-3</v>
      </c>
      <c r="O123" s="231">
        <v>5.7961052401438028E-2</v>
      </c>
      <c r="P123" s="231">
        <v>5.4883178323331977E-2</v>
      </c>
      <c r="Q123" s="231">
        <v>5.7083460981673453E-2</v>
      </c>
      <c r="R123" s="231">
        <v>6.0444347498468352E-2</v>
      </c>
      <c r="S123" s="231">
        <v>6.8840650874762682E-2</v>
      </c>
      <c r="T123" s="231">
        <v>6.6778785716375244E-2</v>
      </c>
      <c r="U123" s="231">
        <v>0.1220548109345836</v>
      </c>
      <c r="V123" s="231">
        <v>8.6537777758229406E-2</v>
      </c>
      <c r="W123" s="231">
        <v>6.6470983361648084E-2</v>
      </c>
      <c r="DA123" s="73" t="s">
        <v>1236</v>
      </c>
    </row>
    <row r="124" spans="1:105" ht="12" customHeight="1" x14ac:dyDescent="0.3">
      <c r="A124" s="64" t="s">
        <v>32</v>
      </c>
      <c r="B124" s="231">
        <v>0</v>
      </c>
      <c r="C124" s="231">
        <v>0</v>
      </c>
      <c r="D124" s="231">
        <v>0</v>
      </c>
      <c r="E124" s="231">
        <v>0</v>
      </c>
      <c r="F124" s="231">
        <v>0</v>
      </c>
      <c r="G124" s="231">
        <v>0</v>
      </c>
      <c r="H124" s="231">
        <v>0</v>
      </c>
      <c r="I124" s="231">
        <v>0</v>
      </c>
      <c r="J124" s="231">
        <v>0</v>
      </c>
      <c r="K124" s="231">
        <v>0</v>
      </c>
      <c r="L124" s="231">
        <v>0</v>
      </c>
      <c r="M124" s="231">
        <v>0</v>
      </c>
      <c r="N124" s="231">
        <v>0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1237</v>
      </c>
    </row>
    <row r="125" spans="1:105" ht="12" customHeight="1" x14ac:dyDescent="0.3">
      <c r="A125" s="64" t="s">
        <v>33</v>
      </c>
      <c r="B125" s="231">
        <v>1.1966861818774499</v>
      </c>
      <c r="C125" s="231">
        <v>0</v>
      </c>
      <c r="D125" s="231">
        <v>0.35369526698417791</v>
      </c>
      <c r="E125" s="231">
        <v>0</v>
      </c>
      <c r="F125" s="231">
        <v>0</v>
      </c>
      <c r="G125" s="231">
        <v>0</v>
      </c>
      <c r="H125" s="231">
        <v>0</v>
      </c>
      <c r="I125" s="231">
        <v>0</v>
      </c>
      <c r="J125" s="231">
        <v>0</v>
      </c>
      <c r="K125" s="231">
        <v>0.94465674437617431</v>
      </c>
      <c r="L125" s="231">
        <v>0.8410823408595135</v>
      </c>
      <c r="M125" s="231">
        <v>1.091255028710475</v>
      </c>
      <c r="N125" s="231">
        <v>1.1146774961755239</v>
      </c>
      <c r="O125" s="231">
        <v>1.189251671250483</v>
      </c>
      <c r="P125" s="231">
        <v>1.354852135943347</v>
      </c>
      <c r="Q125" s="231">
        <v>1.400879182225834</v>
      </c>
      <c r="R125" s="231">
        <v>1.2375953142277401</v>
      </c>
      <c r="S125" s="231">
        <v>1.439290838397892</v>
      </c>
      <c r="T125" s="231">
        <v>2.2541058035484158</v>
      </c>
      <c r="U125" s="231">
        <v>2.8110437316661221</v>
      </c>
      <c r="V125" s="231">
        <v>2.5049593348385679</v>
      </c>
      <c r="W125" s="231">
        <v>1.9344589687378431</v>
      </c>
      <c r="DA125" s="73" t="s">
        <v>1238</v>
      </c>
    </row>
    <row r="126" spans="1:105" ht="12" customHeight="1" x14ac:dyDescent="0.3">
      <c r="A126" s="64" t="s">
        <v>160</v>
      </c>
      <c r="B126" s="231">
        <v>0.16675425276187661</v>
      </c>
      <c r="C126" s="231">
        <v>0.21313117987381819</v>
      </c>
      <c r="D126" s="231">
        <v>0.1672053096012027</v>
      </c>
      <c r="E126" s="231">
        <v>0.1153910695864734</v>
      </c>
      <c r="F126" s="231">
        <v>0.2163305328758314</v>
      </c>
      <c r="G126" s="231">
        <v>0.41549228902512919</v>
      </c>
      <c r="H126" s="231">
        <v>0.243011659259356</v>
      </c>
      <c r="I126" s="231">
        <v>0.3372037097152471</v>
      </c>
      <c r="J126" s="231">
        <v>0.24754469137880719</v>
      </c>
      <c r="K126" s="231">
        <v>0.1296890602426192</v>
      </c>
      <c r="L126" s="231">
        <v>0.1262068300335136</v>
      </c>
      <c r="M126" s="231">
        <v>6.1869920058538093E-2</v>
      </c>
      <c r="N126" s="231">
        <v>0.13760809325737461</v>
      </c>
      <c r="O126" s="231">
        <v>0.15015556939224259</v>
      </c>
      <c r="P126" s="231">
        <v>0.1434102863244309</v>
      </c>
      <c r="Q126" s="231">
        <v>0.1635651584757794</v>
      </c>
      <c r="R126" s="231">
        <v>0.1363601041050595</v>
      </c>
      <c r="S126" s="231">
        <v>0.1537712311060582</v>
      </c>
      <c r="T126" s="231">
        <v>0.1575994765424622</v>
      </c>
      <c r="U126" s="231">
        <v>0.18698524924626439</v>
      </c>
      <c r="V126" s="231">
        <v>0.16272709091846441</v>
      </c>
      <c r="W126" s="231">
        <v>0.1213412042335645</v>
      </c>
      <c r="DA126" s="73" t="s">
        <v>1239</v>
      </c>
    </row>
    <row r="127" spans="1:105" ht="12" customHeight="1" x14ac:dyDescent="0.3">
      <c r="A127" s="64" t="s">
        <v>70</v>
      </c>
      <c r="B127" s="231">
        <v>1.4635966832180289</v>
      </c>
      <c r="C127" s="231">
        <v>2.1546484963846462</v>
      </c>
      <c r="D127" s="231">
        <v>1.5260696040937529</v>
      </c>
      <c r="E127" s="231">
        <v>1.5016196664838879</v>
      </c>
      <c r="F127" s="231">
        <v>1.4623634756570909</v>
      </c>
      <c r="G127" s="231">
        <v>2.073021090225208</v>
      </c>
      <c r="H127" s="231">
        <v>1.330981574924667</v>
      </c>
      <c r="I127" s="231">
        <v>1.4605898068315399</v>
      </c>
      <c r="J127" s="231">
        <v>0.98431223880157281</v>
      </c>
      <c r="K127" s="231">
        <v>0.26007535932561709</v>
      </c>
      <c r="L127" s="231">
        <v>0.30004620666305282</v>
      </c>
      <c r="M127" s="231">
        <v>0.33673324392959592</v>
      </c>
      <c r="N127" s="231">
        <v>0.28870617155090078</v>
      </c>
      <c r="O127" s="231">
        <v>0.22281878518602941</v>
      </c>
      <c r="P127" s="231">
        <v>0.14031931716647411</v>
      </c>
      <c r="Q127" s="231">
        <v>0.16498080912167781</v>
      </c>
      <c r="R127" s="231">
        <v>0.16797539359837621</v>
      </c>
      <c r="S127" s="231">
        <v>0.19783330856232001</v>
      </c>
      <c r="T127" s="231">
        <v>0.20271631702537921</v>
      </c>
      <c r="U127" s="231">
        <v>0.1968159122990889</v>
      </c>
      <c r="V127" s="231">
        <v>0.17660586939494971</v>
      </c>
      <c r="W127" s="231">
        <v>0.12971729188521941</v>
      </c>
      <c r="DA127" s="73" t="s">
        <v>1240</v>
      </c>
    </row>
    <row r="128" spans="1:105" ht="12" customHeight="1" x14ac:dyDescent="0.3">
      <c r="A128" s="64" t="s">
        <v>34</v>
      </c>
      <c r="B128" s="231">
        <v>3.6242503306331289E-2</v>
      </c>
      <c r="C128" s="231">
        <v>2.026115583454725E-2</v>
      </c>
      <c r="D128" s="231">
        <v>6.8516177703350709E-2</v>
      </c>
      <c r="E128" s="231">
        <v>2.1889869764592271E-2</v>
      </c>
      <c r="F128" s="231">
        <v>2.3371245752840539E-2</v>
      </c>
      <c r="G128" s="231">
        <v>2.7206637799836082E-2</v>
      </c>
      <c r="H128" s="231">
        <v>2.0893003363375979E-2</v>
      </c>
      <c r="I128" s="231">
        <v>0</v>
      </c>
      <c r="J128" s="231">
        <v>0</v>
      </c>
      <c r="K128" s="231">
        <v>15.880865516303061</v>
      </c>
      <c r="L128" s="231">
        <v>17.73356615021757</v>
      </c>
      <c r="M128" s="231">
        <v>15.7599421709229</v>
      </c>
      <c r="N128" s="231">
        <v>17.05767007499043</v>
      </c>
      <c r="O128" s="231">
        <v>19.8193331121992</v>
      </c>
      <c r="P128" s="231">
        <v>20.199358874346562</v>
      </c>
      <c r="Q128" s="231">
        <v>20.12426995782171</v>
      </c>
      <c r="R128" s="231">
        <v>23.074973759330948</v>
      </c>
      <c r="S128" s="231">
        <v>17.30828536658796</v>
      </c>
      <c r="T128" s="231">
        <v>17.701936465044231</v>
      </c>
      <c r="U128" s="231">
        <v>15.607342950369761</v>
      </c>
      <c r="V128" s="231">
        <v>16.8822633356917</v>
      </c>
      <c r="W128" s="231">
        <v>14.99493410718055</v>
      </c>
      <c r="DA128" s="73" t="s">
        <v>1241</v>
      </c>
    </row>
    <row r="129" spans="1:105" ht="12" customHeight="1" x14ac:dyDescent="0.3">
      <c r="A129" s="64" t="s">
        <v>162</v>
      </c>
      <c r="B129" s="231">
        <v>19.101801176355188</v>
      </c>
      <c r="C129" s="231">
        <v>22.24146330708118</v>
      </c>
      <c r="D129" s="231">
        <v>23.92160386039663</v>
      </c>
      <c r="E129" s="231">
        <v>25.694561942593019</v>
      </c>
      <c r="F129" s="231">
        <v>17.87360627036842</v>
      </c>
      <c r="G129" s="231">
        <v>22.123908008805209</v>
      </c>
      <c r="H129" s="231">
        <v>17.450576702621341</v>
      </c>
      <c r="I129" s="231">
        <v>22.765930208398689</v>
      </c>
      <c r="J129" s="231">
        <v>18.596008320672169</v>
      </c>
      <c r="K129" s="231">
        <v>7.5696078593052034</v>
      </c>
      <c r="L129" s="231">
        <v>8.4936097469585192</v>
      </c>
      <c r="M129" s="231">
        <v>8.3916400185763358</v>
      </c>
      <c r="N129" s="231">
        <v>8.4053959697048573</v>
      </c>
      <c r="O129" s="231">
        <v>8.7223440949774513</v>
      </c>
      <c r="P129" s="231">
        <v>8.3814137544981619</v>
      </c>
      <c r="Q129" s="231">
        <v>8.9191340136774713</v>
      </c>
      <c r="R129" s="231">
        <v>9.2725705557895743</v>
      </c>
      <c r="S129" s="231">
        <v>11.841463216728799</v>
      </c>
      <c r="T129" s="231">
        <v>11.88676013003753</v>
      </c>
      <c r="U129" s="231">
        <v>13.67981749314721</v>
      </c>
      <c r="V129" s="231">
        <v>12.95899126905354</v>
      </c>
      <c r="W129" s="231">
        <v>11.121602878437329</v>
      </c>
      <c r="DA129" s="73" t="s">
        <v>1242</v>
      </c>
    </row>
    <row r="130" spans="1:105" ht="12" customHeight="1" x14ac:dyDescent="0.3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1243</v>
      </c>
    </row>
    <row r="131" spans="1:105" ht="12" customHeight="1" x14ac:dyDescent="0.3">
      <c r="A131" s="64" t="s">
        <v>73</v>
      </c>
      <c r="B131" s="231">
        <v>0</v>
      </c>
      <c r="C131" s="231">
        <v>0</v>
      </c>
      <c r="D131" s="231">
        <v>0</v>
      </c>
      <c r="E131" s="231">
        <v>0</v>
      </c>
      <c r="F131" s="231">
        <v>0</v>
      </c>
      <c r="G131" s="231">
        <v>0</v>
      </c>
      <c r="H131" s="231">
        <v>0</v>
      </c>
      <c r="I131" s="231">
        <v>0</v>
      </c>
      <c r="J131" s="231">
        <v>0</v>
      </c>
      <c r="K131" s="231">
        <v>6.5668851343086393E-2</v>
      </c>
      <c r="L131" s="231">
        <v>0.32903247973900712</v>
      </c>
      <c r="M131" s="231">
        <v>0.44995894679186521</v>
      </c>
      <c r="N131" s="231">
        <v>0.44995294305970268</v>
      </c>
      <c r="O131" s="231">
        <v>0.45419536703646329</v>
      </c>
      <c r="P131" s="231">
        <v>0.32732187495431392</v>
      </c>
      <c r="Q131" s="231">
        <v>0.17868209489060741</v>
      </c>
      <c r="R131" s="231">
        <v>9.5739628131914334E-2</v>
      </c>
      <c r="S131" s="231">
        <v>9.0879498646989618E-2</v>
      </c>
      <c r="T131" s="231">
        <v>0.1014013287237473</v>
      </c>
      <c r="U131" s="231">
        <v>7.9210103933545703E-2</v>
      </c>
      <c r="V131" s="231">
        <v>7.2250550923874141E-2</v>
      </c>
      <c r="W131" s="231">
        <v>5.2383056012159278E-2</v>
      </c>
      <c r="DA131" s="73" t="s">
        <v>1244</v>
      </c>
    </row>
    <row r="132" spans="1:105" ht="12" customHeight="1" x14ac:dyDescent="0.3">
      <c r="A132" s="64" t="s">
        <v>79</v>
      </c>
      <c r="B132" s="231">
        <v>3.0140021008912119</v>
      </c>
      <c r="C132" s="231">
        <v>3.3225291944326418</v>
      </c>
      <c r="D132" s="231">
        <v>3.3878724756512608</v>
      </c>
      <c r="E132" s="231">
        <v>3.431751523521779</v>
      </c>
      <c r="F132" s="231">
        <v>9.1597765870376158</v>
      </c>
      <c r="G132" s="231">
        <v>11.88502631844592</v>
      </c>
      <c r="H132" s="231">
        <v>9.0218520977456489</v>
      </c>
      <c r="I132" s="231">
        <v>10.620305083225221</v>
      </c>
      <c r="J132" s="231">
        <v>11.172085744189021</v>
      </c>
      <c r="K132" s="231">
        <v>8.7145822291369672</v>
      </c>
      <c r="L132" s="231">
        <v>9.4623445523475258</v>
      </c>
      <c r="M132" s="231">
        <v>9.4348295552083208</v>
      </c>
      <c r="N132" s="231">
        <v>9.8376664433271355</v>
      </c>
      <c r="O132" s="231">
        <v>9.0916911859190428</v>
      </c>
      <c r="P132" s="231">
        <v>7.2996927135112752</v>
      </c>
      <c r="Q132" s="231">
        <v>6.9744727204007022</v>
      </c>
      <c r="R132" s="231">
        <v>7.4107125648384269</v>
      </c>
      <c r="S132" s="231">
        <v>5.7153543890927141</v>
      </c>
      <c r="T132" s="231">
        <v>6.1381498404133881</v>
      </c>
      <c r="U132" s="231">
        <v>7.6243543148145037</v>
      </c>
      <c r="V132" s="231">
        <v>6.9752715415507174</v>
      </c>
      <c r="W132" s="231">
        <v>5.6583650242989876</v>
      </c>
      <c r="DA132" s="73" t="s">
        <v>1245</v>
      </c>
    </row>
    <row r="133" spans="1:105" ht="12" customHeight="1" x14ac:dyDescent="0.3">
      <c r="A133" s="60" t="s">
        <v>1066</v>
      </c>
      <c r="B133" s="264">
        <v>3.020779089884781E-2</v>
      </c>
      <c r="C133" s="264">
        <v>3.3123240340889523E-2</v>
      </c>
      <c r="D133" s="264">
        <v>3.5050010952402871E-2</v>
      </c>
      <c r="E133" s="264">
        <v>3.7612138738357552E-2</v>
      </c>
      <c r="F133" s="264">
        <v>3.7809072407950187E-2</v>
      </c>
      <c r="G133" s="264">
        <v>4.3927538566320902E-2</v>
      </c>
      <c r="H133" s="264">
        <v>3.5647877555040917E-2</v>
      </c>
      <c r="I133" s="264">
        <v>4.3785214755571171E-2</v>
      </c>
      <c r="J133" s="264">
        <v>3.6931482789820558E-2</v>
      </c>
      <c r="K133" s="264">
        <v>2.5767149693275111E-2</v>
      </c>
      <c r="L133" s="264">
        <v>3.1275028189295929E-2</v>
      </c>
      <c r="M133" s="264">
        <v>2.894774529698458E-2</v>
      </c>
      <c r="N133" s="264">
        <v>2.9202184207291749E-2</v>
      </c>
      <c r="O133" s="264">
        <v>2.8564080647266451E-2</v>
      </c>
      <c r="P133" s="264">
        <v>2.8256510356493049E-2</v>
      </c>
      <c r="Q133" s="264">
        <v>2.9743088162570451E-2</v>
      </c>
      <c r="R133" s="264">
        <v>3.4324779143075759E-2</v>
      </c>
      <c r="S133" s="264">
        <v>3.4918605493375832E-2</v>
      </c>
      <c r="T133" s="264">
        <v>3.4486417276918153E-2</v>
      </c>
      <c r="U133" s="264">
        <v>3.9375292512086248E-2</v>
      </c>
      <c r="V133" s="264">
        <v>3.8763740808704233E-2</v>
      </c>
      <c r="W133" s="264">
        <v>3.1355755370481797E-2</v>
      </c>
      <c r="DA133" s="72" t="s">
        <v>1246</v>
      </c>
    </row>
    <row r="134" spans="1:105" ht="12" customHeight="1" x14ac:dyDescent="0.3">
      <c r="A134" s="57" t="s">
        <v>1012</v>
      </c>
      <c r="B134" s="263">
        <v>8.9691181545217979</v>
      </c>
      <c r="C134" s="263">
        <v>10.03236264609775</v>
      </c>
      <c r="D134" s="263">
        <v>10.56831922786518</v>
      </c>
      <c r="E134" s="263">
        <v>11.07966984557879</v>
      </c>
      <c r="F134" s="263">
        <v>9.8017163731753989</v>
      </c>
      <c r="G134" s="263">
        <v>12.294838464394349</v>
      </c>
      <c r="H134" s="263">
        <v>9.5099193987937252</v>
      </c>
      <c r="I134" s="263">
        <v>11.96472645855987</v>
      </c>
      <c r="J134" s="263">
        <v>10.2888993794445</v>
      </c>
      <c r="K134" s="263">
        <v>9.2930150557211295</v>
      </c>
      <c r="L134" s="263">
        <v>10.36878991500719</v>
      </c>
      <c r="M134" s="263">
        <v>9.9694534484744253</v>
      </c>
      <c r="N134" s="263">
        <v>10.340661289474941</v>
      </c>
      <c r="O134" s="263">
        <v>10.95329749020731</v>
      </c>
      <c r="P134" s="263">
        <v>10.58729499740498</v>
      </c>
      <c r="Q134" s="263">
        <v>10.794170786137579</v>
      </c>
      <c r="R134" s="263">
        <v>11.62982905022189</v>
      </c>
      <c r="S134" s="263">
        <v>11.300681082016411</v>
      </c>
      <c r="T134" s="263">
        <v>11.86824325388276</v>
      </c>
      <c r="U134" s="263">
        <v>12.678731119510299</v>
      </c>
      <c r="V134" s="263">
        <v>12.4126705001256</v>
      </c>
      <c r="W134" s="263">
        <v>10.54482970265938</v>
      </c>
      <c r="DA134" s="70" t="s">
        <v>1247</v>
      </c>
    </row>
    <row r="135" spans="1:105" ht="12" customHeight="1" x14ac:dyDescent="0.3">
      <c r="A135" s="60" t="s">
        <v>1014</v>
      </c>
      <c r="B135" s="264">
        <v>8.5516056391196358</v>
      </c>
      <c r="C135" s="264">
        <v>9.5969664793873939</v>
      </c>
      <c r="D135" s="264">
        <v>10.105787991019049</v>
      </c>
      <c r="E135" s="264">
        <v>10.56501512466075</v>
      </c>
      <c r="F135" s="264">
        <v>9.0236108953828555</v>
      </c>
      <c r="G135" s="264">
        <v>11.527142494890651</v>
      </c>
      <c r="H135" s="264">
        <v>8.8263172597522264</v>
      </c>
      <c r="I135" s="264">
        <v>11.173150263081251</v>
      </c>
      <c r="J135" s="264">
        <v>9.614948702033967</v>
      </c>
      <c r="K135" s="264">
        <v>8.9252856244342524</v>
      </c>
      <c r="L135" s="264">
        <v>9.840320042527317</v>
      </c>
      <c r="M135" s="264">
        <v>9.5211608396194567</v>
      </c>
      <c r="N135" s="264">
        <v>9.9137070055811147</v>
      </c>
      <c r="O135" s="264">
        <v>10.59747899259815</v>
      </c>
      <c r="P135" s="264">
        <v>10.214268303672871</v>
      </c>
      <c r="Q135" s="264">
        <v>10.386625424115641</v>
      </c>
      <c r="R135" s="264">
        <v>11.087456863065929</v>
      </c>
      <c r="S135" s="264">
        <v>10.748493176780549</v>
      </c>
      <c r="T135" s="264">
        <v>11.367487405591021</v>
      </c>
      <c r="U135" s="264">
        <v>12.062380360240001</v>
      </c>
      <c r="V135" s="264">
        <v>11.79789883121383</v>
      </c>
      <c r="W135" s="264">
        <v>10.09631121199369</v>
      </c>
      <c r="DA135" s="72" t="s">
        <v>1248</v>
      </c>
    </row>
    <row r="136" spans="1:105" ht="12" customHeight="1" x14ac:dyDescent="0.3">
      <c r="A136" s="59" t="s">
        <v>30</v>
      </c>
      <c r="B136" s="232">
        <v>5.8687153099272488E-3</v>
      </c>
      <c r="C136" s="232">
        <v>6.6473775470339679E-3</v>
      </c>
      <c r="D136" s="232">
        <v>0</v>
      </c>
      <c r="E136" s="232">
        <v>0</v>
      </c>
      <c r="F136" s="232">
        <v>4.0104882476058742E-2</v>
      </c>
      <c r="G136" s="232">
        <v>2.5087937227719671E-2</v>
      </c>
      <c r="H136" s="232">
        <v>1.536912237148071E-2</v>
      </c>
      <c r="I136" s="232">
        <v>0</v>
      </c>
      <c r="J136" s="232">
        <v>0</v>
      </c>
      <c r="K136" s="232">
        <v>1.2462469622971361E-2</v>
      </c>
      <c r="L136" s="232">
        <v>0</v>
      </c>
      <c r="M136" s="232">
        <v>0</v>
      </c>
      <c r="N136" s="232">
        <v>4.573657953685667E-3</v>
      </c>
      <c r="O136" s="232">
        <v>5.9857323339260568E-2</v>
      </c>
      <c r="P136" s="232">
        <v>5.6087062942815583E-2</v>
      </c>
      <c r="Q136" s="232">
        <v>5.5824886128631158E-2</v>
      </c>
      <c r="R136" s="232">
        <v>6.2111590896552313E-2</v>
      </c>
      <c r="S136" s="232">
        <v>5.4429077168688653E-2</v>
      </c>
      <c r="T136" s="232">
        <v>5.2347807762104813E-2</v>
      </c>
      <c r="U136" s="232">
        <v>8.7314412599799843E-2</v>
      </c>
      <c r="V136" s="232">
        <v>6.4766003310047504E-2</v>
      </c>
      <c r="W136" s="232">
        <v>5.0580817493391633E-2</v>
      </c>
      <c r="DA136" s="71" t="s">
        <v>1249</v>
      </c>
    </row>
    <row r="137" spans="1:105" ht="12" customHeight="1" x14ac:dyDescent="0.3">
      <c r="A137" s="59" t="s">
        <v>33</v>
      </c>
      <c r="B137" s="297">
        <v>0.46506302207552058</v>
      </c>
      <c r="C137" s="297">
        <v>0</v>
      </c>
      <c r="D137" s="297">
        <v>0.1372554411683985</v>
      </c>
      <c r="E137" s="297">
        <v>0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0.94357727939788061</v>
      </c>
      <c r="L137" s="297">
        <v>0.84603503018662718</v>
      </c>
      <c r="M137" s="297">
        <v>1.0490014015654829</v>
      </c>
      <c r="N137" s="297">
        <v>1.10813989212098</v>
      </c>
      <c r="O137" s="297">
        <v>1.216038580373707</v>
      </c>
      <c r="P137" s="297">
        <v>1.3709066975371349</v>
      </c>
      <c r="Q137" s="297">
        <v>1.3564718451481439</v>
      </c>
      <c r="R137" s="297">
        <v>1.2591810208255829</v>
      </c>
      <c r="S137" s="297">
        <v>1.126748834141909</v>
      </c>
      <c r="T137" s="297">
        <v>1.751906145048552</v>
      </c>
      <c r="U137" s="297">
        <v>1.991091368168117</v>
      </c>
      <c r="V137" s="297">
        <v>1.8562419888934849</v>
      </c>
      <c r="W137" s="297">
        <v>1.457490780158168</v>
      </c>
      <c r="DA137" s="122" t="s">
        <v>1250</v>
      </c>
    </row>
    <row r="138" spans="1:105" ht="12" customHeight="1" x14ac:dyDescent="0.3">
      <c r="A138" s="59" t="s">
        <v>160</v>
      </c>
      <c r="B138" s="297">
        <v>6.3595602871667184E-2</v>
      </c>
      <c r="C138" s="297">
        <v>8.1257272940662054E-2</v>
      </c>
      <c r="D138" s="297">
        <v>6.3675010171600363E-2</v>
      </c>
      <c r="E138" s="297">
        <v>4.3679151619618932E-2</v>
      </c>
      <c r="F138" s="297">
        <v>9.7257366200304868E-2</v>
      </c>
      <c r="G138" s="297">
        <v>0.19000002638100849</v>
      </c>
      <c r="H138" s="297">
        <v>0.1101356054317818</v>
      </c>
      <c r="I138" s="297">
        <v>0.1501135889776278</v>
      </c>
      <c r="J138" s="297">
        <v>0.1174901084825031</v>
      </c>
      <c r="K138" s="297">
        <v>0.1271233782345926</v>
      </c>
      <c r="L138" s="297">
        <v>0.12458086047645479</v>
      </c>
      <c r="M138" s="297">
        <v>5.8364396907272013E-2</v>
      </c>
      <c r="N138" s="297">
        <v>0.134248045038978</v>
      </c>
      <c r="O138" s="297">
        <v>0.15067238590067261</v>
      </c>
      <c r="P138" s="297">
        <v>0.1424016225121566</v>
      </c>
      <c r="Q138" s="297">
        <v>0.15542452121124831</v>
      </c>
      <c r="R138" s="297">
        <v>0.1361493191170523</v>
      </c>
      <c r="S138" s="297">
        <v>0.118133286062548</v>
      </c>
      <c r="T138" s="297">
        <v>0.1200993920213263</v>
      </c>
      <c r="U138" s="297">
        <v>0.12997193122989059</v>
      </c>
      <c r="V138" s="297">
        <v>0.118334780595287</v>
      </c>
      <c r="W138" s="297">
        <v>8.9716687721645316E-2</v>
      </c>
      <c r="DA138" s="122" t="s">
        <v>1251</v>
      </c>
    </row>
    <row r="139" spans="1:105" ht="12" customHeight="1" x14ac:dyDescent="0.3">
      <c r="A139" s="59" t="s">
        <v>70</v>
      </c>
      <c r="B139" s="297">
        <v>0.57575033180190671</v>
      </c>
      <c r="C139" s="297">
        <v>0.84733333948388412</v>
      </c>
      <c r="D139" s="297">
        <v>0.5994540671914409</v>
      </c>
      <c r="E139" s="297">
        <v>0.58630628984896216</v>
      </c>
      <c r="F139" s="297">
        <v>0.67814509681670254</v>
      </c>
      <c r="G139" s="297">
        <v>0.97781573958036794</v>
      </c>
      <c r="H139" s="297">
        <v>0.62220756408702382</v>
      </c>
      <c r="I139" s="297">
        <v>0.6706849179258948</v>
      </c>
      <c r="J139" s="297">
        <v>0.48188475027997441</v>
      </c>
      <c r="K139" s="297">
        <v>0.2629564933800001</v>
      </c>
      <c r="L139" s="297">
        <v>0.30550563025485949</v>
      </c>
      <c r="M139" s="297">
        <v>0.32765519016673089</v>
      </c>
      <c r="N139" s="297">
        <v>0.29052443874050471</v>
      </c>
      <c r="O139" s="297">
        <v>0.23062513225442649</v>
      </c>
      <c r="P139" s="297">
        <v>0.14371917237473139</v>
      </c>
      <c r="Q139" s="297">
        <v>0.16170549525881339</v>
      </c>
      <c r="R139" s="297">
        <v>0.1729961456914195</v>
      </c>
      <c r="S139" s="297">
        <v>0.15676864973990501</v>
      </c>
      <c r="T139" s="297">
        <v>0.15926578584282369</v>
      </c>
      <c r="U139" s="297">
        <v>0.14111235583463841</v>
      </c>
      <c r="V139" s="297">
        <v>0.13247084071018819</v>
      </c>
      <c r="W139" s="297">
        <v>9.8929408892535362E-2</v>
      </c>
      <c r="DA139" s="122" t="s">
        <v>1252</v>
      </c>
    </row>
    <row r="140" spans="1:105" ht="12" customHeight="1" x14ac:dyDescent="0.3">
      <c r="A140" s="59" t="s">
        <v>162</v>
      </c>
      <c r="B140" s="297">
        <v>7.4413279670606141</v>
      </c>
      <c r="C140" s="297">
        <v>8.6617284894158129</v>
      </c>
      <c r="D140" s="297">
        <v>9.3054034724876082</v>
      </c>
      <c r="E140" s="297">
        <v>9.9350296831921732</v>
      </c>
      <c r="F140" s="297">
        <v>8.2081035498897901</v>
      </c>
      <c r="G140" s="297">
        <v>10.33423879170156</v>
      </c>
      <c r="H140" s="297">
        <v>8.0786049678619403</v>
      </c>
      <c r="I140" s="297">
        <v>10.352351756177731</v>
      </c>
      <c r="J140" s="297">
        <v>9.0155738432714898</v>
      </c>
      <c r="K140" s="297">
        <v>7.5791660037988082</v>
      </c>
      <c r="L140" s="297">
        <v>8.5641985216093754</v>
      </c>
      <c r="M140" s="297">
        <v>8.0861398509799702</v>
      </c>
      <c r="N140" s="297">
        <v>8.3762209717269656</v>
      </c>
      <c r="O140" s="297">
        <v>8.9402855707300812</v>
      </c>
      <c r="P140" s="297">
        <v>8.5011537483060344</v>
      </c>
      <c r="Q140" s="297">
        <v>8.6571986763688056</v>
      </c>
      <c r="R140" s="297">
        <v>9.4570187865353219</v>
      </c>
      <c r="S140" s="297">
        <v>9.292413329667502</v>
      </c>
      <c r="T140" s="297">
        <v>9.2838682749162142</v>
      </c>
      <c r="U140" s="297">
        <v>9.7128902924075522</v>
      </c>
      <c r="V140" s="297">
        <v>9.6260852177048193</v>
      </c>
      <c r="W140" s="297">
        <v>8.399593517727947</v>
      </c>
      <c r="DA140" s="122" t="s">
        <v>1253</v>
      </c>
    </row>
    <row r="141" spans="1:105" ht="12" customHeight="1" x14ac:dyDescent="0.3">
      <c r="A141" s="60" t="s">
        <v>1021</v>
      </c>
      <c r="B141" s="264">
        <v>0.41751251540216228</v>
      </c>
      <c r="C141" s="264">
        <v>0.43539616671035808</v>
      </c>
      <c r="D141" s="264">
        <v>0.46253123684612912</v>
      </c>
      <c r="E141" s="264">
        <v>0.51465472091803333</v>
      </c>
      <c r="F141" s="264">
        <v>0.77810547779254313</v>
      </c>
      <c r="G141" s="264">
        <v>0.76769596950369989</v>
      </c>
      <c r="H141" s="264">
        <v>0.68360213904149958</v>
      </c>
      <c r="I141" s="264">
        <v>0.7915761954786128</v>
      </c>
      <c r="J141" s="264">
        <v>0.67395067741052961</v>
      </c>
      <c r="K141" s="264">
        <v>0.36772943128687707</v>
      </c>
      <c r="L141" s="264">
        <v>0.52846987247986954</v>
      </c>
      <c r="M141" s="264">
        <v>0.4482926088549688</v>
      </c>
      <c r="N141" s="264">
        <v>0.42695428389382628</v>
      </c>
      <c r="O141" s="264">
        <v>0.3558184976091634</v>
      </c>
      <c r="P141" s="264">
        <v>0.37302669373210617</v>
      </c>
      <c r="Q141" s="264">
        <v>0.40754536202193742</v>
      </c>
      <c r="R141" s="264">
        <v>0.54237218715596047</v>
      </c>
      <c r="S141" s="264">
        <v>0.55218790523585548</v>
      </c>
      <c r="T141" s="264">
        <v>0.50075584829174158</v>
      </c>
      <c r="U141" s="264">
        <v>0.61635075927030003</v>
      </c>
      <c r="V141" s="264">
        <v>0.61477166891177715</v>
      </c>
      <c r="W141" s="264">
        <v>0.44851849066569438</v>
      </c>
      <c r="DA141" s="72" t="s">
        <v>1254</v>
      </c>
    </row>
    <row r="142" spans="1:105" ht="12" customHeight="1" x14ac:dyDescent="0.3">
      <c r="A142" s="57" t="s">
        <v>1023</v>
      </c>
      <c r="B142" s="263">
        <f t="shared" ref="B142:W142" si="5">B143+B144+B155</f>
        <v>10.385227397904648</v>
      </c>
      <c r="C142" s="263">
        <f t="shared" si="5"/>
        <v>11.51652151589041</v>
      </c>
      <c r="D142" s="263">
        <f t="shared" si="5"/>
        <v>12.118818024587327</v>
      </c>
      <c r="E142" s="263">
        <f t="shared" si="5"/>
        <v>12.800343044714374</v>
      </c>
      <c r="F142" s="263">
        <f t="shared" si="5"/>
        <v>12.353920092637683</v>
      </c>
      <c r="G142" s="263">
        <f t="shared" si="5"/>
        <v>14.921262096518685</v>
      </c>
      <c r="H142" s="263">
        <f t="shared" si="5"/>
        <v>11.789469252287189</v>
      </c>
      <c r="I142" s="263">
        <f t="shared" si="5"/>
        <v>14.601772677109803</v>
      </c>
      <c r="J142" s="263">
        <f t="shared" si="5"/>
        <v>12.520341928569152</v>
      </c>
      <c r="K142" s="263">
        <f t="shared" si="5"/>
        <v>10.714278122103178</v>
      </c>
      <c r="L142" s="263">
        <f t="shared" si="5"/>
        <v>12.316863680361649</v>
      </c>
      <c r="M142" s="263">
        <f t="shared" si="5"/>
        <v>11.639282946830615</v>
      </c>
      <c r="N142" s="263">
        <f t="shared" si="5"/>
        <v>11.989564709788251</v>
      </c>
      <c r="O142" s="263">
        <f t="shared" si="5"/>
        <v>12.398295716647633</v>
      </c>
      <c r="P142" s="263">
        <f t="shared" si="5"/>
        <v>12.016789167046948</v>
      </c>
      <c r="Q142" s="263">
        <f t="shared" si="5"/>
        <v>12.322173891577702</v>
      </c>
      <c r="R142" s="263">
        <f t="shared" si="5"/>
        <v>13.65581493294453</v>
      </c>
      <c r="S142" s="263">
        <f t="shared" si="5"/>
        <v>13.17981812352669</v>
      </c>
      <c r="T142" s="263">
        <f t="shared" si="5"/>
        <v>13.555951319381514</v>
      </c>
      <c r="U142" s="263">
        <f t="shared" si="5"/>
        <v>14.740834888759258</v>
      </c>
      <c r="V142" s="263">
        <f t="shared" si="5"/>
        <v>14.492644090834558</v>
      </c>
      <c r="W142" s="263">
        <f t="shared" si="5"/>
        <v>12.0840487177081</v>
      </c>
      <c r="DA142" s="70"/>
    </row>
    <row r="143" spans="1:105" ht="12" customHeight="1" x14ac:dyDescent="0.3">
      <c r="A143" s="60" t="s">
        <v>1024</v>
      </c>
      <c r="B143" s="264">
        <v>4.7899856482124763</v>
      </c>
      <c r="C143" s="264">
        <v>5.5385998605130444</v>
      </c>
      <c r="D143" s="264">
        <v>5.8540582996310508</v>
      </c>
      <c r="E143" s="264">
        <v>6.100652371829133</v>
      </c>
      <c r="F143" s="264">
        <v>4.4644952987623654</v>
      </c>
      <c r="G143" s="264">
        <v>6.035031069328844</v>
      </c>
      <c r="H143" s="264">
        <v>4.5007098206321858</v>
      </c>
      <c r="I143" s="264">
        <v>5.8501521437731219</v>
      </c>
      <c r="J143" s="264">
        <v>5.0347370410935719</v>
      </c>
      <c r="K143" s="264">
        <v>4.8143192113625144</v>
      </c>
      <c r="L143" s="264">
        <v>5.0795532994714634</v>
      </c>
      <c r="M143" s="264">
        <v>5.009182427764709</v>
      </c>
      <c r="N143" s="264">
        <v>5.3002808784147604</v>
      </c>
      <c r="O143" s="264">
        <v>5.9308747428831756</v>
      </c>
      <c r="P143" s="264">
        <v>5.5901102656437196</v>
      </c>
      <c r="Q143" s="264">
        <v>5.6349315597794556</v>
      </c>
      <c r="R143" s="264">
        <v>5.805925825682098</v>
      </c>
      <c r="S143" s="264">
        <v>5.6789554173186891</v>
      </c>
      <c r="T143" s="264">
        <v>6.0489299310437739</v>
      </c>
      <c r="U143" s="264">
        <v>6.2136225703471224</v>
      </c>
      <c r="V143" s="264">
        <v>6.0823169191973321</v>
      </c>
      <c r="W143" s="264">
        <v>5.4271600395568944</v>
      </c>
      <c r="DA143" s="72" t="s">
        <v>1255</v>
      </c>
    </row>
    <row r="144" spans="1:105" ht="12" customHeight="1" x14ac:dyDescent="0.3">
      <c r="A144" s="60" t="s">
        <v>1026</v>
      </c>
      <c r="B144" s="264">
        <v>2.1862976116813839</v>
      </c>
      <c r="C144" s="264">
        <v>2.446523830609447</v>
      </c>
      <c r="D144" s="264">
        <v>2.5738831485617459</v>
      </c>
      <c r="E144" s="264">
        <v>2.6911186560883791</v>
      </c>
      <c r="F144" s="264">
        <v>2.5211512701206882</v>
      </c>
      <c r="G144" s="264">
        <v>3.1995758048238101</v>
      </c>
      <c r="H144" s="264">
        <v>2.4580081960969622</v>
      </c>
      <c r="I144" s="264">
        <v>3.0776446443890588</v>
      </c>
      <c r="J144" s="264">
        <v>2.7116517462052832</v>
      </c>
      <c r="K144" s="264">
        <v>2.9371170420081389</v>
      </c>
      <c r="L144" s="264">
        <v>3.2615001279251028</v>
      </c>
      <c r="M144" s="264">
        <v>3.1075778347305398</v>
      </c>
      <c r="N144" s="264">
        <v>3.2624049569158071</v>
      </c>
      <c r="O144" s="264">
        <v>3.473347164837516</v>
      </c>
      <c r="P144" s="264">
        <v>3.3153277097716169</v>
      </c>
      <c r="Q144" s="264">
        <v>3.3224843178428549</v>
      </c>
      <c r="R144" s="264">
        <v>3.6263038816270372</v>
      </c>
      <c r="S144" s="264">
        <v>3.220373070082863</v>
      </c>
      <c r="T144" s="264">
        <v>3.3685283028368871</v>
      </c>
      <c r="U144" s="264">
        <v>3.5258197846305648</v>
      </c>
      <c r="V144" s="264">
        <v>3.4831315136176091</v>
      </c>
      <c r="W144" s="264">
        <v>2.9810086328467449</v>
      </c>
      <c r="DA144" s="72" t="s">
        <v>1256</v>
      </c>
    </row>
    <row r="145" spans="1:105" ht="12" customHeight="1" x14ac:dyDescent="0.3">
      <c r="A145" s="64" t="s">
        <v>30</v>
      </c>
      <c r="B145" s="231">
        <v>1.3079073133239929E-3</v>
      </c>
      <c r="C145" s="231">
        <v>1.4819009887586611E-3</v>
      </c>
      <c r="D145" s="231">
        <v>0</v>
      </c>
      <c r="E145" s="231">
        <v>0</v>
      </c>
      <c r="F145" s="231">
        <v>7.5818756876536277E-3</v>
      </c>
      <c r="G145" s="231">
        <v>4.6629242160063132E-3</v>
      </c>
      <c r="H145" s="231">
        <v>2.8822558647369329E-3</v>
      </c>
      <c r="I145" s="231">
        <v>0</v>
      </c>
      <c r="J145" s="231">
        <v>0</v>
      </c>
      <c r="K145" s="231">
        <v>1.0806028939458409E-3</v>
      </c>
      <c r="L145" s="231">
        <v>0</v>
      </c>
      <c r="M145" s="231">
        <v>0</v>
      </c>
      <c r="N145" s="231">
        <v>3.9845913251361612E-4</v>
      </c>
      <c r="O145" s="231">
        <v>5.0700141100672924E-3</v>
      </c>
      <c r="P145" s="231">
        <v>4.8007839225798592E-3</v>
      </c>
      <c r="Q145" s="231">
        <v>4.99324875304334E-3</v>
      </c>
      <c r="R145" s="231">
        <v>5.2872348239736558E-3</v>
      </c>
      <c r="S145" s="231">
        <v>6.0216827821539609E-3</v>
      </c>
      <c r="T145" s="231">
        <v>5.841325714554875E-3</v>
      </c>
      <c r="U145" s="231">
        <v>1.067647304527861E-2</v>
      </c>
      <c r="V145" s="231">
        <v>7.5696995846335768E-3</v>
      </c>
      <c r="W145" s="231">
        <v>5.8144013883578592E-3</v>
      </c>
      <c r="DA145" s="73" t="s">
        <v>1257</v>
      </c>
    </row>
    <row r="146" spans="1:105" ht="12" customHeight="1" x14ac:dyDescent="0.3">
      <c r="A146" s="64" t="s">
        <v>32</v>
      </c>
      <c r="B146" s="231">
        <v>0</v>
      </c>
      <c r="C146" s="231">
        <v>0</v>
      </c>
      <c r="D146" s="231">
        <v>0</v>
      </c>
      <c r="E146" s="231">
        <v>0</v>
      </c>
      <c r="F146" s="231">
        <v>0</v>
      </c>
      <c r="G146" s="231">
        <v>0</v>
      </c>
      <c r="H146" s="231">
        <v>0</v>
      </c>
      <c r="I146" s="231">
        <v>0</v>
      </c>
      <c r="J146" s="231">
        <v>0</v>
      </c>
      <c r="K146" s="231">
        <v>0</v>
      </c>
      <c r="L146" s="231">
        <v>0</v>
      </c>
      <c r="M146" s="231">
        <v>0</v>
      </c>
      <c r="N146" s="231">
        <v>0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1258</v>
      </c>
    </row>
    <row r="147" spans="1:105" ht="12" customHeight="1" x14ac:dyDescent="0.3">
      <c r="A147" s="64" t="s">
        <v>33</v>
      </c>
      <c r="B147" s="231">
        <v>0.1046774614342698</v>
      </c>
      <c r="C147" s="231">
        <v>0</v>
      </c>
      <c r="D147" s="231">
        <v>3.0938706596523251E-2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8.2631747090889718E-2</v>
      </c>
      <c r="L147" s="231">
        <v>7.3571806570240275E-2</v>
      </c>
      <c r="M147" s="231">
        <v>9.5455105868759674E-2</v>
      </c>
      <c r="N147" s="231">
        <v>9.7503934101171905E-2</v>
      </c>
      <c r="O147" s="231">
        <v>0.1040271441570903</v>
      </c>
      <c r="P147" s="231">
        <v>0.1185126763867585</v>
      </c>
      <c r="Q147" s="231">
        <v>0.1225387898617295</v>
      </c>
      <c r="R147" s="231">
        <v>0.10825589677409179</v>
      </c>
      <c r="S147" s="231">
        <v>0.12589876402911629</v>
      </c>
      <c r="T147" s="231">
        <v>0.19717289034751029</v>
      </c>
      <c r="U147" s="231">
        <v>0.24588979656293911</v>
      </c>
      <c r="V147" s="231">
        <v>0.21911574491116759</v>
      </c>
      <c r="W147" s="231">
        <v>0.16921249460618409</v>
      </c>
      <c r="DA147" s="73" t="s">
        <v>1259</v>
      </c>
    </row>
    <row r="148" spans="1:105" ht="12" customHeight="1" x14ac:dyDescent="0.3">
      <c r="A148" s="64" t="s">
        <v>160</v>
      </c>
      <c r="B148" s="231">
        <v>1.4586457274117171E-2</v>
      </c>
      <c r="C148" s="231">
        <v>1.8643175796247941E-2</v>
      </c>
      <c r="D148" s="231">
        <v>1.462591246764932E-2</v>
      </c>
      <c r="E148" s="231">
        <v>1.009357709599942E-2</v>
      </c>
      <c r="F148" s="231">
        <v>1.8923032082344131E-2</v>
      </c>
      <c r="G148" s="231">
        <v>3.6344263616740299E-2</v>
      </c>
      <c r="H148" s="231">
        <v>2.1256904253954361E-2</v>
      </c>
      <c r="I148" s="231">
        <v>2.9496144313986269E-2</v>
      </c>
      <c r="J148" s="231">
        <v>2.1653421153748201E-2</v>
      </c>
      <c r="K148" s="231">
        <v>1.1344262019216419E-2</v>
      </c>
      <c r="L148" s="231">
        <v>1.1039661678760391E-2</v>
      </c>
      <c r="M148" s="231">
        <v>5.411933612125731E-3</v>
      </c>
      <c r="N148" s="231">
        <v>1.20369618143275E-2</v>
      </c>
      <c r="O148" s="231">
        <v>1.313452437424981E-2</v>
      </c>
      <c r="P148" s="231">
        <v>1.254449574444952E-2</v>
      </c>
      <c r="Q148" s="231">
        <v>1.430749834637267E-2</v>
      </c>
      <c r="R148" s="231">
        <v>1.192779673969039E-2</v>
      </c>
      <c r="S148" s="231">
        <v>1.3450796338728839E-2</v>
      </c>
      <c r="T148" s="231">
        <v>1.378566359139604E-2</v>
      </c>
      <c r="U148" s="231">
        <v>1.6356118682715449E-2</v>
      </c>
      <c r="V148" s="231">
        <v>1.423419025128585E-2</v>
      </c>
      <c r="W148" s="231">
        <v>1.0614051886702209E-2</v>
      </c>
      <c r="DA148" s="73" t="s">
        <v>1260</v>
      </c>
    </row>
    <row r="149" spans="1:105" ht="12" customHeight="1" x14ac:dyDescent="0.3">
      <c r="A149" s="64" t="s">
        <v>70</v>
      </c>
      <c r="B149" s="231">
        <v>0.1280248637303727</v>
      </c>
      <c r="C149" s="231">
        <v>0.18847308367082721</v>
      </c>
      <c r="D149" s="231">
        <v>0.13348954349745679</v>
      </c>
      <c r="E149" s="231">
        <v>0.13135083959998911</v>
      </c>
      <c r="F149" s="231">
        <v>0.12791699164255599</v>
      </c>
      <c r="G149" s="231">
        <v>0.1813329079174574</v>
      </c>
      <c r="H149" s="231">
        <v>0.1164246521676377</v>
      </c>
      <c r="I149" s="231">
        <v>0.12776184390800749</v>
      </c>
      <c r="J149" s="231">
        <v>8.6100523242260626E-2</v>
      </c>
      <c r="K149" s="231">
        <v>2.2749513454814099E-2</v>
      </c>
      <c r="L149" s="231">
        <v>2.6245874400584578E-2</v>
      </c>
      <c r="M149" s="231">
        <v>2.9454991366054371E-2</v>
      </c>
      <c r="N149" s="231">
        <v>2.52539300578721E-2</v>
      </c>
      <c r="O149" s="231">
        <v>1.9490577518450881E-2</v>
      </c>
      <c r="P149" s="231">
        <v>1.2274120093985401E-2</v>
      </c>
      <c r="Q149" s="231">
        <v>1.4431329237156371E-2</v>
      </c>
      <c r="R149" s="231">
        <v>1.469327385205906E-2</v>
      </c>
      <c r="S149" s="231">
        <v>1.7305028537186701E-2</v>
      </c>
      <c r="T149" s="231">
        <v>1.773215883902839E-2</v>
      </c>
      <c r="U149" s="231">
        <v>1.7216034062511081E-2</v>
      </c>
      <c r="V149" s="231">
        <v>1.544820552172861E-2</v>
      </c>
      <c r="W149" s="231">
        <v>1.134673151934458E-2</v>
      </c>
      <c r="DA149" s="73" t="s">
        <v>1261</v>
      </c>
    </row>
    <row r="150" spans="1:105" ht="12" customHeight="1" x14ac:dyDescent="0.3">
      <c r="A150" s="64" t="s">
        <v>34</v>
      </c>
      <c r="B150" s="231">
        <v>3.1702323462763971E-3</v>
      </c>
      <c r="C150" s="231">
        <v>1.7722995306565239E-3</v>
      </c>
      <c r="D150" s="231">
        <v>5.9933002133558157E-3</v>
      </c>
      <c r="E150" s="231">
        <v>1.9147676582087849E-3</v>
      </c>
      <c r="F150" s="231">
        <v>2.0443477270922E-3</v>
      </c>
      <c r="G150" s="231">
        <v>2.379840113621484E-3</v>
      </c>
      <c r="H150" s="231">
        <v>1.8275689875391469E-3</v>
      </c>
      <c r="I150" s="231">
        <v>0</v>
      </c>
      <c r="J150" s="231">
        <v>0</v>
      </c>
      <c r="K150" s="231">
        <v>1.389143380111227</v>
      </c>
      <c r="L150" s="231">
        <v>1.5512042462704501</v>
      </c>
      <c r="M150" s="231">
        <v>1.3785658794980959</v>
      </c>
      <c r="N150" s="231">
        <v>1.4920817407885509</v>
      </c>
      <c r="O150" s="231">
        <v>1.733652070963446</v>
      </c>
      <c r="P150" s="231">
        <v>1.7668939790456459</v>
      </c>
      <c r="Q150" s="231">
        <v>1.760325743126568</v>
      </c>
      <c r="R150" s="231">
        <v>2.018431993590541</v>
      </c>
      <c r="S150" s="231">
        <v>1.51400375586512</v>
      </c>
      <c r="T150" s="231">
        <v>1.548437509927999</v>
      </c>
      <c r="U150" s="231">
        <v>1.3652176021750551</v>
      </c>
      <c r="V150" s="231">
        <v>1.476738426504226</v>
      </c>
      <c r="W150" s="231">
        <v>1.311648501072566</v>
      </c>
      <c r="DA150" s="73" t="s">
        <v>1262</v>
      </c>
    </row>
    <row r="151" spans="1:105" ht="12" customHeight="1" x14ac:dyDescent="0.3">
      <c r="A151" s="64" t="s">
        <v>162</v>
      </c>
      <c r="B151" s="231">
        <v>1.670887561203392</v>
      </c>
      <c r="C151" s="231">
        <v>1.945522521130892</v>
      </c>
      <c r="D151" s="231">
        <v>2.0924890781424468</v>
      </c>
      <c r="E151" s="231">
        <v>2.2475746419972271</v>
      </c>
      <c r="F151" s="231">
        <v>1.563453944226638</v>
      </c>
      <c r="G151" s="231">
        <v>1.935239632945144</v>
      </c>
      <c r="H151" s="231">
        <v>1.526450373922241</v>
      </c>
      <c r="I151" s="231">
        <v>1.991399096516832</v>
      </c>
      <c r="J151" s="231">
        <v>1.626644456414279</v>
      </c>
      <c r="K151" s="231">
        <v>0.66213460702106675</v>
      </c>
      <c r="L151" s="231">
        <v>0.74295961647198028</v>
      </c>
      <c r="M151" s="231">
        <v>0.73404004133872103</v>
      </c>
      <c r="N151" s="231">
        <v>0.73524331256016129</v>
      </c>
      <c r="O151" s="231">
        <v>0.76296764468860179</v>
      </c>
      <c r="P151" s="231">
        <v>0.73314552163934565</v>
      </c>
      <c r="Q151" s="231">
        <v>0.78018140501886335</v>
      </c>
      <c r="R151" s="231">
        <v>0.81109748023279948</v>
      </c>
      <c r="S151" s="231">
        <v>1.035805650609068</v>
      </c>
      <c r="T151" s="231">
        <v>1.0397678973265221</v>
      </c>
      <c r="U151" s="231">
        <v>1.1966116010633541</v>
      </c>
      <c r="V151" s="231">
        <v>1.133558930767623</v>
      </c>
      <c r="W151" s="231">
        <v>0.97283746902503332</v>
      </c>
      <c r="DA151" s="73" t="s">
        <v>1263</v>
      </c>
    </row>
    <row r="152" spans="1:105" ht="12" customHeight="1" x14ac:dyDescent="0.3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1264</v>
      </c>
    </row>
    <row r="153" spans="1:105" ht="12" customHeight="1" x14ac:dyDescent="0.3">
      <c r="A153" s="64" t="s">
        <v>73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</v>
      </c>
      <c r="K153" s="231">
        <v>5.74423667457596E-3</v>
      </c>
      <c r="L153" s="231">
        <v>2.878138415074407E-2</v>
      </c>
      <c r="M153" s="231">
        <v>3.9359157825249812E-2</v>
      </c>
      <c r="N153" s="231">
        <v>3.9358632662135677E-2</v>
      </c>
      <c r="O153" s="231">
        <v>3.9729729261177599E-2</v>
      </c>
      <c r="P153" s="231">
        <v>2.8631752802868001E-2</v>
      </c>
      <c r="Q153" s="231">
        <v>1.5629818727882269E-2</v>
      </c>
      <c r="R153" s="231">
        <v>8.3746109742713678E-3</v>
      </c>
      <c r="S153" s="231">
        <v>7.9494819601420297E-3</v>
      </c>
      <c r="T153" s="231">
        <v>8.8698556376836154E-3</v>
      </c>
      <c r="U153" s="231">
        <v>6.9287276190487107E-3</v>
      </c>
      <c r="V153" s="231">
        <v>6.319956202780903E-3</v>
      </c>
      <c r="W153" s="231">
        <v>4.5820912855527038E-3</v>
      </c>
      <c r="DA153" s="73" t="s">
        <v>1265</v>
      </c>
    </row>
    <row r="154" spans="1:105" ht="12" customHeight="1" x14ac:dyDescent="0.3">
      <c r="A154" s="64" t="s">
        <v>79</v>
      </c>
      <c r="B154" s="231">
        <v>0.26364312837963211</v>
      </c>
      <c r="C154" s="231">
        <v>0.29063084949206458</v>
      </c>
      <c r="D154" s="231">
        <v>0.29634660764431431</v>
      </c>
      <c r="E154" s="231">
        <v>0.30018482973695398</v>
      </c>
      <c r="F154" s="231">
        <v>0.8012310787544038</v>
      </c>
      <c r="G154" s="231">
        <v>1.03961623601484</v>
      </c>
      <c r="H154" s="231">
        <v>0.78916644090085231</v>
      </c>
      <c r="I154" s="231">
        <v>0.92898755965023327</v>
      </c>
      <c r="J154" s="231">
        <v>0.97725334539499564</v>
      </c>
      <c r="K154" s="231">
        <v>0.76228869274240263</v>
      </c>
      <c r="L154" s="231">
        <v>0.82769753838234394</v>
      </c>
      <c r="M154" s="231">
        <v>0.82529072522153335</v>
      </c>
      <c r="N154" s="231">
        <v>0.8605279857990743</v>
      </c>
      <c r="O154" s="231">
        <v>0.79527545976443226</v>
      </c>
      <c r="P154" s="231">
        <v>0.63852438013598489</v>
      </c>
      <c r="Q154" s="231">
        <v>0.61007648477124021</v>
      </c>
      <c r="R154" s="231">
        <v>0.64823559463961</v>
      </c>
      <c r="S154" s="231">
        <v>0.49993790996134752</v>
      </c>
      <c r="T154" s="231">
        <v>0.53692100145219346</v>
      </c>
      <c r="U154" s="231">
        <v>0.66692343141966337</v>
      </c>
      <c r="V154" s="231">
        <v>0.61014635987416188</v>
      </c>
      <c r="W154" s="231">
        <v>0.49495289206300469</v>
      </c>
      <c r="DA154" s="73" t="s">
        <v>1266</v>
      </c>
    </row>
    <row r="155" spans="1:105" ht="12" customHeight="1" x14ac:dyDescent="0.3">
      <c r="A155" s="60" t="s">
        <v>1038</v>
      </c>
      <c r="B155" s="264">
        <v>3.408944138010789</v>
      </c>
      <c r="C155" s="264">
        <v>3.5313978247679181</v>
      </c>
      <c r="D155" s="264">
        <v>3.6908765763945302</v>
      </c>
      <c r="E155" s="264">
        <v>4.0085720167968626</v>
      </c>
      <c r="F155" s="264">
        <v>5.3682735237546284</v>
      </c>
      <c r="G155" s="264">
        <v>5.6866552223660314</v>
      </c>
      <c r="H155" s="264">
        <v>4.8307512355580409</v>
      </c>
      <c r="I155" s="264">
        <v>5.6739758889476244</v>
      </c>
      <c r="J155" s="264">
        <v>4.7739531412702974</v>
      </c>
      <c r="K155" s="264">
        <v>2.9628418687325251</v>
      </c>
      <c r="L155" s="264">
        <v>3.9758102529650832</v>
      </c>
      <c r="M155" s="264">
        <v>3.5225226843353679</v>
      </c>
      <c r="N155" s="264">
        <v>3.426878874457683</v>
      </c>
      <c r="O155" s="264">
        <v>2.9940738089269412</v>
      </c>
      <c r="P155" s="264">
        <v>3.111351191631611</v>
      </c>
      <c r="Q155" s="264">
        <v>3.3647580139553912</v>
      </c>
      <c r="R155" s="264">
        <v>4.2235852256353956</v>
      </c>
      <c r="S155" s="264">
        <v>4.2804896361251368</v>
      </c>
      <c r="T155" s="264">
        <v>4.1384930855008539</v>
      </c>
      <c r="U155" s="264">
        <v>5.001392533781571</v>
      </c>
      <c r="V155" s="264">
        <v>4.9271956580196168</v>
      </c>
      <c r="W155" s="264">
        <v>3.67588004530446</v>
      </c>
      <c r="DA155" s="72" t="s">
        <v>1267</v>
      </c>
    </row>
    <row r="156" spans="1:105" ht="12" customHeight="1" x14ac:dyDescent="0.3">
      <c r="A156" s="132" t="s">
        <v>1040</v>
      </c>
      <c r="B156" s="318">
        <v>6.8932849399985079</v>
      </c>
      <c r="C156" s="318">
        <v>7.5585776719115749</v>
      </c>
      <c r="D156" s="318">
        <v>7.9982582458287954</v>
      </c>
      <c r="E156" s="318">
        <v>8.5829245307753936</v>
      </c>
      <c r="F156" s="318">
        <v>8.6278639274802789</v>
      </c>
      <c r="G156" s="318">
        <v>10.024070977728231</v>
      </c>
      <c r="H156" s="318">
        <v>8.1346887733669764</v>
      </c>
      <c r="I156" s="318">
        <v>9.991593310475789</v>
      </c>
      <c r="J156" s="318">
        <v>8.4276018388552316</v>
      </c>
      <c r="K156" s="318">
        <v>6.3318656991091444</v>
      </c>
      <c r="L156" s="318">
        <v>7.199411021218701</v>
      </c>
      <c r="M156" s="318">
        <v>7.3136816001279144</v>
      </c>
      <c r="N156" s="318">
        <v>6.8426375391474119</v>
      </c>
      <c r="O156" s="318">
        <v>7.1864105442528787</v>
      </c>
      <c r="P156" s="318">
        <v>7.9322475590470551</v>
      </c>
      <c r="Q156" s="318">
        <v>7.2692281957331142</v>
      </c>
      <c r="R156" s="318">
        <v>7.6174824523349356</v>
      </c>
      <c r="S156" s="318">
        <v>8.350650206770613</v>
      </c>
      <c r="T156" s="318">
        <v>8.2050807512610646</v>
      </c>
      <c r="U156" s="318">
        <v>9.475068275505464</v>
      </c>
      <c r="V156" s="318">
        <v>9.7157389048640397</v>
      </c>
      <c r="W156" s="318">
        <v>8.0113946808564425</v>
      </c>
      <c r="DA156" s="139" t="s">
        <v>1268</v>
      </c>
    </row>
    <row r="157" spans="1:105" ht="12" customHeight="1" x14ac:dyDescent="0.3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3">
      <c r="A158" s="32" t="s">
        <v>342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3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3">
      <c r="A160" s="35" t="s">
        <v>46</v>
      </c>
      <c r="B160" s="234">
        <f t="shared" ref="B160:W160" si="6">SUM(B$161:B$167,B$169:B$170,B$172:B$175)</f>
        <v>0.99999999999999989</v>
      </c>
      <c r="C160" s="234">
        <f t="shared" si="6"/>
        <v>0.99999999999999989</v>
      </c>
      <c r="D160" s="234">
        <f t="shared" si="6"/>
        <v>1</v>
      </c>
      <c r="E160" s="234">
        <f t="shared" si="6"/>
        <v>0.99999999999999989</v>
      </c>
      <c r="F160" s="234">
        <f t="shared" si="6"/>
        <v>1</v>
      </c>
      <c r="G160" s="234">
        <f t="shared" si="6"/>
        <v>1.0000000000000002</v>
      </c>
      <c r="H160" s="234">
        <f t="shared" si="6"/>
        <v>1</v>
      </c>
      <c r="I160" s="234">
        <f t="shared" si="6"/>
        <v>0.99999999999999989</v>
      </c>
      <c r="J160" s="234">
        <f t="shared" si="6"/>
        <v>1</v>
      </c>
      <c r="K160" s="234">
        <f t="shared" si="6"/>
        <v>0.99999999999999989</v>
      </c>
      <c r="L160" s="234">
        <f t="shared" si="6"/>
        <v>0.99999999999999989</v>
      </c>
      <c r="M160" s="234">
        <f t="shared" si="6"/>
        <v>1</v>
      </c>
      <c r="N160" s="234">
        <f t="shared" si="6"/>
        <v>0.99999999999999978</v>
      </c>
      <c r="O160" s="234">
        <f t="shared" si="6"/>
        <v>1.0000000000000002</v>
      </c>
      <c r="P160" s="234">
        <f t="shared" si="6"/>
        <v>1</v>
      </c>
      <c r="Q160" s="234">
        <f t="shared" si="6"/>
        <v>1</v>
      </c>
      <c r="R160" s="234">
        <f t="shared" si="6"/>
        <v>1.0000000000000002</v>
      </c>
      <c r="S160" s="234">
        <f t="shared" si="6"/>
        <v>0.99999999999999989</v>
      </c>
      <c r="T160" s="234">
        <f t="shared" si="6"/>
        <v>1</v>
      </c>
      <c r="U160" s="234">
        <f t="shared" si="6"/>
        <v>1</v>
      </c>
      <c r="V160" s="234">
        <f t="shared" si="6"/>
        <v>1</v>
      </c>
      <c r="W160" s="234">
        <f t="shared" si="6"/>
        <v>1</v>
      </c>
      <c r="DA160" s="95"/>
    </row>
    <row r="161" spans="1:105" ht="12" customHeight="1" x14ac:dyDescent="0.3">
      <c r="A161" s="55" t="s">
        <v>92</v>
      </c>
      <c r="B161" s="268">
        <f t="shared" ref="B161:W161" si="7">IF(B$6=0,0,B$6/B$5)</f>
        <v>6.6248324472225316E-4</v>
      </c>
      <c r="C161" s="268">
        <f t="shared" si="7"/>
        <v>6.6163031841145168E-4</v>
      </c>
      <c r="D161" s="268">
        <f t="shared" si="7"/>
        <v>7.1672091372562469E-4</v>
      </c>
      <c r="E161" s="268">
        <f t="shared" si="7"/>
        <v>7.887220663898957E-4</v>
      </c>
      <c r="F161" s="268">
        <f t="shared" si="7"/>
        <v>7.1396444153753633E-4</v>
      </c>
      <c r="G161" s="268">
        <f t="shared" si="7"/>
        <v>6.7561074205834369E-4</v>
      </c>
      <c r="H161" s="268">
        <f t="shared" si="7"/>
        <v>9.4058913588477753E-4</v>
      </c>
      <c r="I161" s="268">
        <f t="shared" si="7"/>
        <v>1.0253744736004133E-3</v>
      </c>
      <c r="J161" s="268">
        <f t="shared" si="7"/>
        <v>9.2120045582204119E-4</v>
      </c>
      <c r="K161" s="268">
        <f t="shared" si="7"/>
        <v>9.2799736586572212E-4</v>
      </c>
      <c r="L161" s="268">
        <f t="shared" si="7"/>
        <v>1.0449677978105051E-3</v>
      </c>
      <c r="M161" s="268">
        <f t="shared" si="7"/>
        <v>1.0102809788890702E-3</v>
      </c>
      <c r="N161" s="268">
        <f t="shared" si="7"/>
        <v>1.0045302355999961E-3</v>
      </c>
      <c r="O161" s="268">
        <f t="shared" si="7"/>
        <v>9.0133355250372391E-4</v>
      </c>
      <c r="P161" s="268">
        <f t="shared" si="7"/>
        <v>8.6091366115724586E-4</v>
      </c>
      <c r="Q161" s="268">
        <f t="shared" si="7"/>
        <v>9.8758358226009669E-4</v>
      </c>
      <c r="R161" s="268">
        <f t="shared" si="7"/>
        <v>1.1297229189646287E-3</v>
      </c>
      <c r="S161" s="268">
        <f t="shared" si="7"/>
        <v>1.1977235529547418E-3</v>
      </c>
      <c r="T161" s="268">
        <f t="shared" si="7"/>
        <v>1.0631427511408917E-3</v>
      </c>
      <c r="U161" s="268">
        <f t="shared" si="7"/>
        <v>1.1533301712769173E-3</v>
      </c>
      <c r="V161" s="268">
        <f t="shared" si="7"/>
        <v>1.2766237502667994E-3</v>
      </c>
      <c r="W161" s="268">
        <f t="shared" si="7"/>
        <v>1.2403908717315399E-3</v>
      </c>
      <c r="DA161" s="76"/>
    </row>
    <row r="162" spans="1:105" ht="12" customHeight="1" x14ac:dyDescent="0.3">
      <c r="A162" s="202" t="s">
        <v>93</v>
      </c>
      <c r="B162" s="269">
        <f t="shared" ref="B162:W162" si="8">IF(B$7=0,0,B$7/B$5)</f>
        <v>1.3734419352374337E-3</v>
      </c>
      <c r="C162" s="269">
        <f t="shared" si="8"/>
        <v>1.3716736720062431E-3</v>
      </c>
      <c r="D162" s="269">
        <f t="shared" si="8"/>
        <v>1.4858859701201404E-3</v>
      </c>
      <c r="E162" s="269">
        <f t="shared" si="8"/>
        <v>1.6351567678985852E-3</v>
      </c>
      <c r="F162" s="269">
        <f t="shared" si="8"/>
        <v>1.4801713282381051E-3</v>
      </c>
      <c r="G162" s="269">
        <f t="shared" si="8"/>
        <v>1.4006574995399903E-3</v>
      </c>
      <c r="H162" s="269">
        <f t="shared" si="8"/>
        <v>1.9500033749449788E-3</v>
      </c>
      <c r="I162" s="269">
        <f t="shared" si="8"/>
        <v>2.1257779914950828E-3</v>
      </c>
      <c r="J162" s="269">
        <f t="shared" si="8"/>
        <v>1.9098072998303122E-3</v>
      </c>
      <c r="K162" s="269">
        <f t="shared" si="8"/>
        <v>1.9238984656951049E-3</v>
      </c>
      <c r="L162" s="269">
        <f t="shared" si="8"/>
        <v>2.1663983291945292E-3</v>
      </c>
      <c r="M162" s="269">
        <f t="shared" si="8"/>
        <v>2.0944865758238313E-3</v>
      </c>
      <c r="N162" s="269">
        <f t="shared" si="8"/>
        <v>2.082564293932295E-3</v>
      </c>
      <c r="O162" s="269">
        <f t="shared" si="8"/>
        <v>1.8686197854923094E-3</v>
      </c>
      <c r="P162" s="269">
        <f t="shared" si="8"/>
        <v>1.7848223849765154E-3</v>
      </c>
      <c r="Q162" s="269">
        <f t="shared" si="8"/>
        <v>2.0474309610602932E-3</v>
      </c>
      <c r="R162" s="269">
        <f t="shared" si="8"/>
        <v>2.3421103016052522E-3</v>
      </c>
      <c r="S162" s="269">
        <f t="shared" si="8"/>
        <v>2.4830873347435147E-3</v>
      </c>
      <c r="T162" s="269">
        <f t="shared" si="8"/>
        <v>2.204078139625663E-3</v>
      </c>
      <c r="U162" s="269">
        <f t="shared" si="8"/>
        <v>2.3910522040001148E-3</v>
      </c>
      <c r="V162" s="269">
        <f t="shared" si="8"/>
        <v>2.6466610410224123E-3</v>
      </c>
      <c r="W162" s="269">
        <f t="shared" si="8"/>
        <v>2.5715440396323558E-3</v>
      </c>
      <c r="DA162" s="77"/>
    </row>
    <row r="163" spans="1:105" ht="12" customHeight="1" x14ac:dyDescent="0.3">
      <c r="A163" s="202" t="s">
        <v>94</v>
      </c>
      <c r="B163" s="269">
        <f t="shared" ref="B163:W163" si="9">IF(B$8=0,0,B$8/B$5)</f>
        <v>8.2156728382555503E-3</v>
      </c>
      <c r="C163" s="269">
        <f t="shared" si="9"/>
        <v>8.2050954182520848E-3</v>
      </c>
      <c r="D163" s="269">
        <f t="shared" si="9"/>
        <v>8.8882920291425815E-3</v>
      </c>
      <c r="E163" s="269">
        <f t="shared" si="9"/>
        <v>9.781202029477673E-3</v>
      </c>
      <c r="F163" s="269">
        <f t="shared" si="9"/>
        <v>8.8541081099785864E-3</v>
      </c>
      <c r="G163" s="269">
        <f t="shared" si="9"/>
        <v>8.3784712549062352E-3</v>
      </c>
      <c r="H163" s="269">
        <f t="shared" si="9"/>
        <v>1.1664555560022686E-2</v>
      </c>
      <c r="I163" s="269">
        <f t="shared" si="9"/>
        <v>1.2716006448331124E-2</v>
      </c>
      <c r="J163" s="269">
        <f t="shared" si="9"/>
        <v>1.1424110154904804E-2</v>
      </c>
      <c r="K163" s="269">
        <f t="shared" si="9"/>
        <v>1.1508400874217024E-2</v>
      </c>
      <c r="L163" s="269">
        <f t="shared" si="9"/>
        <v>1.2958989712898777E-2</v>
      </c>
      <c r="M163" s="269">
        <f t="shared" si="9"/>
        <v>1.2528827050931692E-2</v>
      </c>
      <c r="N163" s="269">
        <f t="shared" si="9"/>
        <v>1.2457510189990348E-2</v>
      </c>
      <c r="O163" s="269">
        <f t="shared" si="9"/>
        <v>1.1177734145741013E-2</v>
      </c>
      <c r="P163" s="269">
        <f t="shared" si="9"/>
        <v>1.0676473765035506E-2</v>
      </c>
      <c r="Q163" s="269">
        <f t="shared" si="9"/>
        <v>1.2247349162291721E-2</v>
      </c>
      <c r="R163" s="269">
        <f t="shared" si="9"/>
        <v>1.4010065875679212E-2</v>
      </c>
      <c r="S163" s="269">
        <f t="shared" si="9"/>
        <v>1.4853364126778295E-2</v>
      </c>
      <c r="T163" s="269">
        <f t="shared" si="9"/>
        <v>1.3184383293193215E-2</v>
      </c>
      <c r="U163" s="269">
        <f t="shared" si="9"/>
        <v>1.4302827184214991E-2</v>
      </c>
      <c r="V163" s="269">
        <f t="shared" si="9"/>
        <v>1.5831831451278627E-2</v>
      </c>
      <c r="W163" s="269">
        <f t="shared" si="9"/>
        <v>1.5382495595005395E-2</v>
      </c>
      <c r="DA163" s="77"/>
    </row>
    <row r="164" spans="1:105" ht="12" customHeight="1" x14ac:dyDescent="0.3">
      <c r="A164" s="202" t="s">
        <v>95</v>
      </c>
      <c r="B164" s="269">
        <f t="shared" ref="B164:W164" si="10">IF(B$9=0,0,B$9/B$5)</f>
        <v>9.4887056332161653E-3</v>
      </c>
      <c r="C164" s="269">
        <f t="shared" si="10"/>
        <v>9.4764892235869418E-3</v>
      </c>
      <c r="D164" s="269">
        <f t="shared" si="10"/>
        <v>1.0265548337548362E-2</v>
      </c>
      <c r="E164" s="269">
        <f t="shared" si="10"/>
        <v>1.1296816295381708E-2</v>
      </c>
      <c r="F164" s="269">
        <f t="shared" si="10"/>
        <v>1.0226067560657344E-2</v>
      </c>
      <c r="G164" s="269">
        <f t="shared" si="10"/>
        <v>9.6767299476653752E-3</v>
      </c>
      <c r="H164" s="269">
        <f t="shared" si="10"/>
        <v>1.3471998731007325E-2</v>
      </c>
      <c r="I164" s="269">
        <f t="shared" si="10"/>
        <v>1.4686373763139306E-2</v>
      </c>
      <c r="J164" s="269">
        <f t="shared" si="10"/>
        <v>1.3194295892184521E-2</v>
      </c>
      <c r="K164" s="269">
        <f t="shared" si="10"/>
        <v>1.3291647605052333E-2</v>
      </c>
      <c r="L164" s="269">
        <f t="shared" si="10"/>
        <v>1.496700770714748E-2</v>
      </c>
      <c r="M164" s="269">
        <f t="shared" si="10"/>
        <v>1.4470190592571004E-2</v>
      </c>
      <c r="N164" s="269">
        <f t="shared" si="10"/>
        <v>1.4387823059992739E-2</v>
      </c>
      <c r="O164" s="269">
        <f t="shared" si="10"/>
        <v>1.2909743491904402E-2</v>
      </c>
      <c r="P164" s="269">
        <f t="shared" si="10"/>
        <v>1.233081194341807E-2</v>
      </c>
      <c r="Q164" s="269">
        <f t="shared" si="10"/>
        <v>1.4145097215540796E-2</v>
      </c>
      <c r="R164" s="269">
        <f t="shared" si="10"/>
        <v>1.6180949949379152E-2</v>
      </c>
      <c r="S164" s="269">
        <f t="shared" si="10"/>
        <v>1.7154918731147772E-2</v>
      </c>
      <c r="T164" s="269">
        <f t="shared" si="10"/>
        <v>1.5227326414712349E-2</v>
      </c>
      <c r="U164" s="269">
        <f t="shared" si="10"/>
        <v>1.6519075131842125E-2</v>
      </c>
      <c r="V164" s="269">
        <f t="shared" si="10"/>
        <v>1.8285001269326789E-2</v>
      </c>
      <c r="W164" s="269">
        <f t="shared" si="10"/>
        <v>1.776604004064047E-2</v>
      </c>
      <c r="DA164" s="77"/>
    </row>
    <row r="165" spans="1:105" ht="12" customHeight="1" x14ac:dyDescent="0.3">
      <c r="A165" s="56" t="s">
        <v>96</v>
      </c>
      <c r="B165" s="270">
        <f t="shared" ref="B165:W165" si="11">IF(B$10=0,0,B$10/B$5)</f>
        <v>3.2874982267499754E-3</v>
      </c>
      <c r="C165" s="270">
        <f t="shared" si="11"/>
        <v>3.3323910948759397E-3</v>
      </c>
      <c r="D165" s="270">
        <f t="shared" si="11"/>
        <v>3.5925773414805123E-3</v>
      </c>
      <c r="E165" s="270">
        <f t="shared" si="11"/>
        <v>3.8936173228027154E-3</v>
      </c>
      <c r="F165" s="270">
        <f t="shared" si="11"/>
        <v>3.2921160281151416E-3</v>
      </c>
      <c r="G165" s="270">
        <f t="shared" si="11"/>
        <v>3.2417171744073465E-3</v>
      </c>
      <c r="H165" s="270">
        <f t="shared" si="11"/>
        <v>4.3943147426195222E-3</v>
      </c>
      <c r="I165" s="270">
        <f t="shared" si="11"/>
        <v>4.8451557393634596E-3</v>
      </c>
      <c r="J165" s="270">
        <f t="shared" si="11"/>
        <v>4.3989811557782876E-3</v>
      </c>
      <c r="K165" s="270">
        <f t="shared" si="11"/>
        <v>5.1642433506036631E-3</v>
      </c>
      <c r="L165" s="270">
        <f t="shared" si="11"/>
        <v>5.5280275782002633E-3</v>
      </c>
      <c r="M165" s="270">
        <f t="shared" si="11"/>
        <v>5.4770387170700856E-3</v>
      </c>
      <c r="N165" s="270">
        <f t="shared" si="11"/>
        <v>5.5591030803725352E-3</v>
      </c>
      <c r="O165" s="270">
        <f t="shared" si="11"/>
        <v>5.2963819557583832E-3</v>
      </c>
      <c r="P165" s="270">
        <f t="shared" si="11"/>
        <v>4.9896072591695323E-3</v>
      </c>
      <c r="Q165" s="270">
        <f t="shared" si="11"/>
        <v>5.6293454912868506E-3</v>
      </c>
      <c r="R165" s="270">
        <f t="shared" si="11"/>
        <v>6.185869595331777E-3</v>
      </c>
      <c r="S165" s="270">
        <f t="shared" si="11"/>
        <v>6.3883782713846197E-3</v>
      </c>
      <c r="T165" s="270">
        <f t="shared" si="11"/>
        <v>5.8374571737803346E-3</v>
      </c>
      <c r="U165" s="270">
        <f t="shared" si="11"/>
        <v>6.1224623240165761E-3</v>
      </c>
      <c r="V165" s="270">
        <f t="shared" si="11"/>
        <v>6.7652631507416567E-3</v>
      </c>
      <c r="W165" s="270">
        <f t="shared" si="11"/>
        <v>6.7030948545424287E-3</v>
      </c>
      <c r="DA165" s="78"/>
    </row>
    <row r="166" spans="1:105" ht="12" customHeight="1" x14ac:dyDescent="0.3">
      <c r="A166" s="134" t="s">
        <v>999</v>
      </c>
      <c r="B166" s="319">
        <f t="shared" ref="B166:W166" si="12">IF(B$16=0,0,B$16/B$5)</f>
        <v>0.89714750366976326</v>
      </c>
      <c r="C166" s="319">
        <f t="shared" si="12"/>
        <v>0.89583450032635936</v>
      </c>
      <c r="D166" s="319">
        <f t="shared" si="12"/>
        <v>0.88925081831100905</v>
      </c>
      <c r="E166" s="319">
        <f t="shared" si="12"/>
        <v>0.88173066263273592</v>
      </c>
      <c r="F166" s="319">
        <f t="shared" si="12"/>
        <v>0.89862226843229365</v>
      </c>
      <c r="G166" s="319">
        <f t="shared" si="12"/>
        <v>0.89754795980383673</v>
      </c>
      <c r="H166" s="319">
        <f t="shared" si="12"/>
        <v>0.86533149266354137</v>
      </c>
      <c r="I166" s="319">
        <f t="shared" si="12"/>
        <v>0.85120850997986175</v>
      </c>
      <c r="J166" s="319">
        <f t="shared" si="12"/>
        <v>0.86248392407114305</v>
      </c>
      <c r="K166" s="319">
        <f t="shared" si="12"/>
        <v>0.81717174261596515</v>
      </c>
      <c r="L166" s="319">
        <f t="shared" si="12"/>
        <v>0.8089880270419133</v>
      </c>
      <c r="M166" s="319">
        <f t="shared" si="12"/>
        <v>0.81004386030299036</v>
      </c>
      <c r="N166" s="319">
        <f t="shared" si="12"/>
        <v>0.80634026644623891</v>
      </c>
      <c r="O166" s="319">
        <f t="shared" si="12"/>
        <v>0.81450083456967126</v>
      </c>
      <c r="P166" s="319">
        <f t="shared" si="12"/>
        <v>0.82662430848266455</v>
      </c>
      <c r="Q166" s="319">
        <f t="shared" si="12"/>
        <v>0.80879413946367251</v>
      </c>
      <c r="R166" s="319">
        <f t="shared" si="12"/>
        <v>0.79322638633043085</v>
      </c>
      <c r="S166" s="319">
        <f t="shared" si="12"/>
        <v>0.79800469519900352</v>
      </c>
      <c r="T166" s="319">
        <f t="shared" si="12"/>
        <v>0.81153656730527846</v>
      </c>
      <c r="U166" s="319">
        <f t="shared" si="12"/>
        <v>0.80624413912061021</v>
      </c>
      <c r="V166" s="319">
        <f t="shared" si="12"/>
        <v>0.78767553627285647</v>
      </c>
      <c r="W166" s="319">
        <f t="shared" si="12"/>
        <v>0.78572299279026125</v>
      </c>
      <c r="DA166" s="140"/>
    </row>
    <row r="167" spans="1:105" ht="12" customHeight="1" x14ac:dyDescent="0.3">
      <c r="A167" s="203" t="s">
        <v>1000</v>
      </c>
      <c r="B167" s="271">
        <f t="shared" ref="B167:W167" si="13">IF(B$25=0,0,B$25/B$5)</f>
        <v>4.5213495628447398E-2</v>
      </c>
      <c r="C167" s="271">
        <f t="shared" si="13"/>
        <v>4.6083632110198031E-2</v>
      </c>
      <c r="D167" s="271">
        <f t="shared" si="13"/>
        <v>4.9635161713999197E-2</v>
      </c>
      <c r="E167" s="271">
        <f t="shared" si="13"/>
        <v>5.3221986964145318E-2</v>
      </c>
      <c r="F167" s="271">
        <f t="shared" si="13"/>
        <v>4.4759449387832183E-2</v>
      </c>
      <c r="G167" s="271">
        <f t="shared" si="13"/>
        <v>4.6260512127214042E-2</v>
      </c>
      <c r="H167" s="271">
        <f t="shared" si="13"/>
        <v>6.0972418931421711E-2</v>
      </c>
      <c r="I167" s="271">
        <f t="shared" si="13"/>
        <v>6.7777239141255344E-2</v>
      </c>
      <c r="J167" s="271">
        <f t="shared" si="13"/>
        <v>6.3550045850808271E-2</v>
      </c>
      <c r="K167" s="271">
        <f t="shared" si="13"/>
        <v>9.9538402971448919E-2</v>
      </c>
      <c r="L167" s="271">
        <f t="shared" si="13"/>
        <v>0.10269615586623503</v>
      </c>
      <c r="M167" s="271">
        <f t="shared" si="13"/>
        <v>0.1020466499520619</v>
      </c>
      <c r="N167" s="271">
        <f t="shared" si="13"/>
        <v>0.10559581758330955</v>
      </c>
      <c r="O167" s="271">
        <f t="shared" si="13"/>
        <v>0.10318195619655478</v>
      </c>
      <c r="P167" s="271">
        <f t="shared" si="13"/>
        <v>9.5147431056274254E-2</v>
      </c>
      <c r="Q167" s="271">
        <f t="shared" si="13"/>
        <v>0.10392961324565139</v>
      </c>
      <c r="R167" s="271">
        <f t="shared" si="13"/>
        <v>0.11244727049170883</v>
      </c>
      <c r="S167" s="271">
        <f t="shared" si="13"/>
        <v>0.10410726358392224</v>
      </c>
      <c r="T167" s="271">
        <f t="shared" si="13"/>
        <v>9.7464270241531231E-2</v>
      </c>
      <c r="U167" s="271">
        <f t="shared" si="13"/>
        <v>9.7737504622965987E-2</v>
      </c>
      <c r="V167" s="271">
        <f t="shared" si="13"/>
        <v>0.10858691015541329</v>
      </c>
      <c r="W167" s="271">
        <f t="shared" si="13"/>
        <v>0.11125902541324191</v>
      </c>
      <c r="DA167" s="79"/>
    </row>
    <row r="168" spans="1:105" ht="12" customHeight="1" x14ac:dyDescent="0.3">
      <c r="A168" s="203" t="s">
        <v>1012</v>
      </c>
      <c r="B168" s="271">
        <f t="shared" ref="B168:W168" si="14">IF(B$36=0,0,B$36/B$5)</f>
        <v>1.6715851593710515E-2</v>
      </c>
      <c r="C168" s="271">
        <f t="shared" si="14"/>
        <v>1.7029764170525142E-2</v>
      </c>
      <c r="D168" s="271">
        <f t="shared" si="14"/>
        <v>1.8364988958971745E-2</v>
      </c>
      <c r="E168" s="271">
        <f t="shared" si="14"/>
        <v>1.9744475915386219E-2</v>
      </c>
      <c r="F168" s="271">
        <f t="shared" si="14"/>
        <v>1.5729159650085419E-2</v>
      </c>
      <c r="G168" s="271">
        <f t="shared" si="14"/>
        <v>1.606960988664579E-2</v>
      </c>
      <c r="H168" s="271">
        <f t="shared" si="14"/>
        <v>2.1323866064553727E-2</v>
      </c>
      <c r="I168" s="271">
        <f t="shared" si="14"/>
        <v>2.381116369680528E-2</v>
      </c>
      <c r="J168" s="271">
        <f t="shared" si="14"/>
        <v>2.1809672724259654E-2</v>
      </c>
      <c r="K168" s="271">
        <f t="shared" si="14"/>
        <v>2.8441980408108119E-2</v>
      </c>
      <c r="L168" s="271">
        <f t="shared" si="14"/>
        <v>2.944124028801974E-2</v>
      </c>
      <c r="M168" s="271">
        <f t="shared" si="14"/>
        <v>2.9567977061788962E-2</v>
      </c>
      <c r="N168" s="271">
        <f t="shared" si="14"/>
        <v>3.0228654664183851E-2</v>
      </c>
      <c r="O168" s="271">
        <f t="shared" si="14"/>
        <v>2.9371964861257236E-2</v>
      </c>
      <c r="P168" s="271">
        <f t="shared" si="14"/>
        <v>2.7412517168076061E-2</v>
      </c>
      <c r="Q168" s="271">
        <f t="shared" si="14"/>
        <v>3.0457897270591696E-2</v>
      </c>
      <c r="R168" s="271">
        <f t="shared" si="14"/>
        <v>3.2528223709477611E-2</v>
      </c>
      <c r="S168" s="271">
        <f t="shared" si="14"/>
        <v>3.2940269385845058E-2</v>
      </c>
      <c r="T168" s="271">
        <f t="shared" si="14"/>
        <v>3.0789390106471082E-2</v>
      </c>
      <c r="U168" s="271">
        <f t="shared" si="14"/>
        <v>3.1559381347436993E-2</v>
      </c>
      <c r="V168" s="271">
        <f t="shared" si="14"/>
        <v>3.4739638504834185E-2</v>
      </c>
      <c r="W168" s="271">
        <f t="shared" si="14"/>
        <v>3.5448975927145701E-2</v>
      </c>
      <c r="DA168" s="79"/>
    </row>
    <row r="169" spans="1:105" ht="12" customHeight="1" x14ac:dyDescent="0.3">
      <c r="A169" s="62" t="s">
        <v>1014</v>
      </c>
      <c r="B169" s="320">
        <f t="shared" ref="B169:W169" si="15">IF(B$37=0,0,B$37/B$5)</f>
        <v>1.5937728580305819E-2</v>
      </c>
      <c r="C169" s="320">
        <f t="shared" si="15"/>
        <v>1.6290686617072447E-2</v>
      </c>
      <c r="D169" s="320">
        <f t="shared" si="15"/>
        <v>1.7561230019190494E-2</v>
      </c>
      <c r="E169" s="320">
        <f t="shared" si="15"/>
        <v>1.8827337780086925E-2</v>
      </c>
      <c r="F169" s="320">
        <f t="shared" si="15"/>
        <v>1.4480506371533156E-2</v>
      </c>
      <c r="G169" s="320">
        <f t="shared" si="15"/>
        <v>1.5066215268879865E-2</v>
      </c>
      <c r="H169" s="320">
        <f t="shared" si="15"/>
        <v>1.9791041248371555E-2</v>
      </c>
      <c r="I169" s="320">
        <f t="shared" si="15"/>
        <v>2.2235837220741045E-2</v>
      </c>
      <c r="J169" s="320">
        <f t="shared" si="15"/>
        <v>2.0381080300080436E-2</v>
      </c>
      <c r="K169" s="320">
        <f t="shared" si="15"/>
        <v>2.7316516474451068E-2</v>
      </c>
      <c r="L169" s="320">
        <f t="shared" si="15"/>
        <v>2.7940697926934752E-2</v>
      </c>
      <c r="M169" s="320">
        <f t="shared" si="15"/>
        <v>2.8238405120448319E-2</v>
      </c>
      <c r="N169" s="320">
        <f t="shared" si="15"/>
        <v>2.8980547483808752E-2</v>
      </c>
      <c r="O169" s="320">
        <f t="shared" si="15"/>
        <v>2.8417814897001695E-2</v>
      </c>
      <c r="P169" s="320">
        <f t="shared" si="15"/>
        <v>2.6446680224022984E-2</v>
      </c>
      <c r="Q169" s="320">
        <f t="shared" si="15"/>
        <v>2.9307927067645526E-2</v>
      </c>
      <c r="R169" s="320">
        <f t="shared" si="15"/>
        <v>3.1011227736327765E-2</v>
      </c>
      <c r="S169" s="320">
        <f t="shared" si="15"/>
        <v>3.1330701058231568E-2</v>
      </c>
      <c r="T169" s="320">
        <f t="shared" si="15"/>
        <v>2.9490295806553764E-2</v>
      </c>
      <c r="U169" s="320">
        <f t="shared" si="15"/>
        <v>3.0025186129300292E-2</v>
      </c>
      <c r="V169" s="320">
        <f t="shared" si="15"/>
        <v>3.3019062296773836E-2</v>
      </c>
      <c r="W169" s="320">
        <f t="shared" si="15"/>
        <v>3.3941173371123567E-2</v>
      </c>
      <c r="DA169" s="141"/>
    </row>
    <row r="170" spans="1:105" ht="12" customHeight="1" x14ac:dyDescent="0.3">
      <c r="A170" s="62" t="s">
        <v>1021</v>
      </c>
      <c r="B170" s="320">
        <f t="shared" ref="B170:W170" si="16">IF(B$43=0,0,B$43/B$5)</f>
        <v>7.781230134047024E-4</v>
      </c>
      <c r="C170" s="320">
        <f t="shared" si="16"/>
        <v>7.3907755345268677E-4</v>
      </c>
      <c r="D170" s="320">
        <f t="shared" si="16"/>
        <v>8.0375893978124871E-4</v>
      </c>
      <c r="E170" s="320">
        <f t="shared" si="16"/>
        <v>9.1713813529929137E-4</v>
      </c>
      <c r="F170" s="320">
        <f t="shared" si="16"/>
        <v>1.2486532785522678E-3</v>
      </c>
      <c r="G170" s="320">
        <f t="shared" si="16"/>
        <v>1.0033946177659269E-3</v>
      </c>
      <c r="H170" s="320">
        <f t="shared" si="16"/>
        <v>1.5328248161821821E-3</v>
      </c>
      <c r="I170" s="320">
        <f t="shared" si="16"/>
        <v>1.5753264760642309E-3</v>
      </c>
      <c r="J170" s="320">
        <f t="shared" si="16"/>
        <v>1.4285924241792252E-3</v>
      </c>
      <c r="K170" s="320">
        <f t="shared" si="16"/>
        <v>1.1254639336570511E-3</v>
      </c>
      <c r="L170" s="320">
        <f t="shared" si="16"/>
        <v>1.5005423610849778E-3</v>
      </c>
      <c r="M170" s="320">
        <f t="shared" si="16"/>
        <v>1.3295719413406362E-3</v>
      </c>
      <c r="N170" s="320">
        <f t="shared" si="16"/>
        <v>1.2481071803750873E-3</v>
      </c>
      <c r="O170" s="320">
        <f t="shared" si="16"/>
        <v>9.5414996425554732E-4</v>
      </c>
      <c r="P170" s="320">
        <f t="shared" si="16"/>
        <v>9.6583694405307245E-4</v>
      </c>
      <c r="Q170" s="320">
        <f t="shared" si="16"/>
        <v>1.1499702029461717E-3</v>
      </c>
      <c r="R170" s="320">
        <f t="shared" si="16"/>
        <v>1.5169959731498486E-3</v>
      </c>
      <c r="S170" s="320">
        <f t="shared" si="16"/>
        <v>1.60956832761349E-3</v>
      </c>
      <c r="T170" s="320">
        <f t="shared" si="16"/>
        <v>1.2990942999173201E-3</v>
      </c>
      <c r="U170" s="320">
        <f t="shared" si="16"/>
        <v>1.5341952181367054E-3</v>
      </c>
      <c r="V170" s="320">
        <f t="shared" si="16"/>
        <v>1.7205762080603558E-3</v>
      </c>
      <c r="W170" s="320">
        <f t="shared" si="16"/>
        <v>1.5078025560221326E-3</v>
      </c>
      <c r="DA170" s="141"/>
    </row>
    <row r="171" spans="1:105" ht="12" customHeight="1" x14ac:dyDescent="0.3">
      <c r="A171" s="203" t="s">
        <v>1023</v>
      </c>
      <c r="B171" s="271">
        <f t="shared" ref="B171:W171" si="17">IF(B$44=0,0,B$44/B$5)</f>
        <v>3.9023237541057918E-3</v>
      </c>
      <c r="C171" s="271">
        <f t="shared" si="17"/>
        <v>3.9423735050082443E-3</v>
      </c>
      <c r="D171" s="271">
        <f t="shared" si="17"/>
        <v>4.2469690357883746E-3</v>
      </c>
      <c r="E171" s="271">
        <f t="shared" si="17"/>
        <v>4.5990477154074245E-3</v>
      </c>
      <c r="F171" s="271">
        <f t="shared" si="17"/>
        <v>3.991271753677029E-3</v>
      </c>
      <c r="G171" s="271">
        <f t="shared" si="17"/>
        <v>3.9310187203037642E-3</v>
      </c>
      <c r="H171" s="271">
        <f t="shared" si="17"/>
        <v>5.3248269609021369E-3</v>
      </c>
      <c r="I171" s="271">
        <f t="shared" si="17"/>
        <v>5.8553147052036389E-3</v>
      </c>
      <c r="J171" s="271">
        <f t="shared" si="17"/>
        <v>5.3501626217938147E-3</v>
      </c>
      <c r="K171" s="271">
        <f t="shared" si="17"/>
        <v>6.6576751613746255E-3</v>
      </c>
      <c r="L171" s="271">
        <f t="shared" si="17"/>
        <v>7.0957118139691501E-3</v>
      </c>
      <c r="M171" s="271">
        <f t="shared" si="17"/>
        <v>7.0025970863373714E-3</v>
      </c>
      <c r="N171" s="271">
        <f t="shared" si="17"/>
        <v>7.1140897917476784E-3</v>
      </c>
      <c r="O171" s="271">
        <f t="shared" si="17"/>
        <v>6.7557371409678775E-3</v>
      </c>
      <c r="P171" s="271">
        <f t="shared" si="17"/>
        <v>6.3201873254218003E-3</v>
      </c>
      <c r="Q171" s="271">
        <f t="shared" si="17"/>
        <v>7.0578524891156723E-3</v>
      </c>
      <c r="R171" s="271">
        <f t="shared" si="17"/>
        <v>7.7495950818768661E-3</v>
      </c>
      <c r="S171" s="271">
        <f t="shared" si="17"/>
        <v>7.7760216656370829E-3</v>
      </c>
      <c r="T171" s="271">
        <f t="shared" si="17"/>
        <v>7.1325636473797051E-3</v>
      </c>
      <c r="U171" s="271">
        <f t="shared" si="17"/>
        <v>7.4302486586117159E-3</v>
      </c>
      <c r="V171" s="271">
        <f t="shared" si="17"/>
        <v>8.2153097368521701E-3</v>
      </c>
      <c r="W171" s="271">
        <f t="shared" si="17"/>
        <v>8.2270817104366616E-3</v>
      </c>
      <c r="DA171" s="79"/>
    </row>
    <row r="172" spans="1:105" ht="12" customHeight="1" x14ac:dyDescent="0.3">
      <c r="A172" s="62" t="s">
        <v>1135</v>
      </c>
      <c r="B172" s="320">
        <f t="shared" ref="B172:W172" si="18">IF(B$45=0,0,B$45/B$5)</f>
        <v>1.7544386023018897E-3</v>
      </c>
      <c r="C172" s="320">
        <f t="shared" si="18"/>
        <v>1.8476963568092722E-3</v>
      </c>
      <c r="D172" s="320">
        <f t="shared" si="18"/>
        <v>1.9992494827192984E-3</v>
      </c>
      <c r="E172" s="320">
        <f t="shared" si="18"/>
        <v>2.136585469838448E-3</v>
      </c>
      <c r="F172" s="320">
        <f t="shared" si="18"/>
        <v>1.4079945046666068E-3</v>
      </c>
      <c r="G172" s="320">
        <f t="shared" si="18"/>
        <v>1.5501981618135897E-3</v>
      </c>
      <c r="H172" s="320">
        <f t="shared" si="18"/>
        <v>1.9833315647589111E-3</v>
      </c>
      <c r="I172" s="320">
        <f t="shared" si="18"/>
        <v>2.2880747483890952E-3</v>
      </c>
      <c r="J172" s="320">
        <f t="shared" si="18"/>
        <v>2.0974046282593406E-3</v>
      </c>
      <c r="K172" s="320">
        <f t="shared" si="18"/>
        <v>2.8957647387562752E-3</v>
      </c>
      <c r="L172" s="320">
        <f t="shared" si="18"/>
        <v>2.8345149311734428E-3</v>
      </c>
      <c r="M172" s="320">
        <f t="shared" si="18"/>
        <v>2.9197274432837274E-3</v>
      </c>
      <c r="N172" s="320">
        <f t="shared" si="18"/>
        <v>3.0450511470131877E-3</v>
      </c>
      <c r="O172" s="320">
        <f t="shared" si="18"/>
        <v>3.1255904373624927E-3</v>
      </c>
      <c r="P172" s="320">
        <f t="shared" si="18"/>
        <v>2.8445231835490222E-3</v>
      </c>
      <c r="Q172" s="320">
        <f t="shared" si="18"/>
        <v>3.124816208319912E-3</v>
      </c>
      <c r="R172" s="320">
        <f t="shared" si="18"/>
        <v>3.1914180794520492E-3</v>
      </c>
      <c r="S172" s="320">
        <f t="shared" si="18"/>
        <v>3.2532406304651767E-3</v>
      </c>
      <c r="T172" s="320">
        <f t="shared" si="18"/>
        <v>3.0840286337816152E-3</v>
      </c>
      <c r="U172" s="320">
        <f t="shared" si="18"/>
        <v>3.0396442616495182E-3</v>
      </c>
      <c r="V172" s="320">
        <f t="shared" si="18"/>
        <v>3.3454482322070054E-3</v>
      </c>
      <c r="W172" s="320">
        <f t="shared" si="18"/>
        <v>3.5856009346736288E-3</v>
      </c>
      <c r="DA172" s="141"/>
    </row>
    <row r="173" spans="1:105" ht="12" customHeight="1" x14ac:dyDescent="0.3">
      <c r="A173" s="62" t="s">
        <v>1026</v>
      </c>
      <c r="B173" s="320">
        <f t="shared" ref="B173:W173" si="19">IF(B$46=0,0,B$46/B$5)</f>
        <v>8.9928366777883479E-4</v>
      </c>
      <c r="C173" s="320">
        <f t="shared" si="19"/>
        <v>9.1659043682866168E-4</v>
      </c>
      <c r="D173" s="320">
        <f t="shared" si="19"/>
        <v>9.8722935832629382E-4</v>
      </c>
      <c r="E173" s="320">
        <f t="shared" si="19"/>
        <v>1.0585703002684978E-3</v>
      </c>
      <c r="F173" s="320">
        <f t="shared" si="19"/>
        <v>8.9025281619511574E-4</v>
      </c>
      <c r="G173" s="320">
        <f t="shared" si="19"/>
        <v>9.2010853044756868E-4</v>
      </c>
      <c r="H173" s="320">
        <f t="shared" si="19"/>
        <v>1.2127242047504443E-3</v>
      </c>
      <c r="I173" s="320">
        <f t="shared" si="19"/>
        <v>1.3480701582498805E-3</v>
      </c>
      <c r="J173" s="320">
        <f t="shared" si="19"/>
        <v>1.2639924767124337E-3</v>
      </c>
      <c r="K173" s="320">
        <f t="shared" si="19"/>
        <v>1.9797907431137085E-3</v>
      </c>
      <c r="L173" s="320">
        <f t="shared" si="19"/>
        <v>2.0425975570017227E-3</v>
      </c>
      <c r="M173" s="320">
        <f t="shared" si="19"/>
        <v>2.0296790676740777E-3</v>
      </c>
      <c r="N173" s="320">
        <f t="shared" si="19"/>
        <v>2.1002710102042232E-3</v>
      </c>
      <c r="O173" s="320">
        <f t="shared" si="19"/>
        <v>2.0522599884679445E-3</v>
      </c>
      <c r="P173" s="320">
        <f t="shared" si="19"/>
        <v>1.8924555509524613E-3</v>
      </c>
      <c r="Q173" s="320">
        <f t="shared" si="19"/>
        <v>2.0671306761687464E-3</v>
      </c>
      <c r="R173" s="320">
        <f t="shared" si="19"/>
        <v>2.2365444749173238E-3</v>
      </c>
      <c r="S173" s="320">
        <f t="shared" si="19"/>
        <v>2.0706640912600128E-3</v>
      </c>
      <c r="T173" s="320">
        <f t="shared" si="19"/>
        <v>1.9385368284828084E-3</v>
      </c>
      <c r="U173" s="320">
        <f t="shared" si="19"/>
        <v>1.9439713832166241E-3</v>
      </c>
      <c r="V173" s="320">
        <f t="shared" si="19"/>
        <v>2.1597629973093982E-3</v>
      </c>
      <c r="W173" s="320">
        <f t="shared" si="19"/>
        <v>2.2129106156562523E-3</v>
      </c>
      <c r="DA173" s="141"/>
    </row>
    <row r="174" spans="1:105" ht="12" customHeight="1" x14ac:dyDescent="0.3">
      <c r="A174" s="62" t="s">
        <v>1038</v>
      </c>
      <c r="B174" s="320">
        <f t="shared" ref="B174:W174" si="20">IF(B$57=0,0,B$57/B$5)</f>
        <v>1.248601484025067E-3</v>
      </c>
      <c r="C174" s="320">
        <f t="shared" si="20"/>
        <v>1.1780867113703104E-3</v>
      </c>
      <c r="D174" s="320">
        <f t="shared" si="20"/>
        <v>1.260490194742782E-3</v>
      </c>
      <c r="E174" s="320">
        <f t="shared" si="20"/>
        <v>1.4038919453004785E-3</v>
      </c>
      <c r="F174" s="320">
        <f t="shared" si="20"/>
        <v>1.693024432815307E-3</v>
      </c>
      <c r="G174" s="320">
        <f t="shared" si="20"/>
        <v>1.4607120280426056E-3</v>
      </c>
      <c r="H174" s="320">
        <f t="shared" si="20"/>
        <v>2.1287711913927816E-3</v>
      </c>
      <c r="I174" s="320">
        <f t="shared" si="20"/>
        <v>2.2191697985646632E-3</v>
      </c>
      <c r="J174" s="320">
        <f t="shared" si="20"/>
        <v>1.9887655168220413E-3</v>
      </c>
      <c r="K174" s="320">
        <f t="shared" si="20"/>
        <v>1.7821196795046418E-3</v>
      </c>
      <c r="L174" s="320">
        <f t="shared" si="20"/>
        <v>2.2185993257939842E-3</v>
      </c>
      <c r="M174" s="320">
        <f t="shared" si="20"/>
        <v>2.0531905753795668E-3</v>
      </c>
      <c r="N174" s="320">
        <f t="shared" si="20"/>
        <v>1.968767634530267E-3</v>
      </c>
      <c r="O174" s="320">
        <f t="shared" si="20"/>
        <v>1.5778867151374396E-3</v>
      </c>
      <c r="P174" s="320">
        <f t="shared" si="20"/>
        <v>1.583208590920317E-3</v>
      </c>
      <c r="Q174" s="320">
        <f t="shared" si="20"/>
        <v>1.8659056046270138E-3</v>
      </c>
      <c r="R174" s="320">
        <f t="shared" si="20"/>
        <v>2.3216325275074948E-3</v>
      </c>
      <c r="S174" s="320">
        <f t="shared" si="20"/>
        <v>2.4521169439118934E-3</v>
      </c>
      <c r="T174" s="320">
        <f t="shared" si="20"/>
        <v>2.1099981851152808E-3</v>
      </c>
      <c r="U174" s="320">
        <f t="shared" si="20"/>
        <v>2.4466330137455738E-3</v>
      </c>
      <c r="V174" s="320">
        <f t="shared" si="20"/>
        <v>2.7100985073357652E-3</v>
      </c>
      <c r="W174" s="320">
        <f t="shared" si="20"/>
        <v>2.4285701601067795E-3</v>
      </c>
      <c r="DA174" s="141"/>
    </row>
    <row r="175" spans="1:105" ht="12" customHeight="1" x14ac:dyDescent="0.3">
      <c r="A175" s="41" t="s">
        <v>1040</v>
      </c>
      <c r="B175" s="321">
        <f t="shared" ref="B175:W175" si="21">IF(B$58=0,0,B$58/B$5)</f>
        <v>1.3993023475791601E-2</v>
      </c>
      <c r="C175" s="321">
        <f t="shared" si="21"/>
        <v>1.4062450160776462E-2</v>
      </c>
      <c r="D175" s="321">
        <f t="shared" si="21"/>
        <v>1.35530373882144E-2</v>
      </c>
      <c r="E175" s="321">
        <f t="shared" si="21"/>
        <v>1.3308312290374501E-2</v>
      </c>
      <c r="F175" s="321">
        <f t="shared" si="21"/>
        <v>1.2331423307585129E-2</v>
      </c>
      <c r="G175" s="321">
        <f t="shared" si="21"/>
        <v>1.2817712843422516E-2</v>
      </c>
      <c r="H175" s="321">
        <f t="shared" si="21"/>
        <v>1.4625933835101673E-2</v>
      </c>
      <c r="I175" s="321">
        <f t="shared" si="21"/>
        <v>1.5949084060944523E-2</v>
      </c>
      <c r="J175" s="321">
        <f t="shared" si="21"/>
        <v>1.4957799773475279E-2</v>
      </c>
      <c r="K175" s="321">
        <f t="shared" si="21"/>
        <v>1.5374011181669256E-2</v>
      </c>
      <c r="L175" s="321">
        <f t="shared" si="21"/>
        <v>1.511347386461104E-2</v>
      </c>
      <c r="M175" s="321">
        <f t="shared" si="21"/>
        <v>1.5758091681535785E-2</v>
      </c>
      <c r="N175" s="321">
        <f t="shared" si="21"/>
        <v>1.5229640654632073E-2</v>
      </c>
      <c r="O175" s="321">
        <f t="shared" si="21"/>
        <v>1.4035694300149067E-2</v>
      </c>
      <c r="P175" s="321">
        <f t="shared" si="21"/>
        <v>1.3852926953806645E-2</v>
      </c>
      <c r="Q175" s="321">
        <f t="shared" si="21"/>
        <v>1.4703691118529033E-2</v>
      </c>
      <c r="R175" s="321">
        <f t="shared" si="21"/>
        <v>1.4199805745546102E-2</v>
      </c>
      <c r="S175" s="321">
        <f t="shared" si="21"/>
        <v>1.5094278148583083E-2</v>
      </c>
      <c r="T175" s="321">
        <f t="shared" si="21"/>
        <v>1.5560820926887067E-2</v>
      </c>
      <c r="U175" s="321">
        <f t="shared" si="21"/>
        <v>1.6539979235024326E-2</v>
      </c>
      <c r="V175" s="321">
        <f t="shared" si="21"/>
        <v>1.5977224667407624E-2</v>
      </c>
      <c r="W175" s="321">
        <f t="shared" si="21"/>
        <v>1.5678358757362305E-2</v>
      </c>
      <c r="DA175" s="82"/>
    </row>
    <row r="176" spans="1:105" ht="12" hidden="1" customHeight="1" x14ac:dyDescent="0.3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3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3">
      <c r="A178" s="35" t="s">
        <v>47</v>
      </c>
      <c r="B178" s="234">
        <f t="shared" ref="B178:W178" si="22">SUM(B$179:B$183,B$185:B$186,B$188:B$189,B$191:B$194)</f>
        <v>1</v>
      </c>
      <c r="C178" s="234">
        <f t="shared" si="22"/>
        <v>0.99999999999999967</v>
      </c>
      <c r="D178" s="234">
        <f t="shared" si="22"/>
        <v>1</v>
      </c>
      <c r="E178" s="234">
        <f t="shared" si="22"/>
        <v>0.99999999999999978</v>
      </c>
      <c r="F178" s="234">
        <f t="shared" si="22"/>
        <v>1.0000000000000004</v>
      </c>
      <c r="G178" s="234">
        <f t="shared" si="22"/>
        <v>1.0000000000000002</v>
      </c>
      <c r="H178" s="234">
        <f t="shared" si="22"/>
        <v>1</v>
      </c>
      <c r="I178" s="234">
        <f t="shared" si="22"/>
        <v>0.99999999999999989</v>
      </c>
      <c r="J178" s="234">
        <f t="shared" si="22"/>
        <v>0.99999999999999989</v>
      </c>
      <c r="K178" s="234">
        <f t="shared" si="22"/>
        <v>1</v>
      </c>
      <c r="L178" s="234">
        <f t="shared" si="22"/>
        <v>1.0000000000000002</v>
      </c>
      <c r="M178" s="234">
        <f t="shared" si="22"/>
        <v>1</v>
      </c>
      <c r="N178" s="234">
        <f t="shared" si="22"/>
        <v>0.99999999999999978</v>
      </c>
      <c r="O178" s="234">
        <f t="shared" si="22"/>
        <v>1.0000000000000002</v>
      </c>
      <c r="P178" s="234">
        <f t="shared" si="22"/>
        <v>0.99999999999999978</v>
      </c>
      <c r="Q178" s="234">
        <f t="shared" si="22"/>
        <v>1</v>
      </c>
      <c r="R178" s="234">
        <f t="shared" si="22"/>
        <v>1.0000000000000004</v>
      </c>
      <c r="S178" s="234">
        <f t="shared" si="22"/>
        <v>0.99999999999999967</v>
      </c>
      <c r="T178" s="234">
        <f t="shared" si="22"/>
        <v>0.99999999999999967</v>
      </c>
      <c r="U178" s="234">
        <f t="shared" si="22"/>
        <v>1</v>
      </c>
      <c r="V178" s="234">
        <f t="shared" si="22"/>
        <v>1</v>
      </c>
      <c r="W178" s="234">
        <f t="shared" si="22"/>
        <v>1.0000000000000002</v>
      </c>
      <c r="DA178" s="95"/>
    </row>
    <row r="179" spans="1:105" ht="12" customHeight="1" x14ac:dyDescent="0.3">
      <c r="A179" s="55" t="s">
        <v>92</v>
      </c>
      <c r="B179" s="268">
        <f t="shared" ref="B179:W179" si="23">IF(B$62=0,0,B$62/B$61)</f>
        <v>7.5828427021979346E-3</v>
      </c>
      <c r="C179" s="268">
        <f t="shared" si="23"/>
        <v>7.4750962634052018E-3</v>
      </c>
      <c r="D179" s="268">
        <f t="shared" si="23"/>
        <v>7.5052998409814997E-3</v>
      </c>
      <c r="E179" s="268">
        <f t="shared" si="23"/>
        <v>7.6404813240182369E-3</v>
      </c>
      <c r="F179" s="268">
        <f t="shared" si="23"/>
        <v>8.1035587384111034E-3</v>
      </c>
      <c r="G179" s="268">
        <f t="shared" si="23"/>
        <v>7.6453483061459885E-3</v>
      </c>
      <c r="H179" s="268">
        <f t="shared" si="23"/>
        <v>7.930131555360204E-3</v>
      </c>
      <c r="I179" s="268">
        <f t="shared" si="23"/>
        <v>7.820697456561318E-3</v>
      </c>
      <c r="J179" s="268">
        <f t="shared" si="23"/>
        <v>7.6226943071936535E-3</v>
      </c>
      <c r="K179" s="268">
        <f t="shared" si="23"/>
        <v>5.7028056452797056E-3</v>
      </c>
      <c r="L179" s="268">
        <f t="shared" si="23"/>
        <v>6.0949789008646928E-3</v>
      </c>
      <c r="M179" s="268">
        <f t="shared" si="23"/>
        <v>5.9565461562367987E-3</v>
      </c>
      <c r="N179" s="268">
        <f t="shared" si="23"/>
        <v>5.7892724701197789E-3</v>
      </c>
      <c r="O179" s="268">
        <f t="shared" si="23"/>
        <v>5.4224369178106149E-3</v>
      </c>
      <c r="P179" s="268">
        <f t="shared" si="23"/>
        <v>5.5633262745357652E-3</v>
      </c>
      <c r="Q179" s="268">
        <f t="shared" si="23"/>
        <v>5.7602531871574006E-3</v>
      </c>
      <c r="R179" s="268">
        <f t="shared" si="23"/>
        <v>6.0264259927650622E-3</v>
      </c>
      <c r="S179" s="268">
        <f t="shared" si="23"/>
        <v>6.5610684093858349E-3</v>
      </c>
      <c r="T179" s="268">
        <f t="shared" si="23"/>
        <v>6.1401075443482415E-3</v>
      </c>
      <c r="U179" s="268">
        <f t="shared" si="23"/>
        <v>6.4086497722007762E-3</v>
      </c>
      <c r="V179" s="268">
        <f t="shared" si="23"/>
        <v>6.4228701537116387E-3</v>
      </c>
      <c r="W179" s="268">
        <f t="shared" si="23"/>
        <v>6.2775276159760356E-3</v>
      </c>
      <c r="DA179" s="76"/>
    </row>
    <row r="180" spans="1:105" ht="12" customHeight="1" x14ac:dyDescent="0.3">
      <c r="A180" s="202" t="s">
        <v>93</v>
      </c>
      <c r="B180" s="269">
        <f t="shared" ref="B180:W180" si="24">IF(B$63=0,0,B$63/B$61)</f>
        <v>1.6007376016194362E-2</v>
      </c>
      <c r="C180" s="269">
        <f t="shared" si="24"/>
        <v>1.5779923353928103E-2</v>
      </c>
      <c r="D180" s="269">
        <f t="shared" si="24"/>
        <v>1.5843683086562137E-2</v>
      </c>
      <c r="E180" s="269">
        <f t="shared" si="24"/>
        <v>1.612905110939725E-2</v>
      </c>
      <c r="F180" s="269">
        <f t="shared" si="24"/>
        <v>1.7106607230223152E-2</v>
      </c>
      <c r="G180" s="269">
        <f t="shared" si="24"/>
        <v>1.6139325305505842E-2</v>
      </c>
      <c r="H180" s="269">
        <f t="shared" si="24"/>
        <v>1.6740502559514318E-2</v>
      </c>
      <c r="I180" s="269">
        <f t="shared" si="24"/>
        <v>1.6509487248071889E-2</v>
      </c>
      <c r="J180" s="269">
        <f t="shared" si="24"/>
        <v>1.6091502728440479E-2</v>
      </c>
      <c r="K180" s="269">
        <f t="shared" si="24"/>
        <v>1.2038619010889946E-2</v>
      </c>
      <c r="L180" s="269">
        <f t="shared" si="24"/>
        <v>1.2866496498553561E-2</v>
      </c>
      <c r="M180" s="269">
        <f t="shared" si="24"/>
        <v>1.2574265064612532E-2</v>
      </c>
      <c r="N180" s="269">
        <f t="shared" si="24"/>
        <v>1.2221150421931915E-2</v>
      </c>
      <c r="O180" s="269">
        <f t="shared" si="24"/>
        <v>1.1446760809416392E-2</v>
      </c>
      <c r="P180" s="269">
        <f t="shared" si="24"/>
        <v>1.1744178149898163E-2</v>
      </c>
      <c r="Q180" s="269">
        <f t="shared" si="24"/>
        <v>1.2159890734458173E-2</v>
      </c>
      <c r="R180" s="269">
        <f t="shared" si="24"/>
        <v>1.2721781354108286E-2</v>
      </c>
      <c r="S180" s="269">
        <f t="shared" si="24"/>
        <v>1.3850411148126681E-2</v>
      </c>
      <c r="T180" s="269">
        <f t="shared" si="24"/>
        <v>1.3200124255418567E-2</v>
      </c>
      <c r="U180" s="269">
        <f t="shared" si="24"/>
        <v>1.398963752362626E-2</v>
      </c>
      <c r="V180" s="269">
        <f t="shared" si="24"/>
        <v>1.4193554158904291E-2</v>
      </c>
      <c r="W180" s="269">
        <f t="shared" si="24"/>
        <v>1.3605282940526715E-2</v>
      </c>
      <c r="DA180" s="77"/>
    </row>
    <row r="181" spans="1:105" ht="12" customHeight="1" x14ac:dyDescent="0.3">
      <c r="A181" s="202" t="s">
        <v>94</v>
      </c>
      <c r="B181" s="269">
        <f t="shared" ref="B181:W181" si="25">IF(B$64=0,0,B$64/B$61)</f>
        <v>9.5293767823709019E-2</v>
      </c>
      <c r="C181" s="269">
        <f t="shared" si="25"/>
        <v>9.3939715718794572E-2</v>
      </c>
      <c r="D181" s="269">
        <f t="shared" si="25"/>
        <v>9.4319284809442697E-2</v>
      </c>
      <c r="E181" s="269">
        <f t="shared" si="25"/>
        <v>9.6018113779590533E-2</v>
      </c>
      <c r="F181" s="269">
        <f t="shared" si="25"/>
        <v>0.10183761885764862</v>
      </c>
      <c r="G181" s="269">
        <f t="shared" si="25"/>
        <v>9.6079277261822527E-2</v>
      </c>
      <c r="H181" s="269">
        <f t="shared" si="25"/>
        <v>9.9658155249471483E-2</v>
      </c>
      <c r="I181" s="269">
        <f t="shared" si="25"/>
        <v>9.8282894280400435E-2</v>
      </c>
      <c r="J181" s="269">
        <f t="shared" si="25"/>
        <v>9.5794583908521608E-2</v>
      </c>
      <c r="K181" s="269">
        <f t="shared" si="25"/>
        <v>7.1667296612588458E-2</v>
      </c>
      <c r="L181" s="269">
        <f t="shared" si="25"/>
        <v>7.6595747410275652E-2</v>
      </c>
      <c r="M181" s="269">
        <f t="shared" si="25"/>
        <v>7.4856059756996787E-2</v>
      </c>
      <c r="N181" s="269">
        <f t="shared" si="25"/>
        <v>7.2753927293767576E-2</v>
      </c>
      <c r="O181" s="269">
        <f t="shared" si="25"/>
        <v>6.8143896026588685E-2</v>
      </c>
      <c r="P181" s="269">
        <f t="shared" si="25"/>
        <v>6.9914455983569823E-2</v>
      </c>
      <c r="Q181" s="269">
        <f t="shared" si="25"/>
        <v>7.2389241262205029E-2</v>
      </c>
      <c r="R181" s="269">
        <f t="shared" si="25"/>
        <v>7.5734241354480411E-2</v>
      </c>
      <c r="S181" s="269">
        <f t="shared" si="25"/>
        <v>8.2453105548168523E-2</v>
      </c>
      <c r="T181" s="269">
        <f t="shared" si="25"/>
        <v>7.70149208959654E-2</v>
      </c>
      <c r="U181" s="269">
        <f t="shared" si="25"/>
        <v>8.0251508942822875E-2</v>
      </c>
      <c r="V181" s="269">
        <f t="shared" si="25"/>
        <v>8.0316243999929274E-2</v>
      </c>
      <c r="W181" s="269">
        <f t="shared" si="25"/>
        <v>7.8403131443622251E-2</v>
      </c>
      <c r="DA181" s="77"/>
    </row>
    <row r="182" spans="1:105" ht="12" customHeight="1" x14ac:dyDescent="0.3">
      <c r="A182" s="202" t="s">
        <v>95</v>
      </c>
      <c r="B182" s="269">
        <f t="shared" ref="B182:W182" si="26">IF(B$65=0,0,B$65/B$61)</f>
        <v>0.11277719723692936</v>
      </c>
      <c r="C182" s="269">
        <f t="shared" si="26"/>
        <v>0.11117471887142363</v>
      </c>
      <c r="D182" s="269">
        <f t="shared" si="26"/>
        <v>0.11162392703244693</v>
      </c>
      <c r="E182" s="269">
        <f t="shared" si="26"/>
        <v>0.11363443804710847</v>
      </c>
      <c r="F182" s="269">
        <f t="shared" si="26"/>
        <v>0.12052164050533878</v>
      </c>
      <c r="G182" s="269">
        <f t="shared" si="26"/>
        <v>0.11370682311757956</v>
      </c>
      <c r="H182" s="269">
        <f t="shared" si="26"/>
        <v>0.1179423134116214</v>
      </c>
      <c r="I182" s="269">
        <f t="shared" si="26"/>
        <v>0.11631473501795241</v>
      </c>
      <c r="J182" s="269">
        <f t="shared" si="26"/>
        <v>0.1133698974277836</v>
      </c>
      <c r="K182" s="269">
        <f t="shared" si="26"/>
        <v>8.4816006650799039E-2</v>
      </c>
      <c r="L182" s="269">
        <f t="shared" si="26"/>
        <v>9.0648674204794014E-2</v>
      </c>
      <c r="M182" s="269">
        <f t="shared" si="26"/>
        <v>8.858980821507427E-2</v>
      </c>
      <c r="N182" s="269">
        <f t="shared" si="26"/>
        <v>8.610200011557366E-2</v>
      </c>
      <c r="O182" s="269">
        <f t="shared" si="26"/>
        <v>8.0646172128492066E-2</v>
      </c>
      <c r="P182" s="269">
        <f t="shared" si="26"/>
        <v>8.2741574525191E-2</v>
      </c>
      <c r="Q182" s="269">
        <f t="shared" si="26"/>
        <v>8.5670405590030599E-2</v>
      </c>
      <c r="R182" s="269">
        <f t="shared" si="26"/>
        <v>8.9629108701255802E-2</v>
      </c>
      <c r="S182" s="269">
        <f t="shared" si="26"/>
        <v>9.7580674576807011E-2</v>
      </c>
      <c r="T182" s="269">
        <f t="shared" si="26"/>
        <v>9.2912904657452236E-2</v>
      </c>
      <c r="U182" s="269">
        <f t="shared" si="26"/>
        <v>9.839469557034923E-2</v>
      </c>
      <c r="V182" s="269">
        <f t="shared" si="26"/>
        <v>9.9833312329210222E-2</v>
      </c>
      <c r="W182" s="269">
        <f t="shared" si="26"/>
        <v>9.5853666215857197E-2</v>
      </c>
      <c r="DA182" s="77"/>
    </row>
    <row r="183" spans="1:105" ht="12" customHeight="1" x14ac:dyDescent="0.3">
      <c r="A183" s="56" t="s">
        <v>96</v>
      </c>
      <c r="B183" s="270">
        <f t="shared" ref="B183:W183" si="27">IF(B$66=0,0,B$66/B$61)</f>
        <v>3.7516804064708864E-2</v>
      </c>
      <c r="C183" s="270">
        <f t="shared" si="27"/>
        <v>3.7537082646306077E-2</v>
      </c>
      <c r="D183" s="270">
        <f t="shared" si="27"/>
        <v>3.7508289205982807E-2</v>
      </c>
      <c r="E183" s="270">
        <f t="shared" si="27"/>
        <v>3.7605654529708647E-2</v>
      </c>
      <c r="F183" s="270">
        <f t="shared" si="27"/>
        <v>3.7254393246363753E-2</v>
      </c>
      <c r="G183" s="270">
        <f t="shared" si="27"/>
        <v>3.6574551648888641E-2</v>
      </c>
      <c r="H183" s="270">
        <f t="shared" si="27"/>
        <v>3.6938117067479966E-2</v>
      </c>
      <c r="I183" s="270">
        <f t="shared" si="27"/>
        <v>3.6844603285387051E-2</v>
      </c>
      <c r="J183" s="270">
        <f t="shared" si="27"/>
        <v>3.6291892894464169E-2</v>
      </c>
      <c r="K183" s="270">
        <f t="shared" si="27"/>
        <v>3.1641108202998848E-2</v>
      </c>
      <c r="L183" s="270">
        <f t="shared" si="27"/>
        <v>3.2147163556026412E-2</v>
      </c>
      <c r="M183" s="270">
        <f t="shared" si="27"/>
        <v>3.2195954540492941E-2</v>
      </c>
      <c r="N183" s="270">
        <f t="shared" si="27"/>
        <v>3.1942497048918946E-2</v>
      </c>
      <c r="O183" s="270">
        <f t="shared" si="27"/>
        <v>3.1768113594854507E-2</v>
      </c>
      <c r="P183" s="270">
        <f t="shared" si="27"/>
        <v>3.214729636367207E-2</v>
      </c>
      <c r="Q183" s="270">
        <f t="shared" si="27"/>
        <v>3.2736238373347361E-2</v>
      </c>
      <c r="R183" s="270">
        <f t="shared" si="27"/>
        <v>3.2899690167700842E-2</v>
      </c>
      <c r="S183" s="270">
        <f t="shared" si="27"/>
        <v>3.4890866846409796E-2</v>
      </c>
      <c r="T183" s="270">
        <f t="shared" si="27"/>
        <v>3.6805863738508998E-2</v>
      </c>
      <c r="U183" s="270">
        <f t="shared" si="27"/>
        <v>3.6293472355827458E-2</v>
      </c>
      <c r="V183" s="270">
        <f t="shared" si="27"/>
        <v>3.5524501597281585E-2</v>
      </c>
      <c r="W183" s="270">
        <f t="shared" si="27"/>
        <v>3.4724775082328053E-2</v>
      </c>
      <c r="DA183" s="78"/>
    </row>
    <row r="184" spans="1:105" ht="12" customHeight="1" x14ac:dyDescent="0.3">
      <c r="A184" s="203" t="s">
        <v>1053</v>
      </c>
      <c r="B184" s="271">
        <f t="shared" ref="B184:W184" si="28">IF(B$72=0,0,B$72/B$61)</f>
        <v>0.48811761411421406</v>
      </c>
      <c r="C184" s="271">
        <f t="shared" si="28"/>
        <v>0.49105234039752277</v>
      </c>
      <c r="D184" s="271">
        <f t="shared" si="28"/>
        <v>0.49019034567327668</v>
      </c>
      <c r="E184" s="271">
        <f t="shared" si="28"/>
        <v>0.4862177992321558</v>
      </c>
      <c r="F184" s="271">
        <f t="shared" si="28"/>
        <v>0.48065925297217371</v>
      </c>
      <c r="G184" s="271">
        <f t="shared" si="28"/>
        <v>0.49531101263044486</v>
      </c>
      <c r="H184" s="271">
        <f t="shared" si="28"/>
        <v>0.48637998989446385</v>
      </c>
      <c r="I184" s="271">
        <f t="shared" si="28"/>
        <v>0.48895879786683222</v>
      </c>
      <c r="J184" s="271">
        <f t="shared" si="28"/>
        <v>0.49781993951969622</v>
      </c>
      <c r="K184" s="271">
        <f t="shared" si="28"/>
        <v>0.57799771990013826</v>
      </c>
      <c r="L184" s="271">
        <f t="shared" si="28"/>
        <v>0.56598809594589938</v>
      </c>
      <c r="M184" s="271">
        <f t="shared" si="28"/>
        <v>0.56859091860753008</v>
      </c>
      <c r="N184" s="271">
        <f t="shared" si="28"/>
        <v>0.57508833939973802</v>
      </c>
      <c r="O184" s="271">
        <f t="shared" si="28"/>
        <v>0.58625483579908122</v>
      </c>
      <c r="P184" s="271">
        <f t="shared" si="28"/>
        <v>0.58037679461177272</v>
      </c>
      <c r="Q184" s="271">
        <f t="shared" si="28"/>
        <v>0.57213239787042458</v>
      </c>
      <c r="R184" s="271">
        <f t="shared" si="28"/>
        <v>0.56611892441195999</v>
      </c>
      <c r="S184" s="271">
        <f t="shared" si="28"/>
        <v>0.5380835073162652</v>
      </c>
      <c r="T184" s="271">
        <f t="shared" si="28"/>
        <v>0.54197839052588004</v>
      </c>
      <c r="U184" s="271">
        <f t="shared" si="28"/>
        <v>0.53098374491328115</v>
      </c>
      <c r="V184" s="271">
        <f t="shared" si="28"/>
        <v>0.53481458917541047</v>
      </c>
      <c r="W184" s="271">
        <f t="shared" si="28"/>
        <v>0.54236573248853348</v>
      </c>
      <c r="DA184" s="79"/>
    </row>
    <row r="185" spans="1:105" ht="12" customHeight="1" x14ac:dyDescent="0.3">
      <c r="A185" s="62" t="s">
        <v>1054</v>
      </c>
      <c r="B185" s="320">
        <f t="shared" ref="B185:W185" si="29">IF(B$73=0,0,B$73/B$61)</f>
        <v>0.48769669870809246</v>
      </c>
      <c r="C185" s="320">
        <f t="shared" si="29"/>
        <v>0.49063740587981247</v>
      </c>
      <c r="D185" s="320">
        <f t="shared" si="29"/>
        <v>0.4897737345876062</v>
      </c>
      <c r="E185" s="320">
        <f t="shared" si="29"/>
        <v>0.48579368436840797</v>
      </c>
      <c r="F185" s="320">
        <f t="shared" si="29"/>
        <v>0.48020943318144793</v>
      </c>
      <c r="G185" s="320">
        <f t="shared" si="29"/>
        <v>0.49488662760577723</v>
      </c>
      <c r="H185" s="320">
        <f t="shared" si="29"/>
        <v>0.48593979685930372</v>
      </c>
      <c r="I185" s="320">
        <f t="shared" si="29"/>
        <v>0.48852467940026706</v>
      </c>
      <c r="J185" s="320">
        <f t="shared" si="29"/>
        <v>0.49739681199403574</v>
      </c>
      <c r="K185" s="320">
        <f t="shared" si="29"/>
        <v>0.57768116331991015</v>
      </c>
      <c r="L185" s="320">
        <f t="shared" si="29"/>
        <v>0.56564977025194607</v>
      </c>
      <c r="M185" s="320">
        <f t="shared" si="29"/>
        <v>0.5682602771656724</v>
      </c>
      <c r="N185" s="320">
        <f t="shared" si="29"/>
        <v>0.57476698313947916</v>
      </c>
      <c r="O185" s="320">
        <f t="shared" si="29"/>
        <v>0.58595384218401292</v>
      </c>
      <c r="P185" s="320">
        <f t="shared" si="29"/>
        <v>0.58006798038072527</v>
      </c>
      <c r="Q185" s="320">
        <f t="shared" si="29"/>
        <v>0.57181265243921153</v>
      </c>
      <c r="R185" s="320">
        <f t="shared" si="29"/>
        <v>0.56578440401587271</v>
      </c>
      <c r="S185" s="320">
        <f t="shared" si="29"/>
        <v>0.53771930949724311</v>
      </c>
      <c r="T185" s="320">
        <f t="shared" si="29"/>
        <v>0.54163162373912455</v>
      </c>
      <c r="U185" s="320">
        <f t="shared" si="29"/>
        <v>0.53061652758002309</v>
      </c>
      <c r="V185" s="320">
        <f t="shared" si="29"/>
        <v>0.5344420099525663</v>
      </c>
      <c r="W185" s="320">
        <f t="shared" si="29"/>
        <v>0.54200798033799258</v>
      </c>
      <c r="DA185" s="141"/>
    </row>
    <row r="186" spans="1:105" ht="12" customHeight="1" x14ac:dyDescent="0.3">
      <c r="A186" s="62" t="s">
        <v>1066</v>
      </c>
      <c r="B186" s="320">
        <f t="shared" ref="B186:W186" si="30">IF(B$84=0,0,B$84/B$61)</f>
        <v>4.2091540612162527E-4</v>
      </c>
      <c r="C186" s="320">
        <f t="shared" si="30"/>
        <v>4.1493451771028328E-4</v>
      </c>
      <c r="D186" s="320">
        <f t="shared" si="30"/>
        <v>4.166110856704982E-4</v>
      </c>
      <c r="E186" s="320">
        <f t="shared" si="30"/>
        <v>4.241148637478197E-4</v>
      </c>
      <c r="F186" s="320">
        <f t="shared" si="30"/>
        <v>4.4981979072572287E-4</v>
      </c>
      <c r="G186" s="320">
        <f t="shared" si="30"/>
        <v>4.2438502466758866E-4</v>
      </c>
      <c r="H186" s="320">
        <f t="shared" si="30"/>
        <v>4.401930351601302E-4</v>
      </c>
      <c r="I186" s="320">
        <f t="shared" si="30"/>
        <v>4.341184665651448E-4</v>
      </c>
      <c r="J186" s="320">
        <f t="shared" si="30"/>
        <v>4.2312752566045031E-4</v>
      </c>
      <c r="K186" s="320">
        <f t="shared" si="30"/>
        <v>3.1655658022812879E-4</v>
      </c>
      <c r="L186" s="320">
        <f t="shared" si="30"/>
        <v>3.3832569395334802E-4</v>
      </c>
      <c r="M186" s="320">
        <f t="shared" si="30"/>
        <v>3.3064144185766727E-4</v>
      </c>
      <c r="N186" s="320">
        <f t="shared" si="30"/>
        <v>3.2135626025881945E-4</v>
      </c>
      <c r="O186" s="320">
        <f t="shared" si="30"/>
        <v>3.0099361506834131E-4</v>
      </c>
      <c r="P186" s="320">
        <f t="shared" si="30"/>
        <v>3.088142310474903E-4</v>
      </c>
      <c r="Q186" s="320">
        <f t="shared" si="30"/>
        <v>3.1974543121314659E-4</v>
      </c>
      <c r="R186" s="320">
        <f t="shared" si="30"/>
        <v>3.3452039608725744E-4</v>
      </c>
      <c r="S186" s="320">
        <f t="shared" si="30"/>
        <v>3.6419781902213556E-4</v>
      </c>
      <c r="T186" s="320">
        <f t="shared" si="30"/>
        <v>3.4676678675549656E-4</v>
      </c>
      <c r="U186" s="320">
        <f t="shared" si="30"/>
        <v>3.6721733325801312E-4</v>
      </c>
      <c r="V186" s="320">
        <f t="shared" si="30"/>
        <v>3.7257922284421807E-4</v>
      </c>
      <c r="W186" s="320">
        <f t="shared" si="30"/>
        <v>3.5775215054096633E-4</v>
      </c>
      <c r="DA186" s="141"/>
    </row>
    <row r="187" spans="1:105" ht="12" customHeight="1" x14ac:dyDescent="0.3">
      <c r="A187" s="203" t="s">
        <v>1012</v>
      </c>
      <c r="B187" s="271">
        <f t="shared" ref="B187:W187" si="31">IF(B$85=0,0,B$85/B$61)</f>
        <v>0.16501846129320175</v>
      </c>
      <c r="C187" s="271">
        <f t="shared" si="31"/>
        <v>0.16594222302938896</v>
      </c>
      <c r="D187" s="271">
        <f t="shared" si="31"/>
        <v>0.16586529279137394</v>
      </c>
      <c r="E187" s="271">
        <f t="shared" si="31"/>
        <v>0.16496401407764683</v>
      </c>
      <c r="F187" s="271">
        <f t="shared" si="31"/>
        <v>0.15397549199904684</v>
      </c>
      <c r="G187" s="271">
        <f t="shared" si="31"/>
        <v>0.15683859440693565</v>
      </c>
      <c r="H187" s="271">
        <f t="shared" si="31"/>
        <v>0.15505767153861039</v>
      </c>
      <c r="I187" s="271">
        <f t="shared" si="31"/>
        <v>0.15663560280241934</v>
      </c>
      <c r="J187" s="271">
        <f t="shared" si="31"/>
        <v>0.15565045198677999</v>
      </c>
      <c r="K187" s="271">
        <f t="shared" si="31"/>
        <v>0.15074695153291481</v>
      </c>
      <c r="L187" s="271">
        <f t="shared" si="31"/>
        <v>0.148105872604473</v>
      </c>
      <c r="M187" s="271">
        <f t="shared" si="31"/>
        <v>0.15035602158444908</v>
      </c>
      <c r="N187" s="271">
        <f t="shared" si="31"/>
        <v>0.15025421852482948</v>
      </c>
      <c r="O187" s="271">
        <f t="shared" si="31"/>
        <v>0.15240136199437188</v>
      </c>
      <c r="P187" s="271">
        <f t="shared" si="31"/>
        <v>0.15278148479451645</v>
      </c>
      <c r="Q187" s="271">
        <f t="shared" si="31"/>
        <v>0.15321966448713939</v>
      </c>
      <c r="R187" s="271">
        <f t="shared" si="31"/>
        <v>0.14965633808763726</v>
      </c>
      <c r="S187" s="271">
        <f t="shared" si="31"/>
        <v>0.15562952812911149</v>
      </c>
      <c r="T187" s="271">
        <f t="shared" si="31"/>
        <v>0.16064813247535384</v>
      </c>
      <c r="U187" s="271">
        <f t="shared" si="31"/>
        <v>0.16186016393138267</v>
      </c>
      <c r="V187" s="271">
        <f t="shared" si="31"/>
        <v>0.15780193086514641</v>
      </c>
      <c r="W187" s="271">
        <f t="shared" si="31"/>
        <v>0.1588588771265628</v>
      </c>
      <c r="DA187" s="79"/>
    </row>
    <row r="188" spans="1:105" ht="12" customHeight="1" x14ac:dyDescent="0.3">
      <c r="A188" s="62" t="s">
        <v>1014</v>
      </c>
      <c r="B188" s="320">
        <f t="shared" ref="B188:W188" si="32">IF(B$86=0,0,B$86/B$61)</f>
        <v>0.15733685071841136</v>
      </c>
      <c r="C188" s="320">
        <f t="shared" si="32"/>
        <v>0.15874046903074393</v>
      </c>
      <c r="D188" s="320">
        <f t="shared" si="32"/>
        <v>0.15860606099012781</v>
      </c>
      <c r="E188" s="320">
        <f t="shared" si="32"/>
        <v>0.15730137522559398</v>
      </c>
      <c r="F188" s="320">
        <f t="shared" si="32"/>
        <v>0.14175220689174206</v>
      </c>
      <c r="G188" s="320">
        <f t="shared" si="32"/>
        <v>0.14704551277048156</v>
      </c>
      <c r="H188" s="320">
        <f t="shared" si="32"/>
        <v>0.14391165110524756</v>
      </c>
      <c r="I188" s="320">
        <f t="shared" si="32"/>
        <v>0.14627272363654145</v>
      </c>
      <c r="J188" s="320">
        <f t="shared" si="32"/>
        <v>0.14545492730652895</v>
      </c>
      <c r="K188" s="320">
        <f t="shared" si="32"/>
        <v>0.14478181638323032</v>
      </c>
      <c r="L188" s="320">
        <f t="shared" si="32"/>
        <v>0.14055730693283922</v>
      </c>
      <c r="M188" s="320">
        <f t="shared" si="32"/>
        <v>0.14359501973800776</v>
      </c>
      <c r="N188" s="320">
        <f t="shared" si="32"/>
        <v>0.14405039069637227</v>
      </c>
      <c r="O188" s="320">
        <f t="shared" si="32"/>
        <v>0.14745059500325267</v>
      </c>
      <c r="P188" s="320">
        <f t="shared" si="32"/>
        <v>0.14739846938308704</v>
      </c>
      <c r="Q188" s="320">
        <f t="shared" si="32"/>
        <v>0.14743469361077668</v>
      </c>
      <c r="R188" s="320">
        <f t="shared" si="32"/>
        <v>0.14267692032837148</v>
      </c>
      <c r="S188" s="320">
        <f t="shared" si="32"/>
        <v>0.14802496496103695</v>
      </c>
      <c r="T188" s="320">
        <f t="shared" si="32"/>
        <v>0.15392264975207726</v>
      </c>
      <c r="U188" s="320">
        <f t="shared" si="32"/>
        <v>0.15399166084583285</v>
      </c>
      <c r="V188" s="320">
        <f t="shared" si="32"/>
        <v>0.14998635593350818</v>
      </c>
      <c r="W188" s="320">
        <f t="shared" si="32"/>
        <v>0.15210190277924987</v>
      </c>
      <c r="DA188" s="141"/>
    </row>
    <row r="189" spans="1:105" ht="12" customHeight="1" x14ac:dyDescent="0.3">
      <c r="A189" s="62" t="s">
        <v>1021</v>
      </c>
      <c r="B189" s="320">
        <f t="shared" ref="B189:W189" si="33">IF(B$92=0,0,B$92/B$61)</f>
        <v>7.6816105747903795E-3</v>
      </c>
      <c r="C189" s="320">
        <f t="shared" si="33"/>
        <v>7.2017539986450095E-3</v>
      </c>
      <c r="D189" s="320">
        <f t="shared" si="33"/>
        <v>7.2592318012460969E-3</v>
      </c>
      <c r="E189" s="320">
        <f t="shared" si="33"/>
        <v>7.6626388520527958E-3</v>
      </c>
      <c r="F189" s="320">
        <f t="shared" si="33"/>
        <v>1.222328510730478E-2</v>
      </c>
      <c r="G189" s="320">
        <f t="shared" si="33"/>
        <v>9.7930816364541172E-3</v>
      </c>
      <c r="H189" s="320">
        <f t="shared" si="33"/>
        <v>1.1146020433362814E-2</v>
      </c>
      <c r="I189" s="320">
        <f t="shared" si="33"/>
        <v>1.0362879165877911E-2</v>
      </c>
      <c r="J189" s="320">
        <f t="shared" si="33"/>
        <v>1.0195524680250994E-2</v>
      </c>
      <c r="K189" s="320">
        <f t="shared" si="33"/>
        <v>5.96513514968448E-3</v>
      </c>
      <c r="L189" s="320">
        <f t="shared" si="33"/>
        <v>7.5485656716337652E-3</v>
      </c>
      <c r="M189" s="320">
        <f t="shared" si="33"/>
        <v>6.761001846441351E-3</v>
      </c>
      <c r="N189" s="320">
        <f t="shared" si="33"/>
        <v>6.2038278284572311E-3</v>
      </c>
      <c r="O189" s="320">
        <f t="shared" si="33"/>
        <v>4.9507669911192462E-3</v>
      </c>
      <c r="P189" s="320">
        <f t="shared" si="33"/>
        <v>5.3830154114294119E-3</v>
      </c>
      <c r="Q189" s="320">
        <f t="shared" si="33"/>
        <v>5.7849708763627033E-3</v>
      </c>
      <c r="R189" s="320">
        <f t="shared" si="33"/>
        <v>6.9794177592657726E-3</v>
      </c>
      <c r="S189" s="320">
        <f t="shared" si="33"/>
        <v>7.6045631680745386E-3</v>
      </c>
      <c r="T189" s="320">
        <f t="shared" si="33"/>
        <v>6.7254827232765702E-3</v>
      </c>
      <c r="U189" s="320">
        <f t="shared" si="33"/>
        <v>7.8685030855497867E-3</v>
      </c>
      <c r="V189" s="320">
        <f t="shared" si="33"/>
        <v>7.8155749316382236E-3</v>
      </c>
      <c r="W189" s="320">
        <f t="shared" si="33"/>
        <v>6.7569743473129369E-3</v>
      </c>
      <c r="DA189" s="141"/>
    </row>
    <row r="190" spans="1:105" ht="12" customHeight="1" x14ac:dyDescent="0.3">
      <c r="A190" s="203" t="s">
        <v>1023</v>
      </c>
      <c r="B190" s="271">
        <f t="shared" ref="B190:W190" si="34">IF(B$93=0,0,B$93/B$61)</f>
        <v>4.8103091119643344E-2</v>
      </c>
      <c r="C190" s="271">
        <f t="shared" si="34"/>
        <v>4.7936403870590713E-2</v>
      </c>
      <c r="D190" s="271">
        <f t="shared" si="34"/>
        <v>4.7863548886852778E-2</v>
      </c>
      <c r="E190" s="271">
        <f t="shared" si="34"/>
        <v>4.7982737465379607E-2</v>
      </c>
      <c r="F190" s="271">
        <f t="shared" si="34"/>
        <v>4.8927128120741084E-2</v>
      </c>
      <c r="G190" s="271">
        <f t="shared" si="34"/>
        <v>4.7878369393596382E-2</v>
      </c>
      <c r="H190" s="271">
        <f t="shared" si="34"/>
        <v>4.8415399607469364E-2</v>
      </c>
      <c r="I190" s="271">
        <f t="shared" si="34"/>
        <v>4.8122396752963786E-2</v>
      </c>
      <c r="J190" s="271">
        <f t="shared" si="34"/>
        <v>4.7620719049566822E-2</v>
      </c>
      <c r="K190" s="271">
        <f t="shared" si="34"/>
        <v>4.3141210937938684E-2</v>
      </c>
      <c r="L190" s="271">
        <f t="shared" si="34"/>
        <v>4.377470895034398E-2</v>
      </c>
      <c r="M190" s="271">
        <f t="shared" si="34"/>
        <v>4.3642230012319476E-2</v>
      </c>
      <c r="N190" s="271">
        <f t="shared" si="34"/>
        <v>4.3262981319306643E-2</v>
      </c>
      <c r="O190" s="271">
        <f t="shared" si="34"/>
        <v>4.2761940093581446E-2</v>
      </c>
      <c r="P190" s="271">
        <f t="shared" si="34"/>
        <v>4.3026756845729305E-2</v>
      </c>
      <c r="Q190" s="271">
        <f t="shared" si="34"/>
        <v>4.3459507640687234E-2</v>
      </c>
      <c r="R190" s="271">
        <f t="shared" si="34"/>
        <v>4.3702672570252191E-2</v>
      </c>
      <c r="S190" s="271">
        <f t="shared" si="34"/>
        <v>4.5354227158242354E-2</v>
      </c>
      <c r="T190" s="271">
        <f t="shared" si="34"/>
        <v>4.7345797801397929E-2</v>
      </c>
      <c r="U190" s="271">
        <f t="shared" si="34"/>
        <v>4.6817234977681026E-2</v>
      </c>
      <c r="V190" s="271">
        <f t="shared" si="34"/>
        <v>4.6037062068484978E-2</v>
      </c>
      <c r="W190" s="271">
        <f t="shared" si="34"/>
        <v>4.5422424227243574E-2</v>
      </c>
      <c r="DA190" s="79"/>
    </row>
    <row r="191" spans="1:105" ht="12" customHeight="1" x14ac:dyDescent="0.3">
      <c r="A191" s="62" t="s">
        <v>1135</v>
      </c>
      <c r="B191" s="320">
        <f t="shared" ref="B191:W191" si="35">IF(B$94=0,0,B$94/B$61)</f>
        <v>2.3217515952460285E-2</v>
      </c>
      <c r="C191" s="320">
        <f t="shared" si="35"/>
        <v>2.4135284589037086E-2</v>
      </c>
      <c r="D191" s="320">
        <f t="shared" si="35"/>
        <v>2.4205017007940942E-2</v>
      </c>
      <c r="E191" s="320">
        <f t="shared" si="35"/>
        <v>2.3929709558217532E-2</v>
      </c>
      <c r="F191" s="320">
        <f t="shared" si="35"/>
        <v>1.8476537655304361E-2</v>
      </c>
      <c r="G191" s="320">
        <f t="shared" si="35"/>
        <v>2.02818878545112E-2</v>
      </c>
      <c r="H191" s="320">
        <f t="shared" si="35"/>
        <v>1.9332863624182482E-2</v>
      </c>
      <c r="I191" s="320">
        <f t="shared" si="35"/>
        <v>2.0176861921620371E-2</v>
      </c>
      <c r="J191" s="320">
        <f t="shared" si="35"/>
        <v>2.0065824582033581E-2</v>
      </c>
      <c r="K191" s="320">
        <f t="shared" si="35"/>
        <v>2.0574322008326658E-2</v>
      </c>
      <c r="L191" s="320">
        <f t="shared" si="35"/>
        <v>1.9114743656780776E-2</v>
      </c>
      <c r="M191" s="320">
        <f t="shared" si="35"/>
        <v>1.9902841150080456E-2</v>
      </c>
      <c r="N191" s="320">
        <f t="shared" si="35"/>
        <v>2.0289717411208559E-2</v>
      </c>
      <c r="O191" s="320">
        <f t="shared" si="35"/>
        <v>2.1740096600923877E-2</v>
      </c>
      <c r="P191" s="320">
        <f t="shared" si="35"/>
        <v>2.1252246234839321E-2</v>
      </c>
      <c r="Q191" s="320">
        <f t="shared" si="35"/>
        <v>2.1072332956658169E-2</v>
      </c>
      <c r="R191" s="320">
        <f t="shared" si="35"/>
        <v>1.9683032924934594E-2</v>
      </c>
      <c r="S191" s="320">
        <f t="shared" si="35"/>
        <v>2.0604144810557966E-2</v>
      </c>
      <c r="T191" s="320">
        <f t="shared" si="35"/>
        <v>2.2598037917926056E-2</v>
      </c>
      <c r="U191" s="320">
        <f t="shared" si="35"/>
        <v>2.0898148275815098E-2</v>
      </c>
      <c r="V191" s="320">
        <f t="shared" si="35"/>
        <v>2.037111890207656E-2</v>
      </c>
      <c r="W191" s="320">
        <f t="shared" si="35"/>
        <v>2.1539880971139097E-2</v>
      </c>
      <c r="DA191" s="141"/>
    </row>
    <row r="192" spans="1:105" ht="12" customHeight="1" x14ac:dyDescent="0.3">
      <c r="A192" s="62" t="s">
        <v>1026</v>
      </c>
      <c r="B192" s="320">
        <f t="shared" ref="B192:W192" si="36">IF(B$95=0,0,B$95/B$61)</f>
        <v>8.3620987482406241E-3</v>
      </c>
      <c r="C192" s="320">
        <f t="shared" si="36"/>
        <v>8.412520421843761E-3</v>
      </c>
      <c r="D192" s="320">
        <f t="shared" si="36"/>
        <v>8.3977118232812058E-3</v>
      </c>
      <c r="E192" s="320">
        <f t="shared" si="36"/>
        <v>8.3294694647742581E-3</v>
      </c>
      <c r="F192" s="320">
        <f t="shared" si="36"/>
        <v>8.2337213082170433E-3</v>
      </c>
      <c r="G192" s="320">
        <f t="shared" si="36"/>
        <v>8.4853780232378457E-3</v>
      </c>
      <c r="H192" s="320">
        <f t="shared" si="36"/>
        <v>8.3319747248682061E-3</v>
      </c>
      <c r="I192" s="320">
        <f t="shared" si="36"/>
        <v>8.3762953920316213E-3</v>
      </c>
      <c r="J192" s="320">
        <f t="shared" si="36"/>
        <v>8.5284179080402506E-3</v>
      </c>
      <c r="K192" s="320">
        <f t="shared" si="36"/>
        <v>9.9049818165182022E-3</v>
      </c>
      <c r="L192" s="320">
        <f t="shared" si="36"/>
        <v>9.6986902890591857E-3</v>
      </c>
      <c r="M192" s="320">
        <f t="shared" si="36"/>
        <v>9.7434503144056168E-3</v>
      </c>
      <c r="N192" s="320">
        <f t="shared" si="36"/>
        <v>9.8550149774900096E-3</v>
      </c>
      <c r="O192" s="320">
        <f t="shared" si="36"/>
        <v>1.0046826036004127E-2</v>
      </c>
      <c r="P192" s="320">
        <f t="shared" si="36"/>
        <v>9.945906432184853E-3</v>
      </c>
      <c r="Q192" s="320">
        <f t="shared" si="36"/>
        <v>9.8043597134374952E-3</v>
      </c>
      <c r="R192" s="320">
        <f t="shared" si="36"/>
        <v>9.7009987336965624E-3</v>
      </c>
      <c r="S192" s="320">
        <f t="shared" si="36"/>
        <v>9.2197916794656051E-3</v>
      </c>
      <c r="T192" s="320">
        <f t="shared" si="36"/>
        <v>9.2868726298009716E-3</v>
      </c>
      <c r="U192" s="320">
        <f t="shared" si="36"/>
        <v>9.0980066357358638E-3</v>
      </c>
      <c r="V192" s="320">
        <f t="shared" si="36"/>
        <v>9.1635987577321776E-3</v>
      </c>
      <c r="W192" s="320">
        <f t="shared" si="36"/>
        <v>9.2933256795194215E-3</v>
      </c>
      <c r="DA192" s="141"/>
    </row>
    <row r="193" spans="1:105" ht="12" customHeight="1" x14ac:dyDescent="0.3">
      <c r="A193" s="62" t="s">
        <v>1038</v>
      </c>
      <c r="B193" s="320">
        <f t="shared" ref="B193:W193" si="37">IF(B$106=0,0,B$106/B$61)</f>
        <v>1.6523476418942432E-2</v>
      </c>
      <c r="C193" s="320">
        <f t="shared" si="37"/>
        <v>1.5388598859709864E-2</v>
      </c>
      <c r="D193" s="320">
        <f t="shared" si="37"/>
        <v>1.5260820055630633E-2</v>
      </c>
      <c r="E193" s="320">
        <f t="shared" si="37"/>
        <v>1.5723558442387819E-2</v>
      </c>
      <c r="F193" s="320">
        <f t="shared" si="37"/>
        <v>2.2216869157219678E-2</v>
      </c>
      <c r="G193" s="320">
        <f t="shared" si="37"/>
        <v>1.9111103515847341E-2</v>
      </c>
      <c r="H193" s="320">
        <f t="shared" si="37"/>
        <v>2.0750561258418673E-2</v>
      </c>
      <c r="I193" s="320">
        <f t="shared" si="37"/>
        <v>1.9569239439311794E-2</v>
      </c>
      <c r="J193" s="320">
        <f t="shared" si="37"/>
        <v>1.9026476559492994E-2</v>
      </c>
      <c r="K193" s="320">
        <f t="shared" si="37"/>
        <v>1.2661907113093828E-2</v>
      </c>
      <c r="L193" s="320">
        <f t="shared" si="37"/>
        <v>1.4961275004504017E-2</v>
      </c>
      <c r="M193" s="320">
        <f t="shared" si="37"/>
        <v>1.399593854783341E-2</v>
      </c>
      <c r="N193" s="320">
        <f t="shared" si="37"/>
        <v>1.3118248930608079E-2</v>
      </c>
      <c r="O193" s="320">
        <f t="shared" si="37"/>
        <v>1.0975017456653437E-2</v>
      </c>
      <c r="P193" s="320">
        <f t="shared" si="37"/>
        <v>1.1828604178705125E-2</v>
      </c>
      <c r="Q193" s="320">
        <f t="shared" si="37"/>
        <v>1.2582814970591577E-2</v>
      </c>
      <c r="R193" s="320">
        <f t="shared" si="37"/>
        <v>1.4318640911621034E-2</v>
      </c>
      <c r="S193" s="320">
        <f t="shared" si="37"/>
        <v>1.5530290668218776E-2</v>
      </c>
      <c r="T193" s="320">
        <f t="shared" si="37"/>
        <v>1.5460887253670903E-2</v>
      </c>
      <c r="U193" s="320">
        <f t="shared" si="37"/>
        <v>1.6821080066130069E-2</v>
      </c>
      <c r="V193" s="320">
        <f t="shared" si="37"/>
        <v>1.6502344408676241E-2</v>
      </c>
      <c r="W193" s="320">
        <f t="shared" si="37"/>
        <v>1.4589217576585059E-2</v>
      </c>
      <c r="DA193" s="141"/>
    </row>
    <row r="194" spans="1:105" ht="12" customHeight="1" x14ac:dyDescent="0.3">
      <c r="A194" s="41" t="s">
        <v>1040</v>
      </c>
      <c r="B194" s="321">
        <f t="shared" ref="B194:W194" si="38">IF(B$107=0,0,B$107/B$61)</f>
        <v>2.9582845629201382E-2</v>
      </c>
      <c r="C194" s="321">
        <f t="shared" si="38"/>
        <v>2.9162495848639832E-2</v>
      </c>
      <c r="D194" s="321">
        <f t="shared" si="38"/>
        <v>2.9280328673080499E-2</v>
      </c>
      <c r="E194" s="321">
        <f t="shared" si="38"/>
        <v>2.9807710434994548E-2</v>
      </c>
      <c r="F194" s="321">
        <f t="shared" si="38"/>
        <v>3.1614308330053492E-2</v>
      </c>
      <c r="G194" s="321">
        <f t="shared" si="38"/>
        <v>2.9826697929080843E-2</v>
      </c>
      <c r="H194" s="321">
        <f t="shared" si="38"/>
        <v>3.0937719116009153E-2</v>
      </c>
      <c r="I194" s="321">
        <f t="shared" si="38"/>
        <v>3.0510785289411389E-2</v>
      </c>
      <c r="J194" s="321">
        <f t="shared" si="38"/>
        <v>2.9738318177553538E-2</v>
      </c>
      <c r="K194" s="321">
        <f t="shared" si="38"/>
        <v>2.2248281506452375E-2</v>
      </c>
      <c r="L194" s="321">
        <f t="shared" si="38"/>
        <v>2.3778261928769358E-2</v>
      </c>
      <c r="M194" s="321">
        <f t="shared" si="38"/>
        <v>2.323819606228808E-2</v>
      </c>
      <c r="N194" s="321">
        <f t="shared" si="38"/>
        <v>2.2585613405813769E-2</v>
      </c>
      <c r="O194" s="321">
        <f t="shared" si="38"/>
        <v>2.1154482635803284E-2</v>
      </c>
      <c r="P194" s="321">
        <f t="shared" si="38"/>
        <v>2.1704132451114567E-2</v>
      </c>
      <c r="Q194" s="321">
        <f t="shared" si="38"/>
        <v>2.2472400854550198E-2</v>
      </c>
      <c r="R194" s="321">
        <f t="shared" si="38"/>
        <v>2.3510817359840556E-2</v>
      </c>
      <c r="S194" s="321">
        <f t="shared" si="38"/>
        <v>2.559661086748263E-2</v>
      </c>
      <c r="T194" s="321">
        <f t="shared" si="38"/>
        <v>2.3953758105674468E-2</v>
      </c>
      <c r="U194" s="321">
        <f t="shared" si="38"/>
        <v>2.5000892012828686E-2</v>
      </c>
      <c r="V194" s="321">
        <f t="shared" si="38"/>
        <v>2.5055935651921192E-2</v>
      </c>
      <c r="W194" s="321">
        <f t="shared" si="38"/>
        <v>2.4488582859350062E-2</v>
      </c>
      <c r="DA194" s="82"/>
    </row>
    <row r="195" spans="1:105" ht="12" hidden="1" customHeight="1" x14ac:dyDescent="0.3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3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3">
      <c r="A197" s="35" t="s">
        <v>48</v>
      </c>
      <c r="B197" s="234">
        <f t="shared" ref="B197:W197" si="39">SUM(B$198:B$202,B$204:B$205,B$207:B$208,B$210:B$213)</f>
        <v>0.99999999999999978</v>
      </c>
      <c r="C197" s="234">
        <f t="shared" si="39"/>
        <v>1.0000000000000002</v>
      </c>
      <c r="D197" s="234">
        <f t="shared" si="39"/>
        <v>0.99999999999999989</v>
      </c>
      <c r="E197" s="234">
        <f t="shared" si="39"/>
        <v>0.99999999999999989</v>
      </c>
      <c r="F197" s="234">
        <f t="shared" si="39"/>
        <v>1</v>
      </c>
      <c r="G197" s="234">
        <f t="shared" si="39"/>
        <v>1.0000000000000002</v>
      </c>
      <c r="H197" s="234">
        <f t="shared" si="39"/>
        <v>0.99999999999999989</v>
      </c>
      <c r="I197" s="234">
        <f t="shared" si="39"/>
        <v>0.99999999999999978</v>
      </c>
      <c r="J197" s="234">
        <f t="shared" si="39"/>
        <v>0.99999999999999989</v>
      </c>
      <c r="K197" s="234">
        <f t="shared" si="39"/>
        <v>1</v>
      </c>
      <c r="L197" s="234">
        <f t="shared" si="39"/>
        <v>1</v>
      </c>
      <c r="M197" s="234">
        <f t="shared" si="39"/>
        <v>1</v>
      </c>
      <c r="N197" s="234">
        <f t="shared" si="39"/>
        <v>1</v>
      </c>
      <c r="O197" s="234">
        <f t="shared" si="39"/>
        <v>1</v>
      </c>
      <c r="P197" s="234">
        <f t="shared" si="39"/>
        <v>0.99999999999999956</v>
      </c>
      <c r="Q197" s="234">
        <f t="shared" si="39"/>
        <v>1</v>
      </c>
      <c r="R197" s="234">
        <f t="shared" si="39"/>
        <v>0.99999999999999956</v>
      </c>
      <c r="S197" s="234">
        <f t="shared" si="39"/>
        <v>0.99999999999999989</v>
      </c>
      <c r="T197" s="234">
        <f t="shared" si="39"/>
        <v>1</v>
      </c>
      <c r="U197" s="234">
        <f t="shared" si="39"/>
        <v>1</v>
      </c>
      <c r="V197" s="234">
        <f t="shared" si="39"/>
        <v>1.0000000000000002</v>
      </c>
      <c r="W197" s="234">
        <f t="shared" si="39"/>
        <v>0.99999999999999989</v>
      </c>
      <c r="DA197" s="95"/>
    </row>
    <row r="198" spans="1:105" ht="12" customHeight="1" x14ac:dyDescent="0.3">
      <c r="A198" s="55" t="s">
        <v>92</v>
      </c>
      <c r="B198" s="268">
        <f t="shared" ref="B198:W198" si="40">IF(B$111=0,0,B$111/B$110)</f>
        <v>4.2436470062386759E-3</v>
      </c>
      <c r="C198" s="268">
        <f t="shared" si="40"/>
        <v>4.1878170592474341E-3</v>
      </c>
      <c r="D198" s="268">
        <f t="shared" si="40"/>
        <v>4.2047183178781575E-3</v>
      </c>
      <c r="E198" s="268">
        <f t="shared" si="40"/>
        <v>4.2751747290632669E-3</v>
      </c>
      <c r="F198" s="268">
        <f t="shared" si="40"/>
        <v>4.5132571572404972E-3</v>
      </c>
      <c r="G198" s="268">
        <f t="shared" si="40"/>
        <v>4.283580772825874E-3</v>
      </c>
      <c r="H198" s="268">
        <f t="shared" si="40"/>
        <v>4.4280553356229593E-3</v>
      </c>
      <c r="I198" s="268">
        <f t="shared" si="40"/>
        <v>4.3732483808932611E-3</v>
      </c>
      <c r="J198" s="268">
        <f t="shared" si="40"/>
        <v>4.2752895572931863E-3</v>
      </c>
      <c r="K198" s="268">
        <f t="shared" si="40"/>
        <v>3.4871374483742058E-3</v>
      </c>
      <c r="L198" s="268">
        <f t="shared" si="40"/>
        <v>3.5341187449971171E-3</v>
      </c>
      <c r="M198" s="268">
        <f t="shared" si="40"/>
        <v>3.7066206433921671E-3</v>
      </c>
      <c r="N198" s="268">
        <f t="shared" si="40"/>
        <v>3.4052885344372642E-3</v>
      </c>
      <c r="O198" s="268">
        <f t="shared" si="40"/>
        <v>3.3898310715051068E-3</v>
      </c>
      <c r="P198" s="268">
        <f t="shared" si="40"/>
        <v>3.7784235567115787E-3</v>
      </c>
      <c r="Q198" s="268">
        <f t="shared" si="40"/>
        <v>3.49925985906326E-3</v>
      </c>
      <c r="R198" s="268">
        <f t="shared" si="40"/>
        <v>3.3836388537020405E-3</v>
      </c>
      <c r="S198" s="268">
        <f t="shared" si="40"/>
        <v>3.8671386281688945E-3</v>
      </c>
      <c r="T198" s="268">
        <f t="shared" si="40"/>
        <v>3.7022691650305663E-3</v>
      </c>
      <c r="U198" s="268">
        <f t="shared" si="40"/>
        <v>3.954716485879718E-3</v>
      </c>
      <c r="V198" s="268">
        <f t="shared" si="40"/>
        <v>4.083810224471884E-3</v>
      </c>
      <c r="W198" s="268">
        <f t="shared" si="40"/>
        <v>4.0070044761021809E-3</v>
      </c>
      <c r="DA198" s="76"/>
    </row>
    <row r="199" spans="1:105" ht="12" customHeight="1" x14ac:dyDescent="0.3">
      <c r="A199" s="202" t="s">
        <v>93</v>
      </c>
      <c r="B199" s="269">
        <f t="shared" ref="B199:W199" si="41">IF(B$112=0,0,B$112/B$110)</f>
        <v>9.1263451766093791E-3</v>
      </c>
      <c r="C199" s="269">
        <f t="shared" si="41"/>
        <v>9.0062778461540323E-3</v>
      </c>
      <c r="D199" s="269">
        <f t="shared" si="41"/>
        <v>9.042625525392289E-3</v>
      </c>
      <c r="E199" s="269">
        <f t="shared" si="41"/>
        <v>9.1941483847241615E-3</v>
      </c>
      <c r="F199" s="269">
        <f t="shared" si="41"/>
        <v>9.7061660942170565E-3</v>
      </c>
      <c r="G199" s="269">
        <f t="shared" si="41"/>
        <v>9.2122263390955906E-3</v>
      </c>
      <c r="H199" s="269">
        <f t="shared" si="41"/>
        <v>9.522931901407336E-3</v>
      </c>
      <c r="I199" s="269">
        <f t="shared" si="41"/>
        <v>9.4050646079668829E-3</v>
      </c>
      <c r="J199" s="269">
        <f t="shared" si="41"/>
        <v>9.1943953331769246E-3</v>
      </c>
      <c r="K199" s="269">
        <f t="shared" si="41"/>
        <v>7.4994032221241576E-3</v>
      </c>
      <c r="L199" s="269">
        <f t="shared" si="41"/>
        <v>7.6204208482169552E-3</v>
      </c>
      <c r="M199" s="269">
        <f t="shared" si="41"/>
        <v>7.971421605192831E-3</v>
      </c>
      <c r="N199" s="269">
        <f t="shared" si="41"/>
        <v>7.3233797593288382E-3</v>
      </c>
      <c r="O199" s="269">
        <f t="shared" si="41"/>
        <v>7.2901370928049412E-3</v>
      </c>
      <c r="P199" s="269">
        <f t="shared" si="41"/>
        <v>8.1258402386644047E-3</v>
      </c>
      <c r="Q199" s="269">
        <f t="shared" si="41"/>
        <v>7.5254735583604841E-3</v>
      </c>
      <c r="R199" s="269">
        <f t="shared" si="41"/>
        <v>7.276820170592415E-3</v>
      </c>
      <c r="S199" s="269">
        <f t="shared" si="41"/>
        <v>8.3166299917463073E-3</v>
      </c>
      <c r="T199" s="269">
        <f t="shared" si="41"/>
        <v>8.0959361690062827E-3</v>
      </c>
      <c r="U199" s="269">
        <f t="shared" si="41"/>
        <v>8.673330464223054E-3</v>
      </c>
      <c r="V199" s="269">
        <f t="shared" si="41"/>
        <v>8.9569493285379422E-3</v>
      </c>
      <c r="W199" s="269">
        <f t="shared" si="41"/>
        <v>8.6174240975665523E-3</v>
      </c>
      <c r="DA199" s="77"/>
    </row>
    <row r="200" spans="1:105" ht="12" customHeight="1" x14ac:dyDescent="0.3">
      <c r="A200" s="202" t="s">
        <v>94</v>
      </c>
      <c r="B200" s="269">
        <f t="shared" ref="B200:W200" si="42">IF(B$113=0,0,B$113/B$110)</f>
        <v>5.8703950524893217E-2</v>
      </c>
      <c r="C200" s="269">
        <f t="shared" si="42"/>
        <v>5.7931634061916183E-2</v>
      </c>
      <c r="D200" s="269">
        <f t="shared" si="42"/>
        <v>5.8165435471177571E-2</v>
      </c>
      <c r="E200" s="269">
        <f t="shared" si="42"/>
        <v>5.9140085264219183E-2</v>
      </c>
      <c r="F200" s="269">
        <f t="shared" si="42"/>
        <v>6.2433568219803268E-2</v>
      </c>
      <c r="G200" s="269">
        <f t="shared" si="42"/>
        <v>5.9256369200282828E-2</v>
      </c>
      <c r="H200" s="269">
        <f t="shared" si="42"/>
        <v>6.125493966905117E-2</v>
      </c>
      <c r="I200" s="269">
        <f t="shared" si="42"/>
        <v>6.0496774639268447E-2</v>
      </c>
      <c r="J200" s="269">
        <f t="shared" si="42"/>
        <v>5.9141673725916902E-2</v>
      </c>
      <c r="K200" s="269">
        <f t="shared" si="42"/>
        <v>4.8238871881170854E-2</v>
      </c>
      <c r="L200" s="269">
        <f t="shared" si="42"/>
        <v>4.8790507172817646E-2</v>
      </c>
      <c r="M200" s="269">
        <f t="shared" si="42"/>
        <v>5.1275064713052966E-2</v>
      </c>
      <c r="N200" s="269">
        <f t="shared" si="42"/>
        <v>4.7106625351898565E-2</v>
      </c>
      <c r="O200" s="269">
        <f t="shared" si="42"/>
        <v>4.6892796506597403E-2</v>
      </c>
      <c r="P200" s="269">
        <f t="shared" si="42"/>
        <v>5.2268341171921771E-2</v>
      </c>
      <c r="Q200" s="269">
        <f t="shared" si="42"/>
        <v>4.8406565705913208E-2</v>
      </c>
      <c r="R200" s="269">
        <f t="shared" si="42"/>
        <v>4.6807137250062629E-2</v>
      </c>
      <c r="S200" s="269">
        <f t="shared" si="42"/>
        <v>5.3495569816996699E-2</v>
      </c>
      <c r="T200" s="269">
        <f t="shared" si="42"/>
        <v>5.1118704137475192E-2</v>
      </c>
      <c r="U200" s="269">
        <f t="shared" si="42"/>
        <v>5.4517135171562821E-2</v>
      </c>
      <c r="V200" s="269">
        <f t="shared" si="42"/>
        <v>5.6219723485945214E-2</v>
      </c>
      <c r="W200" s="269">
        <f t="shared" si="42"/>
        <v>5.5172111339290432E-2</v>
      </c>
      <c r="DA200" s="77"/>
    </row>
    <row r="201" spans="1:105" ht="12" customHeight="1" x14ac:dyDescent="0.3">
      <c r="A201" s="202" t="s">
        <v>95</v>
      </c>
      <c r="B201" s="269">
        <f t="shared" ref="B201:W201" si="43">IF(B$114=0,0,B$114/B$110)</f>
        <v>8.1870259613122331E-2</v>
      </c>
      <c r="C201" s="269">
        <f t="shared" si="43"/>
        <v>8.0793164310982393E-2</v>
      </c>
      <c r="D201" s="269">
        <f t="shared" si="43"/>
        <v>8.1119230647285018E-2</v>
      </c>
      <c r="E201" s="269">
        <f t="shared" si="43"/>
        <v>8.2478505975005195E-2</v>
      </c>
      <c r="F201" s="269">
        <f t="shared" si="43"/>
        <v>8.7071694375345038E-2</v>
      </c>
      <c r="G201" s="269">
        <f t="shared" si="43"/>
        <v>8.2640678979534629E-2</v>
      </c>
      <c r="H201" s="269">
        <f t="shared" si="43"/>
        <v>8.5427944260153113E-2</v>
      </c>
      <c r="I201" s="269">
        <f t="shared" si="43"/>
        <v>8.4370584963838313E-2</v>
      </c>
      <c r="J201" s="269">
        <f t="shared" si="43"/>
        <v>8.2480721290506404E-2</v>
      </c>
      <c r="K201" s="269">
        <f t="shared" si="43"/>
        <v>6.7275352494052434E-2</v>
      </c>
      <c r="L201" s="269">
        <f t="shared" si="43"/>
        <v>6.836097267105104E-2</v>
      </c>
      <c r="M201" s="269">
        <f t="shared" si="43"/>
        <v>7.1509716504636098E-2</v>
      </c>
      <c r="N201" s="269">
        <f t="shared" si="43"/>
        <v>6.5696288113056986E-2</v>
      </c>
      <c r="O201" s="269">
        <f t="shared" si="43"/>
        <v>6.5398076103114725E-2</v>
      </c>
      <c r="P201" s="269">
        <f t="shared" si="43"/>
        <v>7.2894969129511974E-2</v>
      </c>
      <c r="Q201" s="269">
        <f t="shared" si="43"/>
        <v>6.7509223244562711E-2</v>
      </c>
      <c r="R201" s="269">
        <f t="shared" si="43"/>
        <v>6.5278613179272887E-2</v>
      </c>
      <c r="S201" s="269">
        <f t="shared" si="43"/>
        <v>7.4606498368661553E-2</v>
      </c>
      <c r="T201" s="269">
        <f t="shared" si="43"/>
        <v>7.245076687194528E-2</v>
      </c>
      <c r="U201" s="269">
        <f t="shared" si="43"/>
        <v>7.7806372986667649E-2</v>
      </c>
      <c r="V201" s="269">
        <f t="shared" si="43"/>
        <v>8.035064997852974E-2</v>
      </c>
      <c r="W201" s="269">
        <f t="shared" si="43"/>
        <v>7.7304850343854939E-2</v>
      </c>
      <c r="DA201" s="77"/>
    </row>
    <row r="202" spans="1:105" ht="12" customHeight="1" x14ac:dyDescent="0.3">
      <c r="A202" s="56" t="s">
        <v>96</v>
      </c>
      <c r="B202" s="270">
        <f t="shared" ref="B202:W202" si="44">IF(B$115=0,0,B$115/B$110)</f>
        <v>5.979279863515205E-2</v>
      </c>
      <c r="C202" s="270">
        <f t="shared" si="44"/>
        <v>5.9889028795639523E-2</v>
      </c>
      <c r="D202" s="270">
        <f t="shared" si="44"/>
        <v>5.9842807144602571E-2</v>
      </c>
      <c r="E202" s="270">
        <f t="shared" si="44"/>
        <v>5.9924186187020369E-2</v>
      </c>
      <c r="F202" s="270">
        <f t="shared" si="44"/>
        <v>5.9089134876637361E-2</v>
      </c>
      <c r="G202" s="270">
        <f t="shared" si="44"/>
        <v>5.8358556043974413E-2</v>
      </c>
      <c r="H202" s="270">
        <f t="shared" si="44"/>
        <v>5.8738552867751578E-2</v>
      </c>
      <c r="I202" s="270">
        <f t="shared" si="44"/>
        <v>5.8674363234082968E-2</v>
      </c>
      <c r="J202" s="270">
        <f t="shared" si="44"/>
        <v>5.7967222652128912E-2</v>
      </c>
      <c r="K202" s="270">
        <f t="shared" si="44"/>
        <v>5.1167002177339563E-2</v>
      </c>
      <c r="L202" s="270">
        <f t="shared" si="44"/>
        <v>5.2461321129783446E-2</v>
      </c>
      <c r="M202" s="270">
        <f t="shared" si="44"/>
        <v>5.1533155217804522E-2</v>
      </c>
      <c r="N202" s="270">
        <f t="shared" si="44"/>
        <v>5.2109114879065589E-2</v>
      </c>
      <c r="O202" s="270">
        <f t="shared" si="44"/>
        <v>5.1298693898001312E-2</v>
      </c>
      <c r="P202" s="270">
        <f t="shared" si="44"/>
        <v>5.0543572561456737E-2</v>
      </c>
      <c r="Q202" s="270">
        <f t="shared" si="44"/>
        <v>5.2879124814328445E-2</v>
      </c>
      <c r="R202" s="270">
        <f t="shared" si="44"/>
        <v>5.4092291407959028E-2</v>
      </c>
      <c r="S202" s="270">
        <f t="shared" si="44"/>
        <v>5.5883891361441354E-2</v>
      </c>
      <c r="T202" s="270">
        <f t="shared" si="44"/>
        <v>5.5743632505069585E-2</v>
      </c>
      <c r="U202" s="270">
        <f t="shared" si="44"/>
        <v>5.6227029552727105E-2</v>
      </c>
      <c r="V202" s="270">
        <f t="shared" si="44"/>
        <v>5.5531891971297938E-2</v>
      </c>
      <c r="W202" s="270">
        <f t="shared" si="44"/>
        <v>5.4482226678060866E-2</v>
      </c>
      <c r="DA202" s="78"/>
    </row>
    <row r="203" spans="1:105" ht="12" customHeight="1" x14ac:dyDescent="0.3">
      <c r="A203" s="203" t="s">
        <v>1053</v>
      </c>
      <c r="B203" s="271">
        <f t="shared" ref="B203:W203" si="45">IF(B$121=0,0,B$121/B$110)</f>
        <v>0.38375106956050165</v>
      </c>
      <c r="C203" s="271">
        <f t="shared" si="45"/>
        <v>0.38646825181978783</v>
      </c>
      <c r="D203" s="271">
        <f t="shared" si="45"/>
        <v>0.38578918305043969</v>
      </c>
      <c r="E203" s="271">
        <f t="shared" si="45"/>
        <v>0.38219479947004487</v>
      </c>
      <c r="F203" s="271">
        <f t="shared" si="45"/>
        <v>0.37606053595389261</v>
      </c>
      <c r="G203" s="271">
        <f t="shared" si="45"/>
        <v>0.38983354028991335</v>
      </c>
      <c r="H203" s="271">
        <f t="shared" si="45"/>
        <v>0.38151247715178499</v>
      </c>
      <c r="I203" s="271">
        <f t="shared" si="45"/>
        <v>0.38408798570050351</v>
      </c>
      <c r="J203" s="271">
        <f t="shared" si="45"/>
        <v>0.39220691709844768</v>
      </c>
      <c r="K203" s="271">
        <f t="shared" si="45"/>
        <v>0.46099317712746285</v>
      </c>
      <c r="L203" s="271">
        <f t="shared" si="45"/>
        <v>0.45491704506373293</v>
      </c>
      <c r="M203" s="271">
        <f t="shared" si="45"/>
        <v>0.44886998225298863</v>
      </c>
      <c r="N203" s="271">
        <f t="shared" si="45"/>
        <v>0.46271213144331141</v>
      </c>
      <c r="O203" s="271">
        <f t="shared" si="45"/>
        <v>0.46690578335617738</v>
      </c>
      <c r="P203" s="271">
        <f t="shared" si="45"/>
        <v>0.45005669791293346</v>
      </c>
      <c r="Q203" s="271">
        <f t="shared" si="45"/>
        <v>0.45582013469632165</v>
      </c>
      <c r="R203" s="271">
        <f t="shared" si="45"/>
        <v>0.45909112563591953</v>
      </c>
      <c r="S203" s="271">
        <f t="shared" si="45"/>
        <v>0.42509899820316321</v>
      </c>
      <c r="T203" s="271">
        <f t="shared" si="45"/>
        <v>0.43198512065046257</v>
      </c>
      <c r="U203" s="271">
        <f t="shared" si="45"/>
        <v>0.41726263160671073</v>
      </c>
      <c r="V203" s="271">
        <f t="shared" si="45"/>
        <v>0.41425133916279921</v>
      </c>
      <c r="W203" s="271">
        <f t="shared" si="45"/>
        <v>0.42165754459539062</v>
      </c>
      <c r="DA203" s="79"/>
    </row>
    <row r="204" spans="1:105" ht="12" customHeight="1" x14ac:dyDescent="0.3">
      <c r="A204" s="62" t="s">
        <v>1054</v>
      </c>
      <c r="B204" s="320">
        <f t="shared" ref="B204:W204" si="46">IF(B$122=0,0,B$122/B$110)</f>
        <v>0.38328782788984345</v>
      </c>
      <c r="C204" s="320">
        <f t="shared" si="46"/>
        <v>0.38601110461407434</v>
      </c>
      <c r="D204" s="320">
        <f t="shared" si="46"/>
        <v>0.38533019088276943</v>
      </c>
      <c r="E204" s="320">
        <f t="shared" si="46"/>
        <v>0.38172811619480185</v>
      </c>
      <c r="F204" s="320">
        <f t="shared" si="46"/>
        <v>0.37556786331110298</v>
      </c>
      <c r="G204" s="320">
        <f t="shared" si="46"/>
        <v>0.38936593940070513</v>
      </c>
      <c r="H204" s="320">
        <f t="shared" si="46"/>
        <v>0.38102910524351247</v>
      </c>
      <c r="I204" s="320">
        <f t="shared" si="46"/>
        <v>0.38361059658609559</v>
      </c>
      <c r="J204" s="320">
        <f t="shared" si="46"/>
        <v>0.39174022128841529</v>
      </c>
      <c r="K204" s="320">
        <f t="shared" si="46"/>
        <v>0.46063968529499966</v>
      </c>
      <c r="L204" s="320">
        <f t="shared" si="46"/>
        <v>0.45453578501777403</v>
      </c>
      <c r="M204" s="320">
        <f t="shared" si="46"/>
        <v>0.44850452846680378</v>
      </c>
      <c r="N204" s="320">
        <f t="shared" si="46"/>
        <v>0.46235012079192245</v>
      </c>
      <c r="O204" s="320">
        <f t="shared" si="46"/>
        <v>0.46657015247350392</v>
      </c>
      <c r="P204" s="320">
        <f t="shared" si="46"/>
        <v>0.44972141722515901</v>
      </c>
      <c r="Q204" s="320">
        <f t="shared" si="46"/>
        <v>0.45546347865644199</v>
      </c>
      <c r="R204" s="320">
        <f t="shared" si="46"/>
        <v>0.45871132479275323</v>
      </c>
      <c r="S204" s="320">
        <f t="shared" si="46"/>
        <v>0.42469618659989589</v>
      </c>
      <c r="T204" s="320">
        <f t="shared" si="46"/>
        <v>0.43159861057315568</v>
      </c>
      <c r="U204" s="320">
        <f t="shared" si="46"/>
        <v>0.41685541822699668</v>
      </c>
      <c r="V204" s="320">
        <f t="shared" si="46"/>
        <v>0.41384846440060691</v>
      </c>
      <c r="W204" s="320">
        <f t="shared" si="46"/>
        <v>0.4212699413438063</v>
      </c>
      <c r="DA204" s="141"/>
    </row>
    <row r="205" spans="1:105" ht="12" customHeight="1" x14ac:dyDescent="0.3">
      <c r="A205" s="62" t="s">
        <v>1066</v>
      </c>
      <c r="B205" s="320">
        <f t="shared" ref="B205:W205" si="47">IF(B$133=0,0,B$133/B$110)</f>
        <v>4.6324167065815307E-4</v>
      </c>
      <c r="C205" s="320">
        <f t="shared" si="47"/>
        <v>4.5714720571350567E-4</v>
      </c>
      <c r="D205" s="320">
        <f t="shared" si="47"/>
        <v>4.5899216767024057E-4</v>
      </c>
      <c r="E205" s="320">
        <f t="shared" si="47"/>
        <v>4.6668327524303953E-4</v>
      </c>
      <c r="F205" s="320">
        <f t="shared" si="47"/>
        <v>4.9267264278964041E-4</v>
      </c>
      <c r="G205" s="320">
        <f t="shared" si="47"/>
        <v>4.6760088920821881E-4</v>
      </c>
      <c r="H205" s="320">
        <f t="shared" si="47"/>
        <v>4.8337190827256091E-4</v>
      </c>
      <c r="I205" s="320">
        <f t="shared" si="47"/>
        <v>4.7738911440790925E-4</v>
      </c>
      <c r="J205" s="320">
        <f t="shared" si="47"/>
        <v>4.6669581003233476E-4</v>
      </c>
      <c r="K205" s="320">
        <f t="shared" si="47"/>
        <v>3.5349183246320541E-4</v>
      </c>
      <c r="L205" s="320">
        <f t="shared" si="47"/>
        <v>3.8126004595886038E-4</v>
      </c>
      <c r="M205" s="320">
        <f t="shared" si="47"/>
        <v>3.6545378618489102E-4</v>
      </c>
      <c r="N205" s="320">
        <f t="shared" si="47"/>
        <v>3.6201065138898064E-4</v>
      </c>
      <c r="O205" s="320">
        <f t="shared" si="47"/>
        <v>3.3563088267354039E-4</v>
      </c>
      <c r="P205" s="320">
        <f t="shared" si="47"/>
        <v>3.3528068777447721E-4</v>
      </c>
      <c r="Q205" s="320">
        <f t="shared" si="47"/>
        <v>3.5665603987968523E-4</v>
      </c>
      <c r="R205" s="320">
        <f t="shared" si="47"/>
        <v>3.7980084316627943E-4</v>
      </c>
      <c r="S205" s="320">
        <f t="shared" si="47"/>
        <v>4.0281160326733549E-4</v>
      </c>
      <c r="T205" s="320">
        <f t="shared" si="47"/>
        <v>3.8651007730692612E-4</v>
      </c>
      <c r="U205" s="320">
        <f t="shared" si="47"/>
        <v>4.0721337971411726E-4</v>
      </c>
      <c r="V205" s="320">
        <f t="shared" si="47"/>
        <v>4.0287476219225842E-4</v>
      </c>
      <c r="W205" s="320">
        <f t="shared" si="47"/>
        <v>3.8760325158428231E-4</v>
      </c>
      <c r="DA205" s="141"/>
    </row>
    <row r="206" spans="1:105" ht="12" customHeight="1" x14ac:dyDescent="0.3">
      <c r="A206" s="203" t="s">
        <v>1012</v>
      </c>
      <c r="B206" s="271">
        <f t="shared" ref="B206:W206" si="48">IF(B$134=0,0,B$134/B$110)</f>
        <v>0.13754297002862015</v>
      </c>
      <c r="C206" s="271">
        <f t="shared" si="48"/>
        <v>0.13846068510110549</v>
      </c>
      <c r="D206" s="271">
        <f t="shared" si="48"/>
        <v>0.13839584123429138</v>
      </c>
      <c r="E206" s="271">
        <f t="shared" si="48"/>
        <v>0.13747414493271237</v>
      </c>
      <c r="F206" s="271">
        <f t="shared" si="48"/>
        <v>0.12772166048779876</v>
      </c>
      <c r="G206" s="271">
        <f t="shared" si="48"/>
        <v>0.13087638384159334</v>
      </c>
      <c r="H206" s="271">
        <f t="shared" si="48"/>
        <v>0.12895095592200656</v>
      </c>
      <c r="I206" s="271">
        <f t="shared" si="48"/>
        <v>0.13045111689118782</v>
      </c>
      <c r="J206" s="271">
        <f t="shared" si="48"/>
        <v>0.13001877713814827</v>
      </c>
      <c r="K206" s="271">
        <f t="shared" si="48"/>
        <v>0.12748809861621452</v>
      </c>
      <c r="L206" s="271">
        <f t="shared" si="48"/>
        <v>0.12640133513569199</v>
      </c>
      <c r="M206" s="271">
        <f t="shared" si="48"/>
        <v>0.12586038987010567</v>
      </c>
      <c r="N206" s="271">
        <f t="shared" si="48"/>
        <v>0.12819005258726193</v>
      </c>
      <c r="O206" s="271">
        <f t="shared" si="48"/>
        <v>0.12870237100300194</v>
      </c>
      <c r="P206" s="271">
        <f t="shared" si="48"/>
        <v>0.12562469687929942</v>
      </c>
      <c r="Q206" s="271">
        <f t="shared" si="48"/>
        <v>0.12943532242941483</v>
      </c>
      <c r="R206" s="271">
        <f t="shared" si="48"/>
        <v>0.12868309685963406</v>
      </c>
      <c r="S206" s="271">
        <f t="shared" si="48"/>
        <v>0.13036160523430454</v>
      </c>
      <c r="T206" s="271">
        <f t="shared" si="48"/>
        <v>0.13301455992721667</v>
      </c>
      <c r="U206" s="271">
        <f t="shared" si="48"/>
        <v>0.13112153892133183</v>
      </c>
      <c r="V206" s="271">
        <f t="shared" si="48"/>
        <v>0.12900591046120258</v>
      </c>
      <c r="W206" s="271">
        <f t="shared" si="48"/>
        <v>0.13034960350535782</v>
      </c>
      <c r="DA206" s="79"/>
    </row>
    <row r="207" spans="1:105" ht="12" customHeight="1" x14ac:dyDescent="0.3">
      <c r="A207" s="62" t="s">
        <v>1014</v>
      </c>
      <c r="B207" s="320">
        <f t="shared" ref="B207:W207" si="49">IF(B$135=0,0,B$135/B$110)</f>
        <v>0.13114034377226047</v>
      </c>
      <c r="C207" s="320">
        <f t="shared" si="49"/>
        <v>0.13245160691486588</v>
      </c>
      <c r="D207" s="320">
        <f t="shared" si="49"/>
        <v>0.13233883271285329</v>
      </c>
      <c r="E207" s="320">
        <f t="shared" si="49"/>
        <v>0.13108842056728609</v>
      </c>
      <c r="F207" s="320">
        <f t="shared" si="49"/>
        <v>0.11758252567970597</v>
      </c>
      <c r="G207" s="320">
        <f t="shared" si="49"/>
        <v>0.12270439584277748</v>
      </c>
      <c r="H207" s="320">
        <f t="shared" si="49"/>
        <v>0.11968156618239308</v>
      </c>
      <c r="I207" s="320">
        <f t="shared" si="49"/>
        <v>0.12182058119425287</v>
      </c>
      <c r="J207" s="320">
        <f t="shared" si="49"/>
        <v>0.12150219633618156</v>
      </c>
      <c r="K207" s="320">
        <f t="shared" si="49"/>
        <v>0.12244332835393842</v>
      </c>
      <c r="L207" s="320">
        <f t="shared" si="49"/>
        <v>0.1199589924893468</v>
      </c>
      <c r="M207" s="320">
        <f t="shared" si="49"/>
        <v>0.1202008737473831</v>
      </c>
      <c r="N207" s="320">
        <f t="shared" si="49"/>
        <v>0.1228972293748419</v>
      </c>
      <c r="O207" s="320">
        <f t="shared" si="49"/>
        <v>0.12452146709438745</v>
      </c>
      <c r="P207" s="320">
        <f t="shared" si="49"/>
        <v>0.12119850819375985</v>
      </c>
      <c r="Q207" s="320">
        <f t="shared" si="49"/>
        <v>0.12454835460362616</v>
      </c>
      <c r="R207" s="320">
        <f t="shared" si="49"/>
        <v>0.12268179345333588</v>
      </c>
      <c r="S207" s="320">
        <f t="shared" si="49"/>
        <v>0.12399171467681695</v>
      </c>
      <c r="T207" s="320">
        <f t="shared" si="49"/>
        <v>0.12740228712772592</v>
      </c>
      <c r="U207" s="320">
        <f t="shared" si="49"/>
        <v>0.12474733165176602</v>
      </c>
      <c r="V207" s="320">
        <f t="shared" si="49"/>
        <v>0.1226165376930369</v>
      </c>
      <c r="W207" s="320">
        <f t="shared" si="49"/>
        <v>0.12480525532035587</v>
      </c>
      <c r="DA207" s="141"/>
    </row>
    <row r="208" spans="1:105" ht="12" customHeight="1" x14ac:dyDescent="0.3">
      <c r="A208" s="62" t="s">
        <v>1021</v>
      </c>
      <c r="B208" s="320">
        <f t="shared" ref="B208:W208" si="50">IF(B$141=0,0,B$141/B$110)</f>
        <v>6.4026262563596651E-3</v>
      </c>
      <c r="C208" s="320">
        <f t="shared" si="50"/>
        <v>6.0090781862396333E-3</v>
      </c>
      <c r="D208" s="320">
        <f t="shared" si="50"/>
        <v>6.0570085214380811E-3</v>
      </c>
      <c r="E208" s="320">
        <f t="shared" si="50"/>
        <v>6.3857243654261943E-3</v>
      </c>
      <c r="F208" s="320">
        <f t="shared" si="50"/>
        <v>1.0139134808092781E-2</v>
      </c>
      <c r="G208" s="320">
        <f t="shared" si="50"/>
        <v>8.1719879988158706E-3</v>
      </c>
      <c r="H208" s="320">
        <f t="shared" si="50"/>
        <v>9.2693897396134862E-3</v>
      </c>
      <c r="I208" s="320">
        <f t="shared" si="50"/>
        <v>8.6305356969348847E-3</v>
      </c>
      <c r="J208" s="320">
        <f t="shared" si="50"/>
        <v>8.516580801966659E-3</v>
      </c>
      <c r="K208" s="320">
        <f t="shared" si="50"/>
        <v>5.0447702622760824E-3</v>
      </c>
      <c r="L208" s="320">
        <f t="shared" si="50"/>
        <v>6.4423426463451573E-3</v>
      </c>
      <c r="M208" s="320">
        <f t="shared" si="50"/>
        <v>5.6595161227225724E-3</v>
      </c>
      <c r="N208" s="320">
        <f t="shared" si="50"/>
        <v>5.2928232124200445E-3</v>
      </c>
      <c r="O208" s="320">
        <f t="shared" si="50"/>
        <v>4.1809039086145149E-3</v>
      </c>
      <c r="P208" s="320">
        <f t="shared" si="50"/>
        <v>4.4261886855395212E-3</v>
      </c>
      <c r="Q208" s="320">
        <f t="shared" si="50"/>
        <v>4.8869678257886439E-3</v>
      </c>
      <c r="R208" s="320">
        <f t="shared" si="50"/>
        <v>6.0013034062981691E-3</v>
      </c>
      <c r="S208" s="320">
        <f t="shared" si="50"/>
        <v>6.3698905574875175E-3</v>
      </c>
      <c r="T208" s="320">
        <f t="shared" si="50"/>
        <v>5.6122727994907728E-3</v>
      </c>
      <c r="U208" s="320">
        <f t="shared" si="50"/>
        <v>6.3742072695658304E-3</v>
      </c>
      <c r="V208" s="320">
        <f t="shared" si="50"/>
        <v>6.3893727681657454E-3</v>
      </c>
      <c r="W208" s="320">
        <f t="shared" si="50"/>
        <v>5.5443481850020078E-3</v>
      </c>
      <c r="DA208" s="141"/>
    </row>
    <row r="209" spans="1:105" ht="12" customHeight="1" x14ac:dyDescent="0.3">
      <c r="A209" s="203" t="s">
        <v>1023</v>
      </c>
      <c r="B209" s="271">
        <f t="shared" ref="B209:W209" si="51">IF(B$142=0,0,B$142/B$110)</f>
        <v>0.15925924891626783</v>
      </c>
      <c r="C209" s="271">
        <f t="shared" si="51"/>
        <v>0.15894416054547708</v>
      </c>
      <c r="D209" s="271">
        <f t="shared" si="51"/>
        <v>0.15870016595031003</v>
      </c>
      <c r="E209" s="271">
        <f t="shared" si="51"/>
        <v>0.15882388549869061</v>
      </c>
      <c r="F209" s="271">
        <f t="shared" si="51"/>
        <v>0.16097825398043988</v>
      </c>
      <c r="G209" s="271">
        <f t="shared" si="51"/>
        <v>0.15883419950578384</v>
      </c>
      <c r="H209" s="271">
        <f t="shared" si="51"/>
        <v>0.15986080072228298</v>
      </c>
      <c r="I209" s="271">
        <f t="shared" si="51"/>
        <v>0.15920276664222846</v>
      </c>
      <c r="J209" s="271">
        <f t="shared" si="51"/>
        <v>0.15821707326210976</v>
      </c>
      <c r="K209" s="271">
        <f t="shared" si="51"/>
        <v>0.1469859822288046</v>
      </c>
      <c r="L209" s="271">
        <f t="shared" si="51"/>
        <v>0.15014944141444167</v>
      </c>
      <c r="M209" s="271">
        <f t="shared" si="51"/>
        <v>0.14694132402220542</v>
      </c>
      <c r="N209" s="271">
        <f t="shared" si="51"/>
        <v>0.14863100991524458</v>
      </c>
      <c r="O209" s="271">
        <f t="shared" si="51"/>
        <v>0.14568124864275114</v>
      </c>
      <c r="P209" s="271">
        <f t="shared" si="51"/>
        <v>0.1425865149637123</v>
      </c>
      <c r="Q209" s="271">
        <f t="shared" si="51"/>
        <v>0.14775795031295594</v>
      </c>
      <c r="R209" s="271">
        <f t="shared" si="51"/>
        <v>0.15110046313877765</v>
      </c>
      <c r="S209" s="271">
        <f t="shared" si="51"/>
        <v>0.15203882268771593</v>
      </c>
      <c r="T209" s="271">
        <f t="shared" si="51"/>
        <v>0.15192972208017369</v>
      </c>
      <c r="U209" s="271">
        <f t="shared" si="51"/>
        <v>0.15244750735545426</v>
      </c>
      <c r="V209" s="271">
        <f t="shared" si="51"/>
        <v>0.15062324790699644</v>
      </c>
      <c r="W209" s="271">
        <f t="shared" si="51"/>
        <v>0.14937661427528121</v>
      </c>
      <c r="DA209" s="79"/>
    </row>
    <row r="210" spans="1:105" ht="12" customHeight="1" x14ac:dyDescent="0.3">
      <c r="A210" s="62" t="s">
        <v>1135</v>
      </c>
      <c r="B210" s="320">
        <f t="shared" ref="B210:W210" si="52">IF(B$143=0,0,B$143/B$110)</f>
        <v>7.3455254028230124E-2</v>
      </c>
      <c r="C210" s="320">
        <f t="shared" si="52"/>
        <v>7.6440451590514741E-2</v>
      </c>
      <c r="D210" s="320">
        <f t="shared" si="52"/>
        <v>7.6660943480572938E-2</v>
      </c>
      <c r="E210" s="320">
        <f t="shared" si="52"/>
        <v>7.5695573969074517E-2</v>
      </c>
      <c r="F210" s="320">
        <f t="shared" si="52"/>
        <v>5.8174786036292163E-2</v>
      </c>
      <c r="G210" s="320">
        <f t="shared" si="52"/>
        <v>6.4241839777952003E-2</v>
      </c>
      <c r="H210" s="320">
        <f t="shared" si="52"/>
        <v>6.1027944545113545E-2</v>
      </c>
      <c r="I210" s="320">
        <f t="shared" si="52"/>
        <v>6.3784064247670053E-2</v>
      </c>
      <c r="J210" s="320">
        <f t="shared" si="52"/>
        <v>6.3622971627356681E-2</v>
      </c>
      <c r="K210" s="320">
        <f t="shared" si="52"/>
        <v>6.6046207684798852E-2</v>
      </c>
      <c r="L210" s="320">
        <f t="shared" si="52"/>
        <v>6.1922589251887379E-2</v>
      </c>
      <c r="M210" s="320">
        <f t="shared" si="52"/>
        <v>6.3238938478159451E-2</v>
      </c>
      <c r="N210" s="320">
        <f t="shared" si="52"/>
        <v>6.5705980063654773E-2</v>
      </c>
      <c r="O210" s="320">
        <f t="shared" si="52"/>
        <v>6.9688387648862898E-2</v>
      </c>
      <c r="P210" s="320">
        <f t="shared" si="52"/>
        <v>6.6330059549250309E-2</v>
      </c>
      <c r="Q210" s="320">
        <f t="shared" si="52"/>
        <v>6.7569727935416699E-2</v>
      </c>
      <c r="R210" s="320">
        <f t="shared" si="52"/>
        <v>6.4242089213843223E-2</v>
      </c>
      <c r="S210" s="320">
        <f t="shared" si="52"/>
        <v>6.5510896102876068E-2</v>
      </c>
      <c r="T210" s="320">
        <f t="shared" si="52"/>
        <v>6.7794005868992341E-2</v>
      </c>
      <c r="U210" s="320">
        <f t="shared" si="52"/>
        <v>6.4260354291013982E-2</v>
      </c>
      <c r="V210" s="320">
        <f t="shared" si="52"/>
        <v>6.3214022467340036E-2</v>
      </c>
      <c r="W210" s="320">
        <f t="shared" si="52"/>
        <v>6.7087679864374833E-2</v>
      </c>
      <c r="DA210" s="141"/>
    </row>
    <row r="211" spans="1:105" ht="12" customHeight="1" x14ac:dyDescent="0.3">
      <c r="A211" s="62" t="s">
        <v>1026</v>
      </c>
      <c r="B211" s="320">
        <f t="shared" ref="B211:W211" si="53">IF(B$144=0,0,B$144/B$110)</f>
        <v>3.3527250025748953E-2</v>
      </c>
      <c r="C211" s="320">
        <f t="shared" si="53"/>
        <v>3.3765462598595981E-2</v>
      </c>
      <c r="D211" s="320">
        <f t="shared" si="53"/>
        <v>3.3705901184811718E-2</v>
      </c>
      <c r="E211" s="320">
        <f t="shared" si="53"/>
        <v>3.3390817715191021E-2</v>
      </c>
      <c r="F211" s="320">
        <f t="shared" si="53"/>
        <v>3.2851963299201141E-2</v>
      </c>
      <c r="G211" s="320">
        <f t="shared" si="53"/>
        <v>3.4058919307893787E-2</v>
      </c>
      <c r="H211" s="320">
        <f t="shared" si="53"/>
        <v>3.3329673287350363E-2</v>
      </c>
      <c r="I211" s="320">
        <f t="shared" si="53"/>
        <v>3.3555483499374504E-2</v>
      </c>
      <c r="J211" s="320">
        <f t="shared" si="53"/>
        <v>3.4266604333841814E-2</v>
      </c>
      <c r="K211" s="320">
        <f t="shared" si="53"/>
        <v>4.029343166385746E-2</v>
      </c>
      <c r="L211" s="320">
        <f t="shared" si="53"/>
        <v>3.9759506566748426E-2</v>
      </c>
      <c r="M211" s="320">
        <f t="shared" si="53"/>
        <v>3.9231935817979652E-2</v>
      </c>
      <c r="N211" s="320">
        <f t="shared" si="53"/>
        <v>4.044304820366245E-2</v>
      </c>
      <c r="O211" s="320">
        <f t="shared" si="53"/>
        <v>4.08121860865008E-2</v>
      </c>
      <c r="P211" s="320">
        <f t="shared" si="53"/>
        <v>3.933838045484566E-2</v>
      </c>
      <c r="Q211" s="320">
        <f t="shared" si="53"/>
        <v>3.9840654503906142E-2</v>
      </c>
      <c r="R211" s="320">
        <f t="shared" si="53"/>
        <v>4.0124752619040062E-2</v>
      </c>
      <c r="S211" s="320">
        <f t="shared" si="53"/>
        <v>3.7149354080738217E-2</v>
      </c>
      <c r="T211" s="320">
        <f t="shared" si="53"/>
        <v>3.7753128261643627E-2</v>
      </c>
      <c r="U211" s="320">
        <f t="shared" si="53"/>
        <v>3.6463500311054366E-2</v>
      </c>
      <c r="V211" s="320">
        <f t="shared" si="53"/>
        <v>3.6200473714806135E-2</v>
      </c>
      <c r="W211" s="320">
        <f t="shared" si="53"/>
        <v>3.684965089949483E-2</v>
      </c>
      <c r="DA211" s="141"/>
    </row>
    <row r="212" spans="1:105" ht="12" customHeight="1" x14ac:dyDescent="0.3">
      <c r="A212" s="62" t="s">
        <v>1038</v>
      </c>
      <c r="B212" s="320">
        <f t="shared" ref="B212:W212" si="54">IF(B$155=0,0,B$155/B$110)</f>
        <v>5.2276744862288761E-2</v>
      </c>
      <c r="C212" s="320">
        <f t="shared" si="54"/>
        <v>4.8738246356366352E-2</v>
      </c>
      <c r="D212" s="320">
        <f t="shared" si="54"/>
        <v>4.8333321284925387E-2</v>
      </c>
      <c r="E212" s="320">
        <f t="shared" si="54"/>
        <v>4.973749381442507E-2</v>
      </c>
      <c r="F212" s="320">
        <f t="shared" si="54"/>
        <v>6.9951504644946566E-2</v>
      </c>
      <c r="G212" s="320">
        <f t="shared" si="54"/>
        <v>6.0533440419938057E-2</v>
      </c>
      <c r="H212" s="320">
        <f t="shared" si="54"/>
        <v>6.5503182889819073E-2</v>
      </c>
      <c r="I212" s="320">
        <f t="shared" si="54"/>
        <v>6.1863218895183918E-2</v>
      </c>
      <c r="J212" s="320">
        <f t="shared" si="54"/>
        <v>6.0327497300911262E-2</v>
      </c>
      <c r="K212" s="320">
        <f t="shared" si="54"/>
        <v>4.0646342880148296E-2</v>
      </c>
      <c r="L212" s="320">
        <f t="shared" si="54"/>
        <v>4.8467345595805851E-2</v>
      </c>
      <c r="M212" s="320">
        <f t="shared" si="54"/>
        <v>4.4470449726066334E-2</v>
      </c>
      <c r="N212" s="320">
        <f t="shared" si="54"/>
        <v>4.2481981647927373E-2</v>
      </c>
      <c r="O212" s="320">
        <f t="shared" si="54"/>
        <v>3.5180674907387452E-2</v>
      </c>
      <c r="P212" s="320">
        <f t="shared" si="54"/>
        <v>3.691807495961634E-2</v>
      </c>
      <c r="Q212" s="320">
        <f t="shared" si="54"/>
        <v>4.0347567873633097E-2</v>
      </c>
      <c r="R212" s="320">
        <f t="shared" si="54"/>
        <v>4.6733621305894368E-2</v>
      </c>
      <c r="S212" s="320">
        <f t="shared" si="54"/>
        <v>4.9378572504101624E-2</v>
      </c>
      <c r="T212" s="320">
        <f t="shared" si="54"/>
        <v>4.6382587949537743E-2</v>
      </c>
      <c r="U212" s="320">
        <f t="shared" si="54"/>
        <v>5.1723652753385925E-2</v>
      </c>
      <c r="V212" s="320">
        <f t="shared" si="54"/>
        <v>5.120875172485026E-2</v>
      </c>
      <c r="W212" s="320">
        <f t="shared" si="54"/>
        <v>4.5439283511411549E-2</v>
      </c>
      <c r="DA212" s="141"/>
    </row>
    <row r="213" spans="1:105" ht="12" customHeight="1" x14ac:dyDescent="0.3">
      <c r="A213" s="41" t="s">
        <v>1040</v>
      </c>
      <c r="B213" s="321">
        <f t="shared" ref="B213:W213" si="55">IF(B$156=0,0,B$156/B$110)</f>
        <v>0.10570971053859463</v>
      </c>
      <c r="C213" s="321">
        <f t="shared" si="55"/>
        <v>0.10431898045969006</v>
      </c>
      <c r="D213" s="321">
        <f t="shared" si="55"/>
        <v>0.10473999265862306</v>
      </c>
      <c r="E213" s="321">
        <f t="shared" si="55"/>
        <v>0.10649506955851992</v>
      </c>
      <c r="F213" s="321">
        <f t="shared" si="55"/>
        <v>0.11242572885462565</v>
      </c>
      <c r="G213" s="321">
        <f t="shared" si="55"/>
        <v>0.10670446502699631</v>
      </c>
      <c r="H213" s="321">
        <f t="shared" si="55"/>
        <v>0.11030334216993919</v>
      </c>
      <c r="I213" s="321">
        <f t="shared" si="55"/>
        <v>0.10893809494003029</v>
      </c>
      <c r="J213" s="321">
        <f t="shared" si="55"/>
        <v>0.10649792994227207</v>
      </c>
      <c r="K213" s="321">
        <f t="shared" si="55"/>
        <v>8.6864974804456693E-2</v>
      </c>
      <c r="L213" s="321">
        <f t="shared" si="55"/>
        <v>8.7764837819267222E-2</v>
      </c>
      <c r="M213" s="321">
        <f t="shared" si="55"/>
        <v>9.2332325170621815E-2</v>
      </c>
      <c r="N213" s="321">
        <f t="shared" si="55"/>
        <v>8.482610941639479E-2</v>
      </c>
      <c r="O213" s="321">
        <f t="shared" si="55"/>
        <v>8.4441062326046035E-2</v>
      </c>
      <c r="P213" s="321">
        <f t="shared" si="55"/>
        <v>9.4120943585787931E-2</v>
      </c>
      <c r="Q213" s="321">
        <f t="shared" si="55"/>
        <v>8.7166945379079402E-2</v>
      </c>
      <c r="R213" s="321">
        <f t="shared" si="55"/>
        <v>8.4286813504079572E-2</v>
      </c>
      <c r="S213" s="321">
        <f t="shared" si="55"/>
        <v>9.633084570780151E-2</v>
      </c>
      <c r="T213" s="321">
        <f t="shared" si="55"/>
        <v>9.1959288493620228E-2</v>
      </c>
      <c r="U213" s="321">
        <f t="shared" si="55"/>
        <v>9.7989737455442774E-2</v>
      </c>
      <c r="V213" s="321">
        <f t="shared" si="55"/>
        <v>0.10097647748021911</v>
      </c>
      <c r="W213" s="321">
        <f t="shared" si="55"/>
        <v>9.9032620689095116E-2</v>
      </c>
      <c r="DA213" s="82"/>
    </row>
    <row r="214" spans="1:105" ht="12" customHeight="1" x14ac:dyDescent="0.3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3">
      <c r="A215" s="32" t="s">
        <v>343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3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3">
      <c r="A217" s="35" t="s">
        <v>1269</v>
      </c>
      <c r="B217" s="324">
        <f>IF(B$5=0,0,(B$5-B$16)/(CHI_fec!B$5-CHI_fec!B$16))</f>
        <v>0.47860475454316048</v>
      </c>
      <c r="C217" s="324">
        <f>IF(C$5=0,0,(C$5-C$16)/(CHI_fec!C$5-CHI_fec!C$16))</f>
        <v>0.47894775433565956</v>
      </c>
      <c r="D217" s="324">
        <f>IF(D$5=0,0,(D$5-D$16)/(CHI_fec!D$5-CHI_fec!D$16))</f>
        <v>0.47882983984483385</v>
      </c>
      <c r="E217" s="324">
        <f>IF(E$5=0,0,(E$5-E$16)/(CHI_fec!E$5-CHI_fec!E$16))</f>
        <v>0.48156028465671441</v>
      </c>
      <c r="F217" s="324">
        <f>IF(F$5=0,0,(F$5-F$16)/(CHI_fec!F$5-CHI_fec!F$16))</f>
        <v>0.4850007253852231</v>
      </c>
      <c r="G217" s="324">
        <f>IF(G$5=0,0,(G$5-G$16)/(CHI_fec!G$5-CHI_fec!G$16))</f>
        <v>0.4893856517760784</v>
      </c>
      <c r="H217" s="324">
        <f>IF(H$5=0,0,(H$5-H$16)/(CHI_fec!H$5-CHI_fec!H$16))</f>
        <v>0.49329314056269408</v>
      </c>
      <c r="I217" s="324">
        <f>IF(I$5=0,0,(I$5-I$16)/(CHI_fec!I$5-CHI_fec!I$16))</f>
        <v>0.49906029181958611</v>
      </c>
      <c r="J217" s="324">
        <f>IF(J$5=0,0,(J$5-J$16)/(CHI_fec!J$5-CHI_fec!J$16))</f>
        <v>0.50742705151672551</v>
      </c>
      <c r="K217" s="324">
        <f>IF(K$5=0,0,(K$5-K$16)/(CHI_fec!K$5-CHI_fec!K$16))</f>
        <v>0.50035655169376592</v>
      </c>
      <c r="L217" s="324">
        <f>IF(L$5=0,0,(L$5-L$16)/(CHI_fec!L$5-CHI_fec!L$16))</f>
        <v>0.4986075364577145</v>
      </c>
      <c r="M217" s="324">
        <f>IF(M$5=0,0,(M$5-M$16)/(CHI_fec!M$5-CHI_fec!M$16))</f>
        <v>0.49989385636291872</v>
      </c>
      <c r="N217" s="324">
        <f>IF(N$5=0,0,(N$5-N$16)/(CHI_fec!N$5-CHI_fec!N$16))</f>
        <v>0.50471346317690791</v>
      </c>
      <c r="O217" s="324">
        <f>IF(O$5=0,0,(O$5-O$16)/(CHI_fec!O$5-CHI_fec!O$16))</f>
        <v>0.50842318623150839</v>
      </c>
      <c r="P217" s="324">
        <f>IF(P$5=0,0,(P$5-P$16)/(CHI_fec!P$5-CHI_fec!P$16))</f>
        <v>0.51615802882489437</v>
      </c>
      <c r="Q217" s="324">
        <f>IF(Q$5=0,0,(Q$5-Q$16)/(CHI_fec!Q$5-CHI_fec!Q$16))</f>
        <v>0.51943145041909244</v>
      </c>
      <c r="R217" s="324">
        <f>IF(R$5=0,0,(R$5-R$16)/(CHI_fec!R$5-CHI_fec!R$16))</f>
        <v>0.52230954711939015</v>
      </c>
      <c r="S217" s="324">
        <f>IF(S$5=0,0,(S$5-S$16)/(CHI_fec!S$5-CHI_fec!S$16))</f>
        <v>0.52618478981475514</v>
      </c>
      <c r="T217" s="324">
        <f>IF(T$5=0,0,(T$5-T$16)/(CHI_fec!T$5-CHI_fec!T$16))</f>
        <v>0.53728569518406555</v>
      </c>
      <c r="U217" s="324">
        <f>IF(U$5=0,0,(U$5-U$16)/(CHI_fec!U$5-CHI_fec!U$16))</f>
        <v>0.53879349572682367</v>
      </c>
      <c r="V217" s="324">
        <f>IF(V$5=0,0,(V$5-V$16)/(CHI_fec!V$5-CHI_fec!V$16))</f>
        <v>0.54198398863243336</v>
      </c>
      <c r="W217" s="324">
        <f>IF(W$5=0,0,(W$5-W$16)/(CHI_fec!W$5-CHI_fec!W$16))</f>
        <v>0.54688460366841418</v>
      </c>
      <c r="DA217" s="95"/>
    </row>
    <row r="218" spans="1:105" ht="12" customHeight="1" x14ac:dyDescent="0.3">
      <c r="A218" s="55" t="s">
        <v>92</v>
      </c>
      <c r="B218" s="307">
        <f>IF(B$6=0,0,B$6/CHI_fec!B$6)</f>
        <v>0.3963355394071561</v>
      </c>
      <c r="C218" s="307">
        <f>IF(C$6=0,0,C$6/CHI_fec!C$6)</f>
        <v>0.396911788679017</v>
      </c>
      <c r="D218" s="307">
        <f>IF(D$6=0,0,D$6/CHI_fec!D$6)</f>
        <v>0.39691178867901711</v>
      </c>
      <c r="E218" s="307">
        <f>IF(E$6=0,0,E$6/CHI_fec!E$6)</f>
        <v>0.40001581005402759</v>
      </c>
      <c r="F218" s="307">
        <f>IF(F$6=0,0,F$6/CHI_fec!F$6)</f>
        <v>0.40001581005402759</v>
      </c>
      <c r="G218" s="307">
        <f>IF(G$6=0,0,G$6/CHI_fec!G$6)</f>
        <v>0.40240652567961727</v>
      </c>
      <c r="H218" s="307">
        <f>IF(H$6=0,0,H$6/CHI_fec!H$6)</f>
        <v>0.40708957283516217</v>
      </c>
      <c r="I218" s="307">
        <f>IF(I$6=0,0,I$6/CHI_fec!I$6)</f>
        <v>0.41171512267196914</v>
      </c>
      <c r="J218" s="307">
        <f>IF(J$6=0,0,J$6/CHI_fec!J$6)</f>
        <v>0.41631104553093129</v>
      </c>
      <c r="K218" s="307">
        <f>IF(K$6=0,0,K$6/CHI_fec!K$6)</f>
        <v>0.41631104553093135</v>
      </c>
      <c r="L218" s="307">
        <f>IF(L$6=0,0,L$6/CHI_fec!L$6)</f>
        <v>0.4163110455309314</v>
      </c>
      <c r="M218" s="307">
        <f>IF(M$6=0,0,M$6/CHI_fec!M$6)</f>
        <v>0.41631104553093135</v>
      </c>
      <c r="N218" s="307">
        <f>IF(N$6=0,0,N$6/CHI_fec!N$6)</f>
        <v>0.42037603933632578</v>
      </c>
      <c r="O218" s="307">
        <f>IF(O$6=0,0,O$6/CHI_fec!O$6)</f>
        <v>0.42438324271814865</v>
      </c>
      <c r="P218" s="307">
        <f>IF(P$6=0,0,P$6/CHI_fec!P$6)</f>
        <v>0.43231649407198131</v>
      </c>
      <c r="Q218" s="307">
        <f>IF(Q$6=0,0,Q$6/CHI_fec!Q$6)</f>
        <v>0.43602890745231798</v>
      </c>
      <c r="R218" s="307">
        <f>IF(R$6=0,0,R$6/CHI_fec!R$6)</f>
        <v>0.43996216236024738</v>
      </c>
      <c r="S218" s="307">
        <f>IF(S$6=0,0,S$6/CHI_fec!S$6)</f>
        <v>0.4438856825695392</v>
      </c>
      <c r="T218" s="307">
        <f>IF(T$6=0,0,T$6/CHI_fec!T$6)</f>
        <v>0.45172827473769928</v>
      </c>
      <c r="U218" s="307">
        <f>IF(U$6=0,0,U$6/CHI_fec!U$6)</f>
        <v>0.45172827473769922</v>
      </c>
      <c r="V218" s="307">
        <f>IF(V$6=0,0,V$6/CHI_fec!V$6)</f>
        <v>0.45606670333769378</v>
      </c>
      <c r="W218" s="307">
        <f>IF(W$6=0,0,W$6/CHI_fec!W$6)</f>
        <v>0.46038016564551615</v>
      </c>
      <c r="DA218" s="76"/>
    </row>
    <row r="219" spans="1:105" ht="12" customHeight="1" x14ac:dyDescent="0.3">
      <c r="A219" s="202" t="s">
        <v>93</v>
      </c>
      <c r="B219" s="308">
        <f>IF(B$7=0,0,B$7/CHI_fec!B$7)</f>
        <v>0.10384741954463614</v>
      </c>
      <c r="C219" s="308">
        <f>IF(C$7=0,0,C$7/CHI_fec!C$7)</f>
        <v>0.10399840777038735</v>
      </c>
      <c r="D219" s="308">
        <f>IF(D$7=0,0,D$7/CHI_fec!D$7)</f>
        <v>0.10399840777038732</v>
      </c>
      <c r="E219" s="308">
        <f>IF(E$7=0,0,E$7/CHI_fec!E$7)</f>
        <v>0.10481172017353046</v>
      </c>
      <c r="F219" s="308">
        <f>IF(F$7=0,0,F$7/CHI_fec!F$7)</f>
        <v>0.10481172017353042</v>
      </c>
      <c r="G219" s="308">
        <f>IF(G$7=0,0,G$7/CHI_fec!G$7)</f>
        <v>0.10543813295739005</v>
      </c>
      <c r="H219" s="308">
        <f>IF(H$7=0,0,H$7/CHI_fec!H$7)</f>
        <v>0.10666518002825479</v>
      </c>
      <c r="I219" s="308">
        <f>IF(I$7=0,0,I$7/CHI_fec!I$7)</f>
        <v>0.10787716171237546</v>
      </c>
      <c r="J219" s="308">
        <f>IF(J$7=0,0,J$7/CHI_fec!J$7)</f>
        <v>0.10908138056704421</v>
      </c>
      <c r="K219" s="308">
        <f>IF(K$7=0,0,K$7/CHI_fec!K$7)</f>
        <v>0.10908138056704418</v>
      </c>
      <c r="L219" s="308">
        <f>IF(L$7=0,0,L$7/CHI_fec!L$7)</f>
        <v>0.10908138056704418</v>
      </c>
      <c r="M219" s="308">
        <f>IF(M$7=0,0,M$7/CHI_fec!M$7)</f>
        <v>0.10908138056704418</v>
      </c>
      <c r="N219" s="308">
        <f>IF(N$7=0,0,N$7/CHI_fec!N$7)</f>
        <v>0.11014648595170543</v>
      </c>
      <c r="O219" s="308">
        <f>IF(O$7=0,0,O$7/CHI_fec!O$7)</f>
        <v>0.1111964491506033</v>
      </c>
      <c r="P219" s="308">
        <f>IF(P$7=0,0,P$7/CHI_fec!P$7)</f>
        <v>0.11327511129361174</v>
      </c>
      <c r="Q219" s="308">
        <f>IF(Q$7=0,0,Q$7/CHI_fec!Q$7)</f>
        <v>0.11424783392758901</v>
      </c>
      <c r="R219" s="308">
        <f>IF(R$7=0,0,R$7/CHI_fec!R$7)</f>
        <v>0.11527842122543953</v>
      </c>
      <c r="S219" s="308">
        <f>IF(S$7=0,0,S$7/CHI_fec!S$7)</f>
        <v>0.11630645784783183</v>
      </c>
      <c r="T219" s="308">
        <f>IF(T$7=0,0,T$7/CHI_fec!T$7)</f>
        <v>0.11836136556673753</v>
      </c>
      <c r="U219" s="308">
        <f>IF(U$7=0,0,U$7/CHI_fec!U$7)</f>
        <v>0.11836136556673749</v>
      </c>
      <c r="V219" s="308">
        <f>IF(V$7=0,0,V$7/CHI_fec!V$7)</f>
        <v>0.11949811604755999</v>
      </c>
      <c r="W219" s="308">
        <f>IF(W$7=0,0,W$7/CHI_fec!W$7)</f>
        <v>0.12062832488686924</v>
      </c>
      <c r="DA219" s="77"/>
    </row>
    <row r="220" spans="1:105" ht="12" customHeight="1" x14ac:dyDescent="0.3">
      <c r="A220" s="202" t="s">
        <v>94</v>
      </c>
      <c r="B220" s="308">
        <f>IF(B$8=0,0,B$8/CHI_fec!B$8)</f>
        <v>0.56286523281693424</v>
      </c>
      <c r="C220" s="308">
        <f>IF(C$8=0,0,C$8/CHI_fec!C$8)</f>
        <v>0.56368360676606843</v>
      </c>
      <c r="D220" s="308">
        <f>IF(D$8=0,0,D$8/CHI_fec!D$8)</f>
        <v>0.56368360676606832</v>
      </c>
      <c r="E220" s="308">
        <f>IF(E$8=0,0,E$8/CHI_fec!E$8)</f>
        <v>0.56809185568698872</v>
      </c>
      <c r="F220" s="308">
        <f>IF(F$8=0,0,F$8/CHI_fec!F$8)</f>
        <v>0.56809185568698872</v>
      </c>
      <c r="G220" s="308">
        <f>IF(G$8=0,0,G$8/CHI_fec!G$8)</f>
        <v>0.57148708668042802</v>
      </c>
      <c r="H220" s="308">
        <f>IF(H$8=0,0,H$8/CHI_fec!H$8)</f>
        <v>0.57813782618120879</v>
      </c>
      <c r="I220" s="308">
        <f>IF(I$8=0,0,I$8/CHI_fec!I$8)</f>
        <v>0.58470690951321358</v>
      </c>
      <c r="J220" s="308">
        <f>IF(J$8=0,0,J$8/CHI_fec!J$8)</f>
        <v>0.59123391739620068</v>
      </c>
      <c r="K220" s="308">
        <f>IF(K$8=0,0,K$8/CHI_fec!K$8)</f>
        <v>0.59123391739620057</v>
      </c>
      <c r="L220" s="308">
        <f>IF(L$8=0,0,L$8/CHI_fec!L$8)</f>
        <v>0.59123391739620035</v>
      </c>
      <c r="M220" s="308">
        <f>IF(M$8=0,0,M$8/CHI_fec!M$8)</f>
        <v>0.59123391739620046</v>
      </c>
      <c r="N220" s="308">
        <f>IF(N$8=0,0,N$8/CHI_fec!N$8)</f>
        <v>0.59700691390339078</v>
      </c>
      <c r="O220" s="308">
        <f>IF(O$8=0,0,O$8/CHI_fec!O$8)</f>
        <v>0.6026978379820852</v>
      </c>
      <c r="P220" s="308">
        <f>IF(P$8=0,0,P$8/CHI_fec!P$8)</f>
        <v>0.61396443137653456</v>
      </c>
      <c r="Q220" s="308">
        <f>IF(Q$8=0,0,Q$8/CHI_fec!Q$8)</f>
        <v>0.61923670250508756</v>
      </c>
      <c r="R220" s="308">
        <f>IF(R$8=0,0,R$8/CHI_fec!R$8)</f>
        <v>0.62482260692030045</v>
      </c>
      <c r="S220" s="308">
        <f>IF(S$8=0,0,S$8/CHI_fec!S$8)</f>
        <v>0.63039468637441187</v>
      </c>
      <c r="T220" s="308">
        <f>IF(T$8=0,0,T$8/CHI_fec!T$8)</f>
        <v>0.6415325279952333</v>
      </c>
      <c r="U220" s="308">
        <f>IF(U$8=0,0,U$8/CHI_fec!U$8)</f>
        <v>0.64153252799523353</v>
      </c>
      <c r="V220" s="308">
        <f>IF(V$8=0,0,V$8/CHI_fec!V$8)</f>
        <v>0.64769384935351604</v>
      </c>
      <c r="W220" s="308">
        <f>IF(W$8=0,0,W$8/CHI_fec!W$8)</f>
        <v>0.65381971424509533</v>
      </c>
      <c r="DA220" s="77"/>
    </row>
    <row r="221" spans="1:105" ht="12" customHeight="1" x14ac:dyDescent="0.3">
      <c r="A221" s="202" t="s">
        <v>95</v>
      </c>
      <c r="B221" s="308">
        <f>IF(B$9=0,0,B$9/CHI_fec!B$9)</f>
        <v>0.39955115814855546</v>
      </c>
      <c r="C221" s="308">
        <f>IF(C$9=0,0,C$9/CHI_fec!C$9)</f>
        <v>0.40013208274668433</v>
      </c>
      <c r="D221" s="308">
        <f>IF(D$9=0,0,D$9/CHI_fec!D$9)</f>
        <v>0.40013208274668433</v>
      </c>
      <c r="E221" s="308">
        <f>IF(E$9=0,0,E$9/CHI_fec!E$9)</f>
        <v>0.40326128821021279</v>
      </c>
      <c r="F221" s="308">
        <f>IF(F$9=0,0,F$9/CHI_fec!F$9)</f>
        <v>0.4032612882102129</v>
      </c>
      <c r="G221" s="308">
        <f>IF(G$9=0,0,G$9/CHI_fec!G$9)</f>
        <v>0.40567140060749379</v>
      </c>
      <c r="H221" s="308">
        <f>IF(H$9=0,0,H$9/CHI_fec!H$9)</f>
        <v>0.41039244307938777</v>
      </c>
      <c r="I221" s="308">
        <f>IF(I$9=0,0,I$9/CHI_fec!I$9)</f>
        <v>0.4150555217352524</v>
      </c>
      <c r="J221" s="308">
        <f>IF(J$9=0,0,J$9/CHI_fec!J$9)</f>
        <v>0.41968873303849935</v>
      </c>
      <c r="K221" s="308">
        <f>IF(K$9=0,0,K$9/CHI_fec!K$9)</f>
        <v>0.41968873303849952</v>
      </c>
      <c r="L221" s="308">
        <f>IF(L$9=0,0,L$9/CHI_fec!L$9)</f>
        <v>0.41968873303849952</v>
      </c>
      <c r="M221" s="308">
        <f>IF(M$9=0,0,M$9/CHI_fec!M$9)</f>
        <v>0.41968873303849924</v>
      </c>
      <c r="N221" s="308">
        <f>IF(N$9=0,0,N$9/CHI_fec!N$9)</f>
        <v>0.4237867076618238</v>
      </c>
      <c r="O221" s="308">
        <f>IF(O$9=0,0,O$9/CHI_fec!O$9)</f>
        <v>0.42782642298621532</v>
      </c>
      <c r="P221" s="308">
        <f>IF(P$9=0,0,P$9/CHI_fec!P$9)</f>
        <v>0.43582403978093637</v>
      </c>
      <c r="Q221" s="308">
        <f>IF(Q$9=0,0,Q$9/CHI_fec!Q$9)</f>
        <v>0.43956657336209942</v>
      </c>
      <c r="R221" s="308">
        <f>IF(R$9=0,0,R$9/CHI_fec!R$9)</f>
        <v>0.44353174024092012</v>
      </c>
      <c r="S221" s="308">
        <f>IF(S$9=0,0,S$9/CHI_fec!S$9)</f>
        <v>0.44748709343984489</v>
      </c>
      <c r="T221" s="308">
        <f>IF(T$9=0,0,T$9/CHI_fec!T$9)</f>
        <v>0.45539331549694911</v>
      </c>
      <c r="U221" s="308">
        <f>IF(U$9=0,0,U$9/CHI_fec!U$9)</f>
        <v>0.45539331549694911</v>
      </c>
      <c r="V221" s="308">
        <f>IF(V$9=0,0,V$9/CHI_fec!V$9)</f>
        <v>0.45976694339382057</v>
      </c>
      <c r="W221" s="308">
        <f>IF(W$9=0,0,W$9/CHI_fec!W$9)</f>
        <v>0.46411540243763599</v>
      </c>
      <c r="DA221" s="77"/>
    </row>
    <row r="222" spans="1:105" ht="12" customHeight="1" x14ac:dyDescent="0.3">
      <c r="A222" s="56" t="s">
        <v>96</v>
      </c>
      <c r="B222" s="309">
        <f>IF(B$10=0,0,B$10/CHI_fec!B$10)</f>
        <v>0.60508882495772909</v>
      </c>
      <c r="C222" s="309">
        <f>IF(C$10=0,0,C$10/CHI_fec!C$10)</f>
        <v>0.60271103790140879</v>
      </c>
      <c r="D222" s="309">
        <f>IF(D$10=0,0,D$10/CHI_fec!D$10)</f>
        <v>0.60257728649937736</v>
      </c>
      <c r="E222" s="309">
        <f>IF(E$10=0,0,E$10/CHI_fec!E$10)</f>
        <v>0.60865812343406334</v>
      </c>
      <c r="F222" s="309">
        <f>IF(F$10=0,0,F$10/CHI_fec!F$10)</f>
        <v>0.62749884182595561</v>
      </c>
      <c r="G222" s="309">
        <f>IF(G$10=0,0,G$10/CHI_fec!G$10)</f>
        <v>0.62251852886852777</v>
      </c>
      <c r="H222" s="309">
        <f>IF(H$10=0,0,H$10/CHI_fec!H$10)</f>
        <v>0.63452377535264604</v>
      </c>
      <c r="I222" s="309">
        <f>IF(I$10=0,0,I$10/CHI_fec!I$10)</f>
        <v>0.63818416018190371</v>
      </c>
      <c r="J222" s="309">
        <f>IF(J$10=0,0,J$10/CHI_fec!J$10)</f>
        <v>0.64464309807617792</v>
      </c>
      <c r="K222" s="309">
        <f>IF(K$10=0,0,K$10/CHI_fec!K$10)</f>
        <v>0.63056227257177599</v>
      </c>
      <c r="L222" s="309">
        <f>IF(L$10=0,0,L$10/CHI_fec!L$10)</f>
        <v>0.63926836061556436</v>
      </c>
      <c r="M222" s="309">
        <f>IF(M$10=0,0,M$10/CHI_fec!M$10)</f>
        <v>0.63658558281874789</v>
      </c>
      <c r="N222" s="309">
        <f>IF(N$10=0,0,N$10/CHI_fec!N$10)</f>
        <v>0.64007120142141105</v>
      </c>
      <c r="O222" s="309">
        <f>IF(O$10=0,0,O$10/CHI_fec!O$10)</f>
        <v>0.63959494956641361</v>
      </c>
      <c r="P222" s="309">
        <f>IF(P$10=0,0,P$10/CHI_fec!P$10)</f>
        <v>0.65585664782570985</v>
      </c>
      <c r="Q222" s="309">
        <f>IF(Q$10=0,0,Q$10/CHI_fec!Q$10)</f>
        <v>0.66473765593410694</v>
      </c>
      <c r="R222" s="309">
        <f>IF(R$10=0,0,R$10/CHI_fec!R$10)</f>
        <v>0.67875354059783344</v>
      </c>
      <c r="S222" s="309">
        <f>IF(S$10=0,0,S$10/CHI_fec!S$10)</f>
        <v>0.68612549220007091</v>
      </c>
      <c r="T222" s="309">
        <f>IF(T$10=0,0,T$10/CHI_fec!T$10)</f>
        <v>0.69450038409174564</v>
      </c>
      <c r="U222" s="309">
        <f>IF(U$10=0,0,U$10/CHI_fec!U$10)</f>
        <v>0.70055339678762485</v>
      </c>
      <c r="V222" s="309">
        <f>IF(V$10=0,0,V$10/CHI_fec!V$10)</f>
        <v>0.70799363067103238</v>
      </c>
      <c r="W222" s="309">
        <f>IF(W$10=0,0,W$10/CHI_fec!W$10)</f>
        <v>0.70518533665876859</v>
      </c>
      <c r="DA222" s="78"/>
    </row>
    <row r="223" spans="1:105" ht="12" customHeight="1" x14ac:dyDescent="0.3">
      <c r="A223" s="134" t="s">
        <v>999</v>
      </c>
      <c r="B223" s="325">
        <f>IF(B$16=0,0,B$16/CHI_fec!B$16)</f>
        <v>1</v>
      </c>
      <c r="C223" s="325">
        <f>IF(C$16=0,0,C$16/CHI_fec!C$16)</f>
        <v>1</v>
      </c>
      <c r="D223" s="325">
        <f>IF(D$16=0,0,D$16/CHI_fec!D$16)</f>
        <v>1</v>
      </c>
      <c r="E223" s="325">
        <f>IF(E$16=0,0,E$16/CHI_fec!E$16)</f>
        <v>1</v>
      </c>
      <c r="F223" s="325">
        <f>IF(F$16=0,0,F$16/CHI_fec!F$16)</f>
        <v>1</v>
      </c>
      <c r="G223" s="325">
        <f>IF(G$16=0,0,G$16/CHI_fec!G$16)</f>
        <v>1</v>
      </c>
      <c r="H223" s="325">
        <f>IF(H$16=0,0,H$16/CHI_fec!H$16)</f>
        <v>1</v>
      </c>
      <c r="I223" s="325">
        <f>IF(I$16=0,0,I$16/CHI_fec!I$16)</f>
        <v>1</v>
      </c>
      <c r="J223" s="325">
        <f>IF(J$16=0,0,J$16/CHI_fec!J$16)</f>
        <v>1</v>
      </c>
      <c r="K223" s="325">
        <f>IF(K$16=0,0,K$16/CHI_fec!K$16)</f>
        <v>1</v>
      </c>
      <c r="L223" s="325">
        <f>IF(L$16=0,0,L$16/CHI_fec!L$16)</f>
        <v>1</v>
      </c>
      <c r="M223" s="325">
        <f>IF(M$16=0,0,M$16/CHI_fec!M$16)</f>
        <v>1</v>
      </c>
      <c r="N223" s="325">
        <f>IF(N$16=0,0,N$16/CHI_fec!N$16)</f>
        <v>1</v>
      </c>
      <c r="O223" s="325">
        <f>IF(O$16=0,0,O$16/CHI_fec!O$16)</f>
        <v>1</v>
      </c>
      <c r="P223" s="325">
        <f>IF(P$16=0,0,P$16/CHI_fec!P$16)</f>
        <v>1</v>
      </c>
      <c r="Q223" s="325">
        <f>IF(Q$16=0,0,Q$16/CHI_fec!Q$16)</f>
        <v>1</v>
      </c>
      <c r="R223" s="325">
        <f>IF(R$16=0,0,R$16/CHI_fec!R$16)</f>
        <v>1</v>
      </c>
      <c r="S223" s="325">
        <f>IF(S$16=0,0,S$16/CHI_fec!S$16)</f>
        <v>1</v>
      </c>
      <c r="T223" s="325">
        <f>IF(T$16=0,0,T$16/CHI_fec!T$16)</f>
        <v>1</v>
      </c>
      <c r="U223" s="325">
        <f>IF(U$16=0,0,U$16/CHI_fec!U$16)</f>
        <v>1</v>
      </c>
      <c r="V223" s="325">
        <f>IF(V$16=0,0,V$16/CHI_fec!V$16)</f>
        <v>1</v>
      </c>
      <c r="W223" s="325">
        <f>IF(W$16=0,0,W$16/CHI_fec!W$16)</f>
        <v>1</v>
      </c>
      <c r="DA223" s="140"/>
    </row>
    <row r="224" spans="1:105" ht="12" customHeight="1" x14ac:dyDescent="0.3">
      <c r="A224" s="203" t="s">
        <v>1000</v>
      </c>
      <c r="B224" s="310">
        <f>IF(B$25=0,0,B$25/CHI_fec!B$25)</f>
        <v>0.57049689554163208</v>
      </c>
      <c r="C224" s="310">
        <f>IF(C$25=0,0,C$25/CHI_fec!C$25)</f>
        <v>0.5703686068740238</v>
      </c>
      <c r="D224" s="310">
        <f>IF(D$25=0,0,D$25/CHI_fec!D$25)</f>
        <v>0.5725027152668255</v>
      </c>
      <c r="E224" s="310">
        <f>IF(E$25=0,0,E$25/CHI_fec!E$25)</f>
        <v>0.57760162828257888</v>
      </c>
      <c r="F224" s="310">
        <f>IF(F$25=0,0,F$25/CHI_fec!F$25)</f>
        <v>0.58389411500147326</v>
      </c>
      <c r="G224" s="310">
        <f>IF(G$25=0,0,G$25/CHI_fec!G$25)</f>
        <v>0.58708141836230365</v>
      </c>
      <c r="H224" s="310">
        <f>IF(H$25=0,0,H$25/CHI_fec!H$25)</f>
        <v>0.59488307087683256</v>
      </c>
      <c r="I224" s="310">
        <f>IF(I$25=0,0,I$25/CHI_fec!I$25)</f>
        <v>0.60176496102093502</v>
      </c>
      <c r="J224" s="310">
        <f>IF(J$25=0,0,J$25/CHI_fec!J$25)</f>
        <v>0.61170564088240242</v>
      </c>
      <c r="K224" s="310">
        <f>IF(K$25=0,0,K$25/CHI_fec!K$25)</f>
        <v>0.56783069463891467</v>
      </c>
      <c r="L224" s="310">
        <f>IF(L$25=0,0,L$25/CHI_fec!L$25)</f>
        <v>0.5669604324071047</v>
      </c>
      <c r="M224" s="310">
        <f>IF(M$25=0,0,M$25/CHI_fec!M$25)</f>
        <v>0.56927567378242594</v>
      </c>
      <c r="N224" s="310">
        <f>IF(N$25=0,0,N$25/CHI_fec!N$25)</f>
        <v>0.5737862428707512</v>
      </c>
      <c r="O224" s="310">
        <f>IF(O$25=0,0,O$25/CHI_fec!O$25)</f>
        <v>0.57477590337331519</v>
      </c>
      <c r="P224" s="310">
        <f>IF(P$25=0,0,P$25/CHI_fec!P$25)</f>
        <v>0.58190509330253581</v>
      </c>
      <c r="Q224" s="310">
        <f>IF(Q$25=0,0,Q$25/CHI_fec!Q$25)</f>
        <v>0.58718625419219406</v>
      </c>
      <c r="R224" s="310">
        <f>IF(R$25=0,0,R$25/CHI_fec!R$25)</f>
        <v>0.59049451097278471</v>
      </c>
      <c r="S224" s="310">
        <f>IF(S$25=0,0,S$25/CHI_fec!S$25)</f>
        <v>0.60208800711952259</v>
      </c>
      <c r="T224" s="310">
        <f>IF(T$25=0,0,T$25/CHI_fec!T$25)</f>
        <v>0.61380016311348906</v>
      </c>
      <c r="U224" s="310">
        <f>IF(U$25=0,0,U$25/CHI_fec!U$25)</f>
        <v>0.62098732610696761</v>
      </c>
      <c r="V224" s="310">
        <f>IF(V$25=0,0,V$25/CHI_fec!V$25)</f>
        <v>0.62344773080701044</v>
      </c>
      <c r="W224" s="310">
        <f>IF(W$25=0,0,W$25/CHI_fec!W$25)</f>
        <v>0.62758615714118804</v>
      </c>
      <c r="DA224" s="79"/>
    </row>
    <row r="225" spans="1:105" ht="12" customHeight="1" x14ac:dyDescent="0.3">
      <c r="A225" s="203" t="s">
        <v>1012</v>
      </c>
      <c r="B225" s="310">
        <f>IF(B$36=0,0,B$36/CHI_fec!B$36)</f>
        <v>0.37117767462922208</v>
      </c>
      <c r="C225" s="310">
        <f>IF(C$36=0,0,C$36/CHI_fec!C$36)</f>
        <v>0.37092195483106938</v>
      </c>
      <c r="D225" s="310">
        <f>IF(D$36=0,0,D$36/CHI_fec!D$36)</f>
        <v>0.37255273864947286</v>
      </c>
      <c r="E225" s="310">
        <f>IF(E$36=0,0,E$36/CHI_fec!E$36)</f>
        <v>0.37612927189004186</v>
      </c>
      <c r="F225" s="310">
        <f>IF(F$36=0,0,F$36/CHI_fec!F$36)</f>
        <v>0.37705502355781162</v>
      </c>
      <c r="G225" s="310">
        <f>IF(G$36=0,0,G$36/CHI_fec!G$36)</f>
        <v>0.37741208666825327</v>
      </c>
      <c r="H225" s="310">
        <f>IF(H$36=0,0,H$36/CHI_fec!H$36)</f>
        <v>0.38353437164104132</v>
      </c>
      <c r="I225" s="310">
        <f>IF(I$36=0,0,I$36/CHI_fec!I$36)</f>
        <v>0.38814405217473796</v>
      </c>
      <c r="J225" s="310">
        <f>IF(J$36=0,0,J$36/CHI_fec!J$36)</f>
        <v>0.39305067644787839</v>
      </c>
      <c r="K225" s="310">
        <f>IF(K$36=0,0,K$36/CHI_fec!K$36)</f>
        <v>0.39066956364855926</v>
      </c>
      <c r="L225" s="310">
        <f>IF(L$36=0,0,L$36/CHI_fec!L$36)</f>
        <v>0.39189614765730801</v>
      </c>
      <c r="M225" s="310">
        <f>IF(M$36=0,0,M$36/CHI_fec!M$36)</f>
        <v>0.39109885057435267</v>
      </c>
      <c r="N225" s="310">
        <f>IF(N$36=0,0,N$36/CHI_fec!N$36)</f>
        <v>0.39464479381038847</v>
      </c>
      <c r="O225" s="310">
        <f>IF(O$36=0,0,O$36/CHI_fec!O$36)</f>
        <v>0.3976977923314578</v>
      </c>
      <c r="P225" s="310">
        <f>IF(P$36=0,0,P$36/CHI_fec!P$36)</f>
        <v>0.40559873307303806</v>
      </c>
      <c r="Q225" s="310">
        <f>IF(Q$36=0,0,Q$36/CHI_fec!Q$36)</f>
        <v>0.40922223851709899</v>
      </c>
      <c r="R225" s="310">
        <f>IF(R$36=0,0,R$36/CHI_fec!R$36)</f>
        <v>0.41396486870863608</v>
      </c>
      <c r="S225" s="310">
        <f>IF(S$36=0,0,S$36/CHI_fec!S$36)</f>
        <v>0.41811908091735756</v>
      </c>
      <c r="T225" s="310">
        <f>IF(T$36=0,0,T$36/CHI_fec!T$36)</f>
        <v>0.42431740277231184</v>
      </c>
      <c r="U225" s="310">
        <f>IF(U$36=0,0,U$36/CHI_fec!U$36)</f>
        <v>0.42464734687726918</v>
      </c>
      <c r="V225" s="310">
        <f>IF(V$36=0,0,V$36/CHI_fec!V$36)</f>
        <v>0.42911647589149532</v>
      </c>
      <c r="W225" s="310">
        <f>IF(W$36=0,0,W$36/CHI_fec!W$36)</f>
        <v>0.43292211524956925</v>
      </c>
      <c r="DA225" s="79"/>
    </row>
    <row r="226" spans="1:105" ht="12" customHeight="1" x14ac:dyDescent="0.3">
      <c r="A226" s="203" t="s">
        <v>1023</v>
      </c>
      <c r="B226" s="310">
        <f>IF(B$44=0,0,B$44/CHI_fec!B$44)</f>
        <v>0.54307390211640882</v>
      </c>
      <c r="C226" s="310">
        <f>IF(C$44=0,0,C$44/CHI_fec!C$44)</f>
        <v>0.53890414037939993</v>
      </c>
      <c r="D226" s="310">
        <f>IF(D$44=0,0,D$44/CHI_fec!D$44)</f>
        <v>0.53902129418911604</v>
      </c>
      <c r="E226" s="310">
        <f>IF(E$44=0,0,E$44/CHI_fec!E$44)</f>
        <v>0.54535073208228968</v>
      </c>
      <c r="F226" s="310">
        <f>IF(F$44=0,0,F$44/CHI_fec!F$44)</f>
        <v>0.57487224924945368</v>
      </c>
      <c r="G226" s="310">
        <f>IF(G$44=0,0,G$44/CHI_fec!G$44)</f>
        <v>0.56514748731431574</v>
      </c>
      <c r="H226" s="310">
        <f>IF(H$44=0,0,H$44/CHI_fec!H$44)</f>
        <v>0.57902201651459873</v>
      </c>
      <c r="I226" s="310">
        <f>IF(I$44=0,0,I$44/CHI_fec!I$44)</f>
        <v>0.58046191647222722</v>
      </c>
      <c r="J226" s="310">
        <f>IF(J$44=0,0,J$44/CHI_fec!J$44)</f>
        <v>0.58580317693565009</v>
      </c>
      <c r="K226" s="310">
        <f>IF(K$44=0,0,K$44/CHI_fec!K$44)</f>
        <v>0.54506512083796499</v>
      </c>
      <c r="L226" s="310">
        <f>IF(L$44=0,0,L$44/CHI_fec!L$44)</f>
        <v>0.5552003544645302</v>
      </c>
      <c r="M226" s="310">
        <f>IF(M$44=0,0,M$44/CHI_fec!M$44)</f>
        <v>0.55160429249417808</v>
      </c>
      <c r="N226" s="310">
        <f>IF(N$44=0,0,N$44/CHI_fec!N$44)</f>
        <v>0.5526380628836367</v>
      </c>
      <c r="O226" s="310">
        <f>IF(O$44=0,0,O$44/CHI_fec!O$44)</f>
        <v>0.54649567756903128</v>
      </c>
      <c r="P226" s="310">
        <f>IF(P$44=0,0,P$44/CHI_fec!P$44)</f>
        <v>0.5594429655934271</v>
      </c>
      <c r="Q226" s="310">
        <f>IF(Q$44=0,0,Q$44/CHI_fec!Q$44)</f>
        <v>0.56794933783470236</v>
      </c>
      <c r="R226" s="310">
        <f>IF(R$44=0,0,R$44/CHI_fec!R$44)</f>
        <v>0.58065498141086858</v>
      </c>
      <c r="S226" s="310">
        <f>IF(S$44=0,0,S$44/CHI_fec!S$44)</f>
        <v>0.59373157097205798</v>
      </c>
      <c r="T226" s="310">
        <f>IF(T$44=0,0,T$44/CHI_fec!T$44)</f>
        <v>0.59943884205775233</v>
      </c>
      <c r="U226" s="310">
        <f>IF(U$44=0,0,U$44/CHI_fec!U$44)</f>
        <v>0.61065898732568769</v>
      </c>
      <c r="V226" s="310">
        <f>IF(V$44=0,0,V$44/CHI_fec!V$44)</f>
        <v>0.61544061786208315</v>
      </c>
      <c r="W226" s="310">
        <f>IF(W$44=0,0,W$44/CHI_fec!W$44)</f>
        <v>0.61168049627834931</v>
      </c>
      <c r="DA226" s="79"/>
    </row>
    <row r="227" spans="1:105" ht="12" customHeight="1" x14ac:dyDescent="0.3">
      <c r="A227" s="41" t="s">
        <v>1040</v>
      </c>
      <c r="B227" s="311">
        <f>IF(B$58=0,0,B$58/CHI_fec!B$58)</f>
        <v>0.56530957522792802</v>
      </c>
      <c r="C227" s="311">
        <f>IF(C$58=0,0,C$58/CHI_fec!C$58)</f>
        <v>0.5661315031115296</v>
      </c>
      <c r="D227" s="311">
        <f>IF(D$58=0,0,D$58/CHI_fec!D$58)</f>
        <v>0.56613150311152971</v>
      </c>
      <c r="E227" s="311">
        <f>IF(E$58=0,0,E$58/CHI_fec!E$58)</f>
        <v>0.57055889563764617</v>
      </c>
      <c r="F227" s="311">
        <f>IF(F$58=0,0,F$58/CHI_fec!F$58)</f>
        <v>0.57055889563764639</v>
      </c>
      <c r="G227" s="311">
        <f>IF(G$58=0,0,G$58/CHI_fec!G$58)</f>
        <v>0.57396887102570904</v>
      </c>
      <c r="H227" s="311">
        <f>IF(H$58=0,0,H$58/CHI_fec!H$58)</f>
        <v>0.58064849254598261</v>
      </c>
      <c r="I227" s="311">
        <f>IF(I$58=0,0,I$58/CHI_fec!I$58)</f>
        <v>0.58724610329104054</v>
      </c>
      <c r="J227" s="311">
        <f>IF(J$58=0,0,J$58/CHI_fec!J$58)</f>
        <v>0.59380145586695754</v>
      </c>
      <c r="K227" s="311">
        <f>IF(K$58=0,0,K$58/CHI_fec!K$58)</f>
        <v>0.59380145586695754</v>
      </c>
      <c r="L227" s="311">
        <f>IF(L$58=0,0,L$58/CHI_fec!L$58)</f>
        <v>0.59380145586695798</v>
      </c>
      <c r="M227" s="311">
        <f>IF(M$58=0,0,M$58/CHI_fec!M$58)</f>
        <v>0.59380145586695787</v>
      </c>
      <c r="N227" s="311">
        <f>IF(N$58=0,0,N$58/CHI_fec!N$58)</f>
        <v>0.59959952263853511</v>
      </c>
      <c r="O227" s="311">
        <f>IF(O$58=0,0,O$58/CHI_fec!O$58)</f>
        <v>0.60531516056749468</v>
      </c>
      <c r="P227" s="311">
        <f>IF(P$58=0,0,P$58/CHI_fec!P$58)</f>
        <v>0.61663068114816177</v>
      </c>
      <c r="Q227" s="311">
        <f>IF(Q$58=0,0,Q$58/CHI_fec!Q$58)</f>
        <v>0.62192584805206275</v>
      </c>
      <c r="R227" s="311">
        <f>IF(R$58=0,0,R$58/CHI_fec!R$58)</f>
        <v>0.62753601025096839</v>
      </c>
      <c r="S227" s="311">
        <f>IF(S$58=0,0,S$58/CHI_fec!S$58)</f>
        <v>0.63313228745141903</v>
      </c>
      <c r="T227" s="311">
        <f>IF(T$58=0,0,T$58/CHI_fec!T$58)</f>
        <v>0.64431849713097566</v>
      </c>
      <c r="U227" s="311">
        <f>IF(U$58=0,0,U$58/CHI_fec!U$58)</f>
        <v>0.64431849713097555</v>
      </c>
      <c r="V227" s="311">
        <f>IF(V$58=0,0,V$58/CHI_fec!V$58)</f>
        <v>0.65050657512339682</v>
      </c>
      <c r="W227" s="311">
        <f>IF(W$58=0,0,W$58/CHI_fec!W$58)</f>
        <v>0.65665904267309971</v>
      </c>
      <c r="DA227" s="82"/>
    </row>
    <row r="228" spans="1:105" ht="12" customHeight="1" x14ac:dyDescent="0.3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3">
      <c r="A229" s="35" t="s">
        <v>47</v>
      </c>
      <c r="B229" s="324">
        <f>IF(B$61=0,0,B$61/CHI_fec!B$61)</f>
        <v>0.51659284775875625</v>
      </c>
      <c r="C229" s="324">
        <f>IF(C$61=0,0,C$61/CHI_fec!C$61)</f>
        <v>0.51699078714217228</v>
      </c>
      <c r="D229" s="324">
        <f>IF(D$61=0,0,D$61/CHI_fec!D$61)</f>
        <v>0.51801388911473667</v>
      </c>
      <c r="E229" s="324">
        <f>IF(E$61=0,0,E$61/CHI_fec!E$61)</f>
        <v>0.51771923285274868</v>
      </c>
      <c r="F229" s="324">
        <f>IF(F$61=0,0,F$61/CHI_fec!F$61)</f>
        <v>0.52143399890528086</v>
      </c>
      <c r="G229" s="324">
        <f>IF(G$61=0,0,G$61/CHI_fec!G$61)</f>
        <v>0.52682678600805977</v>
      </c>
      <c r="H229" s="324">
        <f>IF(H$61=0,0,H$61/CHI_fec!H$61)</f>
        <v>0.52618033623929461</v>
      </c>
      <c r="I229" s="324">
        <f>IF(I$61=0,0,I$61/CHI_fec!I$61)</f>
        <v>0.52644157069687314</v>
      </c>
      <c r="J229" s="324">
        <f>IF(J$61=0,0,J$61/CHI_fec!J$61)</f>
        <v>0.5296693657308198</v>
      </c>
      <c r="K229" s="324">
        <f>IF(K$61=0,0,K$61/CHI_fec!K$61)</f>
        <v>0.52466688085130597</v>
      </c>
      <c r="L229" s="324">
        <f>IF(L$61=0,0,L$61/CHI_fec!L$61)</f>
        <v>0.52303049167348881</v>
      </c>
      <c r="M229" s="324">
        <f>IF(M$61=0,0,M$61/CHI_fec!M$61)</f>
        <v>0.52419883119160826</v>
      </c>
      <c r="N229" s="324">
        <f>IF(N$61=0,0,N$61/CHI_fec!N$61)</f>
        <v>0.52458900075667025</v>
      </c>
      <c r="O229" s="324">
        <f>IF(O$61=0,0,O$61/CHI_fec!O$61)</f>
        <v>0.52367992244760664</v>
      </c>
      <c r="P229" s="324">
        <f>IF(P$61=0,0,P$61/CHI_fec!P$61)</f>
        <v>0.52120795451683066</v>
      </c>
      <c r="Q229" s="324">
        <f>IF(Q$61=0,0,Q$61/CHI_fec!Q$61)</f>
        <v>0.52018555873588002</v>
      </c>
      <c r="R229" s="324">
        <f>IF(R$61=0,0,R$61/CHI_fec!R$61)</f>
        <v>0.51898230714593541</v>
      </c>
      <c r="S229" s="324">
        <f>IF(S$61=0,0,S$61/CHI_fec!S$61)</f>
        <v>0.51735691179703502</v>
      </c>
      <c r="T229" s="324">
        <f>IF(T$61=0,0,T$61/CHI_fec!T$61)</f>
        <v>0.5481664739814075</v>
      </c>
      <c r="U229" s="324">
        <f>IF(U$61=0,0,U$61/CHI_fec!U$61)</f>
        <v>0.56974320156916924</v>
      </c>
      <c r="V229" s="324">
        <f>IF(V$61=0,0,V$61/CHI_fec!V$61)</f>
        <v>0.5794782570320266</v>
      </c>
      <c r="W229" s="324">
        <f>IF(W$61=0,0,W$61/CHI_fec!W$61)</f>
        <v>0.58192788227196479</v>
      </c>
      <c r="DA229" s="95"/>
    </row>
    <row r="230" spans="1:105" ht="12" customHeight="1" x14ac:dyDescent="0.3">
      <c r="A230" s="55" t="s">
        <v>92</v>
      </c>
      <c r="B230" s="307">
        <f>IF(B$62=0,0,B$62/CHI_fec!B$62)</f>
        <v>0.42258594188123089</v>
      </c>
      <c r="C230" s="307">
        <f>IF(C$62=0,0,C$62/CHI_fec!C$62)</f>
        <v>0.42313755091272337</v>
      </c>
      <c r="D230" s="307">
        <f>IF(D$62=0,0,D$62/CHI_fec!D$62)</f>
        <v>0.42313755091272343</v>
      </c>
      <c r="E230" s="307">
        <f>IF(E$62=0,0,E$62/CHI_fec!E$62)</f>
        <v>0.42313755091272359</v>
      </c>
      <c r="F230" s="307">
        <f>IF(F$62=0,0,F$62/CHI_fec!F$62)</f>
        <v>0.42313755091272343</v>
      </c>
      <c r="G230" s="307">
        <f>IF(G$62=0,0,G$62/CHI_fec!G$62)</f>
        <v>0.4261957401558355</v>
      </c>
      <c r="H230" s="307">
        <f>IF(H$62=0,0,H$62/CHI_fec!H$62)</f>
        <v>0.42619574015583545</v>
      </c>
      <c r="I230" s="307">
        <f>IF(I$62=0,0,I$62/CHI_fec!I$62)</f>
        <v>0.42619574015583545</v>
      </c>
      <c r="J230" s="307">
        <f>IF(J$62=0,0,J$62/CHI_fec!J$62)</f>
        <v>0.42619574015583533</v>
      </c>
      <c r="K230" s="307">
        <f>IF(K$62=0,0,K$62/CHI_fec!K$62)</f>
        <v>0.42619574015583545</v>
      </c>
      <c r="L230" s="307">
        <f>IF(L$62=0,0,L$62/CHI_fec!L$62)</f>
        <v>0.4261957401558355</v>
      </c>
      <c r="M230" s="307">
        <f>IF(M$62=0,0,M$62/CHI_fec!M$62)</f>
        <v>0.42619574015583561</v>
      </c>
      <c r="N230" s="307">
        <f>IF(N$62=0,0,N$62/CHI_fec!N$62)</f>
        <v>0.4261957401558355</v>
      </c>
      <c r="O230" s="307">
        <f>IF(O$62=0,0,O$62/CHI_fec!O$62)</f>
        <v>0.42619574015583561</v>
      </c>
      <c r="P230" s="307">
        <f>IF(P$62=0,0,P$62/CHI_fec!P$62)</f>
        <v>0.4261957401558355</v>
      </c>
      <c r="Q230" s="307">
        <f>IF(Q$62=0,0,Q$62/CHI_fec!Q$62)</f>
        <v>0.42619574015583561</v>
      </c>
      <c r="R230" s="307">
        <f>IF(R$62=0,0,R$62/CHI_fec!R$62)</f>
        <v>0.42619574015583545</v>
      </c>
      <c r="S230" s="307">
        <f>IF(S$62=0,0,S$62/CHI_fec!S$62)</f>
        <v>0.4261957401558355</v>
      </c>
      <c r="T230" s="307">
        <f>IF(T$62=0,0,T$62/CHI_fec!T$62)</f>
        <v>0.43857616614025186</v>
      </c>
      <c r="U230" s="307">
        <f>IF(U$62=0,0,U$62/CHI_fec!U$62)</f>
        <v>0.44971854952622686</v>
      </c>
      <c r="V230" s="307">
        <f>IF(V$62=0,0,V$62/CHI_fec!V$62)</f>
        <v>0.45974669457360401</v>
      </c>
      <c r="W230" s="307">
        <f>IF(W$62=0,0,W$62/CHI_fec!W$62)</f>
        <v>0.46877202511624366</v>
      </c>
      <c r="DA230" s="76"/>
    </row>
    <row r="231" spans="1:105" ht="12" customHeight="1" x14ac:dyDescent="0.3">
      <c r="A231" s="202" t="s">
        <v>93</v>
      </c>
      <c r="B231" s="308">
        <f>IF(B$63=0,0,B$63/CHI_fec!B$63)</f>
        <v>0.11240810179817219</v>
      </c>
      <c r="C231" s="308">
        <f>IF(C$63=0,0,C$63/CHI_fec!C$63)</f>
        <v>0.11255483011546735</v>
      </c>
      <c r="D231" s="308">
        <f>IF(D$63=0,0,D$63/CHI_fec!D$63)</f>
        <v>0.11255483011546727</v>
      </c>
      <c r="E231" s="308">
        <f>IF(E$63=0,0,E$63/CHI_fec!E$63)</f>
        <v>0.1125548301154673</v>
      </c>
      <c r="F231" s="308">
        <f>IF(F$63=0,0,F$63/CHI_fec!F$63)</f>
        <v>0.11255483011546732</v>
      </c>
      <c r="G231" s="308">
        <f>IF(G$63=0,0,G$63/CHI_fec!G$63)</f>
        <v>0.1133683102000803</v>
      </c>
      <c r="H231" s="308">
        <f>IF(H$63=0,0,H$63/CHI_fec!H$63)</f>
        <v>0.11336831020008031</v>
      </c>
      <c r="I231" s="308">
        <f>IF(I$63=0,0,I$63/CHI_fec!I$63)</f>
        <v>0.11336831020008026</v>
      </c>
      <c r="J231" s="308">
        <f>IF(J$63=0,0,J$63/CHI_fec!J$63)</f>
        <v>0.11336831020008031</v>
      </c>
      <c r="K231" s="308">
        <f>IF(K$63=0,0,K$63/CHI_fec!K$63)</f>
        <v>0.11336831020008029</v>
      </c>
      <c r="L231" s="308">
        <f>IF(L$63=0,0,L$63/CHI_fec!L$63)</f>
        <v>0.11336831020008033</v>
      </c>
      <c r="M231" s="308">
        <f>IF(M$63=0,0,M$63/CHI_fec!M$63)</f>
        <v>0.11336831020008031</v>
      </c>
      <c r="N231" s="308">
        <f>IF(N$63=0,0,N$63/CHI_fec!N$63)</f>
        <v>0.11336831020008031</v>
      </c>
      <c r="O231" s="308">
        <f>IF(O$63=0,0,O$63/CHI_fec!O$63)</f>
        <v>0.11336831020008031</v>
      </c>
      <c r="P231" s="308">
        <f>IF(P$63=0,0,P$63/CHI_fec!P$63)</f>
        <v>0.11336831020008033</v>
      </c>
      <c r="Q231" s="308">
        <f>IF(Q$63=0,0,Q$63/CHI_fec!Q$63)</f>
        <v>0.11336831020008029</v>
      </c>
      <c r="R231" s="308">
        <f>IF(R$63=0,0,R$63/CHI_fec!R$63)</f>
        <v>0.11336831020008035</v>
      </c>
      <c r="S231" s="308">
        <f>IF(S$63=0,0,S$63/CHI_fec!S$63)</f>
        <v>0.11336831020008035</v>
      </c>
      <c r="T231" s="308">
        <f>IF(T$63=0,0,T$63/CHI_fec!T$63)</f>
        <v>0.11880686533532972</v>
      </c>
      <c r="U231" s="308">
        <f>IF(U$63=0,0,U$63/CHI_fec!U$63)</f>
        <v>0.12370156495705419</v>
      </c>
      <c r="V231" s="308">
        <f>IF(V$63=0,0,V$63/CHI_fec!V$63)</f>
        <v>0.12801919783367555</v>
      </c>
      <c r="W231" s="308">
        <f>IF(W$63=0,0,W$63/CHI_fec!W$63)</f>
        <v>0.12801919783367549</v>
      </c>
      <c r="DA231" s="77"/>
    </row>
    <row r="232" spans="1:105" ht="12" customHeight="1" x14ac:dyDescent="0.3">
      <c r="A232" s="202" t="s">
        <v>94</v>
      </c>
      <c r="B232" s="308">
        <f>IF(B$64=0,0,B$64/CHI_fec!B$64)</f>
        <v>0.59781062055191725</v>
      </c>
      <c r="C232" s="308">
        <f>IF(C$64=0,0,C$64/CHI_fec!C$64)</f>
        <v>0.59859095350845293</v>
      </c>
      <c r="D232" s="308">
        <f>IF(D$64=0,0,D$64/CHI_fec!D$64)</f>
        <v>0.59859095350845282</v>
      </c>
      <c r="E232" s="308">
        <f>IF(E$64=0,0,E$64/CHI_fec!E$64)</f>
        <v>0.59859095350845315</v>
      </c>
      <c r="F232" s="308">
        <f>IF(F$64=0,0,F$64/CHI_fec!F$64)</f>
        <v>0.59859095350845304</v>
      </c>
      <c r="G232" s="308">
        <f>IF(G$64=0,0,G$64/CHI_fec!G$64)</f>
        <v>0.60291721670843379</v>
      </c>
      <c r="H232" s="308">
        <f>IF(H$64=0,0,H$64/CHI_fec!H$64)</f>
        <v>0.60291721670843368</v>
      </c>
      <c r="I232" s="308">
        <f>IF(I$64=0,0,I$64/CHI_fec!I$64)</f>
        <v>0.60291721670843379</v>
      </c>
      <c r="J232" s="308">
        <f>IF(J$64=0,0,J$64/CHI_fec!J$64)</f>
        <v>0.60291721670843368</v>
      </c>
      <c r="K232" s="308">
        <f>IF(K$64=0,0,K$64/CHI_fec!K$64)</f>
        <v>0.60291721670843368</v>
      </c>
      <c r="L232" s="308">
        <f>IF(L$64=0,0,L$64/CHI_fec!L$64)</f>
        <v>0.60291721670843379</v>
      </c>
      <c r="M232" s="308">
        <f>IF(M$64=0,0,M$64/CHI_fec!M$64)</f>
        <v>0.60291721670843379</v>
      </c>
      <c r="N232" s="308">
        <f>IF(N$64=0,0,N$64/CHI_fec!N$64)</f>
        <v>0.60291721670843379</v>
      </c>
      <c r="O232" s="308">
        <f>IF(O$64=0,0,O$64/CHI_fec!O$64)</f>
        <v>0.6029172167084339</v>
      </c>
      <c r="P232" s="308">
        <f>IF(P$64=0,0,P$64/CHI_fec!P$64)</f>
        <v>0.60291721670843368</v>
      </c>
      <c r="Q232" s="308">
        <f>IF(Q$64=0,0,Q$64/CHI_fec!Q$64)</f>
        <v>0.60291721670843368</v>
      </c>
      <c r="R232" s="308">
        <f>IF(R$64=0,0,R$64/CHI_fec!R$64)</f>
        <v>0.60291721670843379</v>
      </c>
      <c r="S232" s="308">
        <f>IF(S$64=0,0,S$64/CHI_fec!S$64)</f>
        <v>0.60291721670843379</v>
      </c>
      <c r="T232" s="308">
        <f>IF(T$64=0,0,T$64/CHI_fec!T$64)</f>
        <v>0.61924149695332353</v>
      </c>
      <c r="U232" s="308">
        <f>IF(U$64=0,0,U$64/CHI_fec!U$64)</f>
        <v>0.63393334917372413</v>
      </c>
      <c r="V232" s="308">
        <f>IF(V$64=0,0,V$64/CHI_fec!V$64)</f>
        <v>0.64715601617208485</v>
      </c>
      <c r="W232" s="308">
        <f>IF(W$64=0,0,W$64/CHI_fec!W$64)</f>
        <v>0.65905641647060942</v>
      </c>
      <c r="DA232" s="77"/>
    </row>
    <row r="233" spans="1:105" ht="12" customHeight="1" x14ac:dyDescent="0.3">
      <c r="A233" s="202" t="s">
        <v>95</v>
      </c>
      <c r="B233" s="308">
        <f>IF(B$65=0,0,B$65/CHI_fec!B$65)</f>
        <v>0.43945808204438358</v>
      </c>
      <c r="C233" s="308">
        <f>IF(C$65=0,0,C$65/CHI_fec!C$65)</f>
        <v>0.44003171458393059</v>
      </c>
      <c r="D233" s="308">
        <f>IF(D$65=0,0,D$65/CHI_fec!D$65)</f>
        <v>0.44003171458393053</v>
      </c>
      <c r="E233" s="308">
        <f>IF(E$65=0,0,E$65/CHI_fec!E$65)</f>
        <v>0.44003171458393076</v>
      </c>
      <c r="F233" s="308">
        <f>IF(F$65=0,0,F$65/CHI_fec!F$65)</f>
        <v>0.44003171458393053</v>
      </c>
      <c r="G233" s="308">
        <f>IF(G$65=0,0,G$65/CHI_fec!G$65)</f>
        <v>0.44321200490150209</v>
      </c>
      <c r="H233" s="308">
        <f>IF(H$65=0,0,H$65/CHI_fec!H$65)</f>
        <v>0.44321200490150198</v>
      </c>
      <c r="I233" s="308">
        <f>IF(I$65=0,0,I$65/CHI_fec!I$65)</f>
        <v>0.44321200490150214</v>
      </c>
      <c r="J233" s="308">
        <f>IF(J$65=0,0,J$65/CHI_fec!J$65)</f>
        <v>0.4432120049015022</v>
      </c>
      <c r="K233" s="308">
        <f>IF(K$65=0,0,K$65/CHI_fec!K$65)</f>
        <v>0.44321200490150198</v>
      </c>
      <c r="L233" s="308">
        <f>IF(L$65=0,0,L$65/CHI_fec!L$65)</f>
        <v>0.4432120049015022</v>
      </c>
      <c r="M233" s="308">
        <f>IF(M$65=0,0,M$65/CHI_fec!M$65)</f>
        <v>0.44321200490150231</v>
      </c>
      <c r="N233" s="308">
        <f>IF(N$65=0,0,N$65/CHI_fec!N$65)</f>
        <v>0.44321200490150231</v>
      </c>
      <c r="O233" s="308">
        <f>IF(O$65=0,0,O$65/CHI_fec!O$65)</f>
        <v>0.4432120049015022</v>
      </c>
      <c r="P233" s="308">
        <f>IF(P$65=0,0,P$65/CHI_fec!P$65)</f>
        <v>0.44321200490150231</v>
      </c>
      <c r="Q233" s="308">
        <f>IF(Q$65=0,0,Q$65/CHI_fec!Q$65)</f>
        <v>0.4432120049015022</v>
      </c>
      <c r="R233" s="308">
        <f>IF(R$65=0,0,R$65/CHI_fec!R$65)</f>
        <v>0.44321200490150225</v>
      </c>
      <c r="S233" s="308">
        <f>IF(S$65=0,0,S$65/CHI_fec!S$65)</f>
        <v>0.44321200490150214</v>
      </c>
      <c r="T233" s="308">
        <f>IF(T$65=0,0,T$65/CHI_fec!T$65)</f>
        <v>0.46404302233658051</v>
      </c>
      <c r="U233" s="308">
        <f>IF(U$65=0,0,U$65/CHI_fec!U$65)</f>
        <v>0.48279093802815104</v>
      </c>
      <c r="V233" s="308">
        <f>IF(V$65=0,0,V$65/CHI_fec!V$65)</f>
        <v>0.49966406215056458</v>
      </c>
      <c r="W233" s="308">
        <f>IF(W$65=0,0,W$65/CHI_fec!W$65)</f>
        <v>0.50048946868491972</v>
      </c>
      <c r="DA233" s="77"/>
    </row>
    <row r="234" spans="1:105" ht="12" customHeight="1" x14ac:dyDescent="0.3">
      <c r="A234" s="56" t="s">
        <v>96</v>
      </c>
      <c r="B234" s="309">
        <f>IF(B$66=0,0,B$66/CHI_fec!B$66)</f>
        <v>0.64324189077314919</v>
      </c>
      <c r="C234" s="309">
        <f>IF(C$66=0,0,C$66/CHI_fec!C$66)</f>
        <v>0.64061908765590991</v>
      </c>
      <c r="D234" s="309">
        <f>IF(D$66=0,0,D$66/CHI_fec!D$66)</f>
        <v>0.64047692383982879</v>
      </c>
      <c r="E234" s="309">
        <f>IF(E$66=0,0,E$66/CHI_fec!E$66)</f>
        <v>0.6419201281900615</v>
      </c>
      <c r="F234" s="309">
        <f>IF(F$66=0,0,F$66/CHI_fec!F$66)</f>
        <v>0.66179045588252783</v>
      </c>
      <c r="G234" s="309">
        <f>IF(G$66=0,0,G$66/CHI_fec!G$66)</f>
        <v>0.6573543356053877</v>
      </c>
      <c r="H234" s="309">
        <f>IF(H$66=0,0,H$66/CHI_fec!H$66)</f>
        <v>0.66232353138687061</v>
      </c>
      <c r="I234" s="309">
        <f>IF(I$66=0,0,I$66/CHI_fec!I$66)</f>
        <v>0.65866026651318377</v>
      </c>
      <c r="J234" s="309">
        <f>IF(J$66=0,0,J$66/CHI_fec!J$66)</f>
        <v>0.65798147666774498</v>
      </c>
      <c r="K234" s="309">
        <f>IF(K$66=0,0,K$66/CHI_fec!K$66)</f>
        <v>0.64360930331207489</v>
      </c>
      <c r="L234" s="309">
        <f>IF(L$66=0,0,L$66/CHI_fec!L$66)</f>
        <v>0.65249552994530313</v>
      </c>
      <c r="M234" s="309">
        <f>IF(M$66=0,0,M$66/CHI_fec!M$66)</f>
        <v>0.6497572425090633</v>
      </c>
      <c r="N234" s="309">
        <f>IF(N$66=0,0,N$66/CHI_fec!N$66)</f>
        <v>0.64699749257763373</v>
      </c>
      <c r="O234" s="309">
        <f>IF(O$66=0,0,O$66/CHI_fec!O$66)</f>
        <v>0.64041141289871839</v>
      </c>
      <c r="P234" s="309">
        <f>IF(P$66=0,0,P$66/CHI_fec!P$66)</f>
        <v>0.64464316705999958</v>
      </c>
      <c r="Q234" s="309">
        <f>IF(Q$66=0,0,Q$66/CHI_fec!Q$66)</f>
        <v>0.64780942567996891</v>
      </c>
      <c r="R234" s="309">
        <f>IF(R$66=0,0,R$66/CHI_fec!R$66)</f>
        <v>0.65555486430926313</v>
      </c>
      <c r="S234" s="309">
        <f>IF(S$66=0,0,S$66/CHI_fec!S$66)</f>
        <v>0.65681744983841517</v>
      </c>
      <c r="T234" s="309">
        <f>IF(T$66=0,0,T$66/CHI_fec!T$66)</f>
        <v>0.73612090801338304</v>
      </c>
      <c r="U234" s="309">
        <f>IF(U$66=0,0,U$66/CHI_fec!U$66)</f>
        <v>0.74403657396136791</v>
      </c>
      <c r="V234" s="309">
        <f>IF(V$66=0,0,V$66/CHI_fec!V$66)</f>
        <v>0.74489777446004368</v>
      </c>
      <c r="W234" s="309">
        <f>IF(W$66=0,0,W$66/CHI_fec!W$66)</f>
        <v>0.73499157461351627</v>
      </c>
      <c r="DA234" s="78"/>
    </row>
    <row r="235" spans="1:105" ht="12" customHeight="1" x14ac:dyDescent="0.3">
      <c r="A235" s="203" t="s">
        <v>1053</v>
      </c>
      <c r="B235" s="310">
        <f>IF(B$72=0,0,B$72/CHI_fec!B$72)</f>
        <v>0.63159181056061264</v>
      </c>
      <c r="C235" s="310">
        <f>IF(C$72=0,0,C$72/CHI_fec!C$72)</f>
        <v>0.63134118716584076</v>
      </c>
      <c r="D235" s="310">
        <f>IF(D$72=0,0,D$72/CHI_fec!D$72)</f>
        <v>0.63366501266375075</v>
      </c>
      <c r="E235" s="310">
        <f>IF(E$72=0,0,E$72/CHI_fec!E$72)</f>
        <v>0.63430999997364601</v>
      </c>
      <c r="F235" s="310">
        <f>IF(F$72=0,0,F$72/CHI_fec!F$72)</f>
        <v>0.64324936229740115</v>
      </c>
      <c r="G235" s="310">
        <f>IF(G$72=0,0,G$72/CHI_fec!G$72)</f>
        <v>0.64764467209188537</v>
      </c>
      <c r="H235" s="310">
        <f>IF(H$72=0,0,H$72/CHI_fec!H$72)</f>
        <v>0.64865695084430908</v>
      </c>
      <c r="I235" s="310">
        <f>IF(I$72=0,0,I$72/CHI_fec!I$72)</f>
        <v>0.64859832160516473</v>
      </c>
      <c r="J235" s="310">
        <f>IF(J$72=0,0,J$72/CHI_fec!J$72)</f>
        <v>0.65262457969218235</v>
      </c>
      <c r="K235" s="310">
        <f>IF(K$72=0,0,K$72/CHI_fec!K$72)</f>
        <v>0.60493039545956639</v>
      </c>
      <c r="L235" s="310">
        <f>IF(L$72=0,0,L$72/CHI_fec!L$72)</f>
        <v>0.60395743085221831</v>
      </c>
      <c r="M235" s="310">
        <f>IF(M$72=0,0,M$72/CHI_fec!M$72)</f>
        <v>0.60652360551137929</v>
      </c>
      <c r="N235" s="310">
        <f>IF(N$72=0,0,N$72/CHI_fec!N$72)</f>
        <v>0.60540283168976017</v>
      </c>
      <c r="O235" s="310">
        <f>IF(O$72=0,0,O$72/CHI_fec!O$72)</f>
        <v>0.60040297348230554</v>
      </c>
      <c r="P235" s="310">
        <f>IF(P$72=0,0,P$72/CHI_fec!P$72)</f>
        <v>0.59636223541864575</v>
      </c>
      <c r="Q235" s="310">
        <f>IF(Q$72=0,0,Q$72/CHI_fec!Q$72)</f>
        <v>0.59656714443667735</v>
      </c>
      <c r="R235" s="310">
        <f>IF(R$72=0,0,R$72/CHI_fec!R$72)</f>
        <v>0.594520282697931</v>
      </c>
      <c r="S235" s="310">
        <f>IF(S$72=0,0,S$72/CHI_fec!S$72)</f>
        <v>0.60060891775139802</v>
      </c>
      <c r="T235" s="310">
        <f>IF(T$72=0,0,T$72/CHI_fec!T$72)</f>
        <v>0.63183828253769903</v>
      </c>
      <c r="U235" s="310">
        <f>IF(U$72=0,0,U$72/CHI_fec!U$72)</f>
        <v>0.66555509212479946</v>
      </c>
      <c r="V235" s="310">
        <f>IF(V$72=0,0,V$72/CHI_fec!V$72)</f>
        <v>0.67745982396129945</v>
      </c>
      <c r="W235" s="310">
        <f>IF(W$72=0,0,W$72/CHI_fec!W$72)</f>
        <v>0.67779252452892425</v>
      </c>
      <c r="DA235" s="79"/>
    </row>
    <row r="236" spans="1:105" ht="12" customHeight="1" x14ac:dyDescent="0.3">
      <c r="A236" s="203" t="s">
        <v>1012</v>
      </c>
      <c r="B236" s="310">
        <f>IF(B$85=0,0,B$85/CHI_fec!B$85)</f>
        <v>0.41245857042820588</v>
      </c>
      <c r="C236" s="310">
        <f>IF(C$85=0,0,C$85/CHI_fec!C$85)</f>
        <v>0.41211324002081878</v>
      </c>
      <c r="D236" s="310">
        <f>IF(D$85=0,0,D$85/CHI_fec!D$85)</f>
        <v>0.41392512415014182</v>
      </c>
      <c r="E236" s="310">
        <f>IF(E$85=0,0,E$85/CHI_fec!E$85)</f>
        <v>0.41465604616268392</v>
      </c>
      <c r="F236" s="310">
        <f>IF(F$85=0,0,F$85/CHI_fec!F$85)</f>
        <v>0.41567662221186263</v>
      </c>
      <c r="G236" s="310">
        <f>IF(G$85=0,0,G$85/CHI_fec!G$85)</f>
        <v>0.41658761229647845</v>
      </c>
      <c r="H236" s="310">
        <f>IF(H$85=0,0,H$85/CHI_fec!H$85)</f>
        <v>0.41847534323390623</v>
      </c>
      <c r="I236" s="310">
        <f>IF(I$85=0,0,I$85/CHI_fec!I$85)</f>
        <v>0.41874697070257361</v>
      </c>
      <c r="J236" s="310">
        <f>IF(J$85=0,0,J$85/CHI_fec!J$85)</f>
        <v>0.41935920126024318</v>
      </c>
      <c r="K236" s="310">
        <f>IF(K$85=0,0,K$85/CHI_fec!K$85)</f>
        <v>0.41681871062769393</v>
      </c>
      <c r="L236" s="310">
        <f>IF(L$85=0,0,L$85/CHI_fec!L$85)</f>
        <v>0.41812739503153729</v>
      </c>
      <c r="M236" s="310">
        <f>IF(M$85=0,0,M$85/CHI_fec!M$85)</f>
        <v>0.41727673152194383</v>
      </c>
      <c r="N236" s="310">
        <f>IF(N$85=0,0,N$85/CHI_fec!N$85)</f>
        <v>0.41698841173655449</v>
      </c>
      <c r="O236" s="310">
        <f>IF(O$85=0,0,O$85/CHI_fec!O$85)</f>
        <v>0.41624642385153215</v>
      </c>
      <c r="P236" s="310">
        <f>IF(P$85=0,0,P$85/CHI_fec!P$85)</f>
        <v>0.41672575919221089</v>
      </c>
      <c r="Q236" s="310">
        <f>IF(Q$85=0,0,Q$85/CHI_fec!Q$85)</f>
        <v>0.41686890938882121</v>
      </c>
      <c r="R236" s="310">
        <f>IF(R$85=0,0,R$85/CHI_fec!R$85)</f>
        <v>0.41793016683297135</v>
      </c>
      <c r="S236" s="310">
        <f>IF(S$85=0,0,S$85/CHI_fec!S$85)</f>
        <v>0.41839300202999485</v>
      </c>
      <c r="T236" s="310">
        <f>IF(T$85=0,0,T$85/CHI_fec!T$85)</f>
        <v>0.44972639213866056</v>
      </c>
      <c r="U236" s="310">
        <f>IF(U$85=0,0,U$85/CHI_fec!U$85)</f>
        <v>0.47150915591030107</v>
      </c>
      <c r="V236" s="310">
        <f>IF(V$85=0,0,V$85/CHI_fec!V$85)</f>
        <v>0.47193894089830329</v>
      </c>
      <c r="W236" s="310">
        <f>IF(W$85=0,0,W$85/CHI_fec!W$85)</f>
        <v>0.4716633781805778</v>
      </c>
      <c r="DA236" s="79"/>
    </row>
    <row r="237" spans="1:105" ht="12" customHeight="1" x14ac:dyDescent="0.3">
      <c r="A237" s="203" t="s">
        <v>1023</v>
      </c>
      <c r="B237" s="310">
        <f>IF(B$93=0,0,B$93/CHI_fec!B$93)</f>
        <v>0.60538144036251129</v>
      </c>
      <c r="C237" s="310">
        <f>IF(C$93=0,0,C$93/CHI_fec!C$93)</f>
        <v>0.60031910681493172</v>
      </c>
      <c r="D237" s="310">
        <f>IF(D$93=0,0,D$93/CHI_fec!D$93)</f>
        <v>0.60026080385469083</v>
      </c>
      <c r="E237" s="310">
        <f>IF(E$93=0,0,E$93/CHI_fec!E$93)</f>
        <v>0.60266648583473825</v>
      </c>
      <c r="F237" s="310">
        <f>IF(F$93=0,0,F$93/CHI_fec!F$93)</f>
        <v>0.63764683198347927</v>
      </c>
      <c r="G237" s="310">
        <f>IF(G$93=0,0,G$93/CHI_fec!G$93)</f>
        <v>0.62687269822269309</v>
      </c>
      <c r="H237" s="310">
        <f>IF(H$93=0,0,H$93/CHI_fec!H$93)</f>
        <v>0.63522903189049906</v>
      </c>
      <c r="I237" s="310">
        <f>IF(I$93=0,0,I$93/CHI_fec!I$93)</f>
        <v>0.62922696417555535</v>
      </c>
      <c r="J237" s="310">
        <f>IF(J$93=0,0,J$93/CHI_fec!J$93)</f>
        <v>0.62793734882663033</v>
      </c>
      <c r="K237" s="310">
        <f>IF(K$93=0,0,K$93/CHI_fec!K$93)</f>
        <v>0.5864042086587844</v>
      </c>
      <c r="L237" s="310">
        <f>IF(L$93=0,0,L$93/CHI_fec!L$93)</f>
        <v>0.59828391081183507</v>
      </c>
      <c r="M237" s="310">
        <f>IF(M$93=0,0,M$93/CHI_fec!M$93)</f>
        <v>0.59380043608492339</v>
      </c>
      <c r="N237" s="310">
        <f>IF(N$93=0,0,N$93/CHI_fec!N$93)</f>
        <v>0.58895898479444209</v>
      </c>
      <c r="O237" s="310">
        <f>IF(O$93=0,0,O$93/CHI_fec!O$93)</f>
        <v>0.57628254922153299</v>
      </c>
      <c r="P237" s="310">
        <f>IF(P$93=0,0,P$93/CHI_fec!P$93)</f>
        <v>0.57962972396313028</v>
      </c>
      <c r="Q237" s="310">
        <f>IF(Q$93=0,0,Q$93/CHI_fec!Q$93)</f>
        <v>0.58357969838682511</v>
      </c>
      <c r="R237" s="310">
        <f>IF(R$93=0,0,R$93/CHI_fec!R$93)</f>
        <v>0.59223397211802453</v>
      </c>
      <c r="S237" s="310">
        <f>IF(S$93=0,0,S$93/CHI_fec!S$93)</f>
        <v>0.59940671236402732</v>
      </c>
      <c r="T237" s="310">
        <f>IF(T$93=0,0,T$93/CHI_fec!T$93)</f>
        <v>0.6613125100570536</v>
      </c>
      <c r="U237" s="310">
        <f>IF(U$93=0,0,U$93/CHI_fec!U$93)</f>
        <v>0.67933350332693676</v>
      </c>
      <c r="V237" s="310">
        <f>IF(V$93=0,0,V$93/CHI_fec!V$93)</f>
        <v>0.68157343617447763</v>
      </c>
      <c r="W237" s="310">
        <f>IF(W$93=0,0,W$93/CHI_fec!W$93)</f>
        <v>0.67087354327681858</v>
      </c>
      <c r="DA237" s="79"/>
    </row>
    <row r="238" spans="1:105" ht="12" customHeight="1" x14ac:dyDescent="0.3">
      <c r="A238" s="41" t="s">
        <v>1040</v>
      </c>
      <c r="B238" s="311">
        <f>IF(B$107=0,0,B$107/CHI_fec!B$107)</f>
        <v>0.60777340652224243</v>
      </c>
      <c r="C238" s="311">
        <f>IF(C$107=0,0,C$107/CHI_fec!C$107)</f>
        <v>0.60856674408251765</v>
      </c>
      <c r="D238" s="311">
        <f>IF(D$107=0,0,D$107/CHI_fec!D$107)</f>
        <v>0.60856674408251787</v>
      </c>
      <c r="E238" s="311">
        <f>IF(E$107=0,0,E$107/CHI_fec!E$107)</f>
        <v>0.60856674408251765</v>
      </c>
      <c r="F238" s="311">
        <f>IF(F$107=0,0,F$107/CHI_fec!F$107)</f>
        <v>0.60856674408251776</v>
      </c>
      <c r="G238" s="311">
        <f>IF(G$107=0,0,G$107/CHI_fec!G$107)</f>
        <v>0.61296510642699475</v>
      </c>
      <c r="H238" s="311">
        <f>IF(H$107=0,0,H$107/CHI_fec!H$107)</f>
        <v>0.61296510642699498</v>
      </c>
      <c r="I238" s="311">
        <f>IF(I$107=0,0,I$107/CHI_fec!I$107)</f>
        <v>0.61296510642699498</v>
      </c>
      <c r="J238" s="311">
        <f>IF(J$107=0,0,J$107/CHI_fec!J$107)</f>
        <v>0.61296510642699475</v>
      </c>
      <c r="K238" s="311">
        <f>IF(K$107=0,0,K$107/CHI_fec!K$107)</f>
        <v>0.61296510642699487</v>
      </c>
      <c r="L238" s="311">
        <f>IF(L$107=0,0,L$107/CHI_fec!L$107)</f>
        <v>0.61296510642699487</v>
      </c>
      <c r="M238" s="311">
        <f>IF(M$107=0,0,M$107/CHI_fec!M$107)</f>
        <v>0.6129651064269952</v>
      </c>
      <c r="N238" s="311">
        <f>IF(N$107=0,0,N$107/CHI_fec!N$107)</f>
        <v>0.61296510642699498</v>
      </c>
      <c r="O238" s="311">
        <f>IF(O$107=0,0,O$107/CHI_fec!O$107)</f>
        <v>0.61296510642699498</v>
      </c>
      <c r="P238" s="311">
        <f>IF(P$107=0,0,P$107/CHI_fec!P$107)</f>
        <v>0.61296510642699464</v>
      </c>
      <c r="Q238" s="311">
        <f>IF(Q$107=0,0,Q$107/CHI_fec!Q$107)</f>
        <v>0.61296510642699487</v>
      </c>
      <c r="R238" s="311">
        <f>IF(R$107=0,0,R$107/CHI_fec!R$107)</f>
        <v>0.61296510642699498</v>
      </c>
      <c r="S238" s="311">
        <f>IF(S$107=0,0,S$107/CHI_fec!S$107)</f>
        <v>0.61296510642699509</v>
      </c>
      <c r="T238" s="311">
        <f>IF(T$107=0,0,T$107/CHI_fec!T$107)</f>
        <v>0.63075609578429548</v>
      </c>
      <c r="U238" s="311">
        <f>IF(U$107=0,0,U$107/CHI_fec!U$107)</f>
        <v>0.64676798620586573</v>
      </c>
      <c r="V238" s="311">
        <f>IF(V$107=0,0,V$107/CHI_fec!V$107)</f>
        <v>0.66117868758527931</v>
      </c>
      <c r="W238" s="311">
        <f>IF(W$107=0,0,W$107/CHI_fec!W$107)</f>
        <v>0.67414831882675141</v>
      </c>
      <c r="DA238" s="82"/>
    </row>
    <row r="239" spans="1:105" ht="12" customHeight="1" x14ac:dyDescent="0.3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3">
      <c r="A240" s="35" t="s">
        <v>48</v>
      </c>
      <c r="B240" s="324">
        <f>IF(B$110=0,0,B$110/CHI_fec!B$110)</f>
        <v>0.49187760061858499</v>
      </c>
      <c r="C240" s="324">
        <f>IF(C$110=0,0,C$110/CHI_fec!C$110)</f>
        <v>0.49157918637016501</v>
      </c>
      <c r="D240" s="324">
        <f>IF(D$110=0,0,D$110/CHI_fec!D$110)</f>
        <v>0.49378758932332933</v>
      </c>
      <c r="E240" s="324">
        <f>IF(E$110=0,0,E$110/CHI_fec!E$110)</f>
        <v>0.4940464197254148</v>
      </c>
      <c r="F240" s="324">
        <f>IF(F$110=0,0,F$110/CHI_fec!F$110)</f>
        <v>0.50135760840777677</v>
      </c>
      <c r="G240" s="324">
        <f>IF(G$110=0,0,G$110/CHI_fec!G$110)</f>
        <v>0.50655555066760405</v>
      </c>
      <c r="H240" s="324">
        <f>IF(H$110=0,0,H$110/CHI_fec!H$110)</f>
        <v>0.50742208779925413</v>
      </c>
      <c r="I240" s="324">
        <f>IF(I$110=0,0,I$110/CHI_fec!I$110)</f>
        <v>0.50682321182902457</v>
      </c>
      <c r="J240" s="324">
        <f>IF(J$110=0,0,J$110/CHI_fec!J$110)</f>
        <v>0.50892923442755456</v>
      </c>
      <c r="K240" s="324">
        <f>IF(K$110=0,0,K$110/CHI_fec!K$110)</f>
        <v>0.49671110340336749</v>
      </c>
      <c r="L240" s="324">
        <f>IF(L$110=0,0,L$110/CHI_fec!L$110)</f>
        <v>0.5198530740088827</v>
      </c>
      <c r="M240" s="324">
        <f>IF(M$110=0,0,M$110/CHI_fec!M$110)</f>
        <v>0.51949960321447997</v>
      </c>
      <c r="N240" s="324">
        <f>IF(N$110=0,0,N$110/CHI_fec!N$110)</f>
        <v>0.52020070169221511</v>
      </c>
      <c r="O240" s="324">
        <f>IF(O$110=0,0,O$110/CHI_fec!O$110)</f>
        <v>0.52750679255127098</v>
      </c>
      <c r="P240" s="324">
        <f>IF(P$110=0,0,P$110/CHI_fec!P$110)</f>
        <v>0.52451494048117009</v>
      </c>
      <c r="Q240" s="324">
        <f>IF(Q$110=0,0,Q$110/CHI_fec!Q$110)</f>
        <v>0.52634367738112775</v>
      </c>
      <c r="R240" s="324">
        <f>IF(R$110=0,0,R$110/CHI_fec!R$110)</f>
        <v>0.53533447545436663</v>
      </c>
      <c r="S240" s="324">
        <f>IF(S$110=0,0,S$110/CHI_fec!S$110)</f>
        <v>0.53446908560978978</v>
      </c>
      <c r="T240" s="324">
        <f>IF(T$110=0,0,T$110/CHI_fec!T$110)</f>
        <v>0.56078635831758306</v>
      </c>
      <c r="U240" s="324">
        <f>IF(U$110=0,0,U$110/CHI_fec!U$110)</f>
        <v>0.5768273620959945</v>
      </c>
      <c r="V240" s="324">
        <f>IF(V$110=0,0,V$110/CHI_fec!V$110)</f>
        <v>0.58872209370828898</v>
      </c>
      <c r="W240" s="324">
        <f>IF(W$110=0,0,W$110/CHI_fec!W$110)</f>
        <v>0.58988281101588247</v>
      </c>
      <c r="DA240" s="95"/>
    </row>
    <row r="241" spans="1:105" ht="12" customHeight="1" x14ac:dyDescent="0.3">
      <c r="A241" s="55" t="s">
        <v>92</v>
      </c>
      <c r="B241" s="307">
        <f>IF(B$111=0,0,B$111/CHI_fec!B$111)</f>
        <v>0.37990843040633293</v>
      </c>
      <c r="C241" s="307">
        <f>IF(C$111=0,0,C$111/CHI_fec!C$111)</f>
        <v>0.38044602827606011</v>
      </c>
      <c r="D241" s="307">
        <f>IF(D$111=0,0,D$111/CHI_fec!D$111)</f>
        <v>0.38147945553717127</v>
      </c>
      <c r="E241" s="307">
        <f>IF(E$111=0,0,E$111/CHI_fec!E$111)</f>
        <v>0.38147945553717122</v>
      </c>
      <c r="F241" s="307">
        <f>IF(F$111=0,0,F$111/CHI_fec!F$111)</f>
        <v>0.38147945553717139</v>
      </c>
      <c r="G241" s="307">
        <f>IF(G$111=0,0,G$111/CHI_fec!G$111)</f>
        <v>0.38628332298352341</v>
      </c>
      <c r="H241" s="307">
        <f>IF(H$111=0,0,H$111/CHI_fec!H$111)</f>
        <v>0.38628332298352319</v>
      </c>
      <c r="I241" s="307">
        <f>IF(I$111=0,0,I$111/CHI_fec!I$111)</f>
        <v>0.38628332298352308</v>
      </c>
      <c r="J241" s="307">
        <f>IF(J$111=0,0,J$111/CHI_fec!J$111)</f>
        <v>0.38628332298352319</v>
      </c>
      <c r="K241" s="307">
        <f>IF(K$111=0,0,K$111/CHI_fec!K$111)</f>
        <v>0.38628332298352319</v>
      </c>
      <c r="L241" s="307">
        <f>IF(L$111=0,0,L$111/CHI_fec!L$111)</f>
        <v>0.40265499068517091</v>
      </c>
      <c r="M241" s="307">
        <f>IF(M$111=0,0,M$111/CHI_fec!M$111)</f>
        <v>0.40371349419276426</v>
      </c>
      <c r="N241" s="307">
        <f>IF(N$111=0,0,N$111/CHI_fec!N$111)</f>
        <v>0.40371349419276414</v>
      </c>
      <c r="O241" s="307">
        <f>IF(O$111=0,0,O$111/CHI_fec!O$111)</f>
        <v>0.41224099387439173</v>
      </c>
      <c r="P241" s="307">
        <f>IF(P$111=0,0,P$111/CHI_fec!P$111)</f>
        <v>0.41224099387439173</v>
      </c>
      <c r="Q241" s="307">
        <f>IF(Q$111=0,0,Q$111/CHI_fec!Q$111)</f>
        <v>0.41224099387439173</v>
      </c>
      <c r="R241" s="307">
        <f>IF(R$111=0,0,R$111/CHI_fec!R$111)</f>
        <v>0.41785128180886771</v>
      </c>
      <c r="S241" s="307">
        <f>IF(S$111=0,0,S$111/CHI_fec!S$111)</f>
        <v>0.41785128180886777</v>
      </c>
      <c r="T241" s="307">
        <f>IF(T$111=0,0,T$111/CHI_fec!T$111)</f>
        <v>0.43106615362798101</v>
      </c>
      <c r="U241" s="307">
        <f>IF(U$111=0,0,U$111/CHI_fec!U$111)</f>
        <v>0.44295953826518303</v>
      </c>
      <c r="V241" s="307">
        <f>IF(V$111=0,0,V$111/CHI_fec!V$111)</f>
        <v>0.45366358443866467</v>
      </c>
      <c r="W241" s="307">
        <f>IF(W$111=0,0,W$111/CHI_fec!W$111)</f>
        <v>0.46266947318159096</v>
      </c>
      <c r="DA241" s="76"/>
    </row>
    <row r="242" spans="1:105" ht="12" customHeight="1" x14ac:dyDescent="0.3">
      <c r="A242" s="202" t="s">
        <v>93</v>
      </c>
      <c r="B242" s="308">
        <f>IF(B$112=0,0,B$112/CHI_fec!B$112)</f>
        <v>0.10238278267416438</v>
      </c>
      <c r="C242" s="308">
        <f>IF(C$112=0,0,C$112/CHI_fec!C$112)</f>
        <v>0.10252766170673416</v>
      </c>
      <c r="D242" s="308">
        <f>IF(D$112=0,0,D$112/CHI_fec!D$112)</f>
        <v>0.1028061634461421</v>
      </c>
      <c r="E242" s="308">
        <f>IF(E$112=0,0,E$112/CHI_fec!E$112)</f>
        <v>0.10280616344614207</v>
      </c>
      <c r="F242" s="308">
        <f>IF(F$112=0,0,F$112/CHI_fec!F$112)</f>
        <v>0.10280616344614213</v>
      </c>
      <c r="G242" s="308">
        <f>IF(G$112=0,0,G$112/CHI_fec!G$112)</f>
        <v>0.10410077361372723</v>
      </c>
      <c r="H242" s="308">
        <f>IF(H$112=0,0,H$112/CHI_fec!H$112)</f>
        <v>0.10410077361372723</v>
      </c>
      <c r="I242" s="308">
        <f>IF(I$112=0,0,I$112/CHI_fec!I$112)</f>
        <v>0.10410077361372723</v>
      </c>
      <c r="J242" s="308">
        <f>IF(J$112=0,0,J$112/CHI_fec!J$112)</f>
        <v>0.10410077361372724</v>
      </c>
      <c r="K242" s="308">
        <f>IF(K$112=0,0,K$112/CHI_fec!K$112)</f>
        <v>0.1041007736137272</v>
      </c>
      <c r="L242" s="308">
        <f>IF(L$112=0,0,L$112/CHI_fec!L$112)</f>
        <v>0.10879808825078474</v>
      </c>
      <c r="M242" s="308">
        <f>IF(M$112=0,0,M$112/CHI_fec!M$112)</f>
        <v>0.10879808825078473</v>
      </c>
      <c r="N242" s="308">
        <f>IF(N$112=0,0,N$112/CHI_fec!N$112)</f>
        <v>0.1087980882507847</v>
      </c>
      <c r="O242" s="308">
        <f>IF(O$112=0,0,O$112/CHI_fec!O$112)</f>
        <v>0.11109619241689729</v>
      </c>
      <c r="P242" s="308">
        <f>IF(P$112=0,0,P$112/CHI_fec!P$112)</f>
        <v>0.11109619241689729</v>
      </c>
      <c r="Q242" s="308">
        <f>IF(Q$112=0,0,Q$112/CHI_fec!Q$112)</f>
        <v>0.11109619241689728</v>
      </c>
      <c r="R242" s="308">
        <f>IF(R$112=0,0,R$112/CHI_fec!R$112)</f>
        <v>0.11260812751589096</v>
      </c>
      <c r="S242" s="308">
        <f>IF(S$112=0,0,S$112/CHI_fec!S$112)</f>
        <v>0.11260812751589097</v>
      </c>
      <c r="T242" s="308">
        <f>IF(T$112=0,0,T$112/CHI_fec!T$112)</f>
        <v>0.1181227009195593</v>
      </c>
      <c r="U242" s="308">
        <f>IF(U$112=0,0,U$112/CHI_fec!U$112)</f>
        <v>0.12173766185579973</v>
      </c>
      <c r="V242" s="308">
        <f>IF(V$112=0,0,V$112/CHI_fec!V$112)</f>
        <v>0.12468633052458668</v>
      </c>
      <c r="W242" s="308">
        <f>IF(W$112=0,0,W$112/CHI_fec!W$112)</f>
        <v>0.12468633052458669</v>
      </c>
      <c r="DA242" s="77"/>
    </row>
    <row r="243" spans="1:105" ht="12" customHeight="1" x14ac:dyDescent="0.3">
      <c r="A243" s="202" t="s">
        <v>94</v>
      </c>
      <c r="B243" s="308">
        <f>IF(B$113=0,0,B$113/CHI_fec!B$113)</f>
        <v>0.53712390188805126</v>
      </c>
      <c r="C243" s="308">
        <f>IF(C$113=0,0,C$113/CHI_fec!C$113)</f>
        <v>0.53788397100556395</v>
      </c>
      <c r="D243" s="308">
        <f>IF(D$113=0,0,D$113/CHI_fec!D$113)</f>
        <v>0.53934505593650861</v>
      </c>
      <c r="E243" s="308">
        <f>IF(E$113=0,0,E$113/CHI_fec!E$113)</f>
        <v>0.53934505593650861</v>
      </c>
      <c r="F243" s="308">
        <f>IF(F$113=0,0,F$113/CHI_fec!F$113)</f>
        <v>0.53934505593650861</v>
      </c>
      <c r="G243" s="308">
        <f>IF(G$113=0,0,G$113/CHI_fec!G$113)</f>
        <v>0.54613688212519784</v>
      </c>
      <c r="H243" s="308">
        <f>IF(H$113=0,0,H$113/CHI_fec!H$113)</f>
        <v>0.54613688212519806</v>
      </c>
      <c r="I243" s="308">
        <f>IF(I$113=0,0,I$113/CHI_fec!I$113)</f>
        <v>0.54613688212519784</v>
      </c>
      <c r="J243" s="308">
        <f>IF(J$113=0,0,J$113/CHI_fec!J$113)</f>
        <v>0.54613688212519795</v>
      </c>
      <c r="K243" s="308">
        <f>IF(K$113=0,0,K$113/CHI_fec!K$113)</f>
        <v>0.54613688212519795</v>
      </c>
      <c r="L243" s="308">
        <f>IF(L$113=0,0,L$113/CHI_fec!L$113)</f>
        <v>0.5681391958284111</v>
      </c>
      <c r="M243" s="308">
        <f>IF(M$113=0,0,M$113/CHI_fec!M$113)</f>
        <v>0.57078008775364619</v>
      </c>
      <c r="N243" s="308">
        <f>IF(N$113=0,0,N$113/CHI_fec!N$113)</f>
        <v>0.5707800877536463</v>
      </c>
      <c r="O243" s="308">
        <f>IF(O$113=0,0,O$113/CHI_fec!O$113)</f>
        <v>0.58283647696682039</v>
      </c>
      <c r="P243" s="308">
        <f>IF(P$113=0,0,P$113/CHI_fec!P$113)</f>
        <v>0.5828364769668205</v>
      </c>
      <c r="Q243" s="308">
        <f>IF(Q$113=0,0,Q$113/CHI_fec!Q$113)</f>
        <v>0.58283647696682039</v>
      </c>
      <c r="R243" s="308">
        <f>IF(R$113=0,0,R$113/CHI_fec!R$113)</f>
        <v>0.59076844031614162</v>
      </c>
      <c r="S243" s="308">
        <f>IF(S$113=0,0,S$113/CHI_fec!S$113)</f>
        <v>0.59076844031614173</v>
      </c>
      <c r="T243" s="308">
        <f>IF(T$113=0,0,T$113/CHI_fec!T$113)</f>
        <v>0.60830759820026059</v>
      </c>
      <c r="U243" s="308">
        <f>IF(U$113=0,0,U$113/CHI_fec!U$113)</f>
        <v>0.62409284029596757</v>
      </c>
      <c r="V243" s="308">
        <f>IF(V$113=0,0,V$113/CHI_fec!V$113)</f>
        <v>0.63829955818210382</v>
      </c>
      <c r="W243" s="308">
        <f>IF(W$113=0,0,W$113/CHI_fec!W$113)</f>
        <v>0.65108560427962647</v>
      </c>
      <c r="DA243" s="77"/>
    </row>
    <row r="244" spans="1:105" ht="12" customHeight="1" x14ac:dyDescent="0.3">
      <c r="A244" s="202" t="s">
        <v>95</v>
      </c>
      <c r="B244" s="308">
        <f>IF(B$114=0,0,B$114/CHI_fec!B$114)</f>
        <v>0.40453465522376808</v>
      </c>
      <c r="C244" s="308">
        <f>IF(C$114=0,0,C$114/CHI_fec!C$114)</f>
        <v>0.40510710098035879</v>
      </c>
      <c r="D244" s="308">
        <f>IF(D$114=0,0,D$114/CHI_fec!D$114)</f>
        <v>0.40620751652082288</v>
      </c>
      <c r="E244" s="308">
        <f>IF(E$114=0,0,E$114/CHI_fec!E$114)</f>
        <v>0.40620751652082282</v>
      </c>
      <c r="F244" s="308">
        <f>IF(F$114=0,0,F$114/CHI_fec!F$114)</f>
        <v>0.40620751652082299</v>
      </c>
      <c r="G244" s="308">
        <f>IF(G$114=0,0,G$114/CHI_fec!G$114)</f>
        <v>0.41132277774067055</v>
      </c>
      <c r="H244" s="308">
        <f>IF(H$114=0,0,H$114/CHI_fec!H$114)</f>
        <v>0.41132277774067039</v>
      </c>
      <c r="I244" s="308">
        <f>IF(I$114=0,0,I$114/CHI_fec!I$114)</f>
        <v>0.41132277774067033</v>
      </c>
      <c r="J244" s="308">
        <f>IF(J$114=0,0,J$114/CHI_fec!J$114)</f>
        <v>0.41132277774067055</v>
      </c>
      <c r="K244" s="308">
        <f>IF(K$114=0,0,K$114/CHI_fec!K$114)</f>
        <v>0.4113227777406705</v>
      </c>
      <c r="L244" s="308">
        <f>IF(L$114=0,0,L$114/CHI_fec!L$114)</f>
        <v>0.42988279835690174</v>
      </c>
      <c r="M244" s="308">
        <f>IF(M$114=0,0,M$114/CHI_fec!M$114)</f>
        <v>0.4298827983569018</v>
      </c>
      <c r="N244" s="308">
        <f>IF(N$114=0,0,N$114/CHI_fec!N$114)</f>
        <v>0.42988279835690174</v>
      </c>
      <c r="O244" s="308">
        <f>IF(O$114=0,0,O$114/CHI_fec!O$114)</f>
        <v>0.43896306314580985</v>
      </c>
      <c r="P244" s="308">
        <f>IF(P$114=0,0,P$114/CHI_fec!P$114)</f>
        <v>0.4389630631458098</v>
      </c>
      <c r="Q244" s="308">
        <f>IF(Q$114=0,0,Q$114/CHI_fec!Q$114)</f>
        <v>0.43896306314580996</v>
      </c>
      <c r="R244" s="308">
        <f>IF(R$114=0,0,R$114/CHI_fec!R$114)</f>
        <v>0.44493701821927795</v>
      </c>
      <c r="S244" s="308">
        <f>IF(S$114=0,0,S$114/CHI_fec!S$114)</f>
        <v>0.44493701821927822</v>
      </c>
      <c r="T244" s="308">
        <f>IF(T$114=0,0,T$114/CHI_fec!T$114)</f>
        <v>0.46559553432257894</v>
      </c>
      <c r="U244" s="308">
        <f>IF(U$114=0,0,U$114/CHI_fec!U$114)</f>
        <v>0.48100961685436588</v>
      </c>
      <c r="V244" s="308">
        <f>IF(V$114=0,0,V$114/CHI_fec!V$114)</f>
        <v>0.49266039086285401</v>
      </c>
      <c r="W244" s="308">
        <f>IF(W$114=0,0,W$114/CHI_fec!W$114)</f>
        <v>0.49266039086285401</v>
      </c>
      <c r="DA244" s="77"/>
    </row>
    <row r="245" spans="1:105" ht="12" customHeight="1" x14ac:dyDescent="0.3">
      <c r="A245" s="56" t="s">
        <v>96</v>
      </c>
      <c r="B245" s="309">
        <f>IF(B$115=0,0,B$115/CHI_fec!B$115)</f>
        <v>0.57796156100735718</v>
      </c>
      <c r="C245" s="309">
        <f>IF(C$115=0,0,C$115/CHI_fec!C$115)</f>
        <v>0.57566802956940133</v>
      </c>
      <c r="D245" s="309">
        <f>IF(D$115=0,0,D$115/CHI_fec!D$115)</f>
        <v>0.57710365236251848</v>
      </c>
      <c r="E245" s="309">
        <f>IF(E$115=0,0,E$115/CHI_fec!E$115)</f>
        <v>0.57840405596899269</v>
      </c>
      <c r="F245" s="309">
        <f>IF(F$115=0,0,F$115/CHI_fec!F$115)</f>
        <v>0.59630827430712341</v>
      </c>
      <c r="G245" s="309">
        <f>IF(G$115=0,0,G$115/CHI_fec!G$115)</f>
        <v>0.59546622847474984</v>
      </c>
      <c r="H245" s="309">
        <f>IF(H$115=0,0,H$115/CHI_fec!H$115)</f>
        <v>0.59996758810726381</v>
      </c>
      <c r="I245" s="309">
        <f>IF(I$115=0,0,I$115/CHI_fec!I$115)</f>
        <v>0.59664920957062662</v>
      </c>
      <c r="J245" s="309">
        <f>IF(J$115=0,0,J$115/CHI_fec!J$115)</f>
        <v>0.5960343259267572</v>
      </c>
      <c r="K245" s="309">
        <f>IF(K$115=0,0,K$115/CHI_fec!K$115)</f>
        <v>0.58301525325995163</v>
      </c>
      <c r="L245" s="309">
        <f>IF(L$115=0,0,L$115/CHI_fec!L$115)</f>
        <v>0.61773534647879036</v>
      </c>
      <c r="M245" s="309">
        <f>IF(M$115=0,0,M$115/CHI_fec!M$115)</f>
        <v>0.6151429349440698</v>
      </c>
      <c r="N245" s="309">
        <f>IF(N$115=0,0,N$115/CHI_fec!N$115)</f>
        <v>0.61253020427872762</v>
      </c>
      <c r="O245" s="309">
        <f>IF(O$115=0,0,O$115/CHI_fec!O$115)</f>
        <v>0.61910154067677459</v>
      </c>
      <c r="P245" s="309">
        <f>IF(P$115=0,0,P$115/CHI_fec!P$115)</f>
        <v>0.62319248201268196</v>
      </c>
      <c r="Q245" s="309">
        <f>IF(Q$115=0,0,Q$115/CHI_fec!Q$115)</f>
        <v>0.62625338247498263</v>
      </c>
      <c r="R245" s="309">
        <f>IF(R$115=0,0,R$115/CHI_fec!R$115)</f>
        <v>0.64236582602644343</v>
      </c>
      <c r="S245" s="309">
        <f>IF(S$115=0,0,S$115/CHI_fec!S$115)</f>
        <v>0.6436030097322154</v>
      </c>
      <c r="T245" s="309">
        <f>IF(T$115=0,0,T$115/CHI_fec!T$115)</f>
        <v>0.6770897598852087</v>
      </c>
      <c r="U245" s="309">
        <f>IF(U$115=0,0,U$115/CHI_fec!U$115)</f>
        <v>0.69807942155215175</v>
      </c>
      <c r="V245" s="309">
        <f>IF(V$115=0,0,V$115/CHI_fec!V$115)</f>
        <v>0.71570778238220045</v>
      </c>
      <c r="W245" s="309">
        <f>IF(W$115=0,0,W$115/CHI_fec!W$115)</f>
        <v>0.70618977257322735</v>
      </c>
      <c r="DA245" s="78"/>
    </row>
    <row r="246" spans="1:105" ht="12" customHeight="1" x14ac:dyDescent="0.3">
      <c r="A246" s="203" t="s">
        <v>1053</v>
      </c>
      <c r="B246" s="310">
        <f>IF(B$121=0,0,B$121/CHI_fec!B$121)</f>
        <v>0.58358177238436848</v>
      </c>
      <c r="C246" s="310">
        <f>IF(C$121=0,0,C$121/CHI_fec!C$121)</f>
        <v>0.583415584780686</v>
      </c>
      <c r="D246" s="310">
        <f>IF(D$121=0,0,D$121/CHI_fec!D$121)</f>
        <v>0.58715314107593286</v>
      </c>
      <c r="E246" s="310">
        <f>IF(E$121=0,0,E$121/CHI_fec!E$121)</f>
        <v>0.58775015970409206</v>
      </c>
      <c r="F246" s="310">
        <f>IF(F$121=0,0,F$121/CHI_fec!F$121)</f>
        <v>0.59599155358667322</v>
      </c>
      <c r="G246" s="310">
        <f>IF(G$121=0,0,G$121/CHI_fec!G$121)</f>
        <v>0.60326315004997666</v>
      </c>
      <c r="H246" s="310">
        <f>IF(H$121=0,0,H$121/CHI_fec!H$121)</f>
        <v>0.60420393869467881</v>
      </c>
      <c r="I246" s="310">
        <f>IF(I$121=0,0,I$121/CHI_fec!I$121)</f>
        <v>0.60415353075416556</v>
      </c>
      <c r="J246" s="310">
        <f>IF(J$121=0,0,J$121/CHI_fec!J$121)</f>
        <v>0.60789404508705303</v>
      </c>
      <c r="K246" s="310">
        <f>IF(K$121=0,0,K$121/CHI_fec!K$121)</f>
        <v>0.5635105645942402</v>
      </c>
      <c r="L246" s="310">
        <f>IF(L$121=0,0,L$121/CHI_fec!L$121)</f>
        <v>0.58716336635081712</v>
      </c>
      <c r="M246" s="310">
        <f>IF(M$121=0,0,M$121/CHI_fec!M$121)</f>
        <v>0.59048638383592078</v>
      </c>
      <c r="N246" s="310">
        <f>IF(N$121=0,0,N$121/CHI_fec!N$121)</f>
        <v>0.58939650728569659</v>
      </c>
      <c r="O246" s="310">
        <f>IF(O$121=0,0,O$121/CHI_fec!O$121)</f>
        <v>0.59688409510963825</v>
      </c>
      <c r="P246" s="310">
        <f>IF(P$121=0,0,P$121/CHI_fec!P$121)</f>
        <v>0.59287365259983726</v>
      </c>
      <c r="Q246" s="310">
        <f>IF(Q$121=0,0,Q$121/CHI_fec!Q$121)</f>
        <v>0.5930781472882749</v>
      </c>
      <c r="R246" s="310">
        <f>IF(R$121=0,0,R$121/CHI_fec!R$121)</f>
        <v>0.59908744364245237</v>
      </c>
      <c r="S246" s="310">
        <f>IF(S$121=0,0,S$121/CHI_fec!S$121)</f>
        <v>0.60522288231823584</v>
      </c>
      <c r="T246" s="310">
        <f>IF(T$121=0,0,T$121/CHI_fec!T$121)</f>
        <v>0.63768006950094769</v>
      </c>
      <c r="U246" s="310">
        <f>IF(U$121=0,0,U$121/CHI_fec!U$121)</f>
        <v>0.66036748207438645</v>
      </c>
      <c r="V246" s="310">
        <f>IF(V$121=0,0,V$121/CHI_fec!V$121)</f>
        <v>0.67243380844868694</v>
      </c>
      <c r="W246" s="310">
        <f>IF(W$121=0,0,W$121/CHI_fec!W$121)</f>
        <v>0.67278476465639869</v>
      </c>
      <c r="DA246" s="79"/>
    </row>
    <row r="247" spans="1:105" ht="12" customHeight="1" x14ac:dyDescent="0.3">
      <c r="A247" s="203" t="s">
        <v>1012</v>
      </c>
      <c r="B247" s="310">
        <f>IF(B$134=0,0,B$134/CHI_fec!B$134)</f>
        <v>0.36000672283483015</v>
      </c>
      <c r="C247" s="310">
        <f>IF(C$134=0,0,C$134/CHI_fec!C$134)</f>
        <v>0.3597447353868829</v>
      </c>
      <c r="D247" s="310">
        <f>IF(D$134=0,0,D$134/CHI_fec!D$134)</f>
        <v>0.36230786925650404</v>
      </c>
      <c r="E247" s="310">
        <f>IF(E$134=0,0,E$134/CHI_fec!E$134)</f>
        <v>0.36294764389569872</v>
      </c>
      <c r="F247" s="310">
        <f>IF(F$134=0,0,F$134/CHI_fec!F$134)</f>
        <v>0.36384095215900192</v>
      </c>
      <c r="G247" s="310">
        <f>IF(G$134=0,0,G$134/CHI_fec!G$134)</f>
        <v>0.36658070225886241</v>
      </c>
      <c r="H247" s="310">
        <f>IF(H$134=0,0,H$134/CHI_fec!H$134)</f>
        <v>0.36824183118418813</v>
      </c>
      <c r="I247" s="310">
        <f>IF(I$134=0,0,I$134/CHI_fec!I$134)</f>
        <v>0.36848085266557118</v>
      </c>
      <c r="J247" s="310">
        <f>IF(J$134=0,0,J$134/CHI_fec!J$134)</f>
        <v>0.36901959145940511</v>
      </c>
      <c r="K247" s="310">
        <f>IF(K$134=0,0,K$134/CHI_fec!K$134)</f>
        <v>0.36678405969448269</v>
      </c>
      <c r="L247" s="310">
        <f>IF(L$134=0,0,L$134/CHI_fec!L$134)</f>
        <v>0.38453792397365016</v>
      </c>
      <c r="M247" s="310">
        <f>IF(M$134=0,0,M$134/CHI_fec!M$134)</f>
        <v>0.38375559690332128</v>
      </c>
      <c r="N247" s="310">
        <f>IF(N$134=0,0,N$134/CHI_fec!N$134)</f>
        <v>0.38349043874092487</v>
      </c>
      <c r="O247" s="310">
        <f>IF(O$134=0,0,O$134/CHI_fec!O$134)</f>
        <v>0.39089397845101304</v>
      </c>
      <c r="P247" s="310">
        <f>IF(P$134=0,0,P$134/CHI_fec!P$134)</f>
        <v>0.39134411877076986</v>
      </c>
      <c r="Q247" s="310">
        <f>IF(Q$134=0,0,Q$134/CHI_fec!Q$134)</f>
        <v>0.39147855007555155</v>
      </c>
      <c r="R247" s="310">
        <f>IF(R$134=0,0,R$134/CHI_fec!R$134)</f>
        <v>0.39781645921498149</v>
      </c>
      <c r="S247" s="310">
        <f>IF(S$134=0,0,S$134/CHI_fec!S$134)</f>
        <v>0.39825701956188181</v>
      </c>
      <c r="T247" s="310">
        <f>IF(T$134=0,0,T$134/CHI_fec!T$134)</f>
        <v>0.4200621401670287</v>
      </c>
      <c r="U247" s="310">
        <f>IF(U$134=0,0,U$134/CHI_fec!U$134)</f>
        <v>0.42967585398019931</v>
      </c>
      <c r="V247" s="310">
        <f>IF(V$134=0,0,V$134/CHI_fec!V$134)</f>
        <v>0.44048438727626005</v>
      </c>
      <c r="W247" s="310">
        <f>IF(W$134=0,0,W$134/CHI_fec!W$134)</f>
        <v>0.44022719071044486</v>
      </c>
      <c r="DA247" s="79"/>
    </row>
    <row r="248" spans="1:105" ht="12" customHeight="1" x14ac:dyDescent="0.3">
      <c r="A248" s="203" t="s">
        <v>1023</v>
      </c>
      <c r="B248" s="310">
        <f>IF(B$142=0,0,B$142/CHI_fec!B$142)</f>
        <v>0.55145287158100253</v>
      </c>
      <c r="C248" s="310">
        <f>IF(C$142=0,0,C$142/CHI_fec!C$142)</f>
        <v>0.5470888161971118</v>
      </c>
      <c r="D248" s="310">
        <f>IF(D$142=0,0,D$142/CHI_fec!D$142)</f>
        <v>0.54863503543046843</v>
      </c>
      <c r="E248" s="310">
        <f>IF(E$142=0,0,E$142/CHI_fec!E$142)</f>
        <v>0.5507998448612631</v>
      </c>
      <c r="F248" s="310">
        <f>IF(F$142=0,0,F$142/CHI_fec!F$142)</f>
        <v>0.58161667929750771</v>
      </c>
      <c r="G248" s="310">
        <f>IF(G$142=0,0,G$142/CHI_fec!G$142)</f>
        <v>0.57526614669752796</v>
      </c>
      <c r="H248" s="310">
        <f>IF(H$142=0,0,H$142/CHI_fec!H$142)</f>
        <v>0.58274080555132446</v>
      </c>
      <c r="I248" s="310">
        <f>IF(I$142=0,0,I$142/CHI_fec!I$142)</f>
        <v>0.57746321401210166</v>
      </c>
      <c r="J248" s="310">
        <f>IF(J$142=0,0,J$142/CHI_fec!J$142)</f>
        <v>0.57637154728795637</v>
      </c>
      <c r="K248" s="310">
        <f>IF(K$142=0,0,K$142/CHI_fec!K$142)</f>
        <v>0.53644091529583671</v>
      </c>
      <c r="L248" s="310">
        <f>IF(L$142=0,0,L$142/CHI_fec!L$142)</f>
        <v>0.57119696001153664</v>
      </c>
      <c r="M248" s="310">
        <f>IF(M$142=0,0,M$142/CHI_fec!M$142)</f>
        <v>0.56753442514065977</v>
      </c>
      <c r="N248" s="310">
        <f>IF(N$142=0,0,N$142/CHI_fec!N$142)</f>
        <v>0.56300560917804388</v>
      </c>
      <c r="O248" s="310">
        <f>IF(O$142=0,0,O$142/CHI_fec!O$142)</f>
        <v>0.56283781724641746</v>
      </c>
      <c r="P248" s="310">
        <f>IF(P$142=0,0,P$142/CHI_fec!P$142)</f>
        <v>0.56571991913480846</v>
      </c>
      <c r="Q248" s="310">
        <f>IF(Q$142=0,0,Q$142/CHI_fec!Q$142)</f>
        <v>0.56950221686783042</v>
      </c>
      <c r="R248" s="310">
        <f>IF(R$142=0,0,R$142/CHI_fec!R$142)</f>
        <v>0.58519706447758646</v>
      </c>
      <c r="S248" s="310">
        <f>IF(S$142=0,0,S$142/CHI_fec!S$142)</f>
        <v>0.59294665543633107</v>
      </c>
      <c r="T248" s="310">
        <f>IF(T$142=0,0,T$142/CHI_fec!T$142)</f>
        <v>0.62116638022812931</v>
      </c>
      <c r="U248" s="310">
        <f>IF(U$142=0,0,U$142/CHI_fec!U$142)</f>
        <v>0.64711587451095764</v>
      </c>
      <c r="V248" s="310">
        <f>IF(V$142=0,0,V$142/CHI_fec!V$142)</f>
        <v>0.66167703144249979</v>
      </c>
      <c r="W248" s="310">
        <f>IF(W$142=0,0,W$142/CHI_fec!W$142)</f>
        <v>0.65175846972510598</v>
      </c>
      <c r="DA248" s="79"/>
    </row>
    <row r="249" spans="1:105" ht="12" customHeight="1" x14ac:dyDescent="0.3">
      <c r="A249" s="41" t="s">
        <v>1040</v>
      </c>
      <c r="B249" s="311">
        <f>IF(B$156=0,0,B$156/CHI_fec!B$156)</f>
        <v>0.55885996198295795</v>
      </c>
      <c r="C249" s="311">
        <f>IF(C$156=0,0,C$156/CHI_fec!C$156)</f>
        <v>0.55965078919549593</v>
      </c>
      <c r="D249" s="311">
        <f>IF(D$156=0,0,D$156/CHI_fec!D$156)</f>
        <v>0.56117100057706237</v>
      </c>
      <c r="E249" s="311">
        <f>IF(E$156=0,0,E$156/CHI_fec!E$156)</f>
        <v>0.56117100057706215</v>
      </c>
      <c r="F249" s="311">
        <f>IF(F$156=0,0,F$156/CHI_fec!F$156)</f>
        <v>0.56117100057706237</v>
      </c>
      <c r="G249" s="311">
        <f>IF(G$156=0,0,G$156/CHI_fec!G$156)</f>
        <v>0.56823767497427924</v>
      </c>
      <c r="H249" s="311">
        <f>IF(H$156=0,0,H$156/CHI_fec!H$156)</f>
        <v>0.56823767497427968</v>
      </c>
      <c r="I249" s="311">
        <f>IF(I$156=0,0,I$156/CHI_fec!I$156)</f>
        <v>0.56823767497427935</v>
      </c>
      <c r="J249" s="311">
        <f>IF(J$156=0,0,J$156/CHI_fec!J$156)</f>
        <v>0.56823767497427979</v>
      </c>
      <c r="K249" s="311">
        <f>IF(K$156=0,0,K$156/CHI_fec!K$156)</f>
        <v>0.56823767497427957</v>
      </c>
      <c r="L249" s="311">
        <f>IF(L$156=0,0,L$156/CHI_fec!L$156)</f>
        <v>0.59050140747685165</v>
      </c>
      <c r="M249" s="311">
        <f>IF(M$156=0,0,M$156/CHI_fec!M$156)</f>
        <v>0.59387812946204699</v>
      </c>
      <c r="N249" s="311">
        <f>IF(N$156=0,0,N$156/CHI_fec!N$156)</f>
        <v>0.59387812946204721</v>
      </c>
      <c r="O249" s="311">
        <f>IF(O$156=0,0,O$156/CHI_fec!O$156)</f>
        <v>0.60642241057417434</v>
      </c>
      <c r="P249" s="311">
        <f>IF(P$156=0,0,P$156/CHI_fec!P$156)</f>
        <v>0.60642241057417456</v>
      </c>
      <c r="Q249" s="311">
        <f>IF(Q$156=0,0,Q$156/CHI_fec!Q$156)</f>
        <v>0.60642241057417468</v>
      </c>
      <c r="R249" s="311">
        <f>IF(R$156=0,0,R$156/CHI_fec!R$156)</f>
        <v>0.61467536062958994</v>
      </c>
      <c r="S249" s="311">
        <f>IF(S$156=0,0,S$156/CHI_fec!S$156)</f>
        <v>0.61467536062958961</v>
      </c>
      <c r="T249" s="311">
        <f>IF(T$156=0,0,T$156/CHI_fec!T$156)</f>
        <v>0.63229532456663096</v>
      </c>
      <c r="U249" s="311">
        <f>IF(U$156=0,0,U$156/CHI_fec!U$156)</f>
        <v>0.64815329210996786</v>
      </c>
      <c r="V249" s="311">
        <f>IF(V$156=0,0,V$156/CHI_fec!V$156)</f>
        <v>0.66242546289897086</v>
      </c>
      <c r="W249" s="311">
        <f>IF(W$156=0,0,W$156/CHI_fec!W$156)</f>
        <v>0.67527041660907394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W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41">
    <tabColor theme="4" tint="0.39997558519241921"/>
    <pageSetUpPr fitToPage="1"/>
  </sheetPr>
  <dimension ref="A1:DA249"/>
  <sheetViews>
    <sheetView workbookViewId="0">
      <pane xSplit="1" ySplit="1" topLeftCell="B31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Chemical industry / CO2 emissions"</f>
        <v>BE: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3">
      <c r="A5" s="34" t="s">
        <v>46</v>
      </c>
      <c r="B5" s="225">
        <f t="shared" ref="B5:W5" si="0">SUM(B6:B10)+B16+B25+B36+B44+B58+B59</f>
        <v>8576.9029003653723</v>
      </c>
      <c r="C5" s="225">
        <f t="shared" si="0"/>
        <v>8233.2221567925717</v>
      </c>
      <c r="D5" s="225">
        <f t="shared" si="0"/>
        <v>7922.0230824316541</v>
      </c>
      <c r="E5" s="225">
        <f t="shared" si="0"/>
        <v>8810.6764248465261</v>
      </c>
      <c r="F5" s="225">
        <f t="shared" si="0"/>
        <v>8440.4870351667178</v>
      </c>
      <c r="G5" s="225">
        <f t="shared" si="0"/>
        <v>8871.1313072838038</v>
      </c>
      <c r="H5" s="225">
        <f t="shared" si="0"/>
        <v>8803.8273355557867</v>
      </c>
      <c r="I5" s="225">
        <f t="shared" si="0"/>
        <v>9040.2019323249242</v>
      </c>
      <c r="J5" s="225">
        <f t="shared" si="0"/>
        <v>8850.3817782016013</v>
      </c>
      <c r="K5" s="225">
        <f t="shared" si="0"/>
        <v>9749.7159909892398</v>
      </c>
      <c r="L5" s="225">
        <f t="shared" si="0"/>
        <v>10971.805398091241</v>
      </c>
      <c r="M5" s="225">
        <f t="shared" si="0"/>
        <v>10991.500199818316</v>
      </c>
      <c r="N5" s="225">
        <f t="shared" si="0"/>
        <v>10931.869095270969</v>
      </c>
      <c r="O5" s="225">
        <f t="shared" si="0"/>
        <v>12151.697190461955</v>
      </c>
      <c r="P5" s="225">
        <f t="shared" si="0"/>
        <v>12122.361392959891</v>
      </c>
      <c r="Q5" s="225">
        <f t="shared" si="0"/>
        <v>12868.342673693685</v>
      </c>
      <c r="R5" s="225">
        <f t="shared" si="0"/>
        <v>13153.15198583376</v>
      </c>
      <c r="S5" s="225">
        <f t="shared" si="0"/>
        <v>12826.027137142872</v>
      </c>
      <c r="T5" s="225">
        <f t="shared" si="0"/>
        <v>12555.548721712476</v>
      </c>
      <c r="U5" s="225">
        <f t="shared" si="0"/>
        <v>11362.391403409554</v>
      </c>
      <c r="V5" s="225">
        <f t="shared" si="0"/>
        <v>12435.638961419107</v>
      </c>
      <c r="W5" s="225">
        <f t="shared" si="0"/>
        <v>12896.292260830989</v>
      </c>
      <c r="DA5" s="89"/>
    </row>
    <row r="6" spans="1:105" ht="12" customHeight="1" x14ac:dyDescent="0.3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1270</v>
      </c>
    </row>
    <row r="7" spans="1:105" ht="12" customHeight="1" x14ac:dyDescent="0.3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1271</v>
      </c>
    </row>
    <row r="8" spans="1:105" ht="12" customHeight="1" x14ac:dyDescent="0.3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1272</v>
      </c>
    </row>
    <row r="9" spans="1:105" ht="12" customHeight="1" x14ac:dyDescent="0.3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1273</v>
      </c>
    </row>
    <row r="10" spans="1:105" ht="12" customHeight="1" x14ac:dyDescent="0.3">
      <c r="A10" s="56" t="s">
        <v>96</v>
      </c>
      <c r="B10" s="262">
        <v>63.601406665855521</v>
      </c>
      <c r="C10" s="262">
        <v>65.832561131308495</v>
      </c>
      <c r="D10" s="262">
        <v>71.464999994388521</v>
      </c>
      <c r="E10" s="262">
        <v>76.331672209134183</v>
      </c>
      <c r="F10" s="262">
        <v>52.487188981893667</v>
      </c>
      <c r="G10" s="262">
        <v>59.844841636019673</v>
      </c>
      <c r="H10" s="262">
        <v>72.994880327273478</v>
      </c>
      <c r="I10" s="262">
        <v>85.530510757316748</v>
      </c>
      <c r="J10" s="262">
        <v>86.717599575414127</v>
      </c>
      <c r="K10" s="262">
        <v>99.337959346433607</v>
      </c>
      <c r="L10" s="262">
        <v>107.60328398989481</v>
      </c>
      <c r="M10" s="262">
        <v>108.0028007607016</v>
      </c>
      <c r="N10" s="262">
        <v>115.68240588580019</v>
      </c>
      <c r="O10" s="262">
        <v>128.4511592341961</v>
      </c>
      <c r="P10" s="262">
        <v>120.99229329991989</v>
      </c>
      <c r="Q10" s="262">
        <v>127.4230939538237</v>
      </c>
      <c r="R10" s="262">
        <v>130.35827772758239</v>
      </c>
      <c r="S10" s="262">
        <v>129.0267198187307</v>
      </c>
      <c r="T10" s="262">
        <v>123.49500370600791</v>
      </c>
      <c r="U10" s="262">
        <v>113.45062228130681</v>
      </c>
      <c r="V10" s="262">
        <v>124.40977288772081</v>
      </c>
      <c r="W10" s="262">
        <v>141.04399296813719</v>
      </c>
      <c r="DA10" s="68" t="s">
        <v>1274</v>
      </c>
    </row>
    <row r="11" spans="1:105" ht="12" customHeight="1" x14ac:dyDescent="0.3">
      <c r="A11" s="37" t="s">
        <v>160</v>
      </c>
      <c r="B11" s="228">
        <v>0.76805376210314369</v>
      </c>
      <c r="C11" s="228">
        <v>0.87163493427798122</v>
      </c>
      <c r="D11" s="228">
        <v>0.69266316550506302</v>
      </c>
      <c r="E11" s="228">
        <v>0.47699315144208593</v>
      </c>
      <c r="F11" s="228">
        <v>0.87470019266714061</v>
      </c>
      <c r="G11" s="228">
        <v>1.5534021911247351</v>
      </c>
      <c r="H11" s="228">
        <v>1.4007603512921021</v>
      </c>
      <c r="I11" s="228">
        <v>1.262732174342029</v>
      </c>
      <c r="J11" s="228">
        <v>0.75137403127633007</v>
      </c>
      <c r="K11" s="228">
        <v>1.156636708346233</v>
      </c>
      <c r="L11" s="228">
        <v>0.97905532748171986</v>
      </c>
      <c r="M11" s="228">
        <v>1.0284287028446251</v>
      </c>
      <c r="N11" s="228">
        <v>2.5516480245966799</v>
      </c>
      <c r="O11" s="228">
        <v>2.9920081541417538</v>
      </c>
      <c r="P11" s="228">
        <v>2.810064035532962</v>
      </c>
      <c r="Q11" s="228">
        <v>3.1659658426681738</v>
      </c>
      <c r="R11" s="228">
        <v>2.602254134509133</v>
      </c>
      <c r="S11" s="228">
        <v>2.2896725715968649</v>
      </c>
      <c r="T11" s="228">
        <v>2.2292816315269901</v>
      </c>
      <c r="U11" s="228">
        <v>2.096541610272161</v>
      </c>
      <c r="V11" s="228">
        <v>2.1134366031156109</v>
      </c>
      <c r="W11" s="228">
        <v>2.0830536675124138</v>
      </c>
      <c r="DA11" s="69" t="s">
        <v>1275</v>
      </c>
    </row>
    <row r="12" spans="1:105" ht="12" customHeight="1" x14ac:dyDescent="0.3">
      <c r="A12" s="37" t="s">
        <v>162</v>
      </c>
      <c r="B12" s="228">
        <v>62.833352903752377</v>
      </c>
      <c r="C12" s="228">
        <v>64.960926197030517</v>
      </c>
      <c r="D12" s="228">
        <v>70.772336828883454</v>
      </c>
      <c r="E12" s="228">
        <v>75.854679057692096</v>
      </c>
      <c r="F12" s="228">
        <v>51.612488789226518</v>
      </c>
      <c r="G12" s="228">
        <v>58.291439444894941</v>
      </c>
      <c r="H12" s="228">
        <v>71.594119975981371</v>
      </c>
      <c r="I12" s="228">
        <v>84.267778582974714</v>
      </c>
      <c r="J12" s="228">
        <v>85.966225544137799</v>
      </c>
      <c r="K12" s="228">
        <v>98.18132263808738</v>
      </c>
      <c r="L12" s="228">
        <v>106.6242286624131</v>
      </c>
      <c r="M12" s="228">
        <v>106.9743720578569</v>
      </c>
      <c r="N12" s="228">
        <v>113.13075786120351</v>
      </c>
      <c r="O12" s="228">
        <v>125.4591510800543</v>
      </c>
      <c r="P12" s="228">
        <v>118.1822292643869</v>
      </c>
      <c r="Q12" s="228">
        <v>124.25712811115559</v>
      </c>
      <c r="R12" s="228">
        <v>127.75602359307329</v>
      </c>
      <c r="S12" s="228">
        <v>126.7370472471339</v>
      </c>
      <c r="T12" s="228">
        <v>121.26572207448091</v>
      </c>
      <c r="U12" s="228">
        <v>111.35408067103459</v>
      </c>
      <c r="V12" s="228">
        <v>122.2963362846052</v>
      </c>
      <c r="W12" s="228">
        <v>138.96093930062469</v>
      </c>
      <c r="DA12" s="69" t="s">
        <v>1276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1277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1278</v>
      </c>
    </row>
    <row r="15" spans="1:105" ht="12" customHeight="1" x14ac:dyDescent="0.3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1279</v>
      </c>
    </row>
    <row r="16" spans="1:105" ht="12" customHeight="1" x14ac:dyDescent="0.3">
      <c r="A16" s="134" t="s">
        <v>999</v>
      </c>
      <c r="B16" s="316">
        <v>0</v>
      </c>
      <c r="C16" s="316">
        <v>0</v>
      </c>
      <c r="D16" s="316">
        <v>0</v>
      </c>
      <c r="E16" s="316">
        <v>0</v>
      </c>
      <c r="F16" s="316">
        <v>0</v>
      </c>
      <c r="G16" s="316">
        <v>0</v>
      </c>
      <c r="H16" s="316">
        <v>0</v>
      </c>
      <c r="I16" s="316">
        <v>0</v>
      </c>
      <c r="J16" s="316">
        <v>0</v>
      </c>
      <c r="K16" s="316">
        <v>0</v>
      </c>
      <c r="L16" s="316">
        <v>0</v>
      </c>
      <c r="M16" s="316">
        <v>0</v>
      </c>
      <c r="N16" s="316">
        <v>0</v>
      </c>
      <c r="O16" s="316">
        <v>0</v>
      </c>
      <c r="P16" s="316">
        <v>0</v>
      </c>
      <c r="Q16" s="316">
        <v>0</v>
      </c>
      <c r="R16" s="316">
        <v>0</v>
      </c>
      <c r="S16" s="316">
        <v>0</v>
      </c>
      <c r="T16" s="316">
        <v>0</v>
      </c>
      <c r="U16" s="316">
        <v>0</v>
      </c>
      <c r="V16" s="316">
        <v>0</v>
      </c>
      <c r="W16" s="316">
        <v>0</v>
      </c>
      <c r="DA16" s="136"/>
    </row>
    <row r="17" spans="1:105" ht="12" customHeight="1" x14ac:dyDescent="0.3">
      <c r="A17" s="135" t="s">
        <v>30</v>
      </c>
      <c r="B17" s="317">
        <v>0</v>
      </c>
      <c r="C17" s="317">
        <v>0</v>
      </c>
      <c r="D17" s="317">
        <v>0</v>
      </c>
      <c r="E17" s="317">
        <v>0</v>
      </c>
      <c r="F17" s="317">
        <v>0</v>
      </c>
      <c r="G17" s="317">
        <v>0</v>
      </c>
      <c r="H17" s="317">
        <v>0</v>
      </c>
      <c r="I17" s="317">
        <v>0</v>
      </c>
      <c r="J17" s="317">
        <v>0</v>
      </c>
      <c r="K17" s="317">
        <v>0</v>
      </c>
      <c r="L17" s="317">
        <v>0</v>
      </c>
      <c r="M17" s="317">
        <v>0</v>
      </c>
      <c r="N17" s="317">
        <v>0</v>
      </c>
      <c r="O17" s="317">
        <v>0</v>
      </c>
      <c r="P17" s="317">
        <v>0</v>
      </c>
      <c r="Q17" s="317">
        <v>0</v>
      </c>
      <c r="R17" s="317">
        <v>0</v>
      </c>
      <c r="S17" s="317">
        <v>0</v>
      </c>
      <c r="T17" s="317">
        <v>0</v>
      </c>
      <c r="U17" s="317">
        <v>0</v>
      </c>
      <c r="V17" s="317">
        <v>0</v>
      </c>
      <c r="W17" s="317">
        <v>0</v>
      </c>
      <c r="DA17" s="137"/>
    </row>
    <row r="18" spans="1:105" ht="12" customHeight="1" x14ac:dyDescent="0.3">
      <c r="A18" s="135" t="s">
        <v>32</v>
      </c>
      <c r="B18" s="317">
        <v>0</v>
      </c>
      <c r="C18" s="317">
        <v>0</v>
      </c>
      <c r="D18" s="317">
        <v>0</v>
      </c>
      <c r="E18" s="317">
        <v>0</v>
      </c>
      <c r="F18" s="317">
        <v>0</v>
      </c>
      <c r="G18" s="317">
        <v>0</v>
      </c>
      <c r="H18" s="317">
        <v>0</v>
      </c>
      <c r="I18" s="317">
        <v>0</v>
      </c>
      <c r="J18" s="317">
        <v>0</v>
      </c>
      <c r="K18" s="317">
        <v>0</v>
      </c>
      <c r="L18" s="317">
        <v>0</v>
      </c>
      <c r="M18" s="317">
        <v>0</v>
      </c>
      <c r="N18" s="317">
        <v>0</v>
      </c>
      <c r="O18" s="317">
        <v>0</v>
      </c>
      <c r="P18" s="317">
        <v>0</v>
      </c>
      <c r="Q18" s="317">
        <v>0</v>
      </c>
      <c r="R18" s="317">
        <v>0</v>
      </c>
      <c r="S18" s="317">
        <v>0</v>
      </c>
      <c r="T18" s="317">
        <v>0</v>
      </c>
      <c r="U18" s="317">
        <v>0</v>
      </c>
      <c r="V18" s="317">
        <v>0</v>
      </c>
      <c r="W18" s="317">
        <v>0</v>
      </c>
      <c r="DA18" s="137"/>
    </row>
    <row r="19" spans="1:105" ht="12" customHeight="1" x14ac:dyDescent="0.3">
      <c r="A19" s="135" t="s">
        <v>33</v>
      </c>
      <c r="B19" s="317">
        <v>0</v>
      </c>
      <c r="C19" s="317">
        <v>0</v>
      </c>
      <c r="D19" s="317">
        <v>0</v>
      </c>
      <c r="E19" s="317">
        <v>0</v>
      </c>
      <c r="F19" s="317">
        <v>0</v>
      </c>
      <c r="G19" s="317">
        <v>0</v>
      </c>
      <c r="H19" s="317">
        <v>0</v>
      </c>
      <c r="I19" s="317">
        <v>0</v>
      </c>
      <c r="J19" s="317">
        <v>0</v>
      </c>
      <c r="K19" s="317">
        <v>0</v>
      </c>
      <c r="L19" s="317">
        <v>0</v>
      </c>
      <c r="M19" s="317">
        <v>0</v>
      </c>
      <c r="N19" s="317">
        <v>0</v>
      </c>
      <c r="O19" s="317">
        <v>0</v>
      </c>
      <c r="P19" s="317">
        <v>0</v>
      </c>
      <c r="Q19" s="317">
        <v>0</v>
      </c>
      <c r="R19" s="317">
        <v>0</v>
      </c>
      <c r="S19" s="317">
        <v>0</v>
      </c>
      <c r="T19" s="317">
        <v>0</v>
      </c>
      <c r="U19" s="317">
        <v>0</v>
      </c>
      <c r="V19" s="317">
        <v>0</v>
      </c>
      <c r="W19" s="317">
        <v>0</v>
      </c>
      <c r="DA19" s="137"/>
    </row>
    <row r="20" spans="1:105" ht="12" customHeight="1" x14ac:dyDescent="0.3">
      <c r="A20" s="135" t="s">
        <v>83</v>
      </c>
      <c r="B20" s="317">
        <v>0</v>
      </c>
      <c r="C20" s="317">
        <v>0</v>
      </c>
      <c r="D20" s="317">
        <v>0</v>
      </c>
      <c r="E20" s="317">
        <v>0</v>
      </c>
      <c r="F20" s="317">
        <v>0</v>
      </c>
      <c r="G20" s="317">
        <v>0</v>
      </c>
      <c r="H20" s="317">
        <v>0</v>
      </c>
      <c r="I20" s="317">
        <v>0</v>
      </c>
      <c r="J20" s="317">
        <v>0</v>
      </c>
      <c r="K20" s="317">
        <v>0</v>
      </c>
      <c r="L20" s="317">
        <v>0</v>
      </c>
      <c r="M20" s="317">
        <v>0</v>
      </c>
      <c r="N20" s="317">
        <v>0</v>
      </c>
      <c r="O20" s="317">
        <v>0</v>
      </c>
      <c r="P20" s="317">
        <v>0</v>
      </c>
      <c r="Q20" s="317">
        <v>0</v>
      </c>
      <c r="R20" s="317">
        <v>0</v>
      </c>
      <c r="S20" s="317">
        <v>0</v>
      </c>
      <c r="T20" s="317">
        <v>0</v>
      </c>
      <c r="U20" s="317">
        <v>0</v>
      </c>
      <c r="V20" s="317">
        <v>0</v>
      </c>
      <c r="W20" s="317">
        <v>0</v>
      </c>
      <c r="DA20" s="137"/>
    </row>
    <row r="21" spans="1:105" ht="12" customHeight="1" x14ac:dyDescent="0.3">
      <c r="A21" s="135" t="s">
        <v>70</v>
      </c>
      <c r="B21" s="317">
        <v>0</v>
      </c>
      <c r="C21" s="317">
        <v>0</v>
      </c>
      <c r="D21" s="317">
        <v>0</v>
      </c>
      <c r="E21" s="317">
        <v>0</v>
      </c>
      <c r="F21" s="317">
        <v>0</v>
      </c>
      <c r="G21" s="317">
        <v>0</v>
      </c>
      <c r="H21" s="317">
        <v>0</v>
      </c>
      <c r="I21" s="317">
        <v>0</v>
      </c>
      <c r="J21" s="317">
        <v>0</v>
      </c>
      <c r="K21" s="317">
        <v>0</v>
      </c>
      <c r="L21" s="317">
        <v>0</v>
      </c>
      <c r="M21" s="317">
        <v>0</v>
      </c>
      <c r="N21" s="317">
        <v>0</v>
      </c>
      <c r="O21" s="317">
        <v>0</v>
      </c>
      <c r="P21" s="317">
        <v>0</v>
      </c>
      <c r="Q21" s="317">
        <v>0</v>
      </c>
      <c r="R21" s="317">
        <v>0</v>
      </c>
      <c r="S21" s="317">
        <v>0</v>
      </c>
      <c r="T21" s="317">
        <v>0</v>
      </c>
      <c r="U21" s="317">
        <v>0</v>
      </c>
      <c r="V21" s="317">
        <v>0</v>
      </c>
      <c r="W21" s="317">
        <v>0</v>
      </c>
      <c r="DA21" s="137"/>
    </row>
    <row r="22" spans="1:105" ht="12" customHeight="1" x14ac:dyDescent="0.3">
      <c r="A22" s="135" t="s">
        <v>34</v>
      </c>
      <c r="B22" s="317">
        <v>0</v>
      </c>
      <c r="C22" s="317">
        <v>0</v>
      </c>
      <c r="D22" s="317">
        <v>0</v>
      </c>
      <c r="E22" s="317">
        <v>0</v>
      </c>
      <c r="F22" s="317">
        <v>0</v>
      </c>
      <c r="G22" s="317">
        <v>0</v>
      </c>
      <c r="H22" s="317">
        <v>0</v>
      </c>
      <c r="I22" s="317">
        <v>0</v>
      </c>
      <c r="J22" s="317">
        <v>0</v>
      </c>
      <c r="K22" s="317">
        <v>0</v>
      </c>
      <c r="L22" s="317">
        <v>0</v>
      </c>
      <c r="M22" s="317">
        <v>0</v>
      </c>
      <c r="N22" s="317">
        <v>0</v>
      </c>
      <c r="O22" s="317">
        <v>0</v>
      </c>
      <c r="P22" s="317">
        <v>0</v>
      </c>
      <c r="Q22" s="317">
        <v>0</v>
      </c>
      <c r="R22" s="317">
        <v>0</v>
      </c>
      <c r="S22" s="317">
        <v>0</v>
      </c>
      <c r="T22" s="317">
        <v>0</v>
      </c>
      <c r="U22" s="317">
        <v>0</v>
      </c>
      <c r="V22" s="317">
        <v>0</v>
      </c>
      <c r="W22" s="317">
        <v>0</v>
      </c>
      <c r="DA22" s="137"/>
    </row>
    <row r="23" spans="1:105" ht="12" customHeight="1" x14ac:dyDescent="0.3">
      <c r="A23" s="135" t="s">
        <v>84</v>
      </c>
      <c r="B23" s="317">
        <v>0</v>
      </c>
      <c r="C23" s="317">
        <v>0</v>
      </c>
      <c r="D23" s="317">
        <v>0</v>
      </c>
      <c r="E23" s="317">
        <v>0</v>
      </c>
      <c r="F23" s="317">
        <v>0</v>
      </c>
      <c r="G23" s="317">
        <v>0</v>
      </c>
      <c r="H23" s="317">
        <v>0</v>
      </c>
      <c r="I23" s="317">
        <v>0</v>
      </c>
      <c r="J23" s="317">
        <v>0</v>
      </c>
      <c r="K23" s="317">
        <v>0</v>
      </c>
      <c r="L23" s="317">
        <v>0</v>
      </c>
      <c r="M23" s="317">
        <v>0</v>
      </c>
      <c r="N23" s="317">
        <v>0</v>
      </c>
      <c r="O23" s="317">
        <v>0</v>
      </c>
      <c r="P23" s="317">
        <v>0</v>
      </c>
      <c r="Q23" s="317">
        <v>0</v>
      </c>
      <c r="R23" s="317">
        <v>0</v>
      </c>
      <c r="S23" s="317">
        <v>0</v>
      </c>
      <c r="T23" s="317">
        <v>0</v>
      </c>
      <c r="U23" s="317">
        <v>0</v>
      </c>
      <c r="V23" s="317">
        <v>0</v>
      </c>
      <c r="W23" s="317">
        <v>0</v>
      </c>
      <c r="DA23" s="137"/>
    </row>
    <row r="24" spans="1:105" ht="12" customHeight="1" x14ac:dyDescent="0.3">
      <c r="A24" s="135" t="s">
        <v>72</v>
      </c>
      <c r="B24" s="317">
        <v>0</v>
      </c>
      <c r="C24" s="317">
        <v>0</v>
      </c>
      <c r="D24" s="317">
        <v>0</v>
      </c>
      <c r="E24" s="317">
        <v>0</v>
      </c>
      <c r="F24" s="317">
        <v>0</v>
      </c>
      <c r="G24" s="317">
        <v>0</v>
      </c>
      <c r="H24" s="317">
        <v>0</v>
      </c>
      <c r="I24" s="317">
        <v>0</v>
      </c>
      <c r="J24" s="317">
        <v>0</v>
      </c>
      <c r="K24" s="317">
        <v>0</v>
      </c>
      <c r="L24" s="317">
        <v>0</v>
      </c>
      <c r="M24" s="317">
        <v>0</v>
      </c>
      <c r="N24" s="317">
        <v>0</v>
      </c>
      <c r="O24" s="317">
        <v>0</v>
      </c>
      <c r="P24" s="317">
        <v>0</v>
      </c>
      <c r="Q24" s="317">
        <v>0</v>
      </c>
      <c r="R24" s="317">
        <v>0</v>
      </c>
      <c r="S24" s="317">
        <v>0</v>
      </c>
      <c r="T24" s="317">
        <v>0</v>
      </c>
      <c r="U24" s="317">
        <v>0</v>
      </c>
      <c r="V24" s="317">
        <v>0</v>
      </c>
      <c r="W24" s="317">
        <v>0</v>
      </c>
      <c r="DA24" s="137"/>
    </row>
    <row r="25" spans="1:105" ht="12" customHeight="1" x14ac:dyDescent="0.3">
      <c r="A25" s="57" t="s">
        <v>1000</v>
      </c>
      <c r="B25" s="296">
        <v>1237.7116754499059</v>
      </c>
      <c r="C25" s="296">
        <v>1246.7049708897141</v>
      </c>
      <c r="D25" s="296">
        <v>1335.2665334445401</v>
      </c>
      <c r="E25" s="296">
        <v>1429.3015353948149</v>
      </c>
      <c r="F25" s="296">
        <v>977.90924121735247</v>
      </c>
      <c r="G25" s="296">
        <v>1038.5230656233321</v>
      </c>
      <c r="H25" s="296">
        <v>1301.531152455965</v>
      </c>
      <c r="I25" s="296">
        <v>1498.155816548034</v>
      </c>
      <c r="J25" s="296">
        <v>1417.808412198887</v>
      </c>
      <c r="K25" s="296">
        <v>2782.3727524566239</v>
      </c>
      <c r="L25" s="296">
        <v>3227.1910602158609</v>
      </c>
      <c r="M25" s="296">
        <v>3064.0983740371021</v>
      </c>
      <c r="N25" s="296">
        <v>3264.9305670743238</v>
      </c>
      <c r="O25" s="296">
        <v>3657.3258164319582</v>
      </c>
      <c r="P25" s="296">
        <v>3653.9508396573269</v>
      </c>
      <c r="Q25" s="296">
        <v>3840.8271544160339</v>
      </c>
      <c r="R25" s="296">
        <v>4238.0457178229681</v>
      </c>
      <c r="S25" s="296">
        <v>3752.6633994248459</v>
      </c>
      <c r="T25" s="296">
        <v>3505.0199323106049</v>
      </c>
      <c r="U25" s="296">
        <v>3087.1487723895671</v>
      </c>
      <c r="V25" s="296">
        <v>3525.790921641687</v>
      </c>
      <c r="W25" s="296">
        <v>3862.895183000313</v>
      </c>
      <c r="DA25" s="70" t="s">
        <v>1280</v>
      </c>
    </row>
    <row r="26" spans="1:105" ht="12" customHeight="1" x14ac:dyDescent="0.3">
      <c r="A26" s="46" t="s">
        <v>30</v>
      </c>
      <c r="B26" s="231">
        <v>1.844243928932997</v>
      </c>
      <c r="C26" s="231">
        <v>1.8697420181296811</v>
      </c>
      <c r="D26" s="231">
        <v>0</v>
      </c>
      <c r="E26" s="231">
        <v>0</v>
      </c>
      <c r="F26" s="231">
        <v>8.5924449351509136</v>
      </c>
      <c r="G26" s="231">
        <v>4.5796998986765116</v>
      </c>
      <c r="H26" s="231">
        <v>4.5157532912055363</v>
      </c>
      <c r="I26" s="231">
        <v>0</v>
      </c>
      <c r="J26" s="231">
        <v>0</v>
      </c>
      <c r="K26" s="231">
        <v>2.18561284927087</v>
      </c>
      <c r="L26" s="231">
        <v>0</v>
      </c>
      <c r="M26" s="231">
        <v>0</v>
      </c>
      <c r="N26" s="231">
        <v>0.92466923255547817</v>
      </c>
      <c r="O26" s="231">
        <v>11.504092751945681</v>
      </c>
      <c r="P26" s="231">
        <v>10.93013086306952</v>
      </c>
      <c r="Q26" s="231">
        <v>11.88729756562738</v>
      </c>
      <c r="R26" s="231">
        <v>12.57743192104485</v>
      </c>
      <c r="S26" s="231">
        <v>14.510051325473411</v>
      </c>
      <c r="T26" s="231">
        <v>12.621231253892759</v>
      </c>
      <c r="U26" s="231">
        <v>20.849527032043738</v>
      </c>
      <c r="V26" s="231">
        <v>16.684401954952211</v>
      </c>
      <c r="W26" s="231">
        <v>16.204604788119848</v>
      </c>
      <c r="DA26" s="73" t="s">
        <v>1281</v>
      </c>
    </row>
    <row r="27" spans="1:105" ht="12" customHeight="1" x14ac:dyDescent="0.3">
      <c r="A27" s="46" t="s">
        <v>32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1282</v>
      </c>
    </row>
    <row r="28" spans="1:105" ht="12" customHeight="1" x14ac:dyDescent="0.3">
      <c r="A28" s="46" t="s">
        <v>33</v>
      </c>
      <c r="B28" s="231">
        <v>74.209653397658016</v>
      </c>
      <c r="C28" s="231">
        <v>0</v>
      </c>
      <c r="D28" s="231">
        <v>20.194742403272461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92.240380537520039</v>
      </c>
      <c r="L28" s="231">
        <v>84.136648334691813</v>
      </c>
      <c r="M28" s="231">
        <v>110.6224997917936</v>
      </c>
      <c r="N28" s="231">
        <v>113.7602631699333</v>
      </c>
      <c r="O28" s="231">
        <v>121.0466667154208</v>
      </c>
      <c r="P28" s="231">
        <v>138.15238870566441</v>
      </c>
      <c r="Q28" s="231">
        <v>149.36674235377919</v>
      </c>
      <c r="R28" s="231">
        <v>131.85461290469249</v>
      </c>
      <c r="S28" s="231">
        <v>155.31294738030979</v>
      </c>
      <c r="T28" s="231">
        <v>218.5858898319363</v>
      </c>
      <c r="U28" s="231">
        <v>243.77763409212591</v>
      </c>
      <c r="V28" s="231">
        <v>244.03260238234009</v>
      </c>
      <c r="W28" s="231">
        <v>237.71168608649279</v>
      </c>
      <c r="DA28" s="73" t="s">
        <v>1283</v>
      </c>
    </row>
    <row r="29" spans="1:105" ht="12" customHeight="1" x14ac:dyDescent="0.3">
      <c r="A29" s="46" t="s">
        <v>160</v>
      </c>
      <c r="B29" s="231">
        <v>12.46647331749174</v>
      </c>
      <c r="C29" s="231">
        <v>14.257217933131701</v>
      </c>
      <c r="D29" s="231">
        <v>11.50921492369719</v>
      </c>
      <c r="E29" s="231">
        <v>8.1549518848594786</v>
      </c>
      <c r="F29" s="231">
        <v>14.26870082077745</v>
      </c>
      <c r="G29" s="231">
        <v>23.307576545467501</v>
      </c>
      <c r="H29" s="231">
        <v>22.1590582987704</v>
      </c>
      <c r="I29" s="231">
        <v>20.064796133969139</v>
      </c>
      <c r="J29" s="231">
        <v>11.321827059301469</v>
      </c>
      <c r="K29" s="231">
        <v>7.4401121617114772</v>
      </c>
      <c r="L29" s="231">
        <v>6.7041537012088526</v>
      </c>
      <c r="M29" s="231">
        <v>7.0270656417372166</v>
      </c>
      <c r="N29" s="231">
        <v>16.620908191135712</v>
      </c>
      <c r="O29" s="231">
        <v>18.119538499410961</v>
      </c>
      <c r="P29" s="231">
        <v>17.409112514751211</v>
      </c>
      <c r="Q29" s="231">
        <v>20.784790438878211</v>
      </c>
      <c r="R29" s="231">
        <v>17.259610862166198</v>
      </c>
      <c r="S29" s="231">
        <v>19.808356923504899</v>
      </c>
      <c r="T29" s="231">
        <v>18.22634887261707</v>
      </c>
      <c r="U29" s="231">
        <v>19.16119868105995</v>
      </c>
      <c r="V29" s="231">
        <v>18.69900421642533</v>
      </c>
      <c r="W29" s="231">
        <v>17.56502502490148</v>
      </c>
      <c r="DA29" s="73" t="s">
        <v>1284</v>
      </c>
    </row>
    <row r="30" spans="1:105" ht="12" customHeight="1" x14ac:dyDescent="0.3">
      <c r="A30" s="46" t="s">
        <v>70</v>
      </c>
      <c r="B30" s="231">
        <v>126.4647403545776</v>
      </c>
      <c r="C30" s="231">
        <v>166.58871434994029</v>
      </c>
      <c r="D30" s="231">
        <v>121.40912383271809</v>
      </c>
      <c r="E30" s="231">
        <v>122.65648037478201</v>
      </c>
      <c r="F30" s="231">
        <v>111.4816249318183</v>
      </c>
      <c r="G30" s="231">
        <v>134.4061738745612</v>
      </c>
      <c r="H30" s="231">
        <v>140.27412865798209</v>
      </c>
      <c r="I30" s="231">
        <v>139.07722771422289</v>
      </c>
      <c r="J30" s="231">
        <v>111.1334081095867</v>
      </c>
      <c r="K30" s="231">
        <v>35.384590728814679</v>
      </c>
      <c r="L30" s="231">
        <v>41.82180247067501</v>
      </c>
      <c r="M30" s="231">
        <v>47.563205663010379</v>
      </c>
      <c r="N30" s="231">
        <v>41.05493184938431</v>
      </c>
      <c r="O30" s="231">
        <v>31.600851101180019</v>
      </c>
      <c r="P30" s="231">
        <v>19.936635734587139</v>
      </c>
      <c r="Q30" s="231">
        <v>24.510635417864311</v>
      </c>
      <c r="R30" s="231">
        <v>24.936198837363829</v>
      </c>
      <c r="S30" s="231">
        <v>29.745853028283602</v>
      </c>
      <c r="T30" s="231">
        <v>27.353974818558321</v>
      </c>
      <c r="U30" s="231">
        <v>23.782328662466519</v>
      </c>
      <c r="V30" s="231">
        <v>23.972880332171911</v>
      </c>
      <c r="W30" s="231">
        <v>22.210421296730232</v>
      </c>
      <c r="DA30" s="73" t="s">
        <v>1285</v>
      </c>
    </row>
    <row r="31" spans="1:105" ht="12" customHeight="1" x14ac:dyDescent="0.3">
      <c r="A31" s="46" t="s">
        <v>34</v>
      </c>
      <c r="B31" s="231">
        <v>2.8626485734680438</v>
      </c>
      <c r="C31" s="231">
        <v>1.431974128353938</v>
      </c>
      <c r="D31" s="231">
        <v>6.2080927218341531</v>
      </c>
      <c r="E31" s="231">
        <v>1.6344646700102881</v>
      </c>
      <c r="F31" s="231">
        <v>1.628664498448249</v>
      </c>
      <c r="G31" s="231">
        <v>1.6124719982567619</v>
      </c>
      <c r="H31" s="231">
        <v>2.01283520248304</v>
      </c>
      <c r="I31" s="231">
        <v>0</v>
      </c>
      <c r="J31" s="231">
        <v>0</v>
      </c>
      <c r="K31" s="231">
        <v>2013.5667481543719</v>
      </c>
      <c r="L31" s="231">
        <v>2303.4966144739569</v>
      </c>
      <c r="M31" s="231">
        <v>2074.5152704726111</v>
      </c>
      <c r="N31" s="231">
        <v>2260.507077263293</v>
      </c>
      <c r="O31" s="231">
        <v>2619.4668556564038</v>
      </c>
      <c r="P31" s="231">
        <v>2674.5387192396138</v>
      </c>
      <c r="Q31" s="231">
        <v>2786.237727568036</v>
      </c>
      <c r="R31" s="231">
        <v>3192.2926192540381</v>
      </c>
      <c r="S31" s="231">
        <v>2425.2580435125892</v>
      </c>
      <c r="T31" s="231">
        <v>2226.021764505967</v>
      </c>
      <c r="U31" s="231">
        <v>1757.519027660594</v>
      </c>
      <c r="V31" s="231">
        <v>2135.6134523403889</v>
      </c>
      <c r="W31" s="231">
        <v>2392.656632484975</v>
      </c>
      <c r="DA31" s="73" t="s">
        <v>1286</v>
      </c>
    </row>
    <row r="32" spans="1:105" ht="12" customHeight="1" x14ac:dyDescent="0.3">
      <c r="A32" s="46" t="s">
        <v>162</v>
      </c>
      <c r="B32" s="231">
        <v>1019.863915877778</v>
      </c>
      <c r="C32" s="231">
        <v>1062.557322460159</v>
      </c>
      <c r="D32" s="231">
        <v>1175.945359563018</v>
      </c>
      <c r="E32" s="231">
        <v>1296.8556384651631</v>
      </c>
      <c r="F32" s="231">
        <v>841.93780603115761</v>
      </c>
      <c r="G32" s="231">
        <v>874.61714330637039</v>
      </c>
      <c r="H32" s="231">
        <v>1132.5693770055241</v>
      </c>
      <c r="I32" s="231">
        <v>1339.013792699842</v>
      </c>
      <c r="J32" s="231">
        <v>1295.353177029999</v>
      </c>
      <c r="K32" s="231">
        <v>631.55530802493502</v>
      </c>
      <c r="L32" s="231">
        <v>730.11728465264139</v>
      </c>
      <c r="M32" s="231">
        <v>730.9363618060645</v>
      </c>
      <c r="N32" s="231">
        <v>736.91038963019878</v>
      </c>
      <c r="O32" s="231">
        <v>759.77798220624732</v>
      </c>
      <c r="P32" s="231">
        <v>732.17111798579208</v>
      </c>
      <c r="Q32" s="231">
        <v>815.75686430989117</v>
      </c>
      <c r="R32" s="231">
        <v>847.34969704644379</v>
      </c>
      <c r="S32" s="231">
        <v>1096.4243090668151</v>
      </c>
      <c r="T32" s="231">
        <v>991.45452309018901</v>
      </c>
      <c r="U32" s="231">
        <v>1017.713005661494</v>
      </c>
      <c r="V32" s="231">
        <v>1082.0384696981171</v>
      </c>
      <c r="W32" s="231">
        <v>1171.7664380746171</v>
      </c>
      <c r="DA32" s="73" t="s">
        <v>1287</v>
      </c>
    </row>
    <row r="33" spans="1:105" ht="12" customHeight="1" x14ac:dyDescent="0.3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1288</v>
      </c>
    </row>
    <row r="34" spans="1:105" ht="12" customHeight="1" x14ac:dyDescent="0.3">
      <c r="A34" s="46" t="s">
        <v>73</v>
      </c>
      <c r="B34" s="231">
        <v>0</v>
      </c>
      <c r="C34" s="231">
        <v>0</v>
      </c>
      <c r="D34" s="231">
        <v>0</v>
      </c>
      <c r="E34" s="231">
        <v>0</v>
      </c>
      <c r="F34" s="231">
        <v>0</v>
      </c>
      <c r="G34" s="231">
        <v>0</v>
      </c>
      <c r="H34" s="231">
        <v>0</v>
      </c>
      <c r="I34" s="231">
        <v>0</v>
      </c>
      <c r="J34" s="231">
        <v>0</v>
      </c>
      <c r="K34" s="231">
        <v>0</v>
      </c>
      <c r="L34" s="231">
        <v>60.914556582687119</v>
      </c>
      <c r="M34" s="231">
        <v>93.433970661885922</v>
      </c>
      <c r="N34" s="231">
        <v>95.152327737823555</v>
      </c>
      <c r="O34" s="231">
        <v>95.809829501348943</v>
      </c>
      <c r="P34" s="231">
        <v>60.81273461384842</v>
      </c>
      <c r="Q34" s="231">
        <v>32.283096761958369</v>
      </c>
      <c r="R34" s="231">
        <v>11.77554699721891</v>
      </c>
      <c r="S34" s="231">
        <v>11.60383818786979</v>
      </c>
      <c r="T34" s="231">
        <v>10.75619993744532</v>
      </c>
      <c r="U34" s="231">
        <v>4.3460505997828678</v>
      </c>
      <c r="V34" s="231">
        <v>4.7501107172918182</v>
      </c>
      <c r="W34" s="231">
        <v>4.7803752444777023</v>
      </c>
      <c r="DA34" s="73" t="s">
        <v>1289</v>
      </c>
    </row>
    <row r="35" spans="1:105" ht="12" customHeight="1" x14ac:dyDescent="0.3">
      <c r="A35" s="46" t="s">
        <v>79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1290</v>
      </c>
    </row>
    <row r="36" spans="1:105" ht="12" customHeight="1" x14ac:dyDescent="0.3">
      <c r="A36" s="57" t="s">
        <v>1012</v>
      </c>
      <c r="B36" s="263">
        <v>761.5640700775914</v>
      </c>
      <c r="C36" s="263">
        <v>767.75426345930987</v>
      </c>
      <c r="D36" s="263">
        <v>818.47505721576192</v>
      </c>
      <c r="E36" s="263">
        <v>873.91933994461465</v>
      </c>
      <c r="F36" s="263">
        <v>709.7767116330931</v>
      </c>
      <c r="G36" s="263">
        <v>766.78642703652747</v>
      </c>
      <c r="H36" s="263">
        <v>952.41329788431881</v>
      </c>
      <c r="I36" s="263">
        <v>1078.517165432635</v>
      </c>
      <c r="J36" s="263">
        <v>1088.197311607661</v>
      </c>
      <c r="K36" s="263">
        <v>1218.6563646887171</v>
      </c>
      <c r="L36" s="263">
        <v>1377.2440137234239</v>
      </c>
      <c r="M36" s="263">
        <v>1367.0712454444231</v>
      </c>
      <c r="N36" s="263">
        <v>1434.4975892127709</v>
      </c>
      <c r="O36" s="263">
        <v>1528.650441081199</v>
      </c>
      <c r="P36" s="263">
        <v>1475.037962663748</v>
      </c>
      <c r="Q36" s="263">
        <v>1570.913245948773</v>
      </c>
      <c r="R36" s="263">
        <v>1669.4817348866991</v>
      </c>
      <c r="S36" s="263">
        <v>1634.6696096063099</v>
      </c>
      <c r="T36" s="263">
        <v>1562.124716889198</v>
      </c>
      <c r="U36" s="263">
        <v>1489.681729849875</v>
      </c>
      <c r="V36" s="263">
        <v>1629.2162051518751</v>
      </c>
      <c r="W36" s="263">
        <v>1752.188279478672</v>
      </c>
      <c r="DA36" s="70" t="s">
        <v>1291</v>
      </c>
    </row>
    <row r="37" spans="1:105" ht="12" customHeight="1" x14ac:dyDescent="0.3">
      <c r="A37" s="60" t="s">
        <v>1014</v>
      </c>
      <c r="B37" s="264">
        <v>761.5640700775914</v>
      </c>
      <c r="C37" s="264">
        <v>767.75426345930987</v>
      </c>
      <c r="D37" s="264">
        <v>818.47505721576192</v>
      </c>
      <c r="E37" s="264">
        <v>873.91933994461465</v>
      </c>
      <c r="F37" s="264">
        <v>709.7767116330931</v>
      </c>
      <c r="G37" s="264">
        <v>766.78642703652747</v>
      </c>
      <c r="H37" s="264">
        <v>952.41329788431881</v>
      </c>
      <c r="I37" s="264">
        <v>1078.517165432635</v>
      </c>
      <c r="J37" s="264">
        <v>1088.197311607661</v>
      </c>
      <c r="K37" s="264">
        <v>1218.6563646887171</v>
      </c>
      <c r="L37" s="264">
        <v>1377.2440137234239</v>
      </c>
      <c r="M37" s="264">
        <v>1367.0712454444231</v>
      </c>
      <c r="N37" s="264">
        <v>1434.4975892127709</v>
      </c>
      <c r="O37" s="264">
        <v>1528.650441081199</v>
      </c>
      <c r="P37" s="264">
        <v>1475.037962663748</v>
      </c>
      <c r="Q37" s="264">
        <v>1570.913245948773</v>
      </c>
      <c r="R37" s="264">
        <v>1669.4817348866991</v>
      </c>
      <c r="S37" s="264">
        <v>1634.6696096063099</v>
      </c>
      <c r="T37" s="264">
        <v>1562.124716889198</v>
      </c>
      <c r="U37" s="264">
        <v>1489.681729849875</v>
      </c>
      <c r="V37" s="264">
        <v>1629.2162051518751</v>
      </c>
      <c r="W37" s="264">
        <v>1752.188279478672</v>
      </c>
      <c r="DA37" s="72" t="s">
        <v>1292</v>
      </c>
    </row>
    <row r="38" spans="1:105" ht="12" customHeight="1" x14ac:dyDescent="0.3">
      <c r="A38" s="59" t="s">
        <v>30</v>
      </c>
      <c r="B38" s="232">
        <v>1.1373940313066631</v>
      </c>
      <c r="C38" s="232">
        <v>1.1527612095672639</v>
      </c>
      <c r="D38" s="232">
        <v>0</v>
      </c>
      <c r="E38" s="232">
        <v>0</v>
      </c>
      <c r="F38" s="232">
        <v>6.2468899375797102</v>
      </c>
      <c r="G38" s="232">
        <v>3.3866485151133929</v>
      </c>
      <c r="H38" s="232">
        <v>3.309582810343807</v>
      </c>
      <c r="I38" s="232">
        <v>0</v>
      </c>
      <c r="J38" s="232">
        <v>0</v>
      </c>
      <c r="K38" s="232">
        <v>3.464477377393429</v>
      </c>
      <c r="L38" s="232">
        <v>0</v>
      </c>
      <c r="M38" s="232">
        <v>0</v>
      </c>
      <c r="N38" s="232">
        <v>1.458790117016008</v>
      </c>
      <c r="O38" s="232">
        <v>18.6675364115187</v>
      </c>
      <c r="P38" s="232">
        <v>17.551021924319691</v>
      </c>
      <c r="Q38" s="232">
        <v>18.26645561590821</v>
      </c>
      <c r="R38" s="232">
        <v>20.307784082978721</v>
      </c>
      <c r="S38" s="232">
        <v>18.02638134708965</v>
      </c>
      <c r="T38" s="232">
        <v>15.545879886341149</v>
      </c>
      <c r="U38" s="232">
        <v>23.435857268322319</v>
      </c>
      <c r="V38" s="232">
        <v>19.62029829269288</v>
      </c>
      <c r="W38" s="232">
        <v>19.37518181170854</v>
      </c>
      <c r="DA38" s="71" t="s">
        <v>1293</v>
      </c>
    </row>
    <row r="39" spans="1:105" ht="12" customHeight="1" x14ac:dyDescent="0.3">
      <c r="A39" s="59" t="s">
        <v>33</v>
      </c>
      <c r="B39" s="297">
        <v>45.76705690372858</v>
      </c>
      <c r="C39" s="297">
        <v>0</v>
      </c>
      <c r="D39" s="297">
        <v>12.43654337350887</v>
      </c>
      <c r="E39" s="297">
        <v>0</v>
      </c>
      <c r="F39" s="297">
        <v>0</v>
      </c>
      <c r="G39" s="297">
        <v>0</v>
      </c>
      <c r="H39" s="297">
        <v>0</v>
      </c>
      <c r="I39" s="297">
        <v>0</v>
      </c>
      <c r="J39" s="297">
        <v>0</v>
      </c>
      <c r="K39" s="297">
        <v>146.2128627954431</v>
      </c>
      <c r="L39" s="297">
        <v>134.306208002402</v>
      </c>
      <c r="M39" s="297">
        <v>168.75409796438251</v>
      </c>
      <c r="N39" s="297">
        <v>179.47212016863801</v>
      </c>
      <c r="O39" s="297">
        <v>196.42079624409459</v>
      </c>
      <c r="P39" s="297">
        <v>221.8377468162642</v>
      </c>
      <c r="Q39" s="297">
        <v>229.52239183339611</v>
      </c>
      <c r="R39" s="297">
        <v>212.8952099301676</v>
      </c>
      <c r="S39" s="297">
        <v>192.95110367410001</v>
      </c>
      <c r="T39" s="297">
        <v>269.23759812484252</v>
      </c>
      <c r="U39" s="297">
        <v>274.01762299028741</v>
      </c>
      <c r="V39" s="297">
        <v>286.97417293177062</v>
      </c>
      <c r="W39" s="297">
        <v>284.22212062031821</v>
      </c>
      <c r="DA39" s="122" t="s">
        <v>1294</v>
      </c>
    </row>
    <row r="40" spans="1:105" ht="12" customHeight="1" x14ac:dyDescent="0.3">
      <c r="A40" s="59" t="s">
        <v>160</v>
      </c>
      <c r="B40" s="297">
        <v>7.6884039688624224</v>
      </c>
      <c r="C40" s="297">
        <v>8.7900724433102333</v>
      </c>
      <c r="D40" s="297">
        <v>7.0877284659199873</v>
      </c>
      <c r="E40" s="297">
        <v>4.9918992422220194</v>
      </c>
      <c r="F40" s="297">
        <v>10.373648507773011</v>
      </c>
      <c r="G40" s="297">
        <v>17.235751521930631</v>
      </c>
      <c r="H40" s="297">
        <v>16.24031113077892</v>
      </c>
      <c r="I40" s="297">
        <v>14.444577000845131</v>
      </c>
      <c r="J40" s="297">
        <v>8.6897366826248277</v>
      </c>
      <c r="K40" s="297">
        <v>11.79353437554969</v>
      </c>
      <c r="L40" s="297">
        <v>10.701751012149201</v>
      </c>
      <c r="M40" s="297">
        <v>10.719755257201649</v>
      </c>
      <c r="N40" s="297">
        <v>26.221718806464629</v>
      </c>
      <c r="O40" s="297">
        <v>29.402331152142501</v>
      </c>
      <c r="P40" s="297">
        <v>27.954625544486799</v>
      </c>
      <c r="Q40" s="297">
        <v>31.938668140649359</v>
      </c>
      <c r="R40" s="297">
        <v>27.867727922950088</v>
      </c>
      <c r="S40" s="297">
        <v>24.60866524541483</v>
      </c>
      <c r="T40" s="297">
        <v>22.44984064077445</v>
      </c>
      <c r="U40" s="297">
        <v>21.53809612511235</v>
      </c>
      <c r="V40" s="297">
        <v>21.989403125935279</v>
      </c>
      <c r="W40" s="297">
        <v>21.00178053303593</v>
      </c>
      <c r="DA40" s="122" t="s">
        <v>1295</v>
      </c>
    </row>
    <row r="41" spans="1:105" ht="12" customHeight="1" x14ac:dyDescent="0.3">
      <c r="A41" s="59" t="s">
        <v>70</v>
      </c>
      <c r="B41" s="297">
        <v>77.99415174611066</v>
      </c>
      <c r="C41" s="297">
        <v>102.70775646705999</v>
      </c>
      <c r="D41" s="297">
        <v>74.767471866372262</v>
      </c>
      <c r="E41" s="297">
        <v>75.081839854049008</v>
      </c>
      <c r="F41" s="297">
        <v>81.049508756541115</v>
      </c>
      <c r="G41" s="297">
        <v>99.392204564735707</v>
      </c>
      <c r="H41" s="297">
        <v>102.8065120046618</v>
      </c>
      <c r="I41" s="297">
        <v>100.12121286301701</v>
      </c>
      <c r="J41" s="297">
        <v>85.297191703842756</v>
      </c>
      <c r="K41" s="297">
        <v>56.089125816221276</v>
      </c>
      <c r="L41" s="297">
        <v>66.75958470936429</v>
      </c>
      <c r="M41" s="297">
        <v>72.557444308912267</v>
      </c>
      <c r="N41" s="297">
        <v>64.769678419092713</v>
      </c>
      <c r="O41" s="297">
        <v>51.278275591657398</v>
      </c>
      <c r="P41" s="297">
        <v>32.01318769724675</v>
      </c>
      <c r="Q41" s="297">
        <v>37.663937619660018</v>
      </c>
      <c r="R41" s="297">
        <v>40.262507085575344</v>
      </c>
      <c r="S41" s="297">
        <v>36.954389626518228</v>
      </c>
      <c r="T41" s="297">
        <v>33.692561239788013</v>
      </c>
      <c r="U41" s="297">
        <v>26.732465402466339</v>
      </c>
      <c r="V41" s="297">
        <v>28.191304927932048</v>
      </c>
      <c r="W41" s="297">
        <v>26.556090467215959</v>
      </c>
      <c r="DA41" s="122" t="s">
        <v>1296</v>
      </c>
    </row>
    <row r="42" spans="1:105" ht="12" customHeight="1" x14ac:dyDescent="0.3">
      <c r="A42" s="59" t="s">
        <v>162</v>
      </c>
      <c r="B42" s="297">
        <v>628.97706342758306</v>
      </c>
      <c r="C42" s="297">
        <v>655.10367333937234</v>
      </c>
      <c r="D42" s="297">
        <v>724.18331350996084</v>
      </c>
      <c r="E42" s="297">
        <v>793.84560084834368</v>
      </c>
      <c r="F42" s="297">
        <v>612.10666443119931</v>
      </c>
      <c r="G42" s="297">
        <v>646.77182243474772</v>
      </c>
      <c r="H42" s="297">
        <v>830.05689193853436</v>
      </c>
      <c r="I42" s="297">
        <v>963.95137556877285</v>
      </c>
      <c r="J42" s="297">
        <v>994.21038322119364</v>
      </c>
      <c r="K42" s="297">
        <v>1001.096364324109</v>
      </c>
      <c r="L42" s="297">
        <v>1165.476469999508</v>
      </c>
      <c r="M42" s="297">
        <v>1115.039947913926</v>
      </c>
      <c r="N42" s="297">
        <v>1162.57528170156</v>
      </c>
      <c r="O42" s="297">
        <v>1232.8815016817859</v>
      </c>
      <c r="P42" s="297">
        <v>1175.6813806814309</v>
      </c>
      <c r="Q42" s="297">
        <v>1253.5217927391591</v>
      </c>
      <c r="R42" s="297">
        <v>1368.1485058650269</v>
      </c>
      <c r="S42" s="297">
        <v>1362.1290697131869</v>
      </c>
      <c r="T42" s="297">
        <v>1221.198836997452</v>
      </c>
      <c r="U42" s="297">
        <v>1143.957688063686</v>
      </c>
      <c r="V42" s="297">
        <v>1272.441025873545</v>
      </c>
      <c r="W42" s="297">
        <v>1401.033106046393</v>
      </c>
      <c r="DA42" s="122" t="s">
        <v>1297</v>
      </c>
    </row>
    <row r="43" spans="1:105" ht="12" customHeight="1" x14ac:dyDescent="0.3">
      <c r="A43" s="60" t="s">
        <v>1021</v>
      </c>
      <c r="B43" s="264">
        <v>0</v>
      </c>
      <c r="C43" s="264">
        <v>0</v>
      </c>
      <c r="D43" s="264">
        <v>0</v>
      </c>
      <c r="E43" s="264">
        <v>0</v>
      </c>
      <c r="F43" s="264">
        <v>0</v>
      </c>
      <c r="G43" s="264">
        <v>0</v>
      </c>
      <c r="H43" s="264">
        <v>0</v>
      </c>
      <c r="I43" s="264">
        <v>0</v>
      </c>
      <c r="J43" s="264">
        <v>0</v>
      </c>
      <c r="K43" s="264">
        <v>0</v>
      </c>
      <c r="L43" s="264">
        <v>0</v>
      </c>
      <c r="M43" s="264">
        <v>0</v>
      </c>
      <c r="N43" s="264">
        <v>0</v>
      </c>
      <c r="O43" s="264">
        <v>0</v>
      </c>
      <c r="P43" s="264">
        <v>0</v>
      </c>
      <c r="Q43" s="264">
        <v>0</v>
      </c>
      <c r="R43" s="264">
        <v>0</v>
      </c>
      <c r="S43" s="264">
        <v>0</v>
      </c>
      <c r="T43" s="264">
        <v>0</v>
      </c>
      <c r="U43" s="264">
        <v>0</v>
      </c>
      <c r="V43" s="264">
        <v>0</v>
      </c>
      <c r="W43" s="264">
        <v>0</v>
      </c>
      <c r="DA43" s="72" t="s">
        <v>1298</v>
      </c>
    </row>
    <row r="44" spans="1:105" ht="12" customHeight="1" x14ac:dyDescent="0.3">
      <c r="A44" s="57" t="s">
        <v>1023</v>
      </c>
      <c r="B44" s="263">
        <f t="shared" ref="B44:W44" si="1">B45+B46+B57</f>
        <v>91.506227353618414</v>
      </c>
      <c r="C44" s="263">
        <f t="shared" si="1"/>
        <v>93.829457730442783</v>
      </c>
      <c r="D44" s="263">
        <f t="shared" si="1"/>
        <v>101.53249919339473</v>
      </c>
      <c r="E44" s="263">
        <f t="shared" si="1"/>
        <v>108.65207550152671</v>
      </c>
      <c r="F44" s="263">
        <f t="shared" si="1"/>
        <v>74.250907029209429</v>
      </c>
      <c r="G44" s="263">
        <f t="shared" si="1"/>
        <v>82.465327942478353</v>
      </c>
      <c r="H44" s="263">
        <f t="shared" si="1"/>
        <v>101.71525235125171</v>
      </c>
      <c r="I44" s="263">
        <f t="shared" si="1"/>
        <v>118.94249656354472</v>
      </c>
      <c r="J44" s="263">
        <f t="shared" si="1"/>
        <v>118.50468777445136</v>
      </c>
      <c r="K44" s="263">
        <f t="shared" si="1"/>
        <v>164.66098925278573</v>
      </c>
      <c r="L44" s="263">
        <f t="shared" si="1"/>
        <v>184.05593737121598</v>
      </c>
      <c r="M44" s="263">
        <f t="shared" si="1"/>
        <v>179.90489307270263</v>
      </c>
      <c r="N44" s="263">
        <f t="shared" si="1"/>
        <v>191.64188960654161</v>
      </c>
      <c r="O44" s="263">
        <f t="shared" si="1"/>
        <v>213.74842045796314</v>
      </c>
      <c r="P44" s="263">
        <f t="shared" si="1"/>
        <v>206.96163267173529</v>
      </c>
      <c r="Q44" s="263">
        <f t="shared" si="1"/>
        <v>218.03716077505288</v>
      </c>
      <c r="R44" s="263">
        <f t="shared" si="1"/>
        <v>231.5546962381878</v>
      </c>
      <c r="S44" s="263">
        <f t="shared" si="1"/>
        <v>218.3103610080808</v>
      </c>
      <c r="T44" s="263">
        <f t="shared" si="1"/>
        <v>206.62158312035041</v>
      </c>
      <c r="U44" s="263">
        <f t="shared" si="1"/>
        <v>186.62883878254473</v>
      </c>
      <c r="V44" s="263">
        <f t="shared" si="1"/>
        <v>208.3864738193036</v>
      </c>
      <c r="W44" s="263">
        <f t="shared" si="1"/>
        <v>231.95695858939882</v>
      </c>
      <c r="DA44" s="70"/>
    </row>
    <row r="45" spans="1:105" ht="12" customHeight="1" x14ac:dyDescent="0.3">
      <c r="A45" s="60" t="s">
        <v>1024</v>
      </c>
      <c r="B45" s="264">
        <v>60.593545269235037</v>
      </c>
      <c r="C45" s="264">
        <v>62.69216203988924</v>
      </c>
      <c r="D45" s="264">
        <v>68.183318875382668</v>
      </c>
      <c r="E45" s="264">
        <v>72.95430772348557</v>
      </c>
      <c r="F45" s="264">
        <v>49.826965588934897</v>
      </c>
      <c r="G45" s="264">
        <v>56.52751544406776</v>
      </c>
      <c r="H45" s="264">
        <v>69.208635877615066</v>
      </c>
      <c r="I45" s="264">
        <v>81.525046774210836</v>
      </c>
      <c r="J45" s="264">
        <v>83.093968483193905</v>
      </c>
      <c r="K45" s="264">
        <v>95.169357200694392</v>
      </c>
      <c r="L45" s="264">
        <v>103.4546687164996</v>
      </c>
      <c r="M45" s="264">
        <v>103.3769740180047</v>
      </c>
      <c r="N45" s="264">
        <v>110.09805136904011</v>
      </c>
      <c r="O45" s="264">
        <v>122.4042467825611</v>
      </c>
      <c r="P45" s="264">
        <v>115.7017513126665</v>
      </c>
      <c r="Q45" s="264">
        <v>122.10991768560601</v>
      </c>
      <c r="R45" s="264">
        <v>125.7066521963296</v>
      </c>
      <c r="S45" s="264">
        <v>124.5850670344628</v>
      </c>
      <c r="T45" s="264">
        <v>119.08135140397771</v>
      </c>
      <c r="U45" s="264">
        <v>109.52522051588851</v>
      </c>
      <c r="V45" s="264">
        <v>120.3274726653424</v>
      </c>
      <c r="W45" s="264">
        <v>135.4785516340969</v>
      </c>
      <c r="DA45" s="72" t="s">
        <v>1299</v>
      </c>
    </row>
    <row r="46" spans="1:105" ht="12" customHeight="1" x14ac:dyDescent="0.3">
      <c r="A46" s="60" t="s">
        <v>1026</v>
      </c>
      <c r="B46" s="264">
        <v>30.91268208438337</v>
      </c>
      <c r="C46" s="264">
        <v>31.13729569055354</v>
      </c>
      <c r="D46" s="264">
        <v>33.34918031801206</v>
      </c>
      <c r="E46" s="264">
        <v>35.69776777804114</v>
      </c>
      <c r="F46" s="264">
        <v>24.42394144027454</v>
      </c>
      <c r="G46" s="264">
        <v>25.93781249841059</v>
      </c>
      <c r="H46" s="264">
        <v>32.506616473636647</v>
      </c>
      <c r="I46" s="264">
        <v>37.417449789333887</v>
      </c>
      <c r="J46" s="264">
        <v>35.410719291257443</v>
      </c>
      <c r="K46" s="264">
        <v>69.491632052091319</v>
      </c>
      <c r="L46" s="264">
        <v>80.601268654716392</v>
      </c>
      <c r="M46" s="264">
        <v>76.527919054697932</v>
      </c>
      <c r="N46" s="264">
        <v>81.543838237501518</v>
      </c>
      <c r="O46" s="264">
        <v>91.344173675402033</v>
      </c>
      <c r="P46" s="264">
        <v>91.259881359068785</v>
      </c>
      <c r="Q46" s="264">
        <v>95.927243089446861</v>
      </c>
      <c r="R46" s="264">
        <v>105.8480440418582</v>
      </c>
      <c r="S46" s="264">
        <v>93.725293973617994</v>
      </c>
      <c r="T46" s="264">
        <v>87.540231716372702</v>
      </c>
      <c r="U46" s="264">
        <v>77.103618266656241</v>
      </c>
      <c r="V46" s="264">
        <v>88.059001153961205</v>
      </c>
      <c r="W46" s="264">
        <v>96.478406955301907</v>
      </c>
      <c r="DA46" s="72" t="s">
        <v>1300</v>
      </c>
    </row>
    <row r="47" spans="1:105" ht="12" customHeight="1" x14ac:dyDescent="0.3">
      <c r="A47" s="64" t="s">
        <v>30</v>
      </c>
      <c r="B47" s="231">
        <v>4.6061233316262162E-2</v>
      </c>
      <c r="C47" s="231">
        <v>4.6698065254370709E-2</v>
      </c>
      <c r="D47" s="231">
        <v>0</v>
      </c>
      <c r="E47" s="231">
        <v>0</v>
      </c>
      <c r="F47" s="231">
        <v>0.21460209504070449</v>
      </c>
      <c r="G47" s="231">
        <v>0.1143810871447173</v>
      </c>
      <c r="H47" s="231">
        <v>0.11278397758654279</v>
      </c>
      <c r="I47" s="231">
        <v>0</v>
      </c>
      <c r="J47" s="231">
        <v>0</v>
      </c>
      <c r="K47" s="231">
        <v>5.4587151845759768E-2</v>
      </c>
      <c r="L47" s="231">
        <v>0</v>
      </c>
      <c r="M47" s="231">
        <v>0</v>
      </c>
      <c r="N47" s="231">
        <v>2.3094236392985482E-2</v>
      </c>
      <c r="O47" s="231">
        <v>0.2873224588278106</v>
      </c>
      <c r="P47" s="231">
        <v>0.27298737437211001</v>
      </c>
      <c r="Q47" s="231">
        <v>0.29689325694946661</v>
      </c>
      <c r="R47" s="231">
        <v>0.31412982694205088</v>
      </c>
      <c r="S47" s="231">
        <v>0.36239829723622818</v>
      </c>
      <c r="T47" s="231">
        <v>0.31522374475723453</v>
      </c>
      <c r="U47" s="231">
        <v>0.52073096952652187</v>
      </c>
      <c r="V47" s="231">
        <v>0.41670416756311568</v>
      </c>
      <c r="W47" s="231">
        <v>0.40472091041408259</v>
      </c>
      <c r="DA47" s="73" t="s">
        <v>1301</v>
      </c>
    </row>
    <row r="48" spans="1:105" ht="12" customHeight="1" x14ac:dyDescent="0.3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1302</v>
      </c>
    </row>
    <row r="49" spans="1:105" ht="12" customHeight="1" x14ac:dyDescent="0.3">
      <c r="A49" s="64" t="s">
        <v>33</v>
      </c>
      <c r="B49" s="231">
        <v>1.8534360373066781</v>
      </c>
      <c r="C49" s="231">
        <v>0</v>
      </c>
      <c r="D49" s="231">
        <v>0.50437728274757998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2.3037655824507128</v>
      </c>
      <c r="L49" s="231">
        <v>2.10136941680741</v>
      </c>
      <c r="M49" s="231">
        <v>2.762871382141928</v>
      </c>
      <c r="N49" s="231">
        <v>2.8412391342512349</v>
      </c>
      <c r="O49" s="231">
        <v>3.023221966608622</v>
      </c>
      <c r="P49" s="231">
        <v>3.4504488856049469</v>
      </c>
      <c r="Q49" s="231">
        <v>3.7305349153178069</v>
      </c>
      <c r="R49" s="231">
        <v>3.2931576965213489</v>
      </c>
      <c r="S49" s="231">
        <v>3.8790453876997448</v>
      </c>
      <c r="T49" s="231">
        <v>5.4593297086338843</v>
      </c>
      <c r="U49" s="231">
        <v>6.0885104757808524</v>
      </c>
      <c r="V49" s="231">
        <v>6.0948784804246872</v>
      </c>
      <c r="W49" s="231">
        <v>5.9370093419078351</v>
      </c>
      <c r="DA49" s="73" t="s">
        <v>1303</v>
      </c>
    </row>
    <row r="50" spans="1:105" ht="12" customHeight="1" x14ac:dyDescent="0.3">
      <c r="A50" s="64" t="s">
        <v>160</v>
      </c>
      <c r="B50" s="231">
        <v>0.31135856114226951</v>
      </c>
      <c r="C50" s="231">
        <v>0.35608361310356512</v>
      </c>
      <c r="D50" s="231">
        <v>0.28745038851456761</v>
      </c>
      <c r="E50" s="231">
        <v>0.20367541167329559</v>
      </c>
      <c r="F50" s="231">
        <v>0.35637040595059422</v>
      </c>
      <c r="G50" s="231">
        <v>0.5821224104115903</v>
      </c>
      <c r="H50" s="231">
        <v>0.55343739423821092</v>
      </c>
      <c r="I50" s="231">
        <v>0.50113178721683349</v>
      </c>
      <c r="J50" s="231">
        <v>0.28277025048772791</v>
      </c>
      <c r="K50" s="231">
        <v>0.1858218084947279</v>
      </c>
      <c r="L50" s="231">
        <v>0.16744075063764649</v>
      </c>
      <c r="M50" s="231">
        <v>0.17550569367470409</v>
      </c>
      <c r="N50" s="231">
        <v>0.41511836807997898</v>
      </c>
      <c r="O50" s="231">
        <v>0.45254766861953738</v>
      </c>
      <c r="P50" s="231">
        <v>0.43480430153019539</v>
      </c>
      <c r="Q50" s="231">
        <v>0.51911412954395908</v>
      </c>
      <c r="R50" s="231">
        <v>0.43107039714105683</v>
      </c>
      <c r="S50" s="231">
        <v>0.49472704534981538</v>
      </c>
      <c r="T50" s="231">
        <v>0.45521532957460908</v>
      </c>
      <c r="U50" s="231">
        <v>0.4785638327019926</v>
      </c>
      <c r="V50" s="231">
        <v>0.46702021488711037</v>
      </c>
      <c r="W50" s="231">
        <v>0.4386983214015851</v>
      </c>
      <c r="DA50" s="73" t="s">
        <v>1304</v>
      </c>
    </row>
    <row r="51" spans="1:105" ht="12" customHeight="1" x14ac:dyDescent="0.3">
      <c r="A51" s="64" t="s">
        <v>70</v>
      </c>
      <c r="B51" s="231">
        <v>3.158542002154177</v>
      </c>
      <c r="C51" s="231">
        <v>4.1606652564491258</v>
      </c>
      <c r="D51" s="231">
        <v>3.0322745770497082</v>
      </c>
      <c r="E51" s="231">
        <v>3.0634281461688482</v>
      </c>
      <c r="F51" s="231">
        <v>2.7843286107122478</v>
      </c>
      <c r="G51" s="231">
        <v>3.3568846489650999</v>
      </c>
      <c r="H51" s="231">
        <v>3.5034407688623199</v>
      </c>
      <c r="I51" s="231">
        <v>3.473547362267869</v>
      </c>
      <c r="J51" s="231">
        <v>2.7756316612242622</v>
      </c>
      <c r="K51" s="231">
        <v>0.88375396756943525</v>
      </c>
      <c r="L51" s="231">
        <v>1.044527663118243</v>
      </c>
      <c r="M51" s="231">
        <v>1.187923071857854</v>
      </c>
      <c r="N51" s="231">
        <v>1.0253745532413441</v>
      </c>
      <c r="O51" s="231">
        <v>0.78925252388172329</v>
      </c>
      <c r="P51" s="231">
        <v>0.49793089498927701</v>
      </c>
      <c r="Q51" s="231">
        <v>0.61216961541810444</v>
      </c>
      <c r="R51" s="231">
        <v>0.62279834822774671</v>
      </c>
      <c r="S51" s="231">
        <v>0.74292269858234827</v>
      </c>
      <c r="T51" s="231">
        <v>0.68318393054097437</v>
      </c>
      <c r="U51" s="231">
        <v>0.59397966404567581</v>
      </c>
      <c r="V51" s="231">
        <v>0.59873882023939173</v>
      </c>
      <c r="W51" s="231">
        <v>0.5547202196799732</v>
      </c>
      <c r="DA51" s="73" t="s">
        <v>1305</v>
      </c>
    </row>
    <row r="52" spans="1:105" ht="12" customHeight="1" x14ac:dyDescent="0.3">
      <c r="A52" s="64" t="s">
        <v>34</v>
      </c>
      <c r="B52" s="231">
        <v>7.1496574708131838E-2</v>
      </c>
      <c r="C52" s="231">
        <v>3.5764517585872013E-2</v>
      </c>
      <c r="D52" s="231">
        <v>0.1550512938246906</v>
      </c>
      <c r="E52" s="231">
        <v>4.0821855141520452E-2</v>
      </c>
      <c r="F52" s="231">
        <v>4.0676991953195872E-2</v>
      </c>
      <c r="G52" s="231">
        <v>4.0272573363229203E-2</v>
      </c>
      <c r="H52" s="231">
        <v>5.0271913836472441E-2</v>
      </c>
      <c r="I52" s="231">
        <v>0</v>
      </c>
      <c r="J52" s="231">
        <v>0</v>
      </c>
      <c r="K52" s="231">
        <v>50.290184681950173</v>
      </c>
      <c r="L52" s="231">
        <v>57.531378218439379</v>
      </c>
      <c r="M52" s="231">
        <v>51.812415045699296</v>
      </c>
      <c r="N52" s="231">
        <v>56.457685594294936</v>
      </c>
      <c r="O52" s="231">
        <v>65.422947642512668</v>
      </c>
      <c r="P52" s="231">
        <v>66.798404499315311</v>
      </c>
      <c r="Q52" s="231">
        <v>69.588162406658483</v>
      </c>
      <c r="R52" s="231">
        <v>79.729656604760351</v>
      </c>
      <c r="S52" s="231">
        <v>60.572451855111098</v>
      </c>
      <c r="T52" s="231">
        <v>55.596391699284808</v>
      </c>
      <c r="U52" s="231">
        <v>43.895220540420119</v>
      </c>
      <c r="V52" s="231">
        <v>53.33838325742029</v>
      </c>
      <c r="W52" s="231">
        <v>59.758209673681662</v>
      </c>
      <c r="DA52" s="73" t="s">
        <v>1306</v>
      </c>
    </row>
    <row r="53" spans="1:105" ht="12" customHeight="1" x14ac:dyDescent="0.3">
      <c r="A53" s="64" t="s">
        <v>162</v>
      </c>
      <c r="B53" s="231">
        <v>25.471787675755859</v>
      </c>
      <c r="C53" s="231">
        <v>26.538084238160611</v>
      </c>
      <c r="D53" s="231">
        <v>29.370026775875509</v>
      </c>
      <c r="E53" s="231">
        <v>32.389842365057483</v>
      </c>
      <c r="F53" s="231">
        <v>21.027963336617798</v>
      </c>
      <c r="G53" s="231">
        <v>21.844151778525951</v>
      </c>
      <c r="H53" s="231">
        <v>28.286682419113109</v>
      </c>
      <c r="I53" s="231">
        <v>33.442770639849194</v>
      </c>
      <c r="J53" s="231">
        <v>32.352317379545447</v>
      </c>
      <c r="K53" s="231">
        <v>15.773518859780509</v>
      </c>
      <c r="L53" s="231">
        <v>18.2351705590692</v>
      </c>
      <c r="M53" s="231">
        <v>18.25562756222153</v>
      </c>
      <c r="N53" s="231">
        <v>18.404832927698589</v>
      </c>
      <c r="O53" s="231">
        <v>18.975966442361159</v>
      </c>
      <c r="P53" s="231">
        <v>18.286466428811181</v>
      </c>
      <c r="Q53" s="231">
        <v>20.374076697142499</v>
      </c>
      <c r="R53" s="231">
        <v>21.163128956971232</v>
      </c>
      <c r="S53" s="231">
        <v>27.383935021419241</v>
      </c>
      <c r="T53" s="231">
        <v>24.762243971133469</v>
      </c>
      <c r="U53" s="231">
        <v>25.41806724552411</v>
      </c>
      <c r="V53" s="231">
        <v>27.02463900139912</v>
      </c>
      <c r="W53" s="231">
        <v>29.265655399254531</v>
      </c>
      <c r="DA53" s="73" t="s">
        <v>1307</v>
      </c>
    </row>
    <row r="54" spans="1:105" ht="12" customHeight="1" x14ac:dyDescent="0.3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1308</v>
      </c>
    </row>
    <row r="55" spans="1:105" ht="12" customHeight="1" x14ac:dyDescent="0.3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1.521382046644514</v>
      </c>
      <c r="M55" s="231">
        <v>2.333576299102611</v>
      </c>
      <c r="N55" s="231">
        <v>2.376493423542438</v>
      </c>
      <c r="O55" s="231">
        <v>2.392914972590519</v>
      </c>
      <c r="P55" s="231">
        <v>1.518838974445756</v>
      </c>
      <c r="Q55" s="231">
        <v>0.80629206841653944</v>
      </c>
      <c r="R55" s="231">
        <v>0.29410221129442388</v>
      </c>
      <c r="S55" s="231">
        <v>0.28981366821950449</v>
      </c>
      <c r="T55" s="231">
        <v>0.26864333244771821</v>
      </c>
      <c r="U55" s="231">
        <v>0.1085455386569705</v>
      </c>
      <c r="V55" s="231">
        <v>0.1186372120275012</v>
      </c>
      <c r="W55" s="231">
        <v>0.1193930889622415</v>
      </c>
      <c r="DA55" s="73" t="s">
        <v>1309</v>
      </c>
    </row>
    <row r="56" spans="1:105" ht="12" customHeight="1" x14ac:dyDescent="0.3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1310</v>
      </c>
    </row>
    <row r="57" spans="1:105" ht="12" customHeight="1" x14ac:dyDescent="0.3">
      <c r="A57" s="60" t="s">
        <v>1038</v>
      </c>
      <c r="B57" s="264">
        <v>0</v>
      </c>
      <c r="C57" s="264">
        <v>0</v>
      </c>
      <c r="D57" s="264">
        <v>0</v>
      </c>
      <c r="E57" s="264">
        <v>0</v>
      </c>
      <c r="F57" s="264">
        <v>0</v>
      </c>
      <c r="G57" s="264">
        <v>0</v>
      </c>
      <c r="H57" s="264">
        <v>0</v>
      </c>
      <c r="I57" s="264">
        <v>0</v>
      </c>
      <c r="J57" s="264">
        <v>0</v>
      </c>
      <c r="K57" s="264">
        <v>0</v>
      </c>
      <c r="L57" s="264">
        <v>0</v>
      </c>
      <c r="M57" s="264">
        <v>0</v>
      </c>
      <c r="N57" s="264">
        <v>0</v>
      </c>
      <c r="O57" s="264">
        <v>0</v>
      </c>
      <c r="P57" s="264">
        <v>0</v>
      </c>
      <c r="Q57" s="264">
        <v>0</v>
      </c>
      <c r="R57" s="264">
        <v>0</v>
      </c>
      <c r="S57" s="264">
        <v>0</v>
      </c>
      <c r="T57" s="264">
        <v>0</v>
      </c>
      <c r="U57" s="264">
        <v>0</v>
      </c>
      <c r="V57" s="264">
        <v>0</v>
      </c>
      <c r="W57" s="264">
        <v>0</v>
      </c>
      <c r="DA57" s="72" t="s">
        <v>1311</v>
      </c>
    </row>
    <row r="58" spans="1:105" ht="12" customHeight="1" x14ac:dyDescent="0.3">
      <c r="A58" s="133" t="s">
        <v>1040</v>
      </c>
      <c r="B58" s="326">
        <v>0</v>
      </c>
      <c r="C58" s="326">
        <v>0</v>
      </c>
      <c r="D58" s="326">
        <v>0</v>
      </c>
      <c r="E58" s="326">
        <v>0</v>
      </c>
      <c r="F58" s="326">
        <v>0</v>
      </c>
      <c r="G58" s="326">
        <v>0</v>
      </c>
      <c r="H58" s="326">
        <v>0</v>
      </c>
      <c r="I58" s="326">
        <v>0</v>
      </c>
      <c r="J58" s="326">
        <v>0</v>
      </c>
      <c r="K58" s="326">
        <v>0</v>
      </c>
      <c r="L58" s="326">
        <v>0</v>
      </c>
      <c r="M58" s="326">
        <v>0</v>
      </c>
      <c r="N58" s="326">
        <v>0</v>
      </c>
      <c r="O58" s="326">
        <v>0</v>
      </c>
      <c r="P58" s="326">
        <v>0</v>
      </c>
      <c r="Q58" s="326">
        <v>0</v>
      </c>
      <c r="R58" s="326">
        <v>0</v>
      </c>
      <c r="S58" s="326">
        <v>0</v>
      </c>
      <c r="T58" s="326">
        <v>0</v>
      </c>
      <c r="U58" s="326">
        <v>0</v>
      </c>
      <c r="V58" s="326">
        <v>0</v>
      </c>
      <c r="W58" s="326">
        <v>0</v>
      </c>
      <c r="DA58" s="138" t="s">
        <v>1312</v>
      </c>
    </row>
    <row r="59" spans="1:105" ht="12" customHeight="1" x14ac:dyDescent="0.3">
      <c r="A59" s="100" t="s">
        <v>106</v>
      </c>
      <c r="B59" s="281">
        <v>6422.5195208184005</v>
      </c>
      <c r="C59" s="281">
        <v>6059.100903581797</v>
      </c>
      <c r="D59" s="281">
        <v>5595.2839925835688</v>
      </c>
      <c r="E59" s="281">
        <v>6322.4718017964351</v>
      </c>
      <c r="F59" s="281">
        <v>6626.062986305169</v>
      </c>
      <c r="G59" s="281">
        <v>6923.5116450454461</v>
      </c>
      <c r="H59" s="281">
        <v>6375.1727525369779</v>
      </c>
      <c r="I59" s="281">
        <v>6259.0559430233934</v>
      </c>
      <c r="J59" s="281">
        <v>6139.153767045188</v>
      </c>
      <c r="K59" s="281">
        <v>5484.6879252446779</v>
      </c>
      <c r="L59" s="281">
        <v>6075.7111027908468</v>
      </c>
      <c r="M59" s="281">
        <v>6272.4228865033874</v>
      </c>
      <c r="N59" s="281">
        <v>5925.1166434915331</v>
      </c>
      <c r="O59" s="281">
        <v>6623.5213532566386</v>
      </c>
      <c r="P59" s="281">
        <v>6665.4186646671606</v>
      </c>
      <c r="Q59" s="281">
        <v>7111.1420186000023</v>
      </c>
      <c r="R59" s="281">
        <v>6883.7115591583233</v>
      </c>
      <c r="S59" s="281">
        <v>7091.3570472849051</v>
      </c>
      <c r="T59" s="281">
        <v>7158.2874856863136</v>
      </c>
      <c r="U59" s="281">
        <v>6485.4814401062622</v>
      </c>
      <c r="V59" s="281">
        <v>6947.8355879185201</v>
      </c>
      <c r="W59" s="281">
        <v>6908.2078467944693</v>
      </c>
      <c r="DA59" s="105" t="s">
        <v>1313</v>
      </c>
    </row>
    <row r="60" spans="1:105" ht="12" customHeight="1" x14ac:dyDescent="0.3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3">
      <c r="A61" s="34" t="s">
        <v>47</v>
      </c>
      <c r="B61" s="225">
        <f t="shared" ref="B61:W61" si="2">SUM(B62:B66)+B72+B85+B93+B107+B108</f>
        <v>2165.0489395441318</v>
      </c>
      <c r="C61" s="225">
        <f t="shared" si="2"/>
        <v>2163.1383940347464</v>
      </c>
      <c r="D61" s="225">
        <f t="shared" si="2"/>
        <v>1981.054714371618</v>
      </c>
      <c r="E61" s="225">
        <f t="shared" si="2"/>
        <v>1852.4360997062311</v>
      </c>
      <c r="F61" s="225">
        <f t="shared" si="2"/>
        <v>1346.0249949401566</v>
      </c>
      <c r="G61" s="225">
        <f t="shared" si="2"/>
        <v>1452.5126059630027</v>
      </c>
      <c r="H61" s="225">
        <f t="shared" si="2"/>
        <v>1026.3126794312361</v>
      </c>
      <c r="I61" s="225">
        <f t="shared" si="2"/>
        <v>648.56437430729829</v>
      </c>
      <c r="J61" s="225">
        <f t="shared" si="2"/>
        <v>375.99803553251087</v>
      </c>
      <c r="K61" s="225">
        <f t="shared" si="2"/>
        <v>1438.6258387850678</v>
      </c>
      <c r="L61" s="225">
        <f t="shared" si="2"/>
        <v>1572.6599875841332</v>
      </c>
      <c r="M61" s="225">
        <f t="shared" si="2"/>
        <v>1377.3506170234209</v>
      </c>
      <c r="N61" s="225">
        <f t="shared" si="2"/>
        <v>1343.8658148999791</v>
      </c>
      <c r="O61" s="225">
        <f t="shared" si="2"/>
        <v>1440.4974277425474</v>
      </c>
      <c r="P61" s="225">
        <f t="shared" si="2"/>
        <v>1776.9347876603226</v>
      </c>
      <c r="Q61" s="225">
        <f t="shared" si="2"/>
        <v>1432.1889923243714</v>
      </c>
      <c r="R61" s="225">
        <f t="shared" si="2"/>
        <v>874.13186161088458</v>
      </c>
      <c r="S61" s="225">
        <f t="shared" si="2"/>
        <v>900.66995274985823</v>
      </c>
      <c r="T61" s="225">
        <f t="shared" si="2"/>
        <v>1338.0260993981401</v>
      </c>
      <c r="U61" s="225">
        <f t="shared" si="2"/>
        <v>1125.25872367242</v>
      </c>
      <c r="V61" s="225">
        <f t="shared" si="2"/>
        <v>712.73320422182553</v>
      </c>
      <c r="W61" s="225">
        <f t="shared" si="2"/>
        <v>786.38110685760682</v>
      </c>
      <c r="DA61" s="89"/>
    </row>
    <row r="62" spans="1:105" ht="12" customHeight="1" x14ac:dyDescent="0.3">
      <c r="A62" s="55" t="s">
        <v>92</v>
      </c>
      <c r="B62" s="261">
        <v>0</v>
      </c>
      <c r="C62" s="261">
        <v>0</v>
      </c>
      <c r="D62" s="261">
        <v>0</v>
      </c>
      <c r="E62" s="261">
        <v>0</v>
      </c>
      <c r="F62" s="261">
        <v>0</v>
      </c>
      <c r="G62" s="261">
        <v>0</v>
      </c>
      <c r="H62" s="261">
        <v>0</v>
      </c>
      <c r="I62" s="261">
        <v>0</v>
      </c>
      <c r="J62" s="261">
        <v>0</v>
      </c>
      <c r="K62" s="261">
        <v>0</v>
      </c>
      <c r="L62" s="261">
        <v>0</v>
      </c>
      <c r="M62" s="261">
        <v>0</v>
      </c>
      <c r="N62" s="261">
        <v>0</v>
      </c>
      <c r="O62" s="261">
        <v>0</v>
      </c>
      <c r="P62" s="261">
        <v>0</v>
      </c>
      <c r="Q62" s="261">
        <v>0</v>
      </c>
      <c r="R62" s="261">
        <v>0</v>
      </c>
      <c r="S62" s="261">
        <v>0</v>
      </c>
      <c r="T62" s="261">
        <v>0</v>
      </c>
      <c r="U62" s="261">
        <v>0</v>
      </c>
      <c r="V62" s="261">
        <v>0</v>
      </c>
      <c r="W62" s="261">
        <v>0</v>
      </c>
      <c r="DA62" s="67" t="s">
        <v>1314</v>
      </c>
    </row>
    <row r="63" spans="1:105" ht="12" customHeight="1" x14ac:dyDescent="0.3">
      <c r="A63" s="202" t="s">
        <v>93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DA63" s="174" t="s">
        <v>1315</v>
      </c>
    </row>
    <row r="64" spans="1:105" ht="12" customHeight="1" x14ac:dyDescent="0.3">
      <c r="A64" s="202" t="s">
        <v>94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DA64" s="174" t="s">
        <v>1316</v>
      </c>
    </row>
    <row r="65" spans="1:105" ht="12" customHeight="1" x14ac:dyDescent="0.3">
      <c r="A65" s="202" t="s">
        <v>95</v>
      </c>
      <c r="B65" s="226">
        <v>0</v>
      </c>
      <c r="C65" s="226">
        <v>0</v>
      </c>
      <c r="D65" s="226">
        <v>0</v>
      </c>
      <c r="E65" s="226">
        <v>0</v>
      </c>
      <c r="F65" s="226">
        <v>0</v>
      </c>
      <c r="G65" s="226">
        <v>0</v>
      </c>
      <c r="H65" s="226">
        <v>0</v>
      </c>
      <c r="I65" s="226">
        <v>0</v>
      </c>
      <c r="J65" s="226">
        <v>0</v>
      </c>
      <c r="K65" s="226">
        <v>0</v>
      </c>
      <c r="L65" s="226">
        <v>0</v>
      </c>
      <c r="M65" s="226">
        <v>0</v>
      </c>
      <c r="N65" s="226">
        <v>0</v>
      </c>
      <c r="O65" s="226">
        <v>0</v>
      </c>
      <c r="P65" s="226">
        <v>0</v>
      </c>
      <c r="Q65" s="226">
        <v>0</v>
      </c>
      <c r="R65" s="226">
        <v>0</v>
      </c>
      <c r="S65" s="226">
        <v>0</v>
      </c>
      <c r="T65" s="226">
        <v>0</v>
      </c>
      <c r="U65" s="226">
        <v>0</v>
      </c>
      <c r="V65" s="226">
        <v>0</v>
      </c>
      <c r="W65" s="226">
        <v>0</v>
      </c>
      <c r="DA65" s="174" t="s">
        <v>1317</v>
      </c>
    </row>
    <row r="66" spans="1:105" ht="12" customHeight="1" x14ac:dyDescent="0.3">
      <c r="A66" s="56" t="s">
        <v>96</v>
      </c>
      <c r="B66" s="262">
        <v>72.114210733014573</v>
      </c>
      <c r="C66" s="262">
        <v>73.88005845792361</v>
      </c>
      <c r="D66" s="262">
        <v>68.613118143585325</v>
      </c>
      <c r="E66" s="262">
        <v>64.077622193779547</v>
      </c>
      <c r="F66" s="262">
        <v>44.086274539890297</v>
      </c>
      <c r="G66" s="262">
        <v>50.515578780857851</v>
      </c>
      <c r="H66" s="262">
        <v>34.915422759900849</v>
      </c>
      <c r="I66" s="262">
        <v>22.561984636760489</v>
      </c>
      <c r="J66" s="262">
        <v>13.61353438351869</v>
      </c>
      <c r="K66" s="262">
        <v>37.660777458391017</v>
      </c>
      <c r="L66" s="262">
        <v>38.848660778334747</v>
      </c>
      <c r="M66" s="262">
        <v>35.447137606352378</v>
      </c>
      <c r="N66" s="262">
        <v>34.904954740259939</v>
      </c>
      <c r="O66" s="262">
        <v>37.591539888707118</v>
      </c>
      <c r="P66" s="262">
        <v>44.239939820093703</v>
      </c>
      <c r="Q66" s="262">
        <v>35.601571905358227</v>
      </c>
      <c r="R66" s="262">
        <v>20.410539381572509</v>
      </c>
      <c r="S66" s="262">
        <v>22.780202364264309</v>
      </c>
      <c r="T66" s="262">
        <v>34.424945031416499</v>
      </c>
      <c r="U66" s="262">
        <v>29.47087831863676</v>
      </c>
      <c r="V66" s="262">
        <v>18.181130051064731</v>
      </c>
      <c r="W66" s="262">
        <v>20.82872059687854</v>
      </c>
      <c r="DA66" s="68" t="s">
        <v>1318</v>
      </c>
    </row>
    <row r="67" spans="1:105" ht="12" customHeight="1" x14ac:dyDescent="0.3">
      <c r="A67" s="37" t="s">
        <v>160</v>
      </c>
      <c r="B67" s="228">
        <v>0.87085480900732415</v>
      </c>
      <c r="C67" s="228">
        <v>0.97818524438053733</v>
      </c>
      <c r="D67" s="228">
        <v>0.6650217534770928</v>
      </c>
      <c r="E67" s="228">
        <v>0.40041814966905392</v>
      </c>
      <c r="F67" s="228">
        <v>0.73469876329862549</v>
      </c>
      <c r="G67" s="228">
        <v>1.3112410129077581</v>
      </c>
      <c r="H67" s="228">
        <v>0.67002150878788647</v>
      </c>
      <c r="I67" s="228">
        <v>0.33309451405808249</v>
      </c>
      <c r="J67" s="228">
        <v>0.1179559427353363</v>
      </c>
      <c r="K67" s="228">
        <v>0.43850143449516388</v>
      </c>
      <c r="L67" s="228">
        <v>0.35347423322257232</v>
      </c>
      <c r="M67" s="228">
        <v>0.33753618879595332</v>
      </c>
      <c r="N67" s="228">
        <v>0.76991101740695589</v>
      </c>
      <c r="O67" s="228">
        <v>0.87561836377584046</v>
      </c>
      <c r="P67" s="228">
        <v>1.0274791925335811</v>
      </c>
      <c r="Q67" s="228">
        <v>0.88455991061168804</v>
      </c>
      <c r="R67" s="228">
        <v>0.40744179364085209</v>
      </c>
      <c r="S67" s="228">
        <v>0.4042511861276516</v>
      </c>
      <c r="T67" s="228">
        <v>0.62142512103207947</v>
      </c>
      <c r="U67" s="228">
        <v>0.5446151060598482</v>
      </c>
      <c r="V67" s="228">
        <v>0.30885568588412649</v>
      </c>
      <c r="W67" s="228">
        <v>0.30761567306677651</v>
      </c>
      <c r="DA67" s="69" t="s">
        <v>1319</v>
      </c>
    </row>
    <row r="68" spans="1:105" ht="12" customHeight="1" x14ac:dyDescent="0.3">
      <c r="A68" s="37" t="s">
        <v>162</v>
      </c>
      <c r="B68" s="228">
        <v>71.243355924007247</v>
      </c>
      <c r="C68" s="228">
        <v>72.90187321354307</v>
      </c>
      <c r="D68" s="228">
        <v>67.948096390108233</v>
      </c>
      <c r="E68" s="228">
        <v>63.677204044110489</v>
      </c>
      <c r="F68" s="228">
        <v>43.35157577659168</v>
      </c>
      <c r="G68" s="228">
        <v>49.204337767950094</v>
      </c>
      <c r="H68" s="228">
        <v>34.245401251112973</v>
      </c>
      <c r="I68" s="228">
        <v>22.228890122702399</v>
      </c>
      <c r="J68" s="228">
        <v>13.495578440783349</v>
      </c>
      <c r="K68" s="228">
        <v>37.222276023895851</v>
      </c>
      <c r="L68" s="228">
        <v>38.495186545112183</v>
      </c>
      <c r="M68" s="228">
        <v>35.109601417556433</v>
      </c>
      <c r="N68" s="228">
        <v>34.135043722852977</v>
      </c>
      <c r="O68" s="228">
        <v>36.715921524931282</v>
      </c>
      <c r="P68" s="228">
        <v>43.212460627560112</v>
      </c>
      <c r="Q68" s="228">
        <v>34.717011994746542</v>
      </c>
      <c r="R68" s="228">
        <v>20.003097587931659</v>
      </c>
      <c r="S68" s="228">
        <v>22.37595117813666</v>
      </c>
      <c r="T68" s="228">
        <v>33.803519910384423</v>
      </c>
      <c r="U68" s="228">
        <v>28.92626321257692</v>
      </c>
      <c r="V68" s="228">
        <v>17.872274365180601</v>
      </c>
      <c r="W68" s="228">
        <v>20.521104923811759</v>
      </c>
      <c r="DA68" s="69" t="s">
        <v>1320</v>
      </c>
    </row>
    <row r="69" spans="1:105" ht="12" customHeight="1" x14ac:dyDescent="0.3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1321</v>
      </c>
    </row>
    <row r="70" spans="1:105" ht="12" customHeight="1" x14ac:dyDescent="0.3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1322</v>
      </c>
    </row>
    <row r="71" spans="1:105" ht="12" customHeight="1" x14ac:dyDescent="0.3">
      <c r="A71" s="37" t="s">
        <v>38</v>
      </c>
      <c r="B71" s="228">
        <v>0</v>
      </c>
      <c r="C71" s="228">
        <v>0</v>
      </c>
      <c r="D71" s="228">
        <v>0</v>
      </c>
      <c r="E71" s="228">
        <v>0</v>
      </c>
      <c r="F71" s="228">
        <v>0</v>
      </c>
      <c r="G71" s="228">
        <v>0</v>
      </c>
      <c r="H71" s="228">
        <v>0</v>
      </c>
      <c r="I71" s="228">
        <v>0</v>
      </c>
      <c r="J71" s="228">
        <v>0</v>
      </c>
      <c r="K71" s="228">
        <v>0</v>
      </c>
      <c r="L71" s="228">
        <v>0</v>
      </c>
      <c r="M71" s="228">
        <v>0</v>
      </c>
      <c r="N71" s="228">
        <v>0</v>
      </c>
      <c r="O71" s="228">
        <v>0</v>
      </c>
      <c r="P71" s="228">
        <v>0</v>
      </c>
      <c r="Q71" s="228">
        <v>0</v>
      </c>
      <c r="R71" s="228">
        <v>0</v>
      </c>
      <c r="S71" s="228">
        <v>0</v>
      </c>
      <c r="T71" s="228">
        <v>0</v>
      </c>
      <c r="U71" s="228">
        <v>0</v>
      </c>
      <c r="V71" s="228">
        <v>0</v>
      </c>
      <c r="W71" s="228">
        <v>0</v>
      </c>
      <c r="DA71" s="69" t="s">
        <v>1323</v>
      </c>
    </row>
    <row r="72" spans="1:105" ht="12" customHeight="1" x14ac:dyDescent="0.3">
      <c r="A72" s="57" t="s">
        <v>1053</v>
      </c>
      <c r="B72" s="263">
        <f t="shared" ref="B72:W72" si="3">B73+B84</f>
        <v>1273.543883350053</v>
      </c>
      <c r="C72" s="263">
        <f t="shared" si="3"/>
        <v>1269.66884601673</v>
      </c>
      <c r="D72" s="263">
        <f t="shared" si="3"/>
        <v>1163.381130701712</v>
      </c>
      <c r="E72" s="263">
        <f t="shared" si="3"/>
        <v>1088.844255078908</v>
      </c>
      <c r="F72" s="263">
        <f t="shared" si="3"/>
        <v>745.39921287318555</v>
      </c>
      <c r="G72" s="263">
        <f t="shared" si="3"/>
        <v>795.52723219037568</v>
      </c>
      <c r="H72" s="263">
        <f t="shared" si="3"/>
        <v>564.96268534376441</v>
      </c>
      <c r="I72" s="263">
        <f t="shared" si="3"/>
        <v>358.63569393448898</v>
      </c>
      <c r="J72" s="263">
        <f t="shared" si="3"/>
        <v>201.98610133379441</v>
      </c>
      <c r="K72" s="263">
        <f t="shared" si="3"/>
        <v>957.25942632393037</v>
      </c>
      <c r="L72" s="263">
        <f t="shared" si="3"/>
        <v>1057.3420321011611</v>
      </c>
      <c r="M72" s="263">
        <f t="shared" si="3"/>
        <v>912.61825287557929</v>
      </c>
      <c r="N72" s="263">
        <f t="shared" si="3"/>
        <v>893.99277682905802</v>
      </c>
      <c r="O72" s="263">
        <f t="shared" si="3"/>
        <v>971.30591384348338</v>
      </c>
      <c r="P72" s="263">
        <f t="shared" si="3"/>
        <v>1212.4387610064391</v>
      </c>
      <c r="Q72" s="263">
        <f t="shared" si="3"/>
        <v>973.8365806046445</v>
      </c>
      <c r="R72" s="263">
        <f t="shared" si="3"/>
        <v>602.17371993810684</v>
      </c>
      <c r="S72" s="263">
        <f t="shared" si="3"/>
        <v>601.25378816745774</v>
      </c>
      <c r="T72" s="263">
        <f t="shared" si="3"/>
        <v>886.65497042096354</v>
      </c>
      <c r="U72" s="263">
        <f t="shared" si="3"/>
        <v>727.75307462248134</v>
      </c>
      <c r="V72" s="263">
        <f t="shared" si="3"/>
        <v>467.58785701377928</v>
      </c>
      <c r="W72" s="263">
        <f t="shared" si="3"/>
        <v>517.67979741780357</v>
      </c>
      <c r="DA72" s="70"/>
    </row>
    <row r="73" spans="1:105" ht="12" customHeight="1" x14ac:dyDescent="0.3">
      <c r="A73" s="60" t="s">
        <v>1054</v>
      </c>
      <c r="B73" s="264">
        <v>1273.543883350053</v>
      </c>
      <c r="C73" s="264">
        <v>1269.66884601673</v>
      </c>
      <c r="D73" s="264">
        <v>1163.381130701712</v>
      </c>
      <c r="E73" s="264">
        <v>1088.844255078908</v>
      </c>
      <c r="F73" s="264">
        <v>745.39921287318555</v>
      </c>
      <c r="G73" s="264">
        <v>795.52723219037568</v>
      </c>
      <c r="H73" s="264">
        <v>564.96268534376441</v>
      </c>
      <c r="I73" s="264">
        <v>358.63569393448898</v>
      </c>
      <c r="J73" s="264">
        <v>201.98610133379441</v>
      </c>
      <c r="K73" s="264">
        <v>957.25942632393037</v>
      </c>
      <c r="L73" s="264">
        <v>1057.3420321011611</v>
      </c>
      <c r="M73" s="264">
        <v>912.61825287557929</v>
      </c>
      <c r="N73" s="264">
        <v>893.99277682905802</v>
      </c>
      <c r="O73" s="264">
        <v>971.30591384348338</v>
      </c>
      <c r="P73" s="264">
        <v>1212.4387610064391</v>
      </c>
      <c r="Q73" s="264">
        <v>973.8365806046445</v>
      </c>
      <c r="R73" s="264">
        <v>602.17371993810684</v>
      </c>
      <c r="S73" s="264">
        <v>601.25378816745774</v>
      </c>
      <c r="T73" s="264">
        <v>886.65497042096354</v>
      </c>
      <c r="U73" s="264">
        <v>727.75307462248134</v>
      </c>
      <c r="V73" s="264">
        <v>467.58785701377928</v>
      </c>
      <c r="W73" s="264">
        <v>517.67979741780357</v>
      </c>
      <c r="DA73" s="72" t="s">
        <v>1324</v>
      </c>
    </row>
    <row r="74" spans="1:105" ht="12" customHeight="1" x14ac:dyDescent="0.3">
      <c r="A74" s="64" t="s">
        <v>30</v>
      </c>
      <c r="B74" s="231">
        <v>1.8976354684901311</v>
      </c>
      <c r="C74" s="231">
        <v>1.9041820205573801</v>
      </c>
      <c r="D74" s="231">
        <v>0</v>
      </c>
      <c r="E74" s="231">
        <v>0</v>
      </c>
      <c r="F74" s="231">
        <v>6.5494847797374813</v>
      </c>
      <c r="G74" s="231">
        <v>3.5081319859467328</v>
      </c>
      <c r="H74" s="231">
        <v>1.960177519328135</v>
      </c>
      <c r="I74" s="231">
        <v>0</v>
      </c>
      <c r="J74" s="231">
        <v>0</v>
      </c>
      <c r="K74" s="231">
        <v>0.75194759595456495</v>
      </c>
      <c r="L74" s="231">
        <v>0</v>
      </c>
      <c r="M74" s="231">
        <v>0</v>
      </c>
      <c r="N74" s="231">
        <v>0.25318995239810488</v>
      </c>
      <c r="O74" s="231">
        <v>3.0552359522264281</v>
      </c>
      <c r="P74" s="231">
        <v>3.6267905351734431</v>
      </c>
      <c r="Q74" s="231">
        <v>3.0140083759381162</v>
      </c>
      <c r="R74" s="231">
        <v>1.7870970422316339</v>
      </c>
      <c r="S74" s="231">
        <v>2.3248083820366761</v>
      </c>
      <c r="T74" s="231">
        <v>3.1927571426731438</v>
      </c>
      <c r="U74" s="231">
        <v>4.9149906663713088</v>
      </c>
      <c r="V74" s="231">
        <v>2.212673391319556</v>
      </c>
      <c r="W74" s="231">
        <v>2.1716345193280309</v>
      </c>
      <c r="DA74" s="73" t="s">
        <v>1325</v>
      </c>
    </row>
    <row r="75" spans="1:105" ht="12" customHeight="1" x14ac:dyDescent="0.3">
      <c r="A75" s="64" t="s">
        <v>32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1326</v>
      </c>
    </row>
    <row r="76" spans="1:105" ht="12" customHeight="1" x14ac:dyDescent="0.3">
      <c r="A76" s="64" t="s">
        <v>33</v>
      </c>
      <c r="B76" s="231">
        <v>76.358050137776132</v>
      </c>
      <c r="C76" s="231">
        <v>0</v>
      </c>
      <c r="D76" s="231">
        <v>17.595125514560621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31.73477517679364</v>
      </c>
      <c r="L76" s="231">
        <v>27.566144385152491</v>
      </c>
      <c r="M76" s="231">
        <v>32.948065030856412</v>
      </c>
      <c r="N76" s="231">
        <v>31.149469023847079</v>
      </c>
      <c r="O76" s="231">
        <v>32.147352774391997</v>
      </c>
      <c r="P76" s="231">
        <v>45.841150672975168</v>
      </c>
      <c r="Q76" s="231">
        <v>37.871737462232943</v>
      </c>
      <c r="R76" s="231">
        <v>18.734904725049599</v>
      </c>
      <c r="S76" s="231">
        <v>24.884325617420579</v>
      </c>
      <c r="T76" s="231">
        <v>55.295053787500272</v>
      </c>
      <c r="U76" s="231">
        <v>57.467241074169863</v>
      </c>
      <c r="V76" s="231">
        <v>32.363428270534968</v>
      </c>
      <c r="W76" s="231">
        <v>31.85655620133096</v>
      </c>
      <c r="DA76" s="73" t="s">
        <v>1327</v>
      </c>
    </row>
    <row r="77" spans="1:105" ht="12" customHeight="1" x14ac:dyDescent="0.3">
      <c r="A77" s="64" t="s">
        <v>160</v>
      </c>
      <c r="B77" s="231">
        <v>12.82738230183304</v>
      </c>
      <c r="C77" s="231">
        <v>14.51983096501962</v>
      </c>
      <c r="D77" s="231">
        <v>10.02766349342941</v>
      </c>
      <c r="E77" s="231">
        <v>6.2124557277701262</v>
      </c>
      <c r="F77" s="231">
        <v>10.87614055808532</v>
      </c>
      <c r="G77" s="231">
        <v>17.854020264010309</v>
      </c>
      <c r="H77" s="231">
        <v>9.6187026008091792</v>
      </c>
      <c r="I77" s="231">
        <v>4.8032067196725752</v>
      </c>
      <c r="J77" s="231">
        <v>1.6129483278612169</v>
      </c>
      <c r="K77" s="231">
        <v>2.5597280211349589</v>
      </c>
      <c r="L77" s="231">
        <v>2.1965180758404008</v>
      </c>
      <c r="M77" s="231">
        <v>2.0929577271877031</v>
      </c>
      <c r="N77" s="231">
        <v>4.5510835719024936</v>
      </c>
      <c r="O77" s="231">
        <v>4.8121539572764984</v>
      </c>
      <c r="P77" s="231">
        <v>5.776619263324883</v>
      </c>
      <c r="Q77" s="231">
        <v>5.2699557766636183</v>
      </c>
      <c r="R77" s="231">
        <v>2.4523765833497611</v>
      </c>
      <c r="S77" s="231">
        <v>3.173705811039643</v>
      </c>
      <c r="T77" s="231">
        <v>4.6106678799623859</v>
      </c>
      <c r="U77" s="231">
        <v>4.5169903628583308</v>
      </c>
      <c r="V77" s="231">
        <v>2.4798484947538539</v>
      </c>
      <c r="W77" s="231">
        <v>2.353949088897374</v>
      </c>
      <c r="DA77" s="73" t="s">
        <v>1328</v>
      </c>
    </row>
    <row r="78" spans="1:105" ht="12" customHeight="1" x14ac:dyDescent="0.3">
      <c r="A78" s="64" t="s">
        <v>70</v>
      </c>
      <c r="B78" s="231">
        <v>130.125941067398</v>
      </c>
      <c r="C78" s="231">
        <v>169.65722095192501</v>
      </c>
      <c r="D78" s="231">
        <v>105.78044175019259</v>
      </c>
      <c r="E78" s="231">
        <v>93.439908022899203</v>
      </c>
      <c r="F78" s="231">
        <v>84.975488492731628</v>
      </c>
      <c r="G78" s="231">
        <v>102.9575317400883</v>
      </c>
      <c r="H78" s="231">
        <v>60.889551710942641</v>
      </c>
      <c r="I78" s="231">
        <v>33.292970945239503</v>
      </c>
      <c r="J78" s="231">
        <v>15.83246624780503</v>
      </c>
      <c r="K78" s="231">
        <v>12.17386598969013</v>
      </c>
      <c r="L78" s="231">
        <v>13.702302958015469</v>
      </c>
      <c r="M78" s="231">
        <v>14.16633683211268</v>
      </c>
      <c r="N78" s="231">
        <v>11.241529267633981</v>
      </c>
      <c r="O78" s="231">
        <v>8.39249634778459</v>
      </c>
      <c r="P78" s="231">
        <v>6.6152914993641243</v>
      </c>
      <c r="Q78" s="231">
        <v>6.2146387806949388</v>
      </c>
      <c r="R78" s="231">
        <v>3.5431245000172309</v>
      </c>
      <c r="S78" s="231">
        <v>4.7658968875996406</v>
      </c>
      <c r="T78" s="231">
        <v>6.9196575774266744</v>
      </c>
      <c r="U78" s="231">
        <v>5.6063585145576234</v>
      </c>
      <c r="V78" s="231">
        <v>3.1792661533511151</v>
      </c>
      <c r="W78" s="231">
        <v>2.9764945339585842</v>
      </c>
      <c r="DA78" s="73" t="s">
        <v>1329</v>
      </c>
    </row>
    <row r="79" spans="1:105" ht="12" customHeight="1" x14ac:dyDescent="0.3">
      <c r="A79" s="64" t="s">
        <v>34</v>
      </c>
      <c r="B79" s="231">
        <v>2.9455233017784792</v>
      </c>
      <c r="C79" s="231">
        <v>1.4583505973955031</v>
      </c>
      <c r="D79" s="231">
        <v>5.4089410236300726</v>
      </c>
      <c r="E79" s="231">
        <v>1.245137867691821</v>
      </c>
      <c r="F79" s="231">
        <v>1.2414293515281329</v>
      </c>
      <c r="G79" s="231">
        <v>1.235182374103321</v>
      </c>
      <c r="H79" s="231">
        <v>0.87372229162816928</v>
      </c>
      <c r="I79" s="231">
        <v>0</v>
      </c>
      <c r="J79" s="231">
        <v>0</v>
      </c>
      <c r="K79" s="231">
        <v>692.75611921564234</v>
      </c>
      <c r="L79" s="231">
        <v>754.70703340481043</v>
      </c>
      <c r="M79" s="231">
        <v>617.87849820499878</v>
      </c>
      <c r="N79" s="231">
        <v>618.96477046837765</v>
      </c>
      <c r="O79" s="231">
        <v>695.67322566252813</v>
      </c>
      <c r="P79" s="231">
        <v>887.45430721852097</v>
      </c>
      <c r="Q79" s="231">
        <v>706.44684394266926</v>
      </c>
      <c r="R79" s="231">
        <v>453.58517808879043</v>
      </c>
      <c r="S79" s="231">
        <v>388.57617396994158</v>
      </c>
      <c r="T79" s="231">
        <v>563.1104244429597</v>
      </c>
      <c r="U79" s="231">
        <v>414.3110586463531</v>
      </c>
      <c r="V79" s="231">
        <v>283.2235205610765</v>
      </c>
      <c r="W79" s="231">
        <v>320.64809996556551</v>
      </c>
      <c r="DA79" s="73" t="s">
        <v>1330</v>
      </c>
    </row>
    <row r="80" spans="1:105" ht="12" customHeight="1" x14ac:dyDescent="0.3">
      <c r="A80" s="64" t="s">
        <v>162</v>
      </c>
      <c r="B80" s="231">
        <v>1049.3893510727769</v>
      </c>
      <c r="C80" s="231">
        <v>1082.1292614818331</v>
      </c>
      <c r="D80" s="231">
        <v>1024.5689589199001</v>
      </c>
      <c r="E80" s="231">
        <v>987.94675346054669</v>
      </c>
      <c r="F80" s="231">
        <v>641.75666969110296</v>
      </c>
      <c r="G80" s="231">
        <v>669.97236582622702</v>
      </c>
      <c r="H80" s="231">
        <v>491.6205312210563</v>
      </c>
      <c r="I80" s="231">
        <v>320.53951626957689</v>
      </c>
      <c r="J80" s="231">
        <v>184.54068675812809</v>
      </c>
      <c r="K80" s="231">
        <v>217.2829903247146</v>
      </c>
      <c r="L80" s="231">
        <v>239.21226819932039</v>
      </c>
      <c r="M80" s="231">
        <v>217.70380191670881</v>
      </c>
      <c r="N80" s="231">
        <v>201.7784304950849</v>
      </c>
      <c r="O80" s="231">
        <v>201.7804495321005</v>
      </c>
      <c r="P80" s="231">
        <v>242.9459733012292</v>
      </c>
      <c r="Q80" s="231">
        <v>206.83406032237741</v>
      </c>
      <c r="R80" s="231">
        <v>120.3978798560472</v>
      </c>
      <c r="S80" s="231">
        <v>175.66970418032889</v>
      </c>
      <c r="T80" s="231">
        <v>250.80544414044161</v>
      </c>
      <c r="U80" s="231">
        <v>239.9119134061535</v>
      </c>
      <c r="V80" s="231">
        <v>143.49916387470611</v>
      </c>
      <c r="W80" s="231">
        <v>157.0324286698098</v>
      </c>
      <c r="DA80" s="73" t="s">
        <v>1331</v>
      </c>
    </row>
    <row r="81" spans="1:105" ht="12" customHeight="1" x14ac:dyDescent="0.3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1332</v>
      </c>
    </row>
    <row r="82" spans="1:105" ht="12" customHeight="1" x14ac:dyDescent="0.3">
      <c r="A82" s="64" t="s">
        <v>73</v>
      </c>
      <c r="B82" s="231">
        <v>0</v>
      </c>
      <c r="C82" s="231">
        <v>0</v>
      </c>
      <c r="D82" s="231">
        <v>0</v>
      </c>
      <c r="E82" s="231">
        <v>0</v>
      </c>
      <c r="F82" s="231">
        <v>0</v>
      </c>
      <c r="G82" s="231">
        <v>0</v>
      </c>
      <c r="H82" s="231">
        <v>0</v>
      </c>
      <c r="I82" s="231">
        <v>0</v>
      </c>
      <c r="J82" s="231">
        <v>0</v>
      </c>
      <c r="K82" s="231">
        <v>0</v>
      </c>
      <c r="L82" s="231">
        <v>19.957765078021581</v>
      </c>
      <c r="M82" s="231">
        <v>27.828593163714771</v>
      </c>
      <c r="N82" s="231">
        <v>26.054304049813819</v>
      </c>
      <c r="O82" s="231">
        <v>25.444999617175181</v>
      </c>
      <c r="P82" s="231">
        <v>20.178628515851202</v>
      </c>
      <c r="Q82" s="231">
        <v>8.1853359440681128</v>
      </c>
      <c r="R82" s="231">
        <v>1.6731591426210091</v>
      </c>
      <c r="S82" s="231">
        <v>1.85917331909071</v>
      </c>
      <c r="T82" s="231">
        <v>2.72096544999973</v>
      </c>
      <c r="U82" s="231">
        <v>1.0245219520174591</v>
      </c>
      <c r="V82" s="231">
        <v>0.62995626803715188</v>
      </c>
      <c r="W82" s="231">
        <v>0.64063443891330141</v>
      </c>
      <c r="DA82" s="73" t="s">
        <v>1333</v>
      </c>
    </row>
    <row r="83" spans="1:105" ht="12" customHeight="1" x14ac:dyDescent="0.3">
      <c r="A83" s="64" t="s">
        <v>79</v>
      </c>
      <c r="B83" s="231">
        <v>0</v>
      </c>
      <c r="C83" s="231">
        <v>0</v>
      </c>
      <c r="D83" s="231">
        <v>0</v>
      </c>
      <c r="E83" s="231">
        <v>0</v>
      </c>
      <c r="F83" s="231">
        <v>0</v>
      </c>
      <c r="G83" s="231">
        <v>0</v>
      </c>
      <c r="H83" s="231">
        <v>0</v>
      </c>
      <c r="I83" s="231">
        <v>0</v>
      </c>
      <c r="J83" s="231">
        <v>0</v>
      </c>
      <c r="K83" s="231">
        <v>0</v>
      </c>
      <c r="L83" s="231">
        <v>0</v>
      </c>
      <c r="M83" s="231">
        <v>0</v>
      </c>
      <c r="N83" s="231">
        <v>0</v>
      </c>
      <c r="O83" s="231">
        <v>0</v>
      </c>
      <c r="P83" s="231">
        <v>0</v>
      </c>
      <c r="Q83" s="231">
        <v>0</v>
      </c>
      <c r="R83" s="231">
        <v>0</v>
      </c>
      <c r="S83" s="231">
        <v>0</v>
      </c>
      <c r="T83" s="231">
        <v>0</v>
      </c>
      <c r="U83" s="231">
        <v>0</v>
      </c>
      <c r="V83" s="231">
        <v>0</v>
      </c>
      <c r="W83" s="231">
        <v>0</v>
      </c>
      <c r="DA83" s="73" t="s">
        <v>1334</v>
      </c>
    </row>
    <row r="84" spans="1:105" ht="12" customHeight="1" x14ac:dyDescent="0.3">
      <c r="A84" s="60" t="s">
        <v>1066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1335</v>
      </c>
    </row>
    <row r="85" spans="1:105" ht="12" customHeight="1" x14ac:dyDescent="0.3">
      <c r="A85" s="57" t="s">
        <v>1012</v>
      </c>
      <c r="B85" s="263">
        <v>714.59669049979016</v>
      </c>
      <c r="C85" s="263">
        <v>713.03219027421198</v>
      </c>
      <c r="D85" s="263">
        <v>650.30879560628193</v>
      </c>
      <c r="E85" s="263">
        <v>607.11838133766742</v>
      </c>
      <c r="F85" s="263">
        <v>493.3694488276135</v>
      </c>
      <c r="G85" s="263">
        <v>535.64055163027558</v>
      </c>
      <c r="H85" s="263">
        <v>377.00818166180392</v>
      </c>
      <c r="I85" s="263">
        <v>235.44187945927061</v>
      </c>
      <c r="J85" s="263">
        <v>141.3747058051938</v>
      </c>
      <c r="K85" s="263">
        <v>382.34527594971382</v>
      </c>
      <c r="L85" s="263">
        <v>411.49242049005431</v>
      </c>
      <c r="M85" s="263">
        <v>371.31092069990052</v>
      </c>
      <c r="N85" s="263">
        <v>358.19540501873252</v>
      </c>
      <c r="O85" s="263">
        <v>370.22069775000739</v>
      </c>
      <c r="P85" s="263">
        <v>446.33447943594177</v>
      </c>
      <c r="Q85" s="263">
        <v>363.22325837796558</v>
      </c>
      <c r="R85" s="263">
        <v>216.3206406309381</v>
      </c>
      <c r="S85" s="263">
        <v>238.84069732407411</v>
      </c>
      <c r="T85" s="263">
        <v>360.36283320836532</v>
      </c>
      <c r="U85" s="263">
        <v>320.24334174634322</v>
      </c>
      <c r="V85" s="263">
        <v>197.03597076177169</v>
      </c>
      <c r="W85" s="263">
        <v>214.1357562148531</v>
      </c>
      <c r="DA85" s="70" t="s">
        <v>1336</v>
      </c>
    </row>
    <row r="86" spans="1:105" ht="12" customHeight="1" x14ac:dyDescent="0.3">
      <c r="A86" s="60" t="s">
        <v>1014</v>
      </c>
      <c r="B86" s="264">
        <v>714.59669049979016</v>
      </c>
      <c r="C86" s="264">
        <v>713.03219027421198</v>
      </c>
      <c r="D86" s="264">
        <v>650.30879560628193</v>
      </c>
      <c r="E86" s="264">
        <v>607.11838133766742</v>
      </c>
      <c r="F86" s="264">
        <v>493.3694488276135</v>
      </c>
      <c r="G86" s="264">
        <v>535.64055163027558</v>
      </c>
      <c r="H86" s="264">
        <v>377.00818166180392</v>
      </c>
      <c r="I86" s="264">
        <v>235.44187945927061</v>
      </c>
      <c r="J86" s="264">
        <v>141.3747058051938</v>
      </c>
      <c r="K86" s="264">
        <v>382.34527594971382</v>
      </c>
      <c r="L86" s="264">
        <v>411.49242049005431</v>
      </c>
      <c r="M86" s="264">
        <v>371.31092069990052</v>
      </c>
      <c r="N86" s="264">
        <v>358.19540501873252</v>
      </c>
      <c r="O86" s="264">
        <v>370.22069775000739</v>
      </c>
      <c r="P86" s="264">
        <v>446.33447943594177</v>
      </c>
      <c r="Q86" s="264">
        <v>363.22325837796558</v>
      </c>
      <c r="R86" s="264">
        <v>216.3206406309381</v>
      </c>
      <c r="S86" s="264">
        <v>238.84069732407411</v>
      </c>
      <c r="T86" s="264">
        <v>360.36283320836532</v>
      </c>
      <c r="U86" s="264">
        <v>320.24334174634322</v>
      </c>
      <c r="V86" s="264">
        <v>197.03597076177169</v>
      </c>
      <c r="W86" s="264">
        <v>214.1357562148531</v>
      </c>
      <c r="DA86" s="72" t="s">
        <v>1337</v>
      </c>
    </row>
    <row r="87" spans="1:105" ht="12" customHeight="1" x14ac:dyDescent="0.3">
      <c r="A87" s="59" t="s">
        <v>30</v>
      </c>
      <c r="B87" s="232">
        <v>1.067248367538068</v>
      </c>
      <c r="C87" s="232">
        <v>1.070597571698745</v>
      </c>
      <c r="D87" s="232">
        <v>0</v>
      </c>
      <c r="E87" s="232">
        <v>0</v>
      </c>
      <c r="F87" s="232">
        <v>4.3422453778444989</v>
      </c>
      <c r="G87" s="232">
        <v>2.3657516811089518</v>
      </c>
      <c r="H87" s="232">
        <v>1.3100822932214391</v>
      </c>
      <c r="I87" s="232">
        <v>0</v>
      </c>
      <c r="J87" s="232">
        <v>0</v>
      </c>
      <c r="K87" s="232">
        <v>1.0869565837120809</v>
      </c>
      <c r="L87" s="232">
        <v>0</v>
      </c>
      <c r="M87" s="232">
        <v>0</v>
      </c>
      <c r="N87" s="232">
        <v>0.36426127219121368</v>
      </c>
      <c r="O87" s="232">
        <v>4.5210521449612573</v>
      </c>
      <c r="P87" s="232">
        <v>5.3107963540229202</v>
      </c>
      <c r="Q87" s="232">
        <v>4.2235314680407452</v>
      </c>
      <c r="R87" s="232">
        <v>2.6313512575942379</v>
      </c>
      <c r="S87" s="232">
        <v>2.6338248817175258</v>
      </c>
      <c r="T87" s="232">
        <v>3.5862420330400551</v>
      </c>
      <c r="U87" s="232">
        <v>5.0381078709035467</v>
      </c>
      <c r="V87" s="232">
        <v>2.3728615689627839</v>
      </c>
      <c r="W87" s="232">
        <v>2.3678501092844328</v>
      </c>
      <c r="DA87" s="71" t="s">
        <v>1338</v>
      </c>
    </row>
    <row r="88" spans="1:105" ht="12" customHeight="1" x14ac:dyDescent="0.3">
      <c r="A88" s="59" t="s">
        <v>33</v>
      </c>
      <c r="B88" s="297">
        <v>42.944498936232499</v>
      </c>
      <c r="C88" s="297">
        <v>0</v>
      </c>
      <c r="D88" s="297">
        <v>9.8812950638272632</v>
      </c>
      <c r="E88" s="297">
        <v>0</v>
      </c>
      <c r="F88" s="297">
        <v>0</v>
      </c>
      <c r="G88" s="297">
        <v>0</v>
      </c>
      <c r="H88" s="297">
        <v>0</v>
      </c>
      <c r="I88" s="297">
        <v>0</v>
      </c>
      <c r="J88" s="297">
        <v>0</v>
      </c>
      <c r="K88" s="297">
        <v>45.873306858903518</v>
      </c>
      <c r="L88" s="297">
        <v>40.127955588883417</v>
      </c>
      <c r="M88" s="297">
        <v>45.835386923573083</v>
      </c>
      <c r="N88" s="297">
        <v>44.814358181427863</v>
      </c>
      <c r="O88" s="297">
        <v>47.570747558655277</v>
      </c>
      <c r="P88" s="297">
        <v>67.126296238282549</v>
      </c>
      <c r="Q88" s="297">
        <v>53.069684941181627</v>
      </c>
      <c r="R88" s="297">
        <v>27.585583739541409</v>
      </c>
      <c r="S88" s="297">
        <v>28.191981963909321</v>
      </c>
      <c r="T88" s="297">
        <v>62.109780747656757</v>
      </c>
      <c r="U88" s="297">
        <v>58.906756742356379</v>
      </c>
      <c r="V88" s="297">
        <v>34.706403341904469</v>
      </c>
      <c r="W88" s="297">
        <v>34.734919440352229</v>
      </c>
      <c r="DA88" s="122" t="s">
        <v>1339</v>
      </c>
    </row>
    <row r="89" spans="1:105" ht="12" customHeight="1" x14ac:dyDescent="0.3">
      <c r="A89" s="59" t="s">
        <v>160</v>
      </c>
      <c r="B89" s="297">
        <v>7.2142426976823817</v>
      </c>
      <c r="C89" s="297">
        <v>8.1635555870210652</v>
      </c>
      <c r="D89" s="297">
        <v>5.6314631968579736</v>
      </c>
      <c r="E89" s="297">
        <v>3.4679101940124508</v>
      </c>
      <c r="F89" s="297">
        <v>7.2107765198938356</v>
      </c>
      <c r="G89" s="297">
        <v>12.040076776853921</v>
      </c>
      <c r="H89" s="297">
        <v>6.4286483427288177</v>
      </c>
      <c r="I89" s="297">
        <v>3.1532723502911661</v>
      </c>
      <c r="J89" s="297">
        <v>1.1289395350699161</v>
      </c>
      <c r="K89" s="297">
        <v>3.7001424568063341</v>
      </c>
      <c r="L89" s="297">
        <v>3.1974649253080769</v>
      </c>
      <c r="M89" s="297">
        <v>2.9115982122315529</v>
      </c>
      <c r="N89" s="297">
        <v>6.5475879909448729</v>
      </c>
      <c r="O89" s="297">
        <v>7.1208899445473461</v>
      </c>
      <c r="P89" s="297">
        <v>8.4588421152856093</v>
      </c>
      <c r="Q89" s="297">
        <v>7.3847917064908932</v>
      </c>
      <c r="R89" s="297">
        <v>3.6109198628820982</v>
      </c>
      <c r="S89" s="297">
        <v>3.5955588413031809</v>
      </c>
      <c r="T89" s="297">
        <v>5.1789003086106451</v>
      </c>
      <c r="U89" s="297">
        <v>4.6301379279552872</v>
      </c>
      <c r="V89" s="297">
        <v>2.6593790177692851</v>
      </c>
      <c r="W89" s="297">
        <v>2.5666375063518241</v>
      </c>
      <c r="DA89" s="122" t="s">
        <v>1340</v>
      </c>
    </row>
    <row r="90" spans="1:105" ht="12" customHeight="1" x14ac:dyDescent="0.3">
      <c r="A90" s="59" t="s">
        <v>70</v>
      </c>
      <c r="B90" s="297">
        <v>73.184075911604708</v>
      </c>
      <c r="C90" s="297">
        <v>95.387209211817662</v>
      </c>
      <c r="D90" s="297">
        <v>59.405530017428099</v>
      </c>
      <c r="E90" s="297">
        <v>52.159922542660631</v>
      </c>
      <c r="F90" s="297">
        <v>56.337931081112032</v>
      </c>
      <c r="G90" s="297">
        <v>69.430669875782911</v>
      </c>
      <c r="H90" s="297">
        <v>40.695458830707793</v>
      </c>
      <c r="I90" s="297">
        <v>21.85660765144566</v>
      </c>
      <c r="J90" s="297">
        <v>11.08150631738345</v>
      </c>
      <c r="K90" s="297">
        <v>17.59758772807065</v>
      </c>
      <c r="L90" s="297">
        <v>19.94640225641513</v>
      </c>
      <c r="M90" s="297">
        <v>19.707364586704891</v>
      </c>
      <c r="N90" s="297">
        <v>16.173049971448101</v>
      </c>
      <c r="O90" s="297">
        <v>12.418979813025921</v>
      </c>
      <c r="P90" s="297">
        <v>9.6869299825559594</v>
      </c>
      <c r="Q90" s="297">
        <v>8.7085764798519421</v>
      </c>
      <c r="R90" s="297">
        <v>5.2169551449153353</v>
      </c>
      <c r="S90" s="297">
        <v>5.3993859895081986</v>
      </c>
      <c r="T90" s="297">
        <v>7.7724567668290474</v>
      </c>
      <c r="U90" s="297">
        <v>5.7467940178517631</v>
      </c>
      <c r="V90" s="297">
        <v>3.4094315511662869</v>
      </c>
      <c r="W90" s="297">
        <v>3.2454323436059491</v>
      </c>
      <c r="DA90" s="122" t="s">
        <v>1341</v>
      </c>
    </row>
    <row r="91" spans="1:105" ht="12" customHeight="1" x14ac:dyDescent="0.3">
      <c r="A91" s="59" t="s">
        <v>162</v>
      </c>
      <c r="B91" s="297">
        <v>590.18662458673248</v>
      </c>
      <c r="C91" s="297">
        <v>608.41082790367454</v>
      </c>
      <c r="D91" s="297">
        <v>575.39050732816861</v>
      </c>
      <c r="E91" s="297">
        <v>551.49054860099432</v>
      </c>
      <c r="F91" s="297">
        <v>425.47849584876309</v>
      </c>
      <c r="G91" s="297">
        <v>451.80405329652979</v>
      </c>
      <c r="H91" s="297">
        <v>328.57399219514582</v>
      </c>
      <c r="I91" s="297">
        <v>210.43199945753381</v>
      </c>
      <c r="J91" s="297">
        <v>129.16425995274039</v>
      </c>
      <c r="K91" s="297">
        <v>314.0872823222212</v>
      </c>
      <c r="L91" s="297">
        <v>348.22059771944771</v>
      </c>
      <c r="M91" s="297">
        <v>302.85657097739102</v>
      </c>
      <c r="N91" s="297">
        <v>290.29614760272051</v>
      </c>
      <c r="O91" s="297">
        <v>298.58902828881759</v>
      </c>
      <c r="P91" s="297">
        <v>355.75161474579483</v>
      </c>
      <c r="Q91" s="297">
        <v>289.83667378240051</v>
      </c>
      <c r="R91" s="297">
        <v>177.27583062600499</v>
      </c>
      <c r="S91" s="297">
        <v>199.01994564763589</v>
      </c>
      <c r="T91" s="297">
        <v>281.71545335222868</v>
      </c>
      <c r="U91" s="297">
        <v>245.92154518727619</v>
      </c>
      <c r="V91" s="297">
        <v>153.88789528196889</v>
      </c>
      <c r="W91" s="297">
        <v>171.2209168152587</v>
      </c>
      <c r="DA91" s="122" t="s">
        <v>1342</v>
      </c>
    </row>
    <row r="92" spans="1:105" ht="12" customHeight="1" x14ac:dyDescent="0.3">
      <c r="A92" s="60" t="s">
        <v>1021</v>
      </c>
      <c r="B92" s="264">
        <v>0</v>
      </c>
      <c r="C92" s="264">
        <v>0</v>
      </c>
      <c r="D92" s="264">
        <v>0</v>
      </c>
      <c r="E92" s="264">
        <v>0</v>
      </c>
      <c r="F92" s="264">
        <v>0</v>
      </c>
      <c r="G92" s="264">
        <v>0</v>
      </c>
      <c r="H92" s="264">
        <v>0</v>
      </c>
      <c r="I92" s="264">
        <v>0</v>
      </c>
      <c r="J92" s="264">
        <v>0</v>
      </c>
      <c r="K92" s="264">
        <v>0</v>
      </c>
      <c r="L92" s="264">
        <v>0</v>
      </c>
      <c r="M92" s="264">
        <v>0</v>
      </c>
      <c r="N92" s="264">
        <v>0</v>
      </c>
      <c r="O92" s="264">
        <v>0</v>
      </c>
      <c r="P92" s="264">
        <v>0</v>
      </c>
      <c r="Q92" s="264">
        <v>0</v>
      </c>
      <c r="R92" s="264">
        <v>0</v>
      </c>
      <c r="S92" s="264">
        <v>0</v>
      </c>
      <c r="T92" s="264">
        <v>0</v>
      </c>
      <c r="U92" s="264">
        <v>0</v>
      </c>
      <c r="V92" s="264">
        <v>0</v>
      </c>
      <c r="W92" s="264">
        <v>0</v>
      </c>
      <c r="DA92" s="72" t="s">
        <v>1343</v>
      </c>
    </row>
    <row r="93" spans="1:105" ht="12" customHeight="1" x14ac:dyDescent="0.3">
      <c r="A93" s="57" t="s">
        <v>1023</v>
      </c>
      <c r="B93" s="263">
        <f t="shared" ref="B93:W93" si="4">B94+B95+B106</f>
        <v>104.79415496127407</v>
      </c>
      <c r="C93" s="263">
        <f t="shared" si="4"/>
        <v>106.5572992858807</v>
      </c>
      <c r="D93" s="263">
        <f t="shared" si="4"/>
        <v>98.751669920038609</v>
      </c>
      <c r="E93" s="263">
        <f t="shared" si="4"/>
        <v>92.395841095876193</v>
      </c>
      <c r="F93" s="263">
        <f t="shared" si="4"/>
        <v>63.170058699467333</v>
      </c>
      <c r="G93" s="263">
        <f t="shared" si="4"/>
        <v>70.829243361493511</v>
      </c>
      <c r="H93" s="263">
        <f t="shared" si="4"/>
        <v>49.426389665766962</v>
      </c>
      <c r="I93" s="263">
        <f t="shared" si="4"/>
        <v>31.924816276778166</v>
      </c>
      <c r="J93" s="263">
        <f t="shared" si="4"/>
        <v>19.023694010003986</v>
      </c>
      <c r="K93" s="263">
        <f t="shared" si="4"/>
        <v>61.360359053032724</v>
      </c>
      <c r="L93" s="263">
        <f t="shared" si="4"/>
        <v>64.976874214583106</v>
      </c>
      <c r="M93" s="263">
        <f t="shared" si="4"/>
        <v>57.974305841588745</v>
      </c>
      <c r="N93" s="263">
        <f t="shared" si="4"/>
        <v>56.772678311928502</v>
      </c>
      <c r="O93" s="263">
        <f t="shared" si="4"/>
        <v>61.379276260349656</v>
      </c>
      <c r="P93" s="263">
        <f t="shared" si="4"/>
        <v>73.921607397848078</v>
      </c>
      <c r="Q93" s="263">
        <f t="shared" si="4"/>
        <v>59.527581436403182</v>
      </c>
      <c r="R93" s="263">
        <f t="shared" si="4"/>
        <v>35.226961660267058</v>
      </c>
      <c r="S93" s="263">
        <f t="shared" si="4"/>
        <v>37.795264894062171</v>
      </c>
      <c r="T93" s="263">
        <f t="shared" si="4"/>
        <v>56.583350737394738</v>
      </c>
      <c r="U93" s="263">
        <f t="shared" si="4"/>
        <v>47.7914289849586</v>
      </c>
      <c r="V93" s="263">
        <f t="shared" si="4"/>
        <v>29.928246395209861</v>
      </c>
      <c r="W93" s="263">
        <f t="shared" si="4"/>
        <v>33.73683262807161</v>
      </c>
      <c r="DA93" s="70"/>
    </row>
    <row r="94" spans="1:105" ht="12" customHeight="1" x14ac:dyDescent="0.3">
      <c r="A94" s="60" t="s">
        <v>1024</v>
      </c>
      <c r="B94" s="264">
        <v>76.860269910241982</v>
      </c>
      <c r="C94" s="264">
        <v>78.708409223127077</v>
      </c>
      <c r="D94" s="264">
        <v>73.234092394499271</v>
      </c>
      <c r="E94" s="264">
        <v>68.513153850076193</v>
      </c>
      <c r="F94" s="264">
        <v>46.82048786665279</v>
      </c>
      <c r="G94" s="264">
        <v>53.38016559550686</v>
      </c>
      <c r="H94" s="264">
        <v>37.034509875176873</v>
      </c>
      <c r="I94" s="264">
        <v>24.0585084246996</v>
      </c>
      <c r="J94" s="264">
        <v>14.593335064128951</v>
      </c>
      <c r="K94" s="264">
        <v>40.363850704525568</v>
      </c>
      <c r="L94" s="264">
        <v>41.785156072413507</v>
      </c>
      <c r="M94" s="264">
        <v>37.956956063078557</v>
      </c>
      <c r="N94" s="264">
        <v>37.163859337661719</v>
      </c>
      <c r="O94" s="264">
        <v>40.074672546718652</v>
      </c>
      <c r="P94" s="264">
        <v>47.328000829474718</v>
      </c>
      <c r="Q94" s="264">
        <v>38.167470130664107</v>
      </c>
      <c r="R94" s="264">
        <v>22.018895810776449</v>
      </c>
      <c r="S94" s="264">
        <v>24.607376808896809</v>
      </c>
      <c r="T94" s="264">
        <v>37.135479056275997</v>
      </c>
      <c r="U94" s="264">
        <v>31.828908181541689</v>
      </c>
      <c r="V94" s="264">
        <v>19.672184064068979</v>
      </c>
      <c r="W94" s="264">
        <v>22.382054717889659</v>
      </c>
      <c r="DA94" s="72" t="s">
        <v>1344</v>
      </c>
    </row>
    <row r="95" spans="1:105" ht="12" customHeight="1" x14ac:dyDescent="0.3">
      <c r="A95" s="60" t="s">
        <v>1026</v>
      </c>
      <c r="B95" s="264">
        <v>27.9338850510321</v>
      </c>
      <c r="C95" s="264">
        <v>27.848890062753629</v>
      </c>
      <c r="D95" s="264">
        <v>25.517577525539341</v>
      </c>
      <c r="E95" s="264">
        <v>23.8826872458</v>
      </c>
      <c r="F95" s="264">
        <v>16.349570832814539</v>
      </c>
      <c r="G95" s="264">
        <v>17.449077765986651</v>
      </c>
      <c r="H95" s="264">
        <v>12.391879790590091</v>
      </c>
      <c r="I95" s="264">
        <v>7.8663078520785659</v>
      </c>
      <c r="J95" s="264">
        <v>4.4303589458750334</v>
      </c>
      <c r="K95" s="264">
        <v>20.99650834850716</v>
      </c>
      <c r="L95" s="264">
        <v>23.191718142169599</v>
      </c>
      <c r="M95" s="264">
        <v>20.017349778510191</v>
      </c>
      <c r="N95" s="264">
        <v>19.608818974266779</v>
      </c>
      <c r="O95" s="264">
        <v>21.304603713631</v>
      </c>
      <c r="P95" s="264">
        <v>26.59360656837336</v>
      </c>
      <c r="Q95" s="264">
        <v>21.360111305739078</v>
      </c>
      <c r="R95" s="264">
        <v>13.208065849490611</v>
      </c>
      <c r="S95" s="264">
        <v>13.18788808516536</v>
      </c>
      <c r="T95" s="264">
        <v>19.447871681118741</v>
      </c>
      <c r="U95" s="264">
        <v>15.962520803416909</v>
      </c>
      <c r="V95" s="264">
        <v>10.25606233114088</v>
      </c>
      <c r="W95" s="264">
        <v>11.35477791018195</v>
      </c>
      <c r="DA95" s="72" t="s">
        <v>1345</v>
      </c>
    </row>
    <row r="96" spans="1:105" ht="12" customHeight="1" x14ac:dyDescent="0.3">
      <c r="A96" s="64" t="s">
        <v>30</v>
      </c>
      <c r="B96" s="231">
        <v>4.1622696900028733E-2</v>
      </c>
      <c r="C96" s="231">
        <v>4.1766288836920691E-2</v>
      </c>
      <c r="D96" s="231">
        <v>0</v>
      </c>
      <c r="E96" s="231">
        <v>0</v>
      </c>
      <c r="F96" s="231">
        <v>0.1436562629466801</v>
      </c>
      <c r="G96" s="231">
        <v>7.6947294019824072E-2</v>
      </c>
      <c r="H96" s="231">
        <v>4.2994492942399112E-2</v>
      </c>
      <c r="I96" s="231">
        <v>0</v>
      </c>
      <c r="J96" s="231">
        <v>0</v>
      </c>
      <c r="K96" s="231">
        <v>1.649320293113235E-2</v>
      </c>
      <c r="L96" s="231">
        <v>0</v>
      </c>
      <c r="M96" s="231">
        <v>0</v>
      </c>
      <c r="N96" s="231">
        <v>5.5534631502140016E-3</v>
      </c>
      <c r="O96" s="231">
        <v>6.7013481835250965E-2</v>
      </c>
      <c r="P96" s="231">
        <v>7.9549948170776597E-2</v>
      </c>
      <c r="Q96" s="231">
        <v>6.6109197034368392E-2</v>
      </c>
      <c r="R96" s="231">
        <v>3.9198149357383819E-2</v>
      </c>
      <c r="S96" s="231">
        <v>5.0992298701683987E-2</v>
      </c>
      <c r="T96" s="231">
        <v>7.0029868766429637E-2</v>
      </c>
      <c r="U96" s="231">
        <v>0.10780530305729109</v>
      </c>
      <c r="V96" s="231">
        <v>4.8532732147407963E-2</v>
      </c>
      <c r="W96" s="231">
        <v>4.7632586382646627E-2</v>
      </c>
      <c r="DA96" s="73" t="s">
        <v>1346</v>
      </c>
    </row>
    <row r="97" spans="1:105" ht="12" customHeight="1" x14ac:dyDescent="0.3">
      <c r="A97" s="64" t="s">
        <v>32</v>
      </c>
      <c r="B97" s="231">
        <v>0</v>
      </c>
      <c r="C97" s="231">
        <v>0</v>
      </c>
      <c r="D97" s="231">
        <v>0</v>
      </c>
      <c r="E97" s="231">
        <v>0</v>
      </c>
      <c r="F97" s="231">
        <v>0</v>
      </c>
      <c r="G97" s="231">
        <v>0</v>
      </c>
      <c r="H97" s="231">
        <v>0</v>
      </c>
      <c r="I97" s="231">
        <v>0</v>
      </c>
      <c r="J97" s="231">
        <v>0</v>
      </c>
      <c r="K97" s="231">
        <v>0</v>
      </c>
      <c r="L97" s="231">
        <v>0</v>
      </c>
      <c r="M97" s="231">
        <v>0</v>
      </c>
      <c r="N97" s="231">
        <v>0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1347</v>
      </c>
    </row>
    <row r="98" spans="1:105" ht="12" customHeight="1" x14ac:dyDescent="0.3">
      <c r="A98" s="64" t="s">
        <v>33</v>
      </c>
      <c r="B98" s="231">
        <v>1.6748358836750841</v>
      </c>
      <c r="C98" s="231">
        <v>0</v>
      </c>
      <c r="D98" s="231">
        <v>0.38593111710397382</v>
      </c>
      <c r="E98" s="231">
        <v>0</v>
      </c>
      <c r="F98" s="231">
        <v>0</v>
      </c>
      <c r="G98" s="231">
        <v>0</v>
      </c>
      <c r="H98" s="231">
        <v>0</v>
      </c>
      <c r="I98" s="231">
        <v>0</v>
      </c>
      <c r="J98" s="231">
        <v>0</v>
      </c>
      <c r="K98" s="231">
        <v>0.69606989872781611</v>
      </c>
      <c r="L98" s="231">
        <v>0.60463523764053129</v>
      </c>
      <c r="M98" s="231">
        <v>0.72268217315358663</v>
      </c>
      <c r="N98" s="231">
        <v>0.68323180574191711</v>
      </c>
      <c r="O98" s="231">
        <v>0.7051193671730086</v>
      </c>
      <c r="P98" s="231">
        <v>1.005478845485501</v>
      </c>
      <c r="Q98" s="231">
        <v>0.83067790186394419</v>
      </c>
      <c r="R98" s="231">
        <v>0.4109310106024251</v>
      </c>
      <c r="S98" s="231">
        <v>0.54581228056388642</v>
      </c>
      <c r="T98" s="231">
        <v>1.2128405597831391</v>
      </c>
      <c r="U98" s="231">
        <v>1.2604852705531591</v>
      </c>
      <c r="V98" s="231">
        <v>0.70985876261160508</v>
      </c>
      <c r="W98" s="231">
        <v>0.69874104118729241</v>
      </c>
      <c r="DA98" s="73" t="s">
        <v>1348</v>
      </c>
    </row>
    <row r="99" spans="1:105" ht="12" customHeight="1" x14ac:dyDescent="0.3">
      <c r="A99" s="64" t="s">
        <v>160</v>
      </c>
      <c r="B99" s="231">
        <v>0.28135553663254381</v>
      </c>
      <c r="C99" s="231">
        <v>0.31847767041239122</v>
      </c>
      <c r="D99" s="231">
        <v>0.21994656251581671</v>
      </c>
      <c r="E99" s="231">
        <v>0.13626387473014709</v>
      </c>
      <c r="F99" s="231">
        <v>0.2385570408058848</v>
      </c>
      <c r="G99" s="231">
        <v>0.39160970915407239</v>
      </c>
      <c r="H99" s="231">
        <v>0.2109764228023969</v>
      </c>
      <c r="I99" s="231">
        <v>0.1053534362952136</v>
      </c>
      <c r="J99" s="231">
        <v>3.5378375078218949E-2</v>
      </c>
      <c r="K99" s="231">
        <v>5.6145021179954228E-2</v>
      </c>
      <c r="L99" s="231">
        <v>4.8178381793676332E-2</v>
      </c>
      <c r="M99" s="231">
        <v>4.5906891260111292E-2</v>
      </c>
      <c r="N99" s="231">
        <v>9.9823372415523956E-2</v>
      </c>
      <c r="O99" s="231">
        <v>0.1055496848187391</v>
      </c>
      <c r="P99" s="231">
        <v>0.12670424678325909</v>
      </c>
      <c r="Q99" s="231">
        <v>0.1155911004041006</v>
      </c>
      <c r="R99" s="231">
        <v>5.3790376976201648E-2</v>
      </c>
      <c r="S99" s="231">
        <v>6.9611997254598088E-2</v>
      </c>
      <c r="T99" s="231">
        <v>0.1011302933893125</v>
      </c>
      <c r="U99" s="231">
        <v>9.9075572677398485E-2</v>
      </c>
      <c r="V99" s="231">
        <v>5.4392945309595431E-2</v>
      </c>
      <c r="W99" s="231">
        <v>5.1631470359916373E-2</v>
      </c>
      <c r="DA99" s="73" t="s">
        <v>1349</v>
      </c>
    </row>
    <row r="100" spans="1:105" ht="12" customHeight="1" x14ac:dyDescent="0.3">
      <c r="A100" s="64" t="s">
        <v>70</v>
      </c>
      <c r="B100" s="231">
        <v>2.8541796850944938</v>
      </c>
      <c r="C100" s="231">
        <v>3.7212579559349148</v>
      </c>
      <c r="D100" s="231">
        <v>2.3201860093933591</v>
      </c>
      <c r="E100" s="231">
        <v>2.049508999269595</v>
      </c>
      <c r="F100" s="231">
        <v>1.8638505973325941</v>
      </c>
      <c r="G100" s="231">
        <v>2.2582683599408448</v>
      </c>
      <c r="H100" s="231">
        <v>1.33555016088506</v>
      </c>
      <c r="I100" s="231">
        <v>0.73024733230652805</v>
      </c>
      <c r="J100" s="231">
        <v>0.34726898540563989</v>
      </c>
      <c r="K100" s="231">
        <v>0.26702132343342411</v>
      </c>
      <c r="L100" s="231">
        <v>0.30054602810919739</v>
      </c>
      <c r="M100" s="231">
        <v>0.3107241374529599</v>
      </c>
      <c r="N100" s="231">
        <v>0.24657146916199971</v>
      </c>
      <c r="O100" s="231">
        <v>0.1840808403504253</v>
      </c>
      <c r="P100" s="231">
        <v>0.14509966616636399</v>
      </c>
      <c r="Q100" s="231">
        <v>0.13631175776759821</v>
      </c>
      <c r="R100" s="231">
        <v>7.771481909569404E-2</v>
      </c>
      <c r="S100" s="231">
        <v>0.1045350832144724</v>
      </c>
      <c r="T100" s="231">
        <v>0.1517756253925728</v>
      </c>
      <c r="U100" s="231">
        <v>0.1229697510607743</v>
      </c>
      <c r="V100" s="231">
        <v>6.9733957687217352E-2</v>
      </c>
      <c r="W100" s="231">
        <v>6.528636920457874E-2</v>
      </c>
      <c r="DA100" s="73" t="s">
        <v>1350</v>
      </c>
    </row>
    <row r="101" spans="1:105" ht="12" customHeight="1" x14ac:dyDescent="0.3">
      <c r="A101" s="64" t="s">
        <v>34</v>
      </c>
      <c r="B101" s="231">
        <v>6.4607046842060575E-2</v>
      </c>
      <c r="C101" s="231">
        <v>3.1987431673410741E-2</v>
      </c>
      <c r="D101" s="231">
        <v>0.1186395999205347</v>
      </c>
      <c r="E101" s="231">
        <v>2.7310828094354971E-2</v>
      </c>
      <c r="F101" s="231">
        <v>2.7229485577948041E-2</v>
      </c>
      <c r="G101" s="231">
        <v>2.7092464505032939E-2</v>
      </c>
      <c r="H101" s="231">
        <v>1.9164206573443341E-2</v>
      </c>
      <c r="I101" s="231">
        <v>0</v>
      </c>
      <c r="J101" s="231">
        <v>0</v>
      </c>
      <c r="K101" s="231">
        <v>15.194898311368069</v>
      </c>
      <c r="L101" s="231">
        <v>16.553728374776981</v>
      </c>
      <c r="M101" s="231">
        <v>13.552534129378479</v>
      </c>
      <c r="N101" s="231">
        <v>13.576360402611821</v>
      </c>
      <c r="O101" s="231">
        <v>15.25888206350592</v>
      </c>
      <c r="P101" s="231">
        <v>19.465404317812268</v>
      </c>
      <c r="Q101" s="231">
        <v>15.495190382799571</v>
      </c>
      <c r="R101" s="231">
        <v>9.9489278628191222</v>
      </c>
      <c r="S101" s="231">
        <v>8.5230217184928403</v>
      </c>
      <c r="T101" s="231">
        <v>12.351252338514</v>
      </c>
      <c r="U101" s="231">
        <v>9.08749014376723</v>
      </c>
      <c r="V101" s="231">
        <v>6.2122188096812829</v>
      </c>
      <c r="W101" s="231">
        <v>7.0330887560063848</v>
      </c>
      <c r="DA101" s="73" t="s">
        <v>1351</v>
      </c>
    </row>
    <row r="102" spans="1:105" ht="12" customHeight="1" x14ac:dyDescent="0.3">
      <c r="A102" s="64" t="s">
        <v>162</v>
      </c>
      <c r="B102" s="231">
        <v>23.01728420188789</v>
      </c>
      <c r="C102" s="231">
        <v>23.735400715895992</v>
      </c>
      <c r="D102" s="231">
        <v>22.472874236605659</v>
      </c>
      <c r="E102" s="231">
        <v>21.6696035437059</v>
      </c>
      <c r="F102" s="231">
        <v>14.07627744615143</v>
      </c>
      <c r="G102" s="231">
        <v>14.695159938366871</v>
      </c>
      <c r="H102" s="231">
        <v>10.78319450738679</v>
      </c>
      <c r="I102" s="231">
        <v>7.0307070834768242</v>
      </c>
      <c r="J102" s="231">
        <v>4.0477115853911751</v>
      </c>
      <c r="K102" s="231">
        <v>4.7658805908667627</v>
      </c>
      <c r="L102" s="231">
        <v>5.2468769156969808</v>
      </c>
      <c r="M102" s="231">
        <v>4.7751106635737894</v>
      </c>
      <c r="N102" s="231">
        <v>4.4258038980177874</v>
      </c>
      <c r="O102" s="231">
        <v>4.4258481835336996</v>
      </c>
      <c r="P102" s="231">
        <v>5.328771925750992</v>
      </c>
      <c r="Q102" s="231">
        <v>4.5366939775058004</v>
      </c>
      <c r="R102" s="231">
        <v>2.640804592802851</v>
      </c>
      <c r="S102" s="231">
        <v>3.853135638022867</v>
      </c>
      <c r="T102" s="231">
        <v>5.5011613956819234</v>
      </c>
      <c r="U102" s="231">
        <v>5.262222919112876</v>
      </c>
      <c r="V102" s="231">
        <v>3.147507676022081</v>
      </c>
      <c r="W102" s="231">
        <v>3.4443460245815229</v>
      </c>
      <c r="DA102" s="73" t="s">
        <v>1352</v>
      </c>
    </row>
    <row r="103" spans="1:105" ht="12" customHeight="1" x14ac:dyDescent="0.3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1353</v>
      </c>
    </row>
    <row r="104" spans="1:105" ht="12" customHeight="1" x14ac:dyDescent="0.3">
      <c r="A104" s="64" t="s">
        <v>73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0.43775320415222868</v>
      </c>
      <c r="M104" s="231">
        <v>0.61039178369127101</v>
      </c>
      <c r="N104" s="231">
        <v>0.57147456316752099</v>
      </c>
      <c r="O104" s="231">
        <v>0.55811009241395726</v>
      </c>
      <c r="P104" s="231">
        <v>0.4425976182042044</v>
      </c>
      <c r="Q104" s="231">
        <v>0.17953698836370019</v>
      </c>
      <c r="R104" s="231">
        <v>3.6699037836933443E-2</v>
      </c>
      <c r="S104" s="231">
        <v>4.0779068915013539E-2</v>
      </c>
      <c r="T104" s="231">
        <v>5.9681599591359068E-2</v>
      </c>
      <c r="U104" s="231">
        <v>2.2471843188185139E-2</v>
      </c>
      <c r="V104" s="231">
        <v>1.381744768169103E-2</v>
      </c>
      <c r="W104" s="231">
        <v>1.405166245961059E-2</v>
      </c>
      <c r="DA104" s="73" t="s">
        <v>1354</v>
      </c>
    </row>
    <row r="105" spans="1:105" ht="12" customHeight="1" x14ac:dyDescent="0.3">
      <c r="A105" s="64" t="s">
        <v>79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1355</v>
      </c>
    </row>
    <row r="106" spans="1:105" ht="12" customHeight="1" x14ac:dyDescent="0.3">
      <c r="A106" s="60" t="s">
        <v>1038</v>
      </c>
      <c r="B106" s="264">
        <v>0</v>
      </c>
      <c r="C106" s="264">
        <v>0</v>
      </c>
      <c r="D106" s="264">
        <v>0</v>
      </c>
      <c r="E106" s="264">
        <v>0</v>
      </c>
      <c r="F106" s="264">
        <v>0</v>
      </c>
      <c r="G106" s="264">
        <v>0</v>
      </c>
      <c r="H106" s="264">
        <v>0</v>
      </c>
      <c r="I106" s="264">
        <v>0</v>
      </c>
      <c r="J106" s="264">
        <v>0</v>
      </c>
      <c r="K106" s="264">
        <v>0</v>
      </c>
      <c r="L106" s="264">
        <v>0</v>
      </c>
      <c r="M106" s="264">
        <v>0</v>
      </c>
      <c r="N106" s="264">
        <v>0</v>
      </c>
      <c r="O106" s="264">
        <v>0</v>
      </c>
      <c r="P106" s="264">
        <v>0</v>
      </c>
      <c r="Q106" s="264">
        <v>0</v>
      </c>
      <c r="R106" s="264">
        <v>0</v>
      </c>
      <c r="S106" s="264">
        <v>0</v>
      </c>
      <c r="T106" s="264">
        <v>0</v>
      </c>
      <c r="U106" s="264">
        <v>0</v>
      </c>
      <c r="V106" s="264">
        <v>0</v>
      </c>
      <c r="W106" s="264">
        <v>0</v>
      </c>
      <c r="DA106" s="72" t="s">
        <v>1356</v>
      </c>
    </row>
    <row r="107" spans="1:105" ht="12" customHeight="1" x14ac:dyDescent="0.3">
      <c r="A107" s="132" t="s">
        <v>1040</v>
      </c>
      <c r="B107" s="318">
        <v>0</v>
      </c>
      <c r="C107" s="318">
        <v>0</v>
      </c>
      <c r="D107" s="318">
        <v>0</v>
      </c>
      <c r="E107" s="318">
        <v>0</v>
      </c>
      <c r="F107" s="318">
        <v>0</v>
      </c>
      <c r="G107" s="318">
        <v>0</v>
      </c>
      <c r="H107" s="318">
        <v>0</v>
      </c>
      <c r="I107" s="318">
        <v>0</v>
      </c>
      <c r="J107" s="318">
        <v>0</v>
      </c>
      <c r="K107" s="318">
        <v>0</v>
      </c>
      <c r="L107" s="318">
        <v>0</v>
      </c>
      <c r="M107" s="318">
        <v>0</v>
      </c>
      <c r="N107" s="318">
        <v>0</v>
      </c>
      <c r="O107" s="318">
        <v>0</v>
      </c>
      <c r="P107" s="318">
        <v>0</v>
      </c>
      <c r="Q107" s="318">
        <v>0</v>
      </c>
      <c r="R107" s="318">
        <v>0</v>
      </c>
      <c r="S107" s="318">
        <v>0</v>
      </c>
      <c r="T107" s="318">
        <v>0</v>
      </c>
      <c r="U107" s="318">
        <v>0</v>
      </c>
      <c r="V107" s="318">
        <v>0</v>
      </c>
      <c r="W107" s="318">
        <v>0</v>
      </c>
      <c r="DA107" s="139" t="s">
        <v>1357</v>
      </c>
    </row>
    <row r="108" spans="1:105" ht="12" customHeight="1" x14ac:dyDescent="0.3">
      <c r="A108" s="100" t="s">
        <v>106</v>
      </c>
      <c r="B108" s="281">
        <v>0</v>
      </c>
      <c r="C108" s="281">
        <v>0</v>
      </c>
      <c r="D108" s="281">
        <v>0</v>
      </c>
      <c r="E108" s="281">
        <v>0</v>
      </c>
      <c r="F108" s="281">
        <v>0</v>
      </c>
      <c r="G108" s="281">
        <v>0</v>
      </c>
      <c r="H108" s="281">
        <v>0</v>
      </c>
      <c r="I108" s="281">
        <v>0</v>
      </c>
      <c r="J108" s="281">
        <v>0</v>
      </c>
      <c r="K108" s="281">
        <v>0</v>
      </c>
      <c r="L108" s="281">
        <v>0</v>
      </c>
      <c r="M108" s="281">
        <v>0</v>
      </c>
      <c r="N108" s="281">
        <v>0</v>
      </c>
      <c r="O108" s="281">
        <v>0</v>
      </c>
      <c r="P108" s="281">
        <v>0</v>
      </c>
      <c r="Q108" s="281">
        <v>0</v>
      </c>
      <c r="R108" s="281">
        <v>0</v>
      </c>
      <c r="S108" s="281">
        <v>0</v>
      </c>
      <c r="T108" s="281">
        <v>0</v>
      </c>
      <c r="U108" s="281">
        <v>0</v>
      </c>
      <c r="V108" s="281">
        <v>0</v>
      </c>
      <c r="W108" s="281">
        <v>0</v>
      </c>
      <c r="DA108" s="105" t="s">
        <v>1358</v>
      </c>
    </row>
    <row r="109" spans="1:105" ht="12" customHeight="1" x14ac:dyDescent="0.3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3">
      <c r="A110" s="34" t="s">
        <v>48</v>
      </c>
      <c r="B110" s="225">
        <v>195.60973286690381</v>
      </c>
      <c r="C110" s="225">
        <v>220.9765381531777</v>
      </c>
      <c r="D110" s="225">
        <v>229.66567141824439</v>
      </c>
      <c r="E110" s="225">
        <v>239.22070776226789</v>
      </c>
      <c r="F110" s="225">
        <v>185.09242643714151</v>
      </c>
      <c r="G110" s="225">
        <v>232.25815807681201</v>
      </c>
      <c r="H110" s="225">
        <v>177.76531058853331</v>
      </c>
      <c r="I110" s="225">
        <v>226.11235634949489</v>
      </c>
      <c r="J110" s="225">
        <v>186.79945915011331</v>
      </c>
      <c r="K110" s="225">
        <v>236.6674470685046</v>
      </c>
      <c r="L110" s="225">
        <v>252.47318727411681</v>
      </c>
      <c r="M110" s="225">
        <v>240.86988622030461</v>
      </c>
      <c r="N110" s="225">
        <v>254.00765807895229</v>
      </c>
      <c r="O110" s="225">
        <v>275.71366729025431</v>
      </c>
      <c r="P110" s="225">
        <v>270.61869204544888</v>
      </c>
      <c r="Q110" s="225">
        <v>273.00335565977332</v>
      </c>
      <c r="R110" s="225">
        <v>292.09919963171899</v>
      </c>
      <c r="S110" s="225">
        <v>265.47016522989878</v>
      </c>
      <c r="T110" s="225">
        <v>263.55245917345258</v>
      </c>
      <c r="U110" s="225">
        <v>260.41106106302851</v>
      </c>
      <c r="V110" s="225">
        <v>254.19457299552269</v>
      </c>
      <c r="W110" s="225">
        <v>220.6490103840209</v>
      </c>
      <c r="DA110" s="89" t="s">
        <v>1359</v>
      </c>
    </row>
    <row r="111" spans="1:105" ht="12" customHeight="1" x14ac:dyDescent="0.3">
      <c r="A111" s="55" t="s">
        <v>92</v>
      </c>
      <c r="B111" s="261">
        <v>0</v>
      </c>
      <c r="C111" s="261">
        <v>0</v>
      </c>
      <c r="D111" s="261">
        <v>0</v>
      </c>
      <c r="E111" s="261">
        <v>0</v>
      </c>
      <c r="F111" s="261">
        <v>0</v>
      </c>
      <c r="G111" s="261">
        <v>0</v>
      </c>
      <c r="H111" s="261">
        <v>0</v>
      </c>
      <c r="I111" s="261">
        <v>0</v>
      </c>
      <c r="J111" s="261">
        <v>0</v>
      </c>
      <c r="K111" s="261">
        <v>0</v>
      </c>
      <c r="L111" s="261">
        <v>0</v>
      </c>
      <c r="M111" s="261">
        <v>0</v>
      </c>
      <c r="N111" s="261">
        <v>0</v>
      </c>
      <c r="O111" s="261">
        <v>0</v>
      </c>
      <c r="P111" s="261">
        <v>0</v>
      </c>
      <c r="Q111" s="261">
        <v>0</v>
      </c>
      <c r="R111" s="261">
        <v>0</v>
      </c>
      <c r="S111" s="261">
        <v>0</v>
      </c>
      <c r="T111" s="261">
        <v>0</v>
      </c>
      <c r="U111" s="261">
        <v>0</v>
      </c>
      <c r="V111" s="261">
        <v>0</v>
      </c>
      <c r="W111" s="261">
        <v>0</v>
      </c>
      <c r="DA111" s="67" t="s">
        <v>1360</v>
      </c>
    </row>
    <row r="112" spans="1:105" ht="12" customHeight="1" x14ac:dyDescent="0.3">
      <c r="A112" s="202" t="s">
        <v>93</v>
      </c>
      <c r="B112" s="226">
        <v>0</v>
      </c>
      <c r="C112" s="226">
        <v>0</v>
      </c>
      <c r="D112" s="226">
        <v>0</v>
      </c>
      <c r="E112" s="226">
        <v>0</v>
      </c>
      <c r="F112" s="226">
        <v>0</v>
      </c>
      <c r="G112" s="226">
        <v>0</v>
      </c>
      <c r="H112" s="226">
        <v>0</v>
      </c>
      <c r="I112" s="226">
        <v>0</v>
      </c>
      <c r="J112" s="226">
        <v>0</v>
      </c>
      <c r="K112" s="226">
        <v>0</v>
      </c>
      <c r="L112" s="226">
        <v>0</v>
      </c>
      <c r="M112" s="226">
        <v>0</v>
      </c>
      <c r="N112" s="226">
        <v>0</v>
      </c>
      <c r="O112" s="226">
        <v>0</v>
      </c>
      <c r="P112" s="226">
        <v>0</v>
      </c>
      <c r="Q112" s="226">
        <v>0</v>
      </c>
      <c r="R112" s="226">
        <v>0</v>
      </c>
      <c r="S112" s="226">
        <v>0</v>
      </c>
      <c r="T112" s="226">
        <v>0</v>
      </c>
      <c r="U112" s="226">
        <v>0</v>
      </c>
      <c r="V112" s="226">
        <v>0</v>
      </c>
      <c r="W112" s="226">
        <v>0</v>
      </c>
      <c r="DA112" s="174" t="s">
        <v>1361</v>
      </c>
    </row>
    <row r="113" spans="1:105" ht="12" customHeight="1" x14ac:dyDescent="0.3">
      <c r="A113" s="202" t="s">
        <v>94</v>
      </c>
      <c r="B113" s="226">
        <v>0</v>
      </c>
      <c r="C113" s="226">
        <v>0</v>
      </c>
      <c r="D113" s="226">
        <v>0</v>
      </c>
      <c r="E113" s="226">
        <v>0</v>
      </c>
      <c r="F113" s="226">
        <v>0</v>
      </c>
      <c r="G113" s="226">
        <v>0</v>
      </c>
      <c r="H113" s="226">
        <v>0</v>
      </c>
      <c r="I113" s="226">
        <v>0</v>
      </c>
      <c r="J113" s="226">
        <v>0</v>
      </c>
      <c r="K113" s="226">
        <v>0</v>
      </c>
      <c r="L113" s="226">
        <v>0</v>
      </c>
      <c r="M113" s="226">
        <v>0</v>
      </c>
      <c r="N113" s="226">
        <v>0</v>
      </c>
      <c r="O113" s="226">
        <v>0</v>
      </c>
      <c r="P113" s="226">
        <v>0</v>
      </c>
      <c r="Q113" s="226">
        <v>0</v>
      </c>
      <c r="R113" s="226">
        <v>0</v>
      </c>
      <c r="S113" s="226">
        <v>0</v>
      </c>
      <c r="T113" s="226">
        <v>0</v>
      </c>
      <c r="U113" s="226">
        <v>0</v>
      </c>
      <c r="V113" s="226">
        <v>0</v>
      </c>
      <c r="W113" s="226">
        <v>0</v>
      </c>
      <c r="DA113" s="174" t="s">
        <v>1362</v>
      </c>
    </row>
    <row r="114" spans="1:105" ht="12" customHeight="1" x14ac:dyDescent="0.3">
      <c r="A114" s="202" t="s">
        <v>95</v>
      </c>
      <c r="B114" s="226">
        <v>0</v>
      </c>
      <c r="C114" s="226">
        <v>0</v>
      </c>
      <c r="D114" s="226">
        <v>0</v>
      </c>
      <c r="E114" s="226">
        <v>0</v>
      </c>
      <c r="F114" s="226">
        <v>0</v>
      </c>
      <c r="G114" s="226">
        <v>0</v>
      </c>
      <c r="H114" s="226">
        <v>0</v>
      </c>
      <c r="I114" s="226">
        <v>0</v>
      </c>
      <c r="J114" s="226">
        <v>0</v>
      </c>
      <c r="K114" s="226">
        <v>0</v>
      </c>
      <c r="L114" s="226">
        <v>0</v>
      </c>
      <c r="M114" s="226">
        <v>0</v>
      </c>
      <c r="N114" s="226">
        <v>0</v>
      </c>
      <c r="O114" s="226">
        <v>0</v>
      </c>
      <c r="P114" s="226">
        <v>0</v>
      </c>
      <c r="Q114" s="226">
        <v>0</v>
      </c>
      <c r="R114" s="226">
        <v>0</v>
      </c>
      <c r="S114" s="226">
        <v>0</v>
      </c>
      <c r="T114" s="226">
        <v>0</v>
      </c>
      <c r="U114" s="226">
        <v>0</v>
      </c>
      <c r="V114" s="226">
        <v>0</v>
      </c>
      <c r="W114" s="226">
        <v>0</v>
      </c>
      <c r="DA114" s="174" t="s">
        <v>1363</v>
      </c>
    </row>
    <row r="115" spans="1:105" ht="12" customHeight="1" x14ac:dyDescent="0.3">
      <c r="A115" s="56" t="s">
        <v>96</v>
      </c>
      <c r="B115" s="262">
        <v>10.976513252696209</v>
      </c>
      <c r="C115" s="262">
        <v>12.67953149268852</v>
      </c>
      <c r="D115" s="262">
        <v>13.34043273157439</v>
      </c>
      <c r="E115" s="262">
        <v>13.878026987608999</v>
      </c>
      <c r="F115" s="262">
        <v>10.22489501128951</v>
      </c>
      <c r="G115" s="262">
        <v>13.53723355120834</v>
      </c>
      <c r="H115" s="262">
        <v>10.15793810085234</v>
      </c>
      <c r="I115" s="262">
        <v>13.17382843277476</v>
      </c>
      <c r="J115" s="262">
        <v>11.264559080128381</v>
      </c>
      <c r="K115" s="262">
        <v>10.708261345507211</v>
      </c>
      <c r="L115" s="262">
        <v>10.833338418641841</v>
      </c>
      <c r="M115" s="262">
        <v>10.73003860812997</v>
      </c>
      <c r="N115" s="262">
        <v>11.4158810379967</v>
      </c>
      <c r="O115" s="262">
        <v>12.44699543158697</v>
      </c>
      <c r="P115" s="262">
        <v>11.70298846084215</v>
      </c>
      <c r="Q115" s="262">
        <v>11.786924036611801</v>
      </c>
      <c r="R115" s="262">
        <v>11.9057551423045</v>
      </c>
      <c r="S115" s="262">
        <v>11.63470993344662</v>
      </c>
      <c r="T115" s="262">
        <v>11.731544361740349</v>
      </c>
      <c r="U115" s="262">
        <v>11.77498632469567</v>
      </c>
      <c r="V115" s="262">
        <v>11.222593260315</v>
      </c>
      <c r="W115" s="262">
        <v>10.08670876297449</v>
      </c>
      <c r="DA115" s="68" t="s">
        <v>1364</v>
      </c>
    </row>
    <row r="116" spans="1:105" ht="12" customHeight="1" x14ac:dyDescent="0.3">
      <c r="A116" s="37" t="s">
        <v>160</v>
      </c>
      <c r="B116" s="228">
        <v>0.13255292202576849</v>
      </c>
      <c r="C116" s="228">
        <v>0.16787927447120241</v>
      </c>
      <c r="D116" s="228">
        <v>0.12930002610767841</v>
      </c>
      <c r="E116" s="228">
        <v>8.6723160085909815E-2</v>
      </c>
      <c r="F116" s="228">
        <v>0.17039810684968301</v>
      </c>
      <c r="G116" s="228">
        <v>0.3513881511812279</v>
      </c>
      <c r="H116" s="228">
        <v>0.19492924543143539</v>
      </c>
      <c r="I116" s="228">
        <v>0.19449219786055669</v>
      </c>
      <c r="J116" s="228">
        <v>9.7602991872783693E-2</v>
      </c>
      <c r="K116" s="228">
        <v>0.1246811212578359</v>
      </c>
      <c r="L116" s="228">
        <v>9.8569832628711856E-2</v>
      </c>
      <c r="M116" s="228">
        <v>0.1021740140950782</v>
      </c>
      <c r="N116" s="228">
        <v>0.2518041535926473</v>
      </c>
      <c r="O116" s="228">
        <v>0.28992740935855271</v>
      </c>
      <c r="P116" s="228">
        <v>0.27180365034118698</v>
      </c>
      <c r="Q116" s="228">
        <v>0.29285899229193529</v>
      </c>
      <c r="R116" s="228">
        <v>0.23766653781863989</v>
      </c>
      <c r="S116" s="228">
        <v>0.2064663524774118</v>
      </c>
      <c r="T116" s="228">
        <v>0.21177307235304341</v>
      </c>
      <c r="U116" s="228">
        <v>0.21759906022285219</v>
      </c>
      <c r="V116" s="228">
        <v>0.19064611105458651</v>
      </c>
      <c r="W116" s="228">
        <v>0.1489688092323804</v>
      </c>
      <c r="DA116" s="69" t="s">
        <v>1365</v>
      </c>
    </row>
    <row r="117" spans="1:105" ht="12" customHeight="1" x14ac:dyDescent="0.3">
      <c r="A117" s="37" t="s">
        <v>162</v>
      </c>
      <c r="B117" s="228">
        <v>10.84396033067044</v>
      </c>
      <c r="C117" s="228">
        <v>12.51165221821732</v>
      </c>
      <c r="D117" s="228">
        <v>13.21113270546671</v>
      </c>
      <c r="E117" s="228">
        <v>13.791303827523089</v>
      </c>
      <c r="F117" s="228">
        <v>10.05449690443983</v>
      </c>
      <c r="G117" s="228">
        <v>13.185845400027111</v>
      </c>
      <c r="H117" s="228">
        <v>9.9630088554209024</v>
      </c>
      <c r="I117" s="228">
        <v>12.979336234914211</v>
      </c>
      <c r="J117" s="228">
        <v>11.166956088255599</v>
      </c>
      <c r="K117" s="228">
        <v>10.583580224249379</v>
      </c>
      <c r="L117" s="228">
        <v>10.73476858601313</v>
      </c>
      <c r="M117" s="228">
        <v>10.627864594034889</v>
      </c>
      <c r="N117" s="228">
        <v>11.16407688440405</v>
      </c>
      <c r="O117" s="228">
        <v>12.157068022228421</v>
      </c>
      <c r="P117" s="228">
        <v>11.431184810500961</v>
      </c>
      <c r="Q117" s="228">
        <v>11.49406504431987</v>
      </c>
      <c r="R117" s="228">
        <v>11.66808860448586</v>
      </c>
      <c r="S117" s="228">
        <v>11.4282435809692</v>
      </c>
      <c r="T117" s="228">
        <v>11.519771289387309</v>
      </c>
      <c r="U117" s="228">
        <v>11.55738726447281</v>
      </c>
      <c r="V117" s="228">
        <v>11.031947149260411</v>
      </c>
      <c r="W117" s="228">
        <v>9.9377399537421098</v>
      </c>
      <c r="DA117" s="69" t="s">
        <v>1366</v>
      </c>
    </row>
    <row r="118" spans="1:105" ht="12" customHeight="1" x14ac:dyDescent="0.3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1367</v>
      </c>
    </row>
    <row r="119" spans="1:105" ht="12" customHeight="1" x14ac:dyDescent="0.3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1368</v>
      </c>
    </row>
    <row r="120" spans="1:105" ht="12" customHeight="1" x14ac:dyDescent="0.3">
      <c r="A120" s="37" t="s">
        <v>38</v>
      </c>
      <c r="B120" s="228">
        <v>0</v>
      </c>
      <c r="C120" s="228">
        <v>0</v>
      </c>
      <c r="D120" s="228">
        <v>0</v>
      </c>
      <c r="E120" s="228">
        <v>0</v>
      </c>
      <c r="F120" s="228">
        <v>0</v>
      </c>
      <c r="G120" s="228">
        <v>0</v>
      </c>
      <c r="H120" s="228">
        <v>0</v>
      </c>
      <c r="I120" s="228">
        <v>0</v>
      </c>
      <c r="J120" s="228">
        <v>0</v>
      </c>
      <c r="K120" s="228">
        <v>0</v>
      </c>
      <c r="L120" s="228">
        <v>0</v>
      </c>
      <c r="M120" s="228">
        <v>0</v>
      </c>
      <c r="N120" s="228">
        <v>0</v>
      </c>
      <c r="O120" s="228">
        <v>0</v>
      </c>
      <c r="P120" s="228">
        <v>0</v>
      </c>
      <c r="Q120" s="228">
        <v>0</v>
      </c>
      <c r="R120" s="228">
        <v>0</v>
      </c>
      <c r="S120" s="228">
        <v>0</v>
      </c>
      <c r="T120" s="228">
        <v>0</v>
      </c>
      <c r="U120" s="228">
        <v>0</v>
      </c>
      <c r="V120" s="228">
        <v>0</v>
      </c>
      <c r="W120" s="228">
        <v>0</v>
      </c>
      <c r="DA120" s="69" t="s">
        <v>1369</v>
      </c>
    </row>
    <row r="121" spans="1:105" ht="12" customHeight="1" x14ac:dyDescent="0.3">
      <c r="A121" s="57" t="s">
        <v>1053</v>
      </c>
      <c r="B121" s="263">
        <f t="shared" ref="B121:W121" si="5">B122+B133</f>
        <v>92.948290726868947</v>
      </c>
      <c r="C121" s="263">
        <f t="shared" si="5"/>
        <v>104.4841422214772</v>
      </c>
      <c r="D121" s="263">
        <f t="shared" si="5"/>
        <v>108.45977979677561</v>
      </c>
      <c r="E121" s="263">
        <f t="shared" si="5"/>
        <v>113.0761585808623</v>
      </c>
      <c r="F121" s="263">
        <f t="shared" si="5"/>
        <v>82.894998560522609</v>
      </c>
      <c r="G121" s="263">
        <f t="shared" si="5"/>
        <v>102.2218134403345</v>
      </c>
      <c r="H121" s="263">
        <f t="shared" si="5"/>
        <v>78.8119301212176</v>
      </c>
      <c r="I121" s="263">
        <f t="shared" si="5"/>
        <v>100.408887991939</v>
      </c>
      <c r="J121" s="263">
        <f t="shared" si="5"/>
        <v>80.139888377017058</v>
      </c>
      <c r="K121" s="263">
        <f t="shared" si="5"/>
        <v>130.50984515111449</v>
      </c>
      <c r="L121" s="263">
        <f t="shared" si="5"/>
        <v>141.37925763935891</v>
      </c>
      <c r="M121" s="263">
        <f t="shared" si="5"/>
        <v>132.46257890328641</v>
      </c>
      <c r="N121" s="263">
        <f t="shared" si="5"/>
        <v>140.19751216771229</v>
      </c>
      <c r="O121" s="263">
        <f t="shared" si="5"/>
        <v>154.2106574436493</v>
      </c>
      <c r="P121" s="263">
        <f t="shared" si="5"/>
        <v>153.78925862594261</v>
      </c>
      <c r="Q121" s="263">
        <f t="shared" si="5"/>
        <v>154.5970978803262</v>
      </c>
      <c r="R121" s="263">
        <f t="shared" si="5"/>
        <v>168.42563939227321</v>
      </c>
      <c r="S121" s="263">
        <f t="shared" si="5"/>
        <v>147.2447266596208</v>
      </c>
      <c r="T121" s="263">
        <f t="shared" si="5"/>
        <v>144.88403305138991</v>
      </c>
      <c r="U121" s="263">
        <f t="shared" si="5"/>
        <v>139.423288830665</v>
      </c>
      <c r="V121" s="263">
        <f t="shared" si="5"/>
        <v>138.3947182809645</v>
      </c>
      <c r="W121" s="263">
        <f t="shared" si="5"/>
        <v>120.2076331311797</v>
      </c>
      <c r="DA121" s="70"/>
    </row>
    <row r="122" spans="1:105" ht="12" customHeight="1" x14ac:dyDescent="0.3">
      <c r="A122" s="60" t="s">
        <v>1054</v>
      </c>
      <c r="B122" s="264">
        <v>92.948290726868947</v>
      </c>
      <c r="C122" s="264">
        <v>104.4841422214772</v>
      </c>
      <c r="D122" s="264">
        <v>108.45977979677561</v>
      </c>
      <c r="E122" s="264">
        <v>113.0761585808623</v>
      </c>
      <c r="F122" s="264">
        <v>82.894998560522609</v>
      </c>
      <c r="G122" s="264">
        <v>102.2218134403345</v>
      </c>
      <c r="H122" s="264">
        <v>78.8119301212176</v>
      </c>
      <c r="I122" s="264">
        <v>100.408887991939</v>
      </c>
      <c r="J122" s="264">
        <v>80.139888377017058</v>
      </c>
      <c r="K122" s="264">
        <v>130.50984515111449</v>
      </c>
      <c r="L122" s="264">
        <v>141.37925763935891</v>
      </c>
      <c r="M122" s="264">
        <v>132.46257890328641</v>
      </c>
      <c r="N122" s="264">
        <v>140.19751216771229</v>
      </c>
      <c r="O122" s="264">
        <v>154.2106574436493</v>
      </c>
      <c r="P122" s="264">
        <v>153.78925862594261</v>
      </c>
      <c r="Q122" s="264">
        <v>154.5970978803262</v>
      </c>
      <c r="R122" s="264">
        <v>168.42563939227321</v>
      </c>
      <c r="S122" s="264">
        <v>147.2447266596208</v>
      </c>
      <c r="T122" s="264">
        <v>144.88403305138991</v>
      </c>
      <c r="U122" s="264">
        <v>139.423288830665</v>
      </c>
      <c r="V122" s="264">
        <v>138.3947182809645</v>
      </c>
      <c r="W122" s="264">
        <v>120.2076331311797</v>
      </c>
      <c r="DA122" s="72" t="s">
        <v>1370</v>
      </c>
    </row>
    <row r="123" spans="1:105" ht="12" customHeight="1" x14ac:dyDescent="0.3">
      <c r="A123" s="64" t="s">
        <v>30</v>
      </c>
      <c r="B123" s="231">
        <v>0.13849697330795291</v>
      </c>
      <c r="C123" s="231">
        <v>0.15669977701325399</v>
      </c>
      <c r="D123" s="231">
        <v>0</v>
      </c>
      <c r="E123" s="231">
        <v>0</v>
      </c>
      <c r="F123" s="231">
        <v>0.72836075221462571</v>
      </c>
      <c r="G123" s="231">
        <v>0.45077980851031341</v>
      </c>
      <c r="H123" s="231">
        <v>0.27344349934274059</v>
      </c>
      <c r="I123" s="231">
        <v>0</v>
      </c>
      <c r="J123" s="231">
        <v>0</v>
      </c>
      <c r="K123" s="231">
        <v>0.10251825326666909</v>
      </c>
      <c r="L123" s="231">
        <v>0</v>
      </c>
      <c r="M123" s="231">
        <v>0</v>
      </c>
      <c r="N123" s="231">
        <v>3.9705691535875998E-2</v>
      </c>
      <c r="O123" s="231">
        <v>0.48506854341487388</v>
      </c>
      <c r="P123" s="231">
        <v>0.46003265940864069</v>
      </c>
      <c r="Q123" s="231">
        <v>0.47847550316678439</v>
      </c>
      <c r="R123" s="231">
        <v>0.49984406829451189</v>
      </c>
      <c r="S123" s="231">
        <v>0.56933657880529764</v>
      </c>
      <c r="T123" s="231">
        <v>0.52171312045371465</v>
      </c>
      <c r="U123" s="231">
        <v>0.94161630802176621</v>
      </c>
      <c r="V123" s="231">
        <v>0.65489791072660852</v>
      </c>
      <c r="W123" s="231">
        <v>0.5042635368358922</v>
      </c>
      <c r="DA123" s="73" t="s">
        <v>1371</v>
      </c>
    </row>
    <row r="124" spans="1:105" ht="12" customHeight="1" x14ac:dyDescent="0.3">
      <c r="A124" s="64" t="s">
        <v>32</v>
      </c>
      <c r="B124" s="231">
        <v>0</v>
      </c>
      <c r="C124" s="231">
        <v>0</v>
      </c>
      <c r="D124" s="231">
        <v>0</v>
      </c>
      <c r="E124" s="231">
        <v>0</v>
      </c>
      <c r="F124" s="231">
        <v>0</v>
      </c>
      <c r="G124" s="231">
        <v>0</v>
      </c>
      <c r="H124" s="231">
        <v>0</v>
      </c>
      <c r="I124" s="231">
        <v>0</v>
      </c>
      <c r="J124" s="231">
        <v>0</v>
      </c>
      <c r="K124" s="231">
        <v>0</v>
      </c>
      <c r="L124" s="231">
        <v>0</v>
      </c>
      <c r="M124" s="231">
        <v>0</v>
      </c>
      <c r="N124" s="231">
        <v>0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1372</v>
      </c>
    </row>
    <row r="125" spans="1:105" ht="12" customHeight="1" x14ac:dyDescent="0.3">
      <c r="A125" s="64" t="s">
        <v>33</v>
      </c>
      <c r="B125" s="231">
        <v>5.5729137694676796</v>
      </c>
      <c r="C125" s="231">
        <v>0</v>
      </c>
      <c r="D125" s="231">
        <v>1.6403596280221711</v>
      </c>
      <c r="E125" s="231">
        <v>0</v>
      </c>
      <c r="F125" s="231">
        <v>0</v>
      </c>
      <c r="G125" s="231">
        <v>0</v>
      </c>
      <c r="H125" s="231">
        <v>0</v>
      </c>
      <c r="I125" s="231">
        <v>0</v>
      </c>
      <c r="J125" s="231">
        <v>0</v>
      </c>
      <c r="K125" s="231">
        <v>4.3266229407985426</v>
      </c>
      <c r="L125" s="231">
        <v>3.6859227296653709</v>
      </c>
      <c r="M125" s="231">
        <v>4.7822686540715544</v>
      </c>
      <c r="N125" s="231">
        <v>4.8849142584555967</v>
      </c>
      <c r="O125" s="231">
        <v>5.1039166299267098</v>
      </c>
      <c r="P125" s="231">
        <v>5.8146248728512431</v>
      </c>
      <c r="Q125" s="231">
        <v>6.0121593498897159</v>
      </c>
      <c r="R125" s="231">
        <v>5.2400797357847608</v>
      </c>
      <c r="S125" s="231">
        <v>6.0940750740444294</v>
      </c>
      <c r="T125" s="231">
        <v>9.0354993405416231</v>
      </c>
      <c r="U125" s="231">
        <v>11.009602061443401</v>
      </c>
      <c r="V125" s="231">
        <v>9.5787935270844713</v>
      </c>
      <c r="W125" s="231">
        <v>7.3972390651007149</v>
      </c>
      <c r="DA125" s="73" t="s">
        <v>1373</v>
      </c>
    </row>
    <row r="126" spans="1:105" ht="12" customHeight="1" x14ac:dyDescent="0.3">
      <c r="A126" s="64" t="s">
        <v>160</v>
      </c>
      <c r="B126" s="231">
        <v>0.93619330675843992</v>
      </c>
      <c r="C126" s="231">
        <v>1.1948722600703461</v>
      </c>
      <c r="D126" s="231">
        <v>0.93485973398719036</v>
      </c>
      <c r="E126" s="231">
        <v>0.64516171690598001</v>
      </c>
      <c r="F126" s="231">
        <v>1.2095232196869909</v>
      </c>
      <c r="G126" s="231">
        <v>2.294164492097313</v>
      </c>
      <c r="H126" s="231">
        <v>1.341802807331395</v>
      </c>
      <c r="I126" s="231">
        <v>1.3447759207309411</v>
      </c>
      <c r="J126" s="231">
        <v>0.6399524427627904</v>
      </c>
      <c r="K126" s="231">
        <v>0.34898555029140582</v>
      </c>
      <c r="L126" s="231">
        <v>0.29370069998696308</v>
      </c>
      <c r="M126" s="231">
        <v>0.30378373126473202</v>
      </c>
      <c r="N126" s="231">
        <v>0.7137088922700302</v>
      </c>
      <c r="O126" s="231">
        <v>0.76400793498231245</v>
      </c>
      <c r="P126" s="231">
        <v>0.73272318771269873</v>
      </c>
      <c r="Q126" s="231">
        <v>0.8366084056156583</v>
      </c>
      <c r="R126" s="231">
        <v>0.68592015959078356</v>
      </c>
      <c r="S126" s="231">
        <v>0.77722827504985204</v>
      </c>
      <c r="T126" s="231">
        <v>0.75340710850839221</v>
      </c>
      <c r="U126" s="231">
        <v>0.8653672158414718</v>
      </c>
      <c r="V126" s="231">
        <v>0.73397529183658816</v>
      </c>
      <c r="W126" s="231">
        <v>0.5465978195383967</v>
      </c>
      <c r="DA126" s="73" t="s">
        <v>1374</v>
      </c>
    </row>
    <row r="127" spans="1:105" ht="12" customHeight="1" x14ac:dyDescent="0.3">
      <c r="A127" s="64" t="s">
        <v>70</v>
      </c>
      <c r="B127" s="231">
        <v>9.497107998841873</v>
      </c>
      <c r="C127" s="231">
        <v>13.96150599304217</v>
      </c>
      <c r="D127" s="231">
        <v>9.8617066378852645</v>
      </c>
      <c r="E127" s="231">
        <v>9.7037072180840429</v>
      </c>
      <c r="F127" s="231">
        <v>9.4500274143475593</v>
      </c>
      <c r="G127" s="231">
        <v>13.229598153208199</v>
      </c>
      <c r="H127" s="231">
        <v>8.494053180937291</v>
      </c>
      <c r="I127" s="231">
        <v>9.3211865051281606</v>
      </c>
      <c r="J127" s="231">
        <v>6.281680122808031</v>
      </c>
      <c r="K127" s="231">
        <v>1.6597479445109531</v>
      </c>
      <c r="L127" s="231">
        <v>1.8321615535364211</v>
      </c>
      <c r="M127" s="231">
        <v>2.056182313340265</v>
      </c>
      <c r="N127" s="231">
        <v>1.7629162976829791</v>
      </c>
      <c r="O127" s="231">
        <v>1.332445690837045</v>
      </c>
      <c r="P127" s="231">
        <v>0.83910281327297986</v>
      </c>
      <c r="Q127" s="231">
        <v>0.98657735702784777</v>
      </c>
      <c r="R127" s="231">
        <v>0.99099809507324044</v>
      </c>
      <c r="S127" s="231">
        <v>1.167149710010805</v>
      </c>
      <c r="T127" s="231">
        <v>1.1307080325464141</v>
      </c>
      <c r="U127" s="231">
        <v>1.0740688974332491</v>
      </c>
      <c r="V127" s="231">
        <v>0.94098603510199152</v>
      </c>
      <c r="W127" s="231">
        <v>0.69115573901039817</v>
      </c>
      <c r="DA127" s="73" t="s">
        <v>1375</v>
      </c>
    </row>
    <row r="128" spans="1:105" ht="12" customHeight="1" x14ac:dyDescent="0.3">
      <c r="A128" s="64" t="s">
        <v>34</v>
      </c>
      <c r="B128" s="231">
        <v>0.21497598926571121</v>
      </c>
      <c r="C128" s="231">
        <v>0.12001122316664301</v>
      </c>
      <c r="D128" s="231">
        <v>0.50426514310302983</v>
      </c>
      <c r="E128" s="231">
        <v>0.129307204703903</v>
      </c>
      <c r="F128" s="231">
        <v>0.13805794603840399</v>
      </c>
      <c r="G128" s="231">
        <v>0.1587156002978457</v>
      </c>
      <c r="H128" s="231">
        <v>0.1218836960024185</v>
      </c>
      <c r="I128" s="231">
        <v>0</v>
      </c>
      <c r="J128" s="231">
        <v>0</v>
      </c>
      <c r="K128" s="231">
        <v>94.4482669588524</v>
      </c>
      <c r="L128" s="231">
        <v>100.913343911941</v>
      </c>
      <c r="M128" s="231">
        <v>89.682382598896069</v>
      </c>
      <c r="N128" s="231">
        <v>97.06713878261958</v>
      </c>
      <c r="O128" s="231">
        <v>110.4494721656249</v>
      </c>
      <c r="P128" s="231">
        <v>112.5672853433387</v>
      </c>
      <c r="Q128" s="231">
        <v>112.1488287207719</v>
      </c>
      <c r="R128" s="231">
        <v>126.8660041263754</v>
      </c>
      <c r="S128" s="231">
        <v>95.160801725726344</v>
      </c>
      <c r="T128" s="231">
        <v>92.015171705224773</v>
      </c>
      <c r="U128" s="231">
        <v>79.373914600572746</v>
      </c>
      <c r="V128" s="231">
        <v>83.827325176748673</v>
      </c>
      <c r="W128" s="231">
        <v>74.455965554635256</v>
      </c>
      <c r="DA128" s="73" t="s">
        <v>1376</v>
      </c>
    </row>
    <row r="129" spans="1:105" ht="12" customHeight="1" x14ac:dyDescent="0.3">
      <c r="A129" s="64" t="s">
        <v>162</v>
      </c>
      <c r="B129" s="231">
        <v>76.588602689227287</v>
      </c>
      <c r="C129" s="231">
        <v>89.05105296818482</v>
      </c>
      <c r="D129" s="231">
        <v>95.518588653777954</v>
      </c>
      <c r="E129" s="231">
        <v>102.5979824411684</v>
      </c>
      <c r="F129" s="231">
        <v>71.369029228235036</v>
      </c>
      <c r="G129" s="231">
        <v>86.088555386220861</v>
      </c>
      <c r="H129" s="231">
        <v>68.580746937603749</v>
      </c>
      <c r="I129" s="231">
        <v>89.74292556607989</v>
      </c>
      <c r="J129" s="231">
        <v>73.218255811446241</v>
      </c>
      <c r="K129" s="231">
        <v>29.623703503394491</v>
      </c>
      <c r="L129" s="231">
        <v>31.985537195603939</v>
      </c>
      <c r="M129" s="231">
        <v>31.59876207611752</v>
      </c>
      <c r="N129" s="231">
        <v>31.64324667684167</v>
      </c>
      <c r="O129" s="231">
        <v>32.035937739214127</v>
      </c>
      <c r="P129" s="231">
        <v>30.815973822166239</v>
      </c>
      <c r="Q129" s="231">
        <v>32.835021917938612</v>
      </c>
      <c r="R129" s="231">
        <v>33.674817124721223</v>
      </c>
      <c r="S129" s="231">
        <v>43.020830942698041</v>
      </c>
      <c r="T129" s="231">
        <v>40.982913839709212</v>
      </c>
      <c r="U129" s="231">
        <v>45.962441332309467</v>
      </c>
      <c r="V129" s="231">
        <v>42.472288491034668</v>
      </c>
      <c r="W129" s="231">
        <v>36.463653148905877</v>
      </c>
      <c r="DA129" s="73" t="s">
        <v>1377</v>
      </c>
    </row>
    <row r="130" spans="1:105" ht="12" customHeight="1" x14ac:dyDescent="0.3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1378</v>
      </c>
    </row>
    <row r="131" spans="1:105" ht="12" customHeight="1" x14ac:dyDescent="0.3">
      <c r="A131" s="64" t="s">
        <v>73</v>
      </c>
      <c r="B131" s="231">
        <v>0</v>
      </c>
      <c r="C131" s="231">
        <v>0</v>
      </c>
      <c r="D131" s="231">
        <v>0</v>
      </c>
      <c r="E131" s="231">
        <v>0</v>
      </c>
      <c r="F131" s="231">
        <v>0</v>
      </c>
      <c r="G131" s="231">
        <v>0</v>
      </c>
      <c r="H131" s="231">
        <v>0</v>
      </c>
      <c r="I131" s="231">
        <v>0</v>
      </c>
      <c r="J131" s="231">
        <v>0</v>
      </c>
      <c r="K131" s="231">
        <v>0</v>
      </c>
      <c r="L131" s="231">
        <v>2.6685915486252569</v>
      </c>
      <c r="M131" s="231">
        <v>4.0391995295962868</v>
      </c>
      <c r="N131" s="231">
        <v>4.0858815683065606</v>
      </c>
      <c r="O131" s="231">
        <v>4.0398087396493372</v>
      </c>
      <c r="P131" s="231">
        <v>2.5595159271921202</v>
      </c>
      <c r="Q131" s="231">
        <v>1.299426625915777</v>
      </c>
      <c r="R131" s="231">
        <v>0.46797608243338112</v>
      </c>
      <c r="S131" s="231">
        <v>0.45530435328604918</v>
      </c>
      <c r="T131" s="231">
        <v>0.44461990440574872</v>
      </c>
      <c r="U131" s="231">
        <v>0.19627841504288479</v>
      </c>
      <c r="V131" s="231">
        <v>0.18645184843147081</v>
      </c>
      <c r="W131" s="231">
        <v>0.1487582671531946</v>
      </c>
      <c r="DA131" s="73" t="s">
        <v>1379</v>
      </c>
    </row>
    <row r="132" spans="1:105" ht="12" customHeight="1" x14ac:dyDescent="0.3">
      <c r="A132" s="64" t="s">
        <v>79</v>
      </c>
      <c r="B132" s="231">
        <v>0</v>
      </c>
      <c r="C132" s="231">
        <v>0</v>
      </c>
      <c r="D132" s="231">
        <v>0</v>
      </c>
      <c r="E132" s="231">
        <v>0</v>
      </c>
      <c r="F132" s="231">
        <v>0</v>
      </c>
      <c r="G132" s="231">
        <v>0</v>
      </c>
      <c r="H132" s="231">
        <v>0</v>
      </c>
      <c r="I132" s="231">
        <v>0</v>
      </c>
      <c r="J132" s="231">
        <v>0</v>
      </c>
      <c r="K132" s="231">
        <v>0</v>
      </c>
      <c r="L132" s="231">
        <v>0</v>
      </c>
      <c r="M132" s="231">
        <v>0</v>
      </c>
      <c r="N132" s="231">
        <v>0</v>
      </c>
      <c r="O132" s="231">
        <v>0</v>
      </c>
      <c r="P132" s="231">
        <v>0</v>
      </c>
      <c r="Q132" s="231">
        <v>0</v>
      </c>
      <c r="R132" s="231">
        <v>0</v>
      </c>
      <c r="S132" s="231">
        <v>0</v>
      </c>
      <c r="T132" s="231">
        <v>0</v>
      </c>
      <c r="U132" s="231">
        <v>0</v>
      </c>
      <c r="V132" s="231">
        <v>0</v>
      </c>
      <c r="W132" s="231">
        <v>0</v>
      </c>
      <c r="DA132" s="73" t="s">
        <v>1380</v>
      </c>
    </row>
    <row r="133" spans="1:105" ht="12" customHeight="1" x14ac:dyDescent="0.3">
      <c r="A133" s="60" t="s">
        <v>1066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1381</v>
      </c>
    </row>
    <row r="134" spans="1:105" ht="12" customHeight="1" x14ac:dyDescent="0.3">
      <c r="A134" s="57" t="s">
        <v>1012</v>
      </c>
      <c r="B134" s="263">
        <v>58.557392172741672</v>
      </c>
      <c r="C134" s="263">
        <v>65.881319450605929</v>
      </c>
      <c r="D134" s="263">
        <v>68.07059774572609</v>
      </c>
      <c r="E134" s="263">
        <v>70.789997592328717</v>
      </c>
      <c r="F134" s="263">
        <v>61.603428741545883</v>
      </c>
      <c r="G134" s="263">
        <v>77.27788232179492</v>
      </c>
      <c r="H134" s="263">
        <v>59.049497709272053</v>
      </c>
      <c r="I134" s="263">
        <v>74.010884653727288</v>
      </c>
      <c r="J134" s="263">
        <v>62.978482832211888</v>
      </c>
      <c r="K134" s="263">
        <v>58.527851901530298</v>
      </c>
      <c r="L134" s="263">
        <v>61.776780829151143</v>
      </c>
      <c r="M134" s="263">
        <v>60.511094921391731</v>
      </c>
      <c r="N134" s="263">
        <v>63.069522218035686</v>
      </c>
      <c r="O134" s="263">
        <v>65.995190095549518</v>
      </c>
      <c r="P134" s="263">
        <v>63.56526504497014</v>
      </c>
      <c r="Q134" s="263">
        <v>64.741407432036581</v>
      </c>
      <c r="R134" s="263">
        <v>67.932500474911024</v>
      </c>
      <c r="S134" s="263">
        <v>65.672490816431448</v>
      </c>
      <c r="T134" s="263">
        <v>66.114862622178705</v>
      </c>
      <c r="U134" s="263">
        <v>68.884992670218395</v>
      </c>
      <c r="V134" s="263">
        <v>65.477945343387915</v>
      </c>
      <c r="W134" s="263">
        <v>55.828152240678698</v>
      </c>
      <c r="DA134" s="70" t="s">
        <v>1382</v>
      </c>
    </row>
    <row r="135" spans="1:105" ht="12" customHeight="1" x14ac:dyDescent="0.3">
      <c r="A135" s="60" t="s">
        <v>1014</v>
      </c>
      <c r="B135" s="264">
        <v>58.557392172741672</v>
      </c>
      <c r="C135" s="264">
        <v>65.881319450605929</v>
      </c>
      <c r="D135" s="264">
        <v>68.07059774572609</v>
      </c>
      <c r="E135" s="264">
        <v>70.789997592328717</v>
      </c>
      <c r="F135" s="264">
        <v>61.603428741545883</v>
      </c>
      <c r="G135" s="264">
        <v>77.27788232179492</v>
      </c>
      <c r="H135" s="264">
        <v>59.049497709272053</v>
      </c>
      <c r="I135" s="264">
        <v>74.010884653727288</v>
      </c>
      <c r="J135" s="264">
        <v>62.978482832211888</v>
      </c>
      <c r="K135" s="264">
        <v>58.527851901530298</v>
      </c>
      <c r="L135" s="264">
        <v>61.776780829151143</v>
      </c>
      <c r="M135" s="264">
        <v>60.511094921391731</v>
      </c>
      <c r="N135" s="264">
        <v>63.069522218035686</v>
      </c>
      <c r="O135" s="264">
        <v>65.995190095549518</v>
      </c>
      <c r="P135" s="264">
        <v>63.56526504497014</v>
      </c>
      <c r="Q135" s="264">
        <v>64.741407432036581</v>
      </c>
      <c r="R135" s="264">
        <v>67.932500474911024</v>
      </c>
      <c r="S135" s="264">
        <v>65.672490816431448</v>
      </c>
      <c r="T135" s="264">
        <v>66.114862622178705</v>
      </c>
      <c r="U135" s="264">
        <v>68.884992670218395</v>
      </c>
      <c r="V135" s="264">
        <v>65.477945343387915</v>
      </c>
      <c r="W135" s="264">
        <v>55.828152240678698</v>
      </c>
      <c r="DA135" s="72" t="s">
        <v>1383</v>
      </c>
    </row>
    <row r="136" spans="1:105" ht="12" customHeight="1" x14ac:dyDescent="0.3">
      <c r="A136" s="59" t="s">
        <v>30</v>
      </c>
      <c r="B136" s="232">
        <v>8.7455318551693348E-2</v>
      </c>
      <c r="C136" s="232">
        <v>9.8918929027598704E-2</v>
      </c>
      <c r="D136" s="232">
        <v>0</v>
      </c>
      <c r="E136" s="232">
        <v>0</v>
      </c>
      <c r="F136" s="232">
        <v>0.5421843698429244</v>
      </c>
      <c r="G136" s="232">
        <v>0.34131149977143133</v>
      </c>
      <c r="H136" s="232">
        <v>0.20519369375896709</v>
      </c>
      <c r="I136" s="232">
        <v>0</v>
      </c>
      <c r="J136" s="232">
        <v>0</v>
      </c>
      <c r="K136" s="232">
        <v>0.1663868706024263</v>
      </c>
      <c r="L136" s="232">
        <v>0</v>
      </c>
      <c r="M136" s="232">
        <v>0</v>
      </c>
      <c r="N136" s="232">
        <v>6.4137574289743454E-2</v>
      </c>
      <c r="O136" s="232">
        <v>0.80591846310030912</v>
      </c>
      <c r="P136" s="232">
        <v>0.75634348990906941</v>
      </c>
      <c r="Q136" s="232">
        <v>0.75280799141424437</v>
      </c>
      <c r="R136" s="232">
        <v>0.82633941002952505</v>
      </c>
      <c r="S136" s="232">
        <v>0.72420589244046008</v>
      </c>
      <c r="T136" s="232">
        <v>0.6579588056663721</v>
      </c>
      <c r="U136" s="232">
        <v>1.083707226718394</v>
      </c>
      <c r="V136" s="232">
        <v>0.78853673021878157</v>
      </c>
      <c r="W136" s="232">
        <v>0.61733126088294865</v>
      </c>
      <c r="DA136" s="71" t="s">
        <v>1384</v>
      </c>
    </row>
    <row r="137" spans="1:105" ht="12" customHeight="1" x14ac:dyDescent="0.3">
      <c r="A137" s="59" t="s">
        <v>33</v>
      </c>
      <c r="B137" s="297">
        <v>3.5190729250537891</v>
      </c>
      <c r="C137" s="297">
        <v>0</v>
      </c>
      <c r="D137" s="297">
        <v>1.034317336688529</v>
      </c>
      <c r="E137" s="297">
        <v>0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7.0220982942770158</v>
      </c>
      <c r="L137" s="297">
        <v>6.0243537768790523</v>
      </c>
      <c r="M137" s="297">
        <v>7.4696145313018567</v>
      </c>
      <c r="N137" s="297">
        <v>7.8907214314007206</v>
      </c>
      <c r="O137" s="297">
        <v>8.4799162964161692</v>
      </c>
      <c r="P137" s="297">
        <v>9.5598727153365726</v>
      </c>
      <c r="Q137" s="297">
        <v>9.4592128004413141</v>
      </c>
      <c r="R137" s="297">
        <v>8.6628704270723311</v>
      </c>
      <c r="S137" s="297">
        <v>7.7517680084047331</v>
      </c>
      <c r="T137" s="297">
        <v>11.395125254913889</v>
      </c>
      <c r="U137" s="297">
        <v>12.670962913063891</v>
      </c>
      <c r="V137" s="297">
        <v>11.53344728021459</v>
      </c>
      <c r="W137" s="297">
        <v>9.0558737357156343</v>
      </c>
      <c r="DA137" s="122" t="s">
        <v>1385</v>
      </c>
    </row>
    <row r="138" spans="1:105" ht="12" customHeight="1" x14ac:dyDescent="0.3">
      <c r="A138" s="59" t="s">
        <v>160</v>
      </c>
      <c r="B138" s="297">
        <v>0.59116875923685674</v>
      </c>
      <c r="C138" s="297">
        <v>0.7542798499384451</v>
      </c>
      <c r="D138" s="297">
        <v>0.5894692930237786</v>
      </c>
      <c r="E138" s="297">
        <v>0.404358296224958</v>
      </c>
      <c r="F138" s="297">
        <v>0.9003568392207062</v>
      </c>
      <c r="G138" s="297">
        <v>1.7370448026670711</v>
      </c>
      <c r="H138" s="297">
        <v>1.0068971286363479</v>
      </c>
      <c r="I138" s="297">
        <v>0.99122754513841316</v>
      </c>
      <c r="J138" s="297">
        <v>0.50291103152480587</v>
      </c>
      <c r="K138" s="297">
        <v>0.56640268194397114</v>
      </c>
      <c r="L138" s="297">
        <v>0.48003093146749559</v>
      </c>
      <c r="M138" s="297">
        <v>0.47449182335170997</v>
      </c>
      <c r="N138" s="297">
        <v>1.152871422925833</v>
      </c>
      <c r="O138" s="297">
        <v>1.2693630809837131</v>
      </c>
      <c r="P138" s="297">
        <v>1.2046762367791819</v>
      </c>
      <c r="Q138" s="297">
        <v>1.3162753145426189</v>
      </c>
      <c r="R138" s="297">
        <v>1.133959360441267</v>
      </c>
      <c r="S138" s="297">
        <v>0.98864769543453013</v>
      </c>
      <c r="T138" s="297">
        <v>0.95015981362254232</v>
      </c>
      <c r="U138" s="297">
        <v>0.9959520641085805</v>
      </c>
      <c r="V138" s="297">
        <v>0.88375068420062386</v>
      </c>
      <c r="W138" s="297">
        <v>0.6691578836907317</v>
      </c>
      <c r="DA138" s="122" t="s">
        <v>1386</v>
      </c>
    </row>
    <row r="139" spans="1:105" ht="12" customHeight="1" x14ac:dyDescent="0.3">
      <c r="A139" s="59" t="s">
        <v>70</v>
      </c>
      <c r="B139" s="297">
        <v>5.9970451737724533</v>
      </c>
      <c r="C139" s="297">
        <v>8.813396207496325</v>
      </c>
      <c r="D139" s="297">
        <v>6.2182304237758368</v>
      </c>
      <c r="E139" s="297">
        <v>6.0818464812010964</v>
      </c>
      <c r="F139" s="297">
        <v>7.0345047328093901</v>
      </c>
      <c r="G139" s="297">
        <v>10.01689494914797</v>
      </c>
      <c r="H139" s="297">
        <v>6.3739900614605611</v>
      </c>
      <c r="I139" s="297">
        <v>6.8705995361914942</v>
      </c>
      <c r="J139" s="297">
        <v>4.9365015572590627</v>
      </c>
      <c r="K139" s="297">
        <v>2.6937667944618862</v>
      </c>
      <c r="L139" s="297">
        <v>2.9945254375698172</v>
      </c>
      <c r="M139" s="297">
        <v>3.211632469383745</v>
      </c>
      <c r="N139" s="297">
        <v>2.8476817966280241</v>
      </c>
      <c r="O139" s="297">
        <v>2.213795550963146</v>
      </c>
      <c r="P139" s="297">
        <v>1.379575856634242</v>
      </c>
      <c r="Q139" s="297">
        <v>1.5522285124386399</v>
      </c>
      <c r="R139" s="297">
        <v>1.638312492168462</v>
      </c>
      <c r="S139" s="297">
        <v>1.4846344479107521</v>
      </c>
      <c r="T139" s="297">
        <v>1.4259930936845491</v>
      </c>
      <c r="U139" s="297">
        <v>1.23614705504332</v>
      </c>
      <c r="V139" s="297">
        <v>1.133004150948671</v>
      </c>
      <c r="W139" s="297">
        <v>0.84612908263607367</v>
      </c>
      <c r="DA139" s="122" t="s">
        <v>1387</v>
      </c>
    </row>
    <row r="140" spans="1:105" ht="12" customHeight="1" x14ac:dyDescent="0.3">
      <c r="A140" s="59" t="s">
        <v>162</v>
      </c>
      <c r="B140" s="297">
        <v>48.362649996126883</v>
      </c>
      <c r="C140" s="297">
        <v>56.214724464143558</v>
      </c>
      <c r="D140" s="297">
        <v>60.228580692237948</v>
      </c>
      <c r="E140" s="297">
        <v>64.303792814902664</v>
      </c>
      <c r="F140" s="297">
        <v>53.126382799672861</v>
      </c>
      <c r="G140" s="297">
        <v>65.182631070208444</v>
      </c>
      <c r="H140" s="297">
        <v>51.463416825416182</v>
      </c>
      <c r="I140" s="297">
        <v>66.149057572397382</v>
      </c>
      <c r="J140" s="297">
        <v>57.539070243428021</v>
      </c>
      <c r="K140" s="297">
        <v>48.079197260245003</v>
      </c>
      <c r="L140" s="297">
        <v>52.277870683234767</v>
      </c>
      <c r="M140" s="297">
        <v>49.355356097354417</v>
      </c>
      <c r="N140" s="297">
        <v>51.114109992791363</v>
      </c>
      <c r="O140" s="297">
        <v>53.226196704086178</v>
      </c>
      <c r="P140" s="297">
        <v>50.664796746311083</v>
      </c>
      <c r="Q140" s="297">
        <v>51.660882813199763</v>
      </c>
      <c r="R140" s="297">
        <v>55.671018785199429</v>
      </c>
      <c r="S140" s="297">
        <v>54.723234772240978</v>
      </c>
      <c r="T140" s="297">
        <v>51.68562565429135</v>
      </c>
      <c r="U140" s="297">
        <v>52.898223411284206</v>
      </c>
      <c r="V140" s="297">
        <v>51.139206497805247</v>
      </c>
      <c r="W140" s="297">
        <v>44.639660277753308</v>
      </c>
      <c r="DA140" s="122" t="s">
        <v>1388</v>
      </c>
    </row>
    <row r="141" spans="1:105" ht="12" customHeight="1" x14ac:dyDescent="0.3">
      <c r="A141" s="60" t="s">
        <v>1021</v>
      </c>
      <c r="B141" s="264">
        <v>0</v>
      </c>
      <c r="C141" s="264">
        <v>0</v>
      </c>
      <c r="D141" s="264">
        <v>0</v>
      </c>
      <c r="E141" s="264">
        <v>0</v>
      </c>
      <c r="F141" s="264">
        <v>0</v>
      </c>
      <c r="G141" s="264">
        <v>0</v>
      </c>
      <c r="H141" s="264">
        <v>0</v>
      </c>
      <c r="I141" s="264">
        <v>0</v>
      </c>
      <c r="J141" s="264">
        <v>0</v>
      </c>
      <c r="K141" s="264">
        <v>0</v>
      </c>
      <c r="L141" s="264">
        <v>0</v>
      </c>
      <c r="M141" s="264">
        <v>0</v>
      </c>
      <c r="N141" s="264">
        <v>0</v>
      </c>
      <c r="O141" s="264">
        <v>0</v>
      </c>
      <c r="P141" s="264">
        <v>0</v>
      </c>
      <c r="Q141" s="264">
        <v>0</v>
      </c>
      <c r="R141" s="264">
        <v>0</v>
      </c>
      <c r="S141" s="264">
        <v>0</v>
      </c>
      <c r="T141" s="264">
        <v>0</v>
      </c>
      <c r="U141" s="264">
        <v>0</v>
      </c>
      <c r="V141" s="264">
        <v>0</v>
      </c>
      <c r="W141" s="264">
        <v>0</v>
      </c>
      <c r="DA141" s="72" t="s">
        <v>1389</v>
      </c>
    </row>
    <row r="142" spans="1:105" ht="12" customHeight="1" x14ac:dyDescent="0.3">
      <c r="A142" s="57" t="s">
        <v>1023</v>
      </c>
      <c r="B142" s="263">
        <f t="shared" ref="B142:W142" si="6">B143+B144+B155</f>
        <v>33.127536714596985</v>
      </c>
      <c r="C142" s="263">
        <f t="shared" si="6"/>
        <v>37.931544988405989</v>
      </c>
      <c r="D142" s="263">
        <f t="shared" si="6"/>
        <v>39.79486114416823</v>
      </c>
      <c r="E142" s="263">
        <f t="shared" si="6"/>
        <v>41.476524601467752</v>
      </c>
      <c r="F142" s="263">
        <f t="shared" si="6"/>
        <v>30.369104123783448</v>
      </c>
      <c r="G142" s="263">
        <f t="shared" si="6"/>
        <v>39.22122876347423</v>
      </c>
      <c r="H142" s="263">
        <f t="shared" si="6"/>
        <v>29.745944657191373</v>
      </c>
      <c r="I142" s="263">
        <f t="shared" si="6"/>
        <v>38.518755271053848</v>
      </c>
      <c r="J142" s="263">
        <f t="shared" si="6"/>
        <v>32.416528860755903</v>
      </c>
      <c r="K142" s="263">
        <f t="shared" si="6"/>
        <v>36.921488670352687</v>
      </c>
      <c r="L142" s="263">
        <f t="shared" si="6"/>
        <v>38.48381038696489</v>
      </c>
      <c r="M142" s="263">
        <f t="shared" si="6"/>
        <v>37.166173787496469</v>
      </c>
      <c r="N142" s="263">
        <f t="shared" si="6"/>
        <v>39.324742655207629</v>
      </c>
      <c r="O142" s="263">
        <f t="shared" si="6"/>
        <v>43.060824319468423</v>
      </c>
      <c r="P142" s="263">
        <f t="shared" si="6"/>
        <v>41.561179913693969</v>
      </c>
      <c r="Q142" s="263">
        <f t="shared" si="6"/>
        <v>41.8779263107986</v>
      </c>
      <c r="R142" s="263">
        <f t="shared" si="6"/>
        <v>43.83530462223014</v>
      </c>
      <c r="S142" s="263">
        <f t="shared" si="6"/>
        <v>40.918237820399952</v>
      </c>
      <c r="T142" s="263">
        <f t="shared" si="6"/>
        <v>40.822019138143681</v>
      </c>
      <c r="U142" s="263">
        <f t="shared" si="6"/>
        <v>40.327793237449413</v>
      </c>
      <c r="V142" s="263">
        <f t="shared" si="6"/>
        <v>39.099316110855327</v>
      </c>
      <c r="W142" s="263">
        <f t="shared" si="6"/>
        <v>34.526516249187971</v>
      </c>
      <c r="DA142" s="70"/>
    </row>
    <row r="143" spans="1:105" ht="12" customHeight="1" x14ac:dyDescent="0.3">
      <c r="A143" s="60" t="s">
        <v>1024</v>
      </c>
      <c r="B143" s="264">
        <v>22.674107499869599</v>
      </c>
      <c r="C143" s="264">
        <v>26.18073627280269</v>
      </c>
      <c r="D143" s="264">
        <v>27.596932361570751</v>
      </c>
      <c r="E143" s="264">
        <v>28.759414793910661</v>
      </c>
      <c r="F143" s="264">
        <v>21.046318379893929</v>
      </c>
      <c r="G143" s="264">
        <v>27.724852846894731</v>
      </c>
      <c r="H143" s="264">
        <v>20.882361192067641</v>
      </c>
      <c r="I143" s="264">
        <v>27.22627000914029</v>
      </c>
      <c r="J143" s="264">
        <v>23.403596574706508</v>
      </c>
      <c r="K143" s="264">
        <v>22.243699359291909</v>
      </c>
      <c r="L143" s="264">
        <v>22.583592635714488</v>
      </c>
      <c r="M143" s="264">
        <v>22.268770281339599</v>
      </c>
      <c r="N143" s="264">
        <v>23.55742990458798</v>
      </c>
      <c r="O143" s="264">
        <v>25.717523230901271</v>
      </c>
      <c r="P143" s="264">
        <v>24.265271441791629</v>
      </c>
      <c r="Q143" s="264">
        <v>24.491164199775639</v>
      </c>
      <c r="R143" s="264">
        <v>24.893315634977281</v>
      </c>
      <c r="S143" s="264">
        <v>24.35836011483519</v>
      </c>
      <c r="T143" s="264">
        <v>24.52763683156175</v>
      </c>
      <c r="U143" s="264">
        <v>24.647553511916339</v>
      </c>
      <c r="V143" s="264">
        <v>23.53475456885381</v>
      </c>
      <c r="W143" s="264">
        <v>21.00736517949046</v>
      </c>
      <c r="DA143" s="72" t="s">
        <v>1390</v>
      </c>
    </row>
    <row r="144" spans="1:105" ht="12" customHeight="1" x14ac:dyDescent="0.3">
      <c r="A144" s="60" t="s">
        <v>1026</v>
      </c>
      <c r="B144" s="264">
        <v>10.45342921472739</v>
      </c>
      <c r="C144" s="264">
        <v>11.7508087156033</v>
      </c>
      <c r="D144" s="264">
        <v>12.197928782597479</v>
      </c>
      <c r="E144" s="264">
        <v>12.71710980755709</v>
      </c>
      <c r="F144" s="264">
        <v>9.3227857438895185</v>
      </c>
      <c r="G144" s="264">
        <v>11.496375916579501</v>
      </c>
      <c r="H144" s="264">
        <v>8.8635834651237335</v>
      </c>
      <c r="I144" s="264">
        <v>11.29248526191356</v>
      </c>
      <c r="J144" s="264">
        <v>9.0129322860493915</v>
      </c>
      <c r="K144" s="264">
        <v>14.67778931106078</v>
      </c>
      <c r="L144" s="264">
        <v>15.9002177512504</v>
      </c>
      <c r="M144" s="264">
        <v>14.89740350615687</v>
      </c>
      <c r="N144" s="264">
        <v>15.76731275061965</v>
      </c>
      <c r="O144" s="264">
        <v>17.343301088567149</v>
      </c>
      <c r="P144" s="264">
        <v>17.29590847190234</v>
      </c>
      <c r="Q144" s="264">
        <v>17.386762111022961</v>
      </c>
      <c r="R144" s="264">
        <v>18.941988987252859</v>
      </c>
      <c r="S144" s="264">
        <v>16.559877705564759</v>
      </c>
      <c r="T144" s="264">
        <v>16.29438230658193</v>
      </c>
      <c r="U144" s="264">
        <v>15.68023972553307</v>
      </c>
      <c r="V144" s="264">
        <v>15.56456154200152</v>
      </c>
      <c r="W144" s="264">
        <v>13.519151069697511</v>
      </c>
      <c r="DA144" s="72" t="s">
        <v>1391</v>
      </c>
    </row>
    <row r="145" spans="1:105" ht="12" customHeight="1" x14ac:dyDescent="0.3">
      <c r="A145" s="64" t="s">
        <v>30</v>
      </c>
      <c r="B145" s="231">
        <v>1.557606165327967E-2</v>
      </c>
      <c r="C145" s="231">
        <v>1.7623239912878771E-2</v>
      </c>
      <c r="D145" s="231">
        <v>0</v>
      </c>
      <c r="E145" s="231">
        <v>0</v>
      </c>
      <c r="F145" s="231">
        <v>8.1915089632306828E-2</v>
      </c>
      <c r="G145" s="231">
        <v>5.0696949700106249E-2</v>
      </c>
      <c r="H145" s="231">
        <v>3.075282226551368E-2</v>
      </c>
      <c r="I145" s="231">
        <v>0</v>
      </c>
      <c r="J145" s="231">
        <v>0</v>
      </c>
      <c r="K145" s="231">
        <v>1.152971502068546E-2</v>
      </c>
      <c r="L145" s="231">
        <v>0</v>
      </c>
      <c r="M145" s="231">
        <v>0</v>
      </c>
      <c r="N145" s="231">
        <v>4.4655004696293674E-3</v>
      </c>
      <c r="O145" s="231">
        <v>5.4553232159787482E-2</v>
      </c>
      <c r="P145" s="231">
        <v>5.1737571546335973E-2</v>
      </c>
      <c r="Q145" s="231">
        <v>5.3811745909698422E-2</v>
      </c>
      <c r="R145" s="231">
        <v>5.6214961517389202E-2</v>
      </c>
      <c r="S145" s="231">
        <v>6.4030436486292572E-2</v>
      </c>
      <c r="T145" s="231">
        <v>5.8674464397449409E-2</v>
      </c>
      <c r="U145" s="231">
        <v>0.1058988750235627</v>
      </c>
      <c r="V145" s="231">
        <v>7.3653091402943655E-2</v>
      </c>
      <c r="W145" s="231">
        <v>5.6711997032542358E-2</v>
      </c>
      <c r="DA145" s="73" t="s">
        <v>1392</v>
      </c>
    </row>
    <row r="146" spans="1:105" ht="12" customHeight="1" x14ac:dyDescent="0.3">
      <c r="A146" s="64" t="s">
        <v>32</v>
      </c>
      <c r="B146" s="231">
        <v>0</v>
      </c>
      <c r="C146" s="231">
        <v>0</v>
      </c>
      <c r="D146" s="231">
        <v>0</v>
      </c>
      <c r="E146" s="231">
        <v>0</v>
      </c>
      <c r="F146" s="231">
        <v>0</v>
      </c>
      <c r="G146" s="231">
        <v>0</v>
      </c>
      <c r="H146" s="231">
        <v>0</v>
      </c>
      <c r="I146" s="231">
        <v>0</v>
      </c>
      <c r="J146" s="231">
        <v>0</v>
      </c>
      <c r="K146" s="231">
        <v>0</v>
      </c>
      <c r="L146" s="231">
        <v>0</v>
      </c>
      <c r="M146" s="231">
        <v>0</v>
      </c>
      <c r="N146" s="231">
        <v>0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1393</v>
      </c>
    </row>
    <row r="147" spans="1:105" ht="12" customHeight="1" x14ac:dyDescent="0.3">
      <c r="A147" s="64" t="s">
        <v>33</v>
      </c>
      <c r="B147" s="231">
        <v>0.62675772898392479</v>
      </c>
      <c r="C147" s="231">
        <v>0</v>
      </c>
      <c r="D147" s="231">
        <v>0.1844830402380864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0.48659363498525249</v>
      </c>
      <c r="L147" s="231">
        <v>0.41453728782097471</v>
      </c>
      <c r="M147" s="231">
        <v>0.53783782864869245</v>
      </c>
      <c r="N147" s="231">
        <v>0.54938186621238005</v>
      </c>
      <c r="O147" s="231">
        <v>0.57401196720862047</v>
      </c>
      <c r="P147" s="231">
        <v>0.65394176744094745</v>
      </c>
      <c r="Q147" s="231">
        <v>0.67615748175954293</v>
      </c>
      <c r="R147" s="231">
        <v>0.58932555046672641</v>
      </c>
      <c r="S147" s="231">
        <v>0.68537013341056319</v>
      </c>
      <c r="T147" s="231">
        <v>1.016177403989251</v>
      </c>
      <c r="U147" s="231">
        <v>1.2381948600841379</v>
      </c>
      <c r="V147" s="231">
        <v>1.077278982914325</v>
      </c>
      <c r="W147" s="231">
        <v>0.83193046743239785</v>
      </c>
      <c r="DA147" s="73" t="s">
        <v>1394</v>
      </c>
    </row>
    <row r="148" spans="1:105" ht="12" customHeight="1" x14ac:dyDescent="0.3">
      <c r="A148" s="64" t="s">
        <v>160</v>
      </c>
      <c r="B148" s="231">
        <v>0.1052889772040952</v>
      </c>
      <c r="C148" s="231">
        <v>0.13438130484820221</v>
      </c>
      <c r="D148" s="231">
        <v>0.1051389969467077</v>
      </c>
      <c r="E148" s="231">
        <v>7.2558110396527084E-2</v>
      </c>
      <c r="F148" s="231">
        <v>0.1360290249739059</v>
      </c>
      <c r="G148" s="231">
        <v>0.25801320215292273</v>
      </c>
      <c r="H148" s="231">
        <v>0.15090584836872689</v>
      </c>
      <c r="I148" s="231">
        <v>0.1512402195575509</v>
      </c>
      <c r="J148" s="231">
        <v>7.1972249396931559E-2</v>
      </c>
      <c r="K148" s="231">
        <v>3.9248658780115943E-2</v>
      </c>
      <c r="L148" s="231">
        <v>3.3031048270176458E-2</v>
      </c>
      <c r="M148" s="231">
        <v>3.4165036350083867E-2</v>
      </c>
      <c r="N148" s="231">
        <v>8.0267268251223031E-2</v>
      </c>
      <c r="O148" s="231">
        <v>8.5924149926502685E-2</v>
      </c>
      <c r="P148" s="231">
        <v>8.2405710926429648E-2</v>
      </c>
      <c r="Q148" s="231">
        <v>9.4089161620496006E-2</v>
      </c>
      <c r="R148" s="231">
        <v>7.7142008520701535E-2</v>
      </c>
      <c r="S148" s="231">
        <v>8.7410975429262558E-2</v>
      </c>
      <c r="T148" s="231">
        <v>8.4731928011541738E-2</v>
      </c>
      <c r="U148" s="231">
        <v>9.7323521119141568E-2</v>
      </c>
      <c r="V148" s="231">
        <v>8.2546528812656395E-2</v>
      </c>
      <c r="W148" s="231">
        <v>6.147312199918966E-2</v>
      </c>
      <c r="DA148" s="73" t="s">
        <v>1395</v>
      </c>
    </row>
    <row r="149" spans="1:105" ht="12" customHeight="1" x14ac:dyDescent="0.3">
      <c r="A149" s="64" t="s">
        <v>70</v>
      </c>
      <c r="B149" s="231">
        <v>1.068092220245813</v>
      </c>
      <c r="C149" s="231">
        <v>1.57018072616444</v>
      </c>
      <c r="D149" s="231">
        <v>1.1090968050017149</v>
      </c>
      <c r="E149" s="231">
        <v>1.091327400766908</v>
      </c>
      <c r="F149" s="231">
        <v>1.0627973024635651</v>
      </c>
      <c r="G149" s="231">
        <v>1.487866713334544</v>
      </c>
      <c r="H149" s="231">
        <v>0.95528366340781479</v>
      </c>
      <c r="I149" s="231">
        <v>1.048307210026644</v>
      </c>
      <c r="J149" s="231">
        <v>0.70646913461047378</v>
      </c>
      <c r="K149" s="231">
        <v>0.18666354718902939</v>
      </c>
      <c r="L149" s="231">
        <v>0.20605404316812759</v>
      </c>
      <c r="M149" s="231">
        <v>0.23124853719191049</v>
      </c>
      <c r="N149" s="231">
        <v>0.19826637569345951</v>
      </c>
      <c r="O149" s="231">
        <v>0.1498535002925791</v>
      </c>
      <c r="P149" s="231">
        <v>9.4369695169575538E-2</v>
      </c>
      <c r="Q149" s="231">
        <v>0.1109554192540109</v>
      </c>
      <c r="R149" s="231">
        <v>0.1114525975439286</v>
      </c>
      <c r="S149" s="231">
        <v>0.13126348834579099</v>
      </c>
      <c r="T149" s="231">
        <v>0.12716507520811049</v>
      </c>
      <c r="U149" s="231">
        <v>0.1207951550615564</v>
      </c>
      <c r="V149" s="231">
        <v>0.1058279913816873</v>
      </c>
      <c r="W149" s="231">
        <v>7.7730827943124803E-2</v>
      </c>
      <c r="DA149" s="73" t="s">
        <v>1396</v>
      </c>
    </row>
    <row r="150" spans="1:105" ht="12" customHeight="1" x14ac:dyDescent="0.3">
      <c r="A150" s="64" t="s">
        <v>34</v>
      </c>
      <c r="B150" s="231">
        <v>2.4177273934586609E-2</v>
      </c>
      <c r="C150" s="231">
        <v>1.349706182367378E-2</v>
      </c>
      <c r="D150" s="231">
        <v>5.6712177681370789E-2</v>
      </c>
      <c r="E150" s="231">
        <v>1.454253435707098E-2</v>
      </c>
      <c r="F150" s="231">
        <v>1.5526686452835701E-2</v>
      </c>
      <c r="G150" s="231">
        <v>1.7849949472033552E-2</v>
      </c>
      <c r="H150" s="231">
        <v>1.3707649475067999E-2</v>
      </c>
      <c r="I150" s="231">
        <v>0</v>
      </c>
      <c r="J150" s="231">
        <v>0</v>
      </c>
      <c r="K150" s="231">
        <v>10.622124036785911</v>
      </c>
      <c r="L150" s="231">
        <v>11.349218895318259</v>
      </c>
      <c r="M150" s="231">
        <v>10.086128867721669</v>
      </c>
      <c r="N150" s="231">
        <v>10.916655447940521</v>
      </c>
      <c r="O150" s="231">
        <v>12.421699528398159</v>
      </c>
      <c r="P150" s="231">
        <v>12.659879380551679</v>
      </c>
      <c r="Q150" s="231">
        <v>12.61281765785372</v>
      </c>
      <c r="R150" s="231">
        <v>14.26798474204767</v>
      </c>
      <c r="S150" s="231">
        <v>10.70225925702827</v>
      </c>
      <c r="T150" s="231">
        <v>10.348485986988679</v>
      </c>
      <c r="U150" s="231">
        <v>8.9267870477692419</v>
      </c>
      <c r="V150" s="231">
        <v>9.4276398537554442</v>
      </c>
      <c r="W150" s="231">
        <v>8.373689924289998</v>
      </c>
      <c r="DA150" s="73" t="s">
        <v>1397</v>
      </c>
    </row>
    <row r="151" spans="1:105" ht="12" customHeight="1" x14ac:dyDescent="0.3">
      <c r="A151" s="64" t="s">
        <v>162</v>
      </c>
      <c r="B151" s="231">
        <v>8.6135369527056866</v>
      </c>
      <c r="C151" s="231">
        <v>10.01512638285411</v>
      </c>
      <c r="D151" s="231">
        <v>10.742497762729601</v>
      </c>
      <c r="E151" s="231">
        <v>11.538681762036591</v>
      </c>
      <c r="F151" s="231">
        <v>8.0265176403669045</v>
      </c>
      <c r="G151" s="231">
        <v>9.6819491019198942</v>
      </c>
      <c r="H151" s="231">
        <v>7.7129334816066102</v>
      </c>
      <c r="I151" s="231">
        <v>10.092937832329371</v>
      </c>
      <c r="J151" s="231">
        <v>8.2344909020419852</v>
      </c>
      <c r="K151" s="231">
        <v>3.331629718299796</v>
      </c>
      <c r="L151" s="231">
        <v>3.59725333682356</v>
      </c>
      <c r="M151" s="231">
        <v>3.5537546742666559</v>
      </c>
      <c r="N151" s="231">
        <v>3.5587576347426269</v>
      </c>
      <c r="O151" s="231">
        <v>3.6029216337969951</v>
      </c>
      <c r="P151" s="231">
        <v>3.465718395828302</v>
      </c>
      <c r="Q151" s="231">
        <v>3.6927906333620411</v>
      </c>
      <c r="R151" s="231">
        <v>3.7872381985654289</v>
      </c>
      <c r="S151" s="231">
        <v>4.8383376122509647</v>
      </c>
      <c r="T151" s="231">
        <v>4.6091432718819076</v>
      </c>
      <c r="U151" s="231">
        <v>5.1691658151650914</v>
      </c>
      <c r="V151" s="231">
        <v>4.7766457872061574</v>
      </c>
      <c r="W151" s="231">
        <v>4.1008846329680013</v>
      </c>
      <c r="DA151" s="73" t="s">
        <v>1398</v>
      </c>
    </row>
    <row r="152" spans="1:105" ht="12" customHeight="1" x14ac:dyDescent="0.3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1399</v>
      </c>
    </row>
    <row r="153" spans="1:105" ht="12" customHeight="1" x14ac:dyDescent="0.3">
      <c r="A153" s="64" t="s">
        <v>73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</v>
      </c>
      <c r="K153" s="231">
        <v>0</v>
      </c>
      <c r="L153" s="231">
        <v>0.30012313984930389</v>
      </c>
      <c r="M153" s="231">
        <v>0.45426856197786142</v>
      </c>
      <c r="N153" s="231">
        <v>0.45951865730980218</v>
      </c>
      <c r="O153" s="231">
        <v>0.45433707678449919</v>
      </c>
      <c r="P153" s="231">
        <v>0.28785595043907319</v>
      </c>
      <c r="Q153" s="231">
        <v>0.14614001126344531</v>
      </c>
      <c r="R153" s="231">
        <v>5.2630928591015383E-2</v>
      </c>
      <c r="S153" s="231">
        <v>5.1205802613614917E-2</v>
      </c>
      <c r="T153" s="231">
        <v>5.0004176104992033E-2</v>
      </c>
      <c r="U153" s="231">
        <v>2.2074451310340901E-2</v>
      </c>
      <c r="V153" s="231">
        <v>2.0969306528302149E-2</v>
      </c>
      <c r="W153" s="231">
        <v>1.6730098032258979E-2</v>
      </c>
      <c r="DA153" s="73" t="s">
        <v>1400</v>
      </c>
    </row>
    <row r="154" spans="1:105" ht="12" customHeight="1" x14ac:dyDescent="0.3">
      <c r="A154" s="64" t="s">
        <v>79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1401</v>
      </c>
    </row>
    <row r="155" spans="1:105" ht="12" customHeight="1" x14ac:dyDescent="0.3">
      <c r="A155" s="60" t="s">
        <v>1038</v>
      </c>
      <c r="B155" s="264">
        <v>0</v>
      </c>
      <c r="C155" s="264">
        <v>0</v>
      </c>
      <c r="D155" s="264">
        <v>0</v>
      </c>
      <c r="E155" s="264">
        <v>0</v>
      </c>
      <c r="F155" s="264">
        <v>0</v>
      </c>
      <c r="G155" s="264">
        <v>0</v>
      </c>
      <c r="H155" s="264">
        <v>0</v>
      </c>
      <c r="I155" s="264">
        <v>0</v>
      </c>
      <c r="J155" s="264">
        <v>0</v>
      </c>
      <c r="K155" s="264">
        <v>0</v>
      </c>
      <c r="L155" s="264">
        <v>0</v>
      </c>
      <c r="M155" s="264">
        <v>0</v>
      </c>
      <c r="N155" s="264">
        <v>0</v>
      </c>
      <c r="O155" s="264">
        <v>0</v>
      </c>
      <c r="P155" s="264">
        <v>0</v>
      </c>
      <c r="Q155" s="264">
        <v>0</v>
      </c>
      <c r="R155" s="264">
        <v>0</v>
      </c>
      <c r="S155" s="264">
        <v>0</v>
      </c>
      <c r="T155" s="264">
        <v>0</v>
      </c>
      <c r="U155" s="264">
        <v>0</v>
      </c>
      <c r="V155" s="264">
        <v>0</v>
      </c>
      <c r="W155" s="264">
        <v>0</v>
      </c>
      <c r="DA155" s="72" t="s">
        <v>1402</v>
      </c>
    </row>
    <row r="156" spans="1:105" ht="12" customHeight="1" x14ac:dyDescent="0.3">
      <c r="A156" s="132" t="s">
        <v>1040</v>
      </c>
      <c r="B156" s="318">
        <v>0</v>
      </c>
      <c r="C156" s="318">
        <v>0</v>
      </c>
      <c r="D156" s="318">
        <v>0</v>
      </c>
      <c r="E156" s="318">
        <v>0</v>
      </c>
      <c r="F156" s="318">
        <v>0</v>
      </c>
      <c r="G156" s="318">
        <v>0</v>
      </c>
      <c r="H156" s="318">
        <v>0</v>
      </c>
      <c r="I156" s="318">
        <v>0</v>
      </c>
      <c r="J156" s="318">
        <v>0</v>
      </c>
      <c r="K156" s="318">
        <v>0</v>
      </c>
      <c r="L156" s="318">
        <v>0</v>
      </c>
      <c r="M156" s="318">
        <v>0</v>
      </c>
      <c r="N156" s="318">
        <v>0</v>
      </c>
      <c r="O156" s="318">
        <v>0</v>
      </c>
      <c r="P156" s="318">
        <v>0</v>
      </c>
      <c r="Q156" s="318">
        <v>0</v>
      </c>
      <c r="R156" s="318">
        <v>0</v>
      </c>
      <c r="S156" s="318">
        <v>0</v>
      </c>
      <c r="T156" s="318">
        <v>0</v>
      </c>
      <c r="U156" s="318">
        <v>0</v>
      </c>
      <c r="V156" s="318">
        <v>0</v>
      </c>
      <c r="W156" s="318">
        <v>0</v>
      </c>
      <c r="DA156" s="139" t="s">
        <v>1403</v>
      </c>
    </row>
    <row r="157" spans="1:105" ht="12" customHeight="1" x14ac:dyDescent="0.3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3">
      <c r="A158" s="32" t="s">
        <v>431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3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3">
      <c r="A160" s="35" t="s">
        <v>46</v>
      </c>
      <c r="B160" s="234">
        <f t="shared" ref="B160:W160" si="7">SUM(B$161:B$167,B$169:B$170,B$172:B$175,B176)</f>
        <v>1</v>
      </c>
      <c r="C160" s="234">
        <f t="shared" si="7"/>
        <v>1</v>
      </c>
      <c r="D160" s="234">
        <f t="shared" si="7"/>
        <v>1</v>
      </c>
      <c r="E160" s="234">
        <f t="shared" si="7"/>
        <v>1</v>
      </c>
      <c r="F160" s="234">
        <f t="shared" si="7"/>
        <v>1</v>
      </c>
      <c r="G160" s="234">
        <f t="shared" si="7"/>
        <v>1</v>
      </c>
      <c r="H160" s="234">
        <f t="shared" si="7"/>
        <v>1</v>
      </c>
      <c r="I160" s="234">
        <f t="shared" si="7"/>
        <v>1</v>
      </c>
      <c r="J160" s="234">
        <f t="shared" si="7"/>
        <v>1</v>
      </c>
      <c r="K160" s="234">
        <f t="shared" si="7"/>
        <v>0.99999999999999978</v>
      </c>
      <c r="L160" s="234">
        <f t="shared" si="7"/>
        <v>1.0000000000000002</v>
      </c>
      <c r="M160" s="234">
        <f t="shared" si="7"/>
        <v>1</v>
      </c>
      <c r="N160" s="234">
        <f t="shared" si="7"/>
        <v>1</v>
      </c>
      <c r="O160" s="234">
        <f t="shared" si="7"/>
        <v>1</v>
      </c>
      <c r="P160" s="234">
        <f t="shared" si="7"/>
        <v>1</v>
      </c>
      <c r="Q160" s="234">
        <f t="shared" si="7"/>
        <v>1</v>
      </c>
      <c r="R160" s="234">
        <f t="shared" si="7"/>
        <v>1</v>
      </c>
      <c r="S160" s="234">
        <f t="shared" si="7"/>
        <v>1.0000000000000002</v>
      </c>
      <c r="T160" s="234">
        <f t="shared" si="7"/>
        <v>0.99999999999999989</v>
      </c>
      <c r="U160" s="234">
        <f t="shared" si="7"/>
        <v>1</v>
      </c>
      <c r="V160" s="234">
        <f t="shared" si="7"/>
        <v>1</v>
      </c>
      <c r="W160" s="234">
        <f t="shared" si="7"/>
        <v>1</v>
      </c>
      <c r="DA160" s="95"/>
    </row>
    <row r="161" spans="1:105" ht="12" customHeight="1" x14ac:dyDescent="0.3">
      <c r="A161" s="55" t="s">
        <v>92</v>
      </c>
      <c r="B161" s="268">
        <f t="shared" ref="B161:W161" si="8">IF(B$6=0,0,B$6/B$5)</f>
        <v>0</v>
      </c>
      <c r="C161" s="268">
        <f t="shared" si="8"/>
        <v>0</v>
      </c>
      <c r="D161" s="268">
        <f t="shared" si="8"/>
        <v>0</v>
      </c>
      <c r="E161" s="268">
        <f t="shared" si="8"/>
        <v>0</v>
      </c>
      <c r="F161" s="268">
        <f t="shared" si="8"/>
        <v>0</v>
      </c>
      <c r="G161" s="268">
        <f t="shared" si="8"/>
        <v>0</v>
      </c>
      <c r="H161" s="268">
        <f t="shared" si="8"/>
        <v>0</v>
      </c>
      <c r="I161" s="268">
        <f t="shared" si="8"/>
        <v>0</v>
      </c>
      <c r="J161" s="268">
        <f t="shared" si="8"/>
        <v>0</v>
      </c>
      <c r="K161" s="268">
        <f t="shared" si="8"/>
        <v>0</v>
      </c>
      <c r="L161" s="268">
        <f t="shared" si="8"/>
        <v>0</v>
      </c>
      <c r="M161" s="268">
        <f t="shared" si="8"/>
        <v>0</v>
      </c>
      <c r="N161" s="268">
        <f t="shared" si="8"/>
        <v>0</v>
      </c>
      <c r="O161" s="268">
        <f t="shared" si="8"/>
        <v>0</v>
      </c>
      <c r="P161" s="268">
        <f t="shared" si="8"/>
        <v>0</v>
      </c>
      <c r="Q161" s="268">
        <f t="shared" si="8"/>
        <v>0</v>
      </c>
      <c r="R161" s="268">
        <f t="shared" si="8"/>
        <v>0</v>
      </c>
      <c r="S161" s="268">
        <f t="shared" si="8"/>
        <v>0</v>
      </c>
      <c r="T161" s="268">
        <f t="shared" si="8"/>
        <v>0</v>
      </c>
      <c r="U161" s="268">
        <f t="shared" si="8"/>
        <v>0</v>
      </c>
      <c r="V161" s="268">
        <f t="shared" si="8"/>
        <v>0</v>
      </c>
      <c r="W161" s="268">
        <f t="shared" si="8"/>
        <v>0</v>
      </c>
      <c r="DA161" s="76"/>
    </row>
    <row r="162" spans="1:105" ht="12" customHeight="1" x14ac:dyDescent="0.3">
      <c r="A162" s="202" t="s">
        <v>93</v>
      </c>
      <c r="B162" s="269">
        <f t="shared" ref="B162:W162" si="9">IF(B$7=0,0,B$7/B$5)</f>
        <v>0</v>
      </c>
      <c r="C162" s="269">
        <f t="shared" si="9"/>
        <v>0</v>
      </c>
      <c r="D162" s="269">
        <f t="shared" si="9"/>
        <v>0</v>
      </c>
      <c r="E162" s="269">
        <f t="shared" si="9"/>
        <v>0</v>
      </c>
      <c r="F162" s="269">
        <f t="shared" si="9"/>
        <v>0</v>
      </c>
      <c r="G162" s="269">
        <f t="shared" si="9"/>
        <v>0</v>
      </c>
      <c r="H162" s="269">
        <f t="shared" si="9"/>
        <v>0</v>
      </c>
      <c r="I162" s="269">
        <f t="shared" si="9"/>
        <v>0</v>
      </c>
      <c r="J162" s="269">
        <f t="shared" si="9"/>
        <v>0</v>
      </c>
      <c r="K162" s="269">
        <f t="shared" si="9"/>
        <v>0</v>
      </c>
      <c r="L162" s="269">
        <f t="shared" si="9"/>
        <v>0</v>
      </c>
      <c r="M162" s="269">
        <f t="shared" si="9"/>
        <v>0</v>
      </c>
      <c r="N162" s="269">
        <f t="shared" si="9"/>
        <v>0</v>
      </c>
      <c r="O162" s="269">
        <f t="shared" si="9"/>
        <v>0</v>
      </c>
      <c r="P162" s="269">
        <f t="shared" si="9"/>
        <v>0</v>
      </c>
      <c r="Q162" s="269">
        <f t="shared" si="9"/>
        <v>0</v>
      </c>
      <c r="R162" s="269">
        <f t="shared" si="9"/>
        <v>0</v>
      </c>
      <c r="S162" s="269">
        <f t="shared" si="9"/>
        <v>0</v>
      </c>
      <c r="T162" s="269">
        <f t="shared" si="9"/>
        <v>0</v>
      </c>
      <c r="U162" s="269">
        <f t="shared" si="9"/>
        <v>0</v>
      </c>
      <c r="V162" s="269">
        <f t="shared" si="9"/>
        <v>0</v>
      </c>
      <c r="W162" s="269">
        <f t="shared" si="9"/>
        <v>0</v>
      </c>
      <c r="DA162" s="77"/>
    </row>
    <row r="163" spans="1:105" ht="12" customHeight="1" x14ac:dyDescent="0.3">
      <c r="A163" s="202" t="s">
        <v>94</v>
      </c>
      <c r="B163" s="269">
        <f t="shared" ref="B163:W163" si="10">IF(B$8=0,0,B$8/B$5)</f>
        <v>0</v>
      </c>
      <c r="C163" s="269">
        <f t="shared" si="10"/>
        <v>0</v>
      </c>
      <c r="D163" s="269">
        <f t="shared" si="10"/>
        <v>0</v>
      </c>
      <c r="E163" s="269">
        <f t="shared" si="10"/>
        <v>0</v>
      </c>
      <c r="F163" s="269">
        <f t="shared" si="10"/>
        <v>0</v>
      </c>
      <c r="G163" s="269">
        <f t="shared" si="10"/>
        <v>0</v>
      </c>
      <c r="H163" s="269">
        <f t="shared" si="10"/>
        <v>0</v>
      </c>
      <c r="I163" s="269">
        <f t="shared" si="10"/>
        <v>0</v>
      </c>
      <c r="J163" s="269">
        <f t="shared" si="10"/>
        <v>0</v>
      </c>
      <c r="K163" s="269">
        <f t="shared" si="10"/>
        <v>0</v>
      </c>
      <c r="L163" s="269">
        <f t="shared" si="10"/>
        <v>0</v>
      </c>
      <c r="M163" s="269">
        <f t="shared" si="10"/>
        <v>0</v>
      </c>
      <c r="N163" s="269">
        <f t="shared" si="10"/>
        <v>0</v>
      </c>
      <c r="O163" s="269">
        <f t="shared" si="10"/>
        <v>0</v>
      </c>
      <c r="P163" s="269">
        <f t="shared" si="10"/>
        <v>0</v>
      </c>
      <c r="Q163" s="269">
        <f t="shared" si="10"/>
        <v>0</v>
      </c>
      <c r="R163" s="269">
        <f t="shared" si="10"/>
        <v>0</v>
      </c>
      <c r="S163" s="269">
        <f t="shared" si="10"/>
        <v>0</v>
      </c>
      <c r="T163" s="269">
        <f t="shared" si="10"/>
        <v>0</v>
      </c>
      <c r="U163" s="269">
        <f t="shared" si="10"/>
        <v>0</v>
      </c>
      <c r="V163" s="269">
        <f t="shared" si="10"/>
        <v>0</v>
      </c>
      <c r="W163" s="269">
        <f t="shared" si="10"/>
        <v>0</v>
      </c>
      <c r="DA163" s="77"/>
    </row>
    <row r="164" spans="1:105" ht="12" customHeight="1" x14ac:dyDescent="0.3">
      <c r="A164" s="202" t="s">
        <v>95</v>
      </c>
      <c r="B164" s="269">
        <f t="shared" ref="B164:W164" si="11">IF(B$9=0,0,B$9/B$5)</f>
        <v>0</v>
      </c>
      <c r="C164" s="269">
        <f t="shared" si="11"/>
        <v>0</v>
      </c>
      <c r="D164" s="269">
        <f t="shared" si="11"/>
        <v>0</v>
      </c>
      <c r="E164" s="269">
        <f t="shared" si="11"/>
        <v>0</v>
      </c>
      <c r="F164" s="269">
        <f t="shared" si="11"/>
        <v>0</v>
      </c>
      <c r="G164" s="269">
        <f t="shared" si="11"/>
        <v>0</v>
      </c>
      <c r="H164" s="269">
        <f t="shared" si="11"/>
        <v>0</v>
      </c>
      <c r="I164" s="269">
        <f t="shared" si="11"/>
        <v>0</v>
      </c>
      <c r="J164" s="269">
        <f t="shared" si="11"/>
        <v>0</v>
      </c>
      <c r="K164" s="269">
        <f t="shared" si="11"/>
        <v>0</v>
      </c>
      <c r="L164" s="269">
        <f t="shared" si="11"/>
        <v>0</v>
      </c>
      <c r="M164" s="269">
        <f t="shared" si="11"/>
        <v>0</v>
      </c>
      <c r="N164" s="269">
        <f t="shared" si="11"/>
        <v>0</v>
      </c>
      <c r="O164" s="269">
        <f t="shared" si="11"/>
        <v>0</v>
      </c>
      <c r="P164" s="269">
        <f t="shared" si="11"/>
        <v>0</v>
      </c>
      <c r="Q164" s="269">
        <f t="shared" si="11"/>
        <v>0</v>
      </c>
      <c r="R164" s="269">
        <f t="shared" si="11"/>
        <v>0</v>
      </c>
      <c r="S164" s="269">
        <f t="shared" si="11"/>
        <v>0</v>
      </c>
      <c r="T164" s="269">
        <f t="shared" si="11"/>
        <v>0</v>
      </c>
      <c r="U164" s="269">
        <f t="shared" si="11"/>
        <v>0</v>
      </c>
      <c r="V164" s="269">
        <f t="shared" si="11"/>
        <v>0</v>
      </c>
      <c r="W164" s="269">
        <f t="shared" si="11"/>
        <v>0</v>
      </c>
      <c r="DA164" s="77"/>
    </row>
    <row r="165" spans="1:105" ht="12" customHeight="1" x14ac:dyDescent="0.3">
      <c r="A165" s="56" t="s">
        <v>96</v>
      </c>
      <c r="B165" s="270">
        <f t="shared" ref="B165:W165" si="12">IF(B$10=0,0,B$10/B$5)</f>
        <v>7.4154280868850841E-3</v>
      </c>
      <c r="C165" s="270">
        <f t="shared" si="12"/>
        <v>7.9959655985956026E-3</v>
      </c>
      <c r="D165" s="270">
        <f t="shared" si="12"/>
        <v>9.0210542497501083E-3</v>
      </c>
      <c r="E165" s="270">
        <f t="shared" si="12"/>
        <v>8.663542789277251E-3</v>
      </c>
      <c r="F165" s="270">
        <f t="shared" si="12"/>
        <v>6.2185024114377934E-3</v>
      </c>
      <c r="G165" s="270">
        <f t="shared" si="12"/>
        <v>6.7460213994220758E-3</v>
      </c>
      <c r="H165" s="270">
        <f t="shared" si="12"/>
        <v>8.2912666894852608E-3</v>
      </c>
      <c r="I165" s="270">
        <f t="shared" si="12"/>
        <v>9.4611283462028087E-3</v>
      </c>
      <c r="J165" s="270">
        <f t="shared" si="12"/>
        <v>9.7981761407173046E-3</v>
      </c>
      <c r="K165" s="270">
        <f t="shared" si="12"/>
        <v>1.0188805441947488E-2</v>
      </c>
      <c r="L165" s="270">
        <f t="shared" si="12"/>
        <v>9.8072541469441752E-3</v>
      </c>
      <c r="M165" s="270">
        <f t="shared" si="12"/>
        <v>9.8260290949625639E-3</v>
      </c>
      <c r="N165" s="270">
        <f t="shared" si="12"/>
        <v>1.0582125058179062E-2</v>
      </c>
      <c r="O165" s="270">
        <f t="shared" si="12"/>
        <v>1.0570635296526257E-2</v>
      </c>
      <c r="P165" s="270">
        <f t="shared" si="12"/>
        <v>9.980917857323298E-3</v>
      </c>
      <c r="Q165" s="270">
        <f t="shared" si="12"/>
        <v>9.9020594325880361E-3</v>
      </c>
      <c r="R165" s="270">
        <f t="shared" si="12"/>
        <v>9.9108014465263683E-3</v>
      </c>
      <c r="S165" s="270">
        <f t="shared" si="12"/>
        <v>1.0059757276287247E-2</v>
      </c>
      <c r="T165" s="270">
        <f t="shared" si="12"/>
        <v>9.8358906044820147E-3</v>
      </c>
      <c r="U165" s="270">
        <f t="shared" si="12"/>
        <v>9.9847486548705986E-3</v>
      </c>
      <c r="V165" s="270">
        <f t="shared" si="12"/>
        <v>1.0004292764826589E-2</v>
      </c>
      <c r="W165" s="270">
        <f t="shared" si="12"/>
        <v>1.0936786334822785E-2</v>
      </c>
      <c r="DA165" s="78"/>
    </row>
    <row r="166" spans="1:105" ht="12" customHeight="1" x14ac:dyDescent="0.3">
      <c r="A166" s="134" t="s">
        <v>999</v>
      </c>
      <c r="B166" s="319">
        <f t="shared" ref="B166:W166" si="13">IF(B$16=0,0,B$16/B$5)</f>
        <v>0</v>
      </c>
      <c r="C166" s="319">
        <f t="shared" si="13"/>
        <v>0</v>
      </c>
      <c r="D166" s="319">
        <f t="shared" si="13"/>
        <v>0</v>
      </c>
      <c r="E166" s="319">
        <f t="shared" si="13"/>
        <v>0</v>
      </c>
      <c r="F166" s="319">
        <f t="shared" si="13"/>
        <v>0</v>
      </c>
      <c r="G166" s="319">
        <f t="shared" si="13"/>
        <v>0</v>
      </c>
      <c r="H166" s="319">
        <f t="shared" si="13"/>
        <v>0</v>
      </c>
      <c r="I166" s="319">
        <f t="shared" si="13"/>
        <v>0</v>
      </c>
      <c r="J166" s="319">
        <f t="shared" si="13"/>
        <v>0</v>
      </c>
      <c r="K166" s="319">
        <f t="shared" si="13"/>
        <v>0</v>
      </c>
      <c r="L166" s="319">
        <f t="shared" si="13"/>
        <v>0</v>
      </c>
      <c r="M166" s="319">
        <f t="shared" si="13"/>
        <v>0</v>
      </c>
      <c r="N166" s="319">
        <f t="shared" si="13"/>
        <v>0</v>
      </c>
      <c r="O166" s="319">
        <f t="shared" si="13"/>
        <v>0</v>
      </c>
      <c r="P166" s="319">
        <f t="shared" si="13"/>
        <v>0</v>
      </c>
      <c r="Q166" s="319">
        <f t="shared" si="13"/>
        <v>0</v>
      </c>
      <c r="R166" s="319">
        <f t="shared" si="13"/>
        <v>0</v>
      </c>
      <c r="S166" s="319">
        <f t="shared" si="13"/>
        <v>0</v>
      </c>
      <c r="T166" s="319">
        <f t="shared" si="13"/>
        <v>0</v>
      </c>
      <c r="U166" s="319">
        <f t="shared" si="13"/>
        <v>0</v>
      </c>
      <c r="V166" s="319">
        <f t="shared" si="13"/>
        <v>0</v>
      </c>
      <c r="W166" s="319">
        <f t="shared" si="13"/>
        <v>0</v>
      </c>
      <c r="DA166" s="140"/>
    </row>
    <row r="167" spans="1:105" ht="12" customHeight="1" x14ac:dyDescent="0.3">
      <c r="A167" s="203" t="s">
        <v>1000</v>
      </c>
      <c r="B167" s="271">
        <f t="shared" ref="B167:W167" si="14">IF(B$25=0,0,B$25/B$5)</f>
        <v>0.14430753033209456</v>
      </c>
      <c r="C167" s="271">
        <f t="shared" si="14"/>
        <v>0.15142370109145636</v>
      </c>
      <c r="D167" s="271">
        <f t="shared" si="14"/>
        <v>0.16855120460399894</v>
      </c>
      <c r="E167" s="271">
        <f t="shared" si="14"/>
        <v>0.16222381420842066</v>
      </c>
      <c r="F167" s="271">
        <f t="shared" si="14"/>
        <v>0.11585933810963275</v>
      </c>
      <c r="G167" s="271">
        <f t="shared" si="14"/>
        <v>0.11706771432530075</v>
      </c>
      <c r="H167" s="271">
        <f t="shared" si="14"/>
        <v>0.14783696940528412</v>
      </c>
      <c r="I167" s="271">
        <f t="shared" si="14"/>
        <v>0.16572149911730391</v>
      </c>
      <c r="J167" s="271">
        <f t="shared" si="14"/>
        <v>0.16019742963980768</v>
      </c>
      <c r="K167" s="271">
        <f t="shared" si="14"/>
        <v>0.28537987722187125</v>
      </c>
      <c r="L167" s="271">
        <f t="shared" si="14"/>
        <v>0.29413491609842929</v>
      </c>
      <c r="M167" s="271">
        <f t="shared" si="14"/>
        <v>0.27876980560740472</v>
      </c>
      <c r="N167" s="271">
        <f t="shared" si="14"/>
        <v>0.29866169624064598</v>
      </c>
      <c r="O167" s="271">
        <f t="shared" si="14"/>
        <v>0.30097242871577207</v>
      </c>
      <c r="P167" s="271">
        <f t="shared" si="14"/>
        <v>0.30142236493455588</v>
      </c>
      <c r="Q167" s="271">
        <f t="shared" si="14"/>
        <v>0.29847100374997831</v>
      </c>
      <c r="R167" s="271">
        <f t="shared" si="14"/>
        <v>0.32220761399149334</v>
      </c>
      <c r="S167" s="271">
        <f t="shared" si="14"/>
        <v>0.29258190079432422</v>
      </c>
      <c r="T167" s="271">
        <f t="shared" si="14"/>
        <v>0.279161031508669</v>
      </c>
      <c r="U167" s="271">
        <f t="shared" si="14"/>
        <v>0.27169885834624524</v>
      </c>
      <c r="V167" s="271">
        <f t="shared" si="14"/>
        <v>0.28352310103085665</v>
      </c>
      <c r="W167" s="271">
        <f t="shared" si="14"/>
        <v>0.2995353319289154</v>
      </c>
      <c r="DA167" s="79"/>
    </row>
    <row r="168" spans="1:105" ht="12" customHeight="1" x14ac:dyDescent="0.3">
      <c r="A168" s="203" t="s">
        <v>1012</v>
      </c>
      <c r="B168" s="271">
        <f t="shared" ref="B168:W168" si="15">IF(B$36=0,0,B$36/B$5)</f>
        <v>8.8792432294546447E-2</v>
      </c>
      <c r="C168" s="271">
        <f t="shared" si="15"/>
        <v>9.3250764869243497E-2</v>
      </c>
      <c r="D168" s="271">
        <f t="shared" si="15"/>
        <v>0.10331641913930553</v>
      </c>
      <c r="E168" s="271">
        <f t="shared" si="15"/>
        <v>9.9188677214398724E-2</v>
      </c>
      <c r="F168" s="271">
        <f t="shared" si="15"/>
        <v>8.4091914207776924E-2</v>
      </c>
      <c r="G168" s="271">
        <f t="shared" si="15"/>
        <v>8.6436148950578995E-2</v>
      </c>
      <c r="H168" s="271">
        <f t="shared" si="15"/>
        <v>0.1081817329649154</v>
      </c>
      <c r="I168" s="271">
        <f t="shared" si="15"/>
        <v>0.11930233124286707</v>
      </c>
      <c r="J168" s="271">
        <f t="shared" si="15"/>
        <v>0.12295484408230611</v>
      </c>
      <c r="K168" s="271">
        <f t="shared" si="15"/>
        <v>0.12499403734580662</v>
      </c>
      <c r="L168" s="271">
        <f t="shared" si="15"/>
        <v>0.12552574200441272</v>
      </c>
      <c r="M168" s="271">
        <f t="shared" si="15"/>
        <v>0.12437531006613821</v>
      </c>
      <c r="N168" s="271">
        <f t="shared" si="15"/>
        <v>0.13122162154624792</v>
      </c>
      <c r="O168" s="271">
        <f t="shared" si="15"/>
        <v>0.12579727894150119</v>
      </c>
      <c r="P168" s="271">
        <f t="shared" si="15"/>
        <v>0.12167909492620654</v>
      </c>
      <c r="Q168" s="271">
        <f t="shared" si="15"/>
        <v>0.12207580150629167</v>
      </c>
      <c r="R168" s="271">
        <f t="shared" si="15"/>
        <v>0.12692636234149568</v>
      </c>
      <c r="S168" s="271">
        <f t="shared" si="15"/>
        <v>0.12744941142939523</v>
      </c>
      <c r="T168" s="271">
        <f t="shared" si="15"/>
        <v>0.12441708056835422</v>
      </c>
      <c r="U168" s="271">
        <f t="shared" si="15"/>
        <v>0.13110635578025068</v>
      </c>
      <c r="V168" s="271">
        <f t="shared" si="15"/>
        <v>0.13101186116824634</v>
      </c>
      <c r="W168" s="271">
        <f t="shared" si="15"/>
        <v>0.13586760008537271</v>
      </c>
      <c r="DA168" s="79"/>
    </row>
    <row r="169" spans="1:105" ht="12" customHeight="1" x14ac:dyDescent="0.3">
      <c r="A169" s="62" t="s">
        <v>1014</v>
      </c>
      <c r="B169" s="320">
        <f t="shared" ref="B169:W169" si="16">IF(B$37=0,0,B$37/B$5)</f>
        <v>8.8792432294546447E-2</v>
      </c>
      <c r="C169" s="320">
        <f t="shared" si="16"/>
        <v>9.3250764869243497E-2</v>
      </c>
      <c r="D169" s="320">
        <f t="shared" si="16"/>
        <v>0.10331641913930553</v>
      </c>
      <c r="E169" s="320">
        <f t="shared" si="16"/>
        <v>9.9188677214398724E-2</v>
      </c>
      <c r="F169" s="320">
        <f t="shared" si="16"/>
        <v>8.4091914207776924E-2</v>
      </c>
      <c r="G169" s="320">
        <f t="shared" si="16"/>
        <v>8.6436148950578995E-2</v>
      </c>
      <c r="H169" s="320">
        <f t="shared" si="16"/>
        <v>0.1081817329649154</v>
      </c>
      <c r="I169" s="320">
        <f t="shared" si="16"/>
        <v>0.11930233124286707</v>
      </c>
      <c r="J169" s="320">
        <f t="shared" si="16"/>
        <v>0.12295484408230611</v>
      </c>
      <c r="K169" s="320">
        <f t="shared" si="16"/>
        <v>0.12499403734580662</v>
      </c>
      <c r="L169" s="320">
        <f t="shared" si="16"/>
        <v>0.12552574200441272</v>
      </c>
      <c r="M169" s="320">
        <f t="shared" si="16"/>
        <v>0.12437531006613821</v>
      </c>
      <c r="N169" s="320">
        <f t="shared" si="16"/>
        <v>0.13122162154624792</v>
      </c>
      <c r="O169" s="320">
        <f t="shared" si="16"/>
        <v>0.12579727894150119</v>
      </c>
      <c r="P169" s="320">
        <f t="shared" si="16"/>
        <v>0.12167909492620654</v>
      </c>
      <c r="Q169" s="320">
        <f t="shared" si="16"/>
        <v>0.12207580150629167</v>
      </c>
      <c r="R169" s="320">
        <f t="shared" si="16"/>
        <v>0.12692636234149568</v>
      </c>
      <c r="S169" s="320">
        <f t="shared" si="16"/>
        <v>0.12744941142939523</v>
      </c>
      <c r="T169" s="320">
        <f t="shared" si="16"/>
        <v>0.12441708056835422</v>
      </c>
      <c r="U169" s="320">
        <f t="shared" si="16"/>
        <v>0.13110635578025068</v>
      </c>
      <c r="V169" s="320">
        <f t="shared" si="16"/>
        <v>0.13101186116824634</v>
      </c>
      <c r="W169" s="320">
        <f t="shared" si="16"/>
        <v>0.13586760008537271</v>
      </c>
      <c r="DA169" s="141"/>
    </row>
    <row r="170" spans="1:105" ht="12" customHeight="1" x14ac:dyDescent="0.3">
      <c r="A170" s="62" t="s">
        <v>1021</v>
      </c>
      <c r="B170" s="320">
        <f t="shared" ref="B170:W170" si="17">IF(B$43=0,0,B$43/B$5)</f>
        <v>0</v>
      </c>
      <c r="C170" s="320">
        <f t="shared" si="17"/>
        <v>0</v>
      </c>
      <c r="D170" s="320">
        <f t="shared" si="17"/>
        <v>0</v>
      </c>
      <c r="E170" s="320">
        <f t="shared" si="17"/>
        <v>0</v>
      </c>
      <c r="F170" s="320">
        <f t="shared" si="17"/>
        <v>0</v>
      </c>
      <c r="G170" s="320">
        <f t="shared" si="17"/>
        <v>0</v>
      </c>
      <c r="H170" s="320">
        <f t="shared" si="17"/>
        <v>0</v>
      </c>
      <c r="I170" s="320">
        <f t="shared" si="17"/>
        <v>0</v>
      </c>
      <c r="J170" s="320">
        <f t="shared" si="17"/>
        <v>0</v>
      </c>
      <c r="K170" s="320">
        <f t="shared" si="17"/>
        <v>0</v>
      </c>
      <c r="L170" s="320">
        <f t="shared" si="17"/>
        <v>0</v>
      </c>
      <c r="M170" s="320">
        <f t="shared" si="17"/>
        <v>0</v>
      </c>
      <c r="N170" s="320">
        <f t="shared" si="17"/>
        <v>0</v>
      </c>
      <c r="O170" s="320">
        <f t="shared" si="17"/>
        <v>0</v>
      </c>
      <c r="P170" s="320">
        <f t="shared" si="17"/>
        <v>0</v>
      </c>
      <c r="Q170" s="320">
        <f t="shared" si="17"/>
        <v>0</v>
      </c>
      <c r="R170" s="320">
        <f t="shared" si="17"/>
        <v>0</v>
      </c>
      <c r="S170" s="320">
        <f t="shared" si="17"/>
        <v>0</v>
      </c>
      <c r="T170" s="320">
        <f t="shared" si="17"/>
        <v>0</v>
      </c>
      <c r="U170" s="320">
        <f t="shared" si="17"/>
        <v>0</v>
      </c>
      <c r="V170" s="320">
        <f t="shared" si="17"/>
        <v>0</v>
      </c>
      <c r="W170" s="320">
        <f t="shared" si="17"/>
        <v>0</v>
      </c>
      <c r="DA170" s="141"/>
    </row>
    <row r="171" spans="1:105" ht="12" customHeight="1" x14ac:dyDescent="0.3">
      <c r="A171" s="203" t="s">
        <v>1023</v>
      </c>
      <c r="B171" s="271">
        <f t="shared" ref="B171:W171" si="18">IF(B$44=0,0,B$44/B$5)</f>
        <v>1.0668912591947414E-2</v>
      </c>
      <c r="C171" s="271">
        <f t="shared" si="18"/>
        <v>1.139644430133974E-2</v>
      </c>
      <c r="D171" s="271">
        <f t="shared" si="18"/>
        <v>1.2816486159773908E-2</v>
      </c>
      <c r="E171" s="271">
        <f t="shared" si="18"/>
        <v>1.2331865371326394E-2</v>
      </c>
      <c r="F171" s="271">
        <f t="shared" si="18"/>
        <v>8.7969931971754768E-3</v>
      </c>
      <c r="G171" s="271">
        <f t="shared" si="18"/>
        <v>9.2959201127784784E-3</v>
      </c>
      <c r="H171" s="271">
        <f t="shared" si="18"/>
        <v>1.1553526491876662E-2</v>
      </c>
      <c r="I171" s="271">
        <f t="shared" si="18"/>
        <v>1.3157061916752512E-2</v>
      </c>
      <c r="J171" s="271">
        <f t="shared" si="18"/>
        <v>1.3389782581620057E-2</v>
      </c>
      <c r="K171" s="271">
        <f t="shared" si="18"/>
        <v>1.6888798546026023E-2</v>
      </c>
      <c r="L171" s="271">
        <f t="shared" si="18"/>
        <v>1.6775355622260315E-2</v>
      </c>
      <c r="M171" s="271">
        <f t="shared" si="18"/>
        <v>1.6367637702056029E-2</v>
      </c>
      <c r="N171" s="271">
        <f t="shared" si="18"/>
        <v>1.7530569378062185E-2</v>
      </c>
      <c r="O171" s="271">
        <f t="shared" si="18"/>
        <v>1.7590005503571749E-2</v>
      </c>
      <c r="P171" s="271">
        <f t="shared" si="18"/>
        <v>1.7072715947235254E-2</v>
      </c>
      <c r="Q171" s="271">
        <f t="shared" si="18"/>
        <v>1.6943686246464265E-2</v>
      </c>
      <c r="R171" s="271">
        <f t="shared" si="18"/>
        <v>1.7604502440751648E-2</v>
      </c>
      <c r="S171" s="271">
        <f t="shared" si="18"/>
        <v>1.7020887190849314E-2</v>
      </c>
      <c r="T171" s="271">
        <f t="shared" si="18"/>
        <v>1.6456595223356268E-2</v>
      </c>
      <c r="U171" s="271">
        <f t="shared" si="18"/>
        <v>1.6425137293417155E-2</v>
      </c>
      <c r="V171" s="271">
        <f t="shared" si="18"/>
        <v>1.6757198762830869E-2</v>
      </c>
      <c r="W171" s="271">
        <f t="shared" si="18"/>
        <v>1.7986329240839677E-2</v>
      </c>
      <c r="DA171" s="79"/>
    </row>
    <row r="172" spans="1:105" ht="12" customHeight="1" x14ac:dyDescent="0.3">
      <c r="A172" s="62" t="s">
        <v>1135</v>
      </c>
      <c r="B172" s="320">
        <f t="shared" ref="B172:W172" si="19">IF(B$45=0,0,B$45/B$5)</f>
        <v>7.0647349017620075E-3</v>
      </c>
      <c r="C172" s="320">
        <f t="shared" si="19"/>
        <v>7.6145354571984869E-3</v>
      </c>
      <c r="D172" s="320">
        <f t="shared" si="19"/>
        <v>8.6068063884577693E-3</v>
      </c>
      <c r="E172" s="320">
        <f t="shared" si="19"/>
        <v>8.2802164335250075E-3</v>
      </c>
      <c r="F172" s="320">
        <f t="shared" si="19"/>
        <v>5.9033282536107472E-3</v>
      </c>
      <c r="G172" s="320">
        <f t="shared" si="19"/>
        <v>6.37207515998042E-3</v>
      </c>
      <c r="H172" s="320">
        <f t="shared" si="19"/>
        <v>7.8611986854971536E-3</v>
      </c>
      <c r="I172" s="320">
        <f t="shared" si="19"/>
        <v>9.0180559443813809E-3</v>
      </c>
      <c r="J172" s="320">
        <f t="shared" si="19"/>
        <v>9.3887439621930767E-3</v>
      </c>
      <c r="K172" s="320">
        <f t="shared" si="19"/>
        <v>9.7612440494318619E-3</v>
      </c>
      <c r="L172" s="320">
        <f t="shared" si="19"/>
        <v>9.4291381375117677E-3</v>
      </c>
      <c r="M172" s="320">
        <f t="shared" si="19"/>
        <v>9.405174192665117E-3</v>
      </c>
      <c r="N172" s="320">
        <f t="shared" si="19"/>
        <v>1.0071292512701927E-2</v>
      </c>
      <c r="O172" s="320">
        <f t="shared" si="19"/>
        <v>1.0073016539503469E-2</v>
      </c>
      <c r="P172" s="320">
        <f t="shared" si="19"/>
        <v>9.544489523292116E-3</v>
      </c>
      <c r="Q172" s="320">
        <f t="shared" si="19"/>
        <v>9.4891720543960299E-3</v>
      </c>
      <c r="R172" s="320">
        <f t="shared" si="19"/>
        <v>9.5571504329698687E-3</v>
      </c>
      <c r="S172" s="320">
        <f t="shared" si="19"/>
        <v>9.7134573085127119E-3</v>
      </c>
      <c r="T172" s="320">
        <f t="shared" si="19"/>
        <v>9.4843605837830695E-3</v>
      </c>
      <c r="U172" s="320">
        <f t="shared" si="19"/>
        <v>9.6392754506787071E-3</v>
      </c>
      <c r="V172" s="320">
        <f t="shared" si="19"/>
        <v>9.6760185012327738E-3</v>
      </c>
      <c r="W172" s="320">
        <f t="shared" si="19"/>
        <v>1.0505232736200968E-2</v>
      </c>
      <c r="DA172" s="141"/>
    </row>
    <row r="173" spans="1:105" ht="12" customHeight="1" x14ac:dyDescent="0.3">
      <c r="A173" s="62" t="s">
        <v>1026</v>
      </c>
      <c r="B173" s="320">
        <f t="shared" ref="B173:W173" si="20">IF(B$46=0,0,B$46/B$5)</f>
        <v>3.604177690185405E-3</v>
      </c>
      <c r="C173" s="320">
        <f t="shared" si="20"/>
        <v>3.7819088441412517E-3</v>
      </c>
      <c r="D173" s="320">
        <f t="shared" si="20"/>
        <v>4.2096797713161386E-3</v>
      </c>
      <c r="E173" s="320">
        <f t="shared" si="20"/>
        <v>4.0516489378013857E-3</v>
      </c>
      <c r="F173" s="320">
        <f t="shared" si="20"/>
        <v>2.8936649435647305E-3</v>
      </c>
      <c r="G173" s="320">
        <f t="shared" si="20"/>
        <v>2.9238449527980584E-3</v>
      </c>
      <c r="H173" s="320">
        <f t="shared" si="20"/>
        <v>3.6923278063795079E-3</v>
      </c>
      <c r="I173" s="320">
        <f t="shared" si="20"/>
        <v>4.1390059723711292E-3</v>
      </c>
      <c r="J173" s="320">
        <f t="shared" si="20"/>
        <v>4.0010386194269812E-3</v>
      </c>
      <c r="K173" s="320">
        <f t="shared" si="20"/>
        <v>7.1275544965941576E-3</v>
      </c>
      <c r="L173" s="320">
        <f t="shared" si="20"/>
        <v>7.346217484748549E-3</v>
      </c>
      <c r="M173" s="320">
        <f t="shared" si="20"/>
        <v>6.9624635093909109E-3</v>
      </c>
      <c r="N173" s="320">
        <f t="shared" si="20"/>
        <v>7.4592768653602582E-3</v>
      </c>
      <c r="O173" s="320">
        <f t="shared" si="20"/>
        <v>7.5169889640682797E-3</v>
      </c>
      <c r="P173" s="320">
        <f t="shared" si="20"/>
        <v>7.5282264239431374E-3</v>
      </c>
      <c r="Q173" s="320">
        <f t="shared" si="20"/>
        <v>7.4545141920682343E-3</v>
      </c>
      <c r="R173" s="320">
        <f t="shared" si="20"/>
        <v>8.0473520077817794E-3</v>
      </c>
      <c r="S173" s="320">
        <f t="shared" si="20"/>
        <v>7.3074298823366021E-3</v>
      </c>
      <c r="T173" s="320">
        <f t="shared" si="20"/>
        <v>6.9722346395731973E-3</v>
      </c>
      <c r="U173" s="320">
        <f t="shared" si="20"/>
        <v>6.7858618427384465E-3</v>
      </c>
      <c r="V173" s="320">
        <f t="shared" si="20"/>
        <v>7.0811802615980942E-3</v>
      </c>
      <c r="W173" s="320">
        <f t="shared" si="20"/>
        <v>7.4810965046387063E-3</v>
      </c>
      <c r="DA173" s="141"/>
    </row>
    <row r="174" spans="1:105" ht="12" customHeight="1" x14ac:dyDescent="0.3">
      <c r="A174" s="62" t="s">
        <v>1038</v>
      </c>
      <c r="B174" s="320">
        <f t="shared" ref="B174:W174" si="21">IF(B$57=0,0,B$57/B$5)</f>
        <v>0</v>
      </c>
      <c r="C174" s="320">
        <f t="shared" si="21"/>
        <v>0</v>
      </c>
      <c r="D174" s="320">
        <f t="shared" si="21"/>
        <v>0</v>
      </c>
      <c r="E174" s="320">
        <f t="shared" si="21"/>
        <v>0</v>
      </c>
      <c r="F174" s="320">
        <f t="shared" si="21"/>
        <v>0</v>
      </c>
      <c r="G174" s="320">
        <f t="shared" si="21"/>
        <v>0</v>
      </c>
      <c r="H174" s="320">
        <f t="shared" si="21"/>
        <v>0</v>
      </c>
      <c r="I174" s="320">
        <f t="shared" si="21"/>
        <v>0</v>
      </c>
      <c r="J174" s="320">
        <f t="shared" si="21"/>
        <v>0</v>
      </c>
      <c r="K174" s="320">
        <f t="shared" si="21"/>
        <v>0</v>
      </c>
      <c r="L174" s="320">
        <f t="shared" si="21"/>
        <v>0</v>
      </c>
      <c r="M174" s="320">
        <f t="shared" si="21"/>
        <v>0</v>
      </c>
      <c r="N174" s="320">
        <f t="shared" si="21"/>
        <v>0</v>
      </c>
      <c r="O174" s="320">
        <f t="shared" si="21"/>
        <v>0</v>
      </c>
      <c r="P174" s="320">
        <f t="shared" si="21"/>
        <v>0</v>
      </c>
      <c r="Q174" s="320">
        <f t="shared" si="21"/>
        <v>0</v>
      </c>
      <c r="R174" s="320">
        <f t="shared" si="21"/>
        <v>0</v>
      </c>
      <c r="S174" s="320">
        <f t="shared" si="21"/>
        <v>0</v>
      </c>
      <c r="T174" s="320">
        <f t="shared" si="21"/>
        <v>0</v>
      </c>
      <c r="U174" s="320">
        <f t="shared" si="21"/>
        <v>0</v>
      </c>
      <c r="V174" s="320">
        <f t="shared" si="21"/>
        <v>0</v>
      </c>
      <c r="W174" s="320">
        <f t="shared" si="21"/>
        <v>0</v>
      </c>
      <c r="DA174" s="141"/>
    </row>
    <row r="175" spans="1:105" ht="12" customHeight="1" x14ac:dyDescent="0.3">
      <c r="A175" s="203" t="s">
        <v>1040</v>
      </c>
      <c r="B175" s="271">
        <f t="shared" ref="B175:W175" si="22">IF(B$58=0,0,B$58/B$5)</f>
        <v>0</v>
      </c>
      <c r="C175" s="271">
        <f t="shared" si="22"/>
        <v>0</v>
      </c>
      <c r="D175" s="271">
        <f t="shared" si="22"/>
        <v>0</v>
      </c>
      <c r="E175" s="271">
        <f t="shared" si="22"/>
        <v>0</v>
      </c>
      <c r="F175" s="271">
        <f t="shared" si="22"/>
        <v>0</v>
      </c>
      <c r="G175" s="271">
        <f t="shared" si="22"/>
        <v>0</v>
      </c>
      <c r="H175" s="271">
        <f t="shared" si="22"/>
        <v>0</v>
      </c>
      <c r="I175" s="271">
        <f t="shared" si="22"/>
        <v>0</v>
      </c>
      <c r="J175" s="271">
        <f t="shared" si="22"/>
        <v>0</v>
      </c>
      <c r="K175" s="271">
        <f t="shared" si="22"/>
        <v>0</v>
      </c>
      <c r="L175" s="271">
        <f t="shared" si="22"/>
        <v>0</v>
      </c>
      <c r="M175" s="271">
        <f t="shared" si="22"/>
        <v>0</v>
      </c>
      <c r="N175" s="271">
        <f t="shared" si="22"/>
        <v>0</v>
      </c>
      <c r="O175" s="271">
        <f t="shared" si="22"/>
        <v>0</v>
      </c>
      <c r="P175" s="271">
        <f t="shared" si="22"/>
        <v>0</v>
      </c>
      <c r="Q175" s="271">
        <f t="shared" si="22"/>
        <v>0</v>
      </c>
      <c r="R175" s="271">
        <f t="shared" si="22"/>
        <v>0</v>
      </c>
      <c r="S175" s="271">
        <f t="shared" si="22"/>
        <v>0</v>
      </c>
      <c r="T175" s="271">
        <f t="shared" si="22"/>
        <v>0</v>
      </c>
      <c r="U175" s="271">
        <f t="shared" si="22"/>
        <v>0</v>
      </c>
      <c r="V175" s="271">
        <f t="shared" si="22"/>
        <v>0</v>
      </c>
      <c r="W175" s="271">
        <f t="shared" si="22"/>
        <v>0</v>
      </c>
      <c r="DA175" s="79"/>
    </row>
    <row r="176" spans="1:105" ht="12" customHeight="1" x14ac:dyDescent="0.3">
      <c r="A176" s="100" t="s">
        <v>106</v>
      </c>
      <c r="B176" s="312">
        <f t="shared" ref="B176:W176" si="23">IF(B$59=0,0,B$59/B$5)</f>
        <v>0.74881569669452641</v>
      </c>
      <c r="C176" s="312">
        <f t="shared" si="23"/>
        <v>0.73593312413936485</v>
      </c>
      <c r="D176" s="312">
        <f t="shared" si="23"/>
        <v>0.70629483584717145</v>
      </c>
      <c r="E176" s="312">
        <f t="shared" si="23"/>
        <v>0.71759210041657695</v>
      </c>
      <c r="F176" s="312">
        <f t="shared" si="23"/>
        <v>0.78503325207397701</v>
      </c>
      <c r="G176" s="312">
        <f t="shared" si="23"/>
        <v>0.78045419521191972</v>
      </c>
      <c r="H176" s="312">
        <f t="shared" si="23"/>
        <v>0.72413650444843858</v>
      </c>
      <c r="I176" s="312">
        <f t="shared" si="23"/>
        <v>0.69235797937687371</v>
      </c>
      <c r="J176" s="312">
        <f t="shared" si="23"/>
        <v>0.69365976755554892</v>
      </c>
      <c r="K176" s="312">
        <f t="shared" si="23"/>
        <v>0.56254848144434844</v>
      </c>
      <c r="L176" s="312">
        <f t="shared" si="23"/>
        <v>0.55375673212795362</v>
      </c>
      <c r="M176" s="312">
        <f t="shared" si="23"/>
        <v>0.57066121752943855</v>
      </c>
      <c r="N176" s="312">
        <f t="shared" si="23"/>
        <v>0.54200398777686487</v>
      </c>
      <c r="O176" s="312">
        <f t="shared" si="23"/>
        <v>0.54506965154262876</v>
      </c>
      <c r="P176" s="312">
        <f t="shared" si="23"/>
        <v>0.54984490633467908</v>
      </c>
      <c r="Q176" s="312">
        <f t="shared" si="23"/>
        <v>0.55260744906467774</v>
      </c>
      <c r="R176" s="312">
        <f t="shared" si="23"/>
        <v>0.52335071977973302</v>
      </c>
      <c r="S176" s="312">
        <f t="shared" si="23"/>
        <v>0.55288804330914409</v>
      </c>
      <c r="T176" s="312">
        <f t="shared" si="23"/>
        <v>0.5701294020951384</v>
      </c>
      <c r="U176" s="312">
        <f t="shared" si="23"/>
        <v>0.57078489992521642</v>
      </c>
      <c r="V176" s="312">
        <f t="shared" si="23"/>
        <v>0.55870354627323948</v>
      </c>
      <c r="W176" s="312">
        <f t="shared" si="23"/>
        <v>0.53567395241004956</v>
      </c>
      <c r="DA176" s="127"/>
    </row>
    <row r="177" spans="1:105" ht="12" customHeight="1" x14ac:dyDescent="0.3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3">
      <c r="A178" s="35" t="s">
        <v>47</v>
      </c>
      <c r="B178" s="234">
        <f t="shared" ref="B178:W178" si="24">SUM(B$179:B$183,B$185:B$186,B$188:B$189,B$191:B$194,B195)</f>
        <v>1</v>
      </c>
      <c r="C178" s="234">
        <f t="shared" si="24"/>
        <v>0.99999999999999978</v>
      </c>
      <c r="D178" s="234">
        <f t="shared" si="24"/>
        <v>0.99999999999999989</v>
      </c>
      <c r="E178" s="234">
        <f t="shared" si="24"/>
        <v>1</v>
      </c>
      <c r="F178" s="234">
        <f t="shared" si="24"/>
        <v>1</v>
      </c>
      <c r="G178" s="234">
        <f t="shared" si="24"/>
        <v>0.99999999999999989</v>
      </c>
      <c r="H178" s="234">
        <f t="shared" si="24"/>
        <v>1</v>
      </c>
      <c r="I178" s="234">
        <f t="shared" si="24"/>
        <v>1</v>
      </c>
      <c r="J178" s="234">
        <f t="shared" si="24"/>
        <v>1</v>
      </c>
      <c r="K178" s="234">
        <f t="shared" si="24"/>
        <v>1.0000000000000002</v>
      </c>
      <c r="L178" s="234">
        <f t="shared" si="24"/>
        <v>0.99999999999999989</v>
      </c>
      <c r="M178" s="234">
        <f t="shared" si="24"/>
        <v>1</v>
      </c>
      <c r="N178" s="234">
        <f t="shared" si="24"/>
        <v>0.99999999999999989</v>
      </c>
      <c r="O178" s="234">
        <f t="shared" si="24"/>
        <v>1.0000000000000002</v>
      </c>
      <c r="P178" s="234">
        <f t="shared" si="24"/>
        <v>1</v>
      </c>
      <c r="Q178" s="234">
        <f t="shared" si="24"/>
        <v>1</v>
      </c>
      <c r="R178" s="234">
        <f t="shared" si="24"/>
        <v>0.99999999999999989</v>
      </c>
      <c r="S178" s="234">
        <f t="shared" si="24"/>
        <v>1.0000000000000002</v>
      </c>
      <c r="T178" s="234">
        <f t="shared" si="24"/>
        <v>1</v>
      </c>
      <c r="U178" s="234">
        <f t="shared" si="24"/>
        <v>0.99999999999999989</v>
      </c>
      <c r="V178" s="234">
        <f t="shared" si="24"/>
        <v>1</v>
      </c>
      <c r="W178" s="234">
        <f t="shared" si="24"/>
        <v>0.99999999999999989</v>
      </c>
      <c r="DA178" s="95"/>
    </row>
    <row r="179" spans="1:105" ht="12" customHeight="1" x14ac:dyDescent="0.3">
      <c r="A179" s="55" t="s">
        <v>92</v>
      </c>
      <c r="B179" s="268">
        <f t="shared" ref="B179:W179" si="25">IF(B$62=0,0,B$62/B$61)</f>
        <v>0</v>
      </c>
      <c r="C179" s="268">
        <f t="shared" si="25"/>
        <v>0</v>
      </c>
      <c r="D179" s="268">
        <f t="shared" si="25"/>
        <v>0</v>
      </c>
      <c r="E179" s="268">
        <f t="shared" si="25"/>
        <v>0</v>
      </c>
      <c r="F179" s="268">
        <f t="shared" si="25"/>
        <v>0</v>
      </c>
      <c r="G179" s="268">
        <f t="shared" si="25"/>
        <v>0</v>
      </c>
      <c r="H179" s="268">
        <f t="shared" si="25"/>
        <v>0</v>
      </c>
      <c r="I179" s="268">
        <f t="shared" si="25"/>
        <v>0</v>
      </c>
      <c r="J179" s="268">
        <f t="shared" si="25"/>
        <v>0</v>
      </c>
      <c r="K179" s="268">
        <f t="shared" si="25"/>
        <v>0</v>
      </c>
      <c r="L179" s="268">
        <f t="shared" si="25"/>
        <v>0</v>
      </c>
      <c r="M179" s="268">
        <f t="shared" si="25"/>
        <v>0</v>
      </c>
      <c r="N179" s="268">
        <f t="shared" si="25"/>
        <v>0</v>
      </c>
      <c r="O179" s="268">
        <f t="shared" si="25"/>
        <v>0</v>
      </c>
      <c r="P179" s="268">
        <f t="shared" si="25"/>
        <v>0</v>
      </c>
      <c r="Q179" s="268">
        <f t="shared" si="25"/>
        <v>0</v>
      </c>
      <c r="R179" s="268">
        <f t="shared" si="25"/>
        <v>0</v>
      </c>
      <c r="S179" s="268">
        <f t="shared" si="25"/>
        <v>0</v>
      </c>
      <c r="T179" s="268">
        <f t="shared" si="25"/>
        <v>0</v>
      </c>
      <c r="U179" s="268">
        <f t="shared" si="25"/>
        <v>0</v>
      </c>
      <c r="V179" s="268">
        <f t="shared" si="25"/>
        <v>0</v>
      </c>
      <c r="W179" s="268">
        <f t="shared" si="25"/>
        <v>0</v>
      </c>
      <c r="DA179" s="76"/>
    </row>
    <row r="180" spans="1:105" ht="12" customHeight="1" x14ac:dyDescent="0.3">
      <c r="A180" s="202" t="s">
        <v>93</v>
      </c>
      <c r="B180" s="269">
        <f t="shared" ref="B180:W180" si="26">IF(B$63=0,0,B$63/B$61)</f>
        <v>0</v>
      </c>
      <c r="C180" s="269">
        <f t="shared" si="26"/>
        <v>0</v>
      </c>
      <c r="D180" s="269">
        <f t="shared" si="26"/>
        <v>0</v>
      </c>
      <c r="E180" s="269">
        <f t="shared" si="26"/>
        <v>0</v>
      </c>
      <c r="F180" s="269">
        <f t="shared" si="26"/>
        <v>0</v>
      </c>
      <c r="G180" s="269">
        <f t="shared" si="26"/>
        <v>0</v>
      </c>
      <c r="H180" s="269">
        <f t="shared" si="26"/>
        <v>0</v>
      </c>
      <c r="I180" s="269">
        <f t="shared" si="26"/>
        <v>0</v>
      </c>
      <c r="J180" s="269">
        <f t="shared" si="26"/>
        <v>0</v>
      </c>
      <c r="K180" s="269">
        <f t="shared" si="26"/>
        <v>0</v>
      </c>
      <c r="L180" s="269">
        <f t="shared" si="26"/>
        <v>0</v>
      </c>
      <c r="M180" s="269">
        <f t="shared" si="26"/>
        <v>0</v>
      </c>
      <c r="N180" s="269">
        <f t="shared" si="26"/>
        <v>0</v>
      </c>
      <c r="O180" s="269">
        <f t="shared" si="26"/>
        <v>0</v>
      </c>
      <c r="P180" s="269">
        <f t="shared" si="26"/>
        <v>0</v>
      </c>
      <c r="Q180" s="269">
        <f t="shared" si="26"/>
        <v>0</v>
      </c>
      <c r="R180" s="269">
        <f t="shared" si="26"/>
        <v>0</v>
      </c>
      <c r="S180" s="269">
        <f t="shared" si="26"/>
        <v>0</v>
      </c>
      <c r="T180" s="269">
        <f t="shared" si="26"/>
        <v>0</v>
      </c>
      <c r="U180" s="269">
        <f t="shared" si="26"/>
        <v>0</v>
      </c>
      <c r="V180" s="269">
        <f t="shared" si="26"/>
        <v>0</v>
      </c>
      <c r="W180" s="269">
        <f t="shared" si="26"/>
        <v>0</v>
      </c>
      <c r="DA180" s="77"/>
    </row>
    <row r="181" spans="1:105" ht="12" customHeight="1" x14ac:dyDescent="0.3">
      <c r="A181" s="202" t="s">
        <v>94</v>
      </c>
      <c r="B181" s="269">
        <f t="shared" ref="B181:W181" si="27">IF(B$64=0,0,B$64/B$61)</f>
        <v>0</v>
      </c>
      <c r="C181" s="269">
        <f t="shared" si="27"/>
        <v>0</v>
      </c>
      <c r="D181" s="269">
        <f t="shared" si="27"/>
        <v>0</v>
      </c>
      <c r="E181" s="269">
        <f t="shared" si="27"/>
        <v>0</v>
      </c>
      <c r="F181" s="269">
        <f t="shared" si="27"/>
        <v>0</v>
      </c>
      <c r="G181" s="269">
        <f t="shared" si="27"/>
        <v>0</v>
      </c>
      <c r="H181" s="269">
        <f t="shared" si="27"/>
        <v>0</v>
      </c>
      <c r="I181" s="269">
        <f t="shared" si="27"/>
        <v>0</v>
      </c>
      <c r="J181" s="269">
        <f t="shared" si="27"/>
        <v>0</v>
      </c>
      <c r="K181" s="269">
        <f t="shared" si="27"/>
        <v>0</v>
      </c>
      <c r="L181" s="269">
        <f t="shared" si="27"/>
        <v>0</v>
      </c>
      <c r="M181" s="269">
        <f t="shared" si="27"/>
        <v>0</v>
      </c>
      <c r="N181" s="269">
        <f t="shared" si="27"/>
        <v>0</v>
      </c>
      <c r="O181" s="269">
        <f t="shared" si="27"/>
        <v>0</v>
      </c>
      <c r="P181" s="269">
        <f t="shared" si="27"/>
        <v>0</v>
      </c>
      <c r="Q181" s="269">
        <f t="shared" si="27"/>
        <v>0</v>
      </c>
      <c r="R181" s="269">
        <f t="shared" si="27"/>
        <v>0</v>
      </c>
      <c r="S181" s="269">
        <f t="shared" si="27"/>
        <v>0</v>
      </c>
      <c r="T181" s="269">
        <f t="shared" si="27"/>
        <v>0</v>
      </c>
      <c r="U181" s="269">
        <f t="shared" si="27"/>
        <v>0</v>
      </c>
      <c r="V181" s="269">
        <f t="shared" si="27"/>
        <v>0</v>
      </c>
      <c r="W181" s="269">
        <f t="shared" si="27"/>
        <v>0</v>
      </c>
      <c r="DA181" s="77"/>
    </row>
    <row r="182" spans="1:105" ht="12" customHeight="1" x14ac:dyDescent="0.3">
      <c r="A182" s="202" t="s">
        <v>95</v>
      </c>
      <c r="B182" s="269">
        <f t="shared" ref="B182:W182" si="28">IF(B$65=0,0,B$65/B$61)</f>
        <v>0</v>
      </c>
      <c r="C182" s="269">
        <f t="shared" si="28"/>
        <v>0</v>
      </c>
      <c r="D182" s="269">
        <f t="shared" si="28"/>
        <v>0</v>
      </c>
      <c r="E182" s="269">
        <f t="shared" si="28"/>
        <v>0</v>
      </c>
      <c r="F182" s="269">
        <f t="shared" si="28"/>
        <v>0</v>
      </c>
      <c r="G182" s="269">
        <f t="shared" si="28"/>
        <v>0</v>
      </c>
      <c r="H182" s="269">
        <f t="shared" si="28"/>
        <v>0</v>
      </c>
      <c r="I182" s="269">
        <f t="shared" si="28"/>
        <v>0</v>
      </c>
      <c r="J182" s="269">
        <f t="shared" si="28"/>
        <v>0</v>
      </c>
      <c r="K182" s="269">
        <f t="shared" si="28"/>
        <v>0</v>
      </c>
      <c r="L182" s="269">
        <f t="shared" si="28"/>
        <v>0</v>
      </c>
      <c r="M182" s="269">
        <f t="shared" si="28"/>
        <v>0</v>
      </c>
      <c r="N182" s="269">
        <f t="shared" si="28"/>
        <v>0</v>
      </c>
      <c r="O182" s="269">
        <f t="shared" si="28"/>
        <v>0</v>
      </c>
      <c r="P182" s="269">
        <f t="shared" si="28"/>
        <v>0</v>
      </c>
      <c r="Q182" s="269">
        <f t="shared" si="28"/>
        <v>0</v>
      </c>
      <c r="R182" s="269">
        <f t="shared" si="28"/>
        <v>0</v>
      </c>
      <c r="S182" s="269">
        <f t="shared" si="28"/>
        <v>0</v>
      </c>
      <c r="T182" s="269">
        <f t="shared" si="28"/>
        <v>0</v>
      </c>
      <c r="U182" s="269">
        <f t="shared" si="28"/>
        <v>0</v>
      </c>
      <c r="V182" s="269">
        <f t="shared" si="28"/>
        <v>0</v>
      </c>
      <c r="W182" s="269">
        <f t="shared" si="28"/>
        <v>0</v>
      </c>
      <c r="DA182" s="77"/>
    </row>
    <row r="183" spans="1:105" ht="12" customHeight="1" x14ac:dyDescent="0.3">
      <c r="A183" s="56" t="s">
        <v>96</v>
      </c>
      <c r="B183" s="270">
        <f t="shared" ref="B183:W183" si="29">IF(B$66=0,0,B$66/B$61)</f>
        <v>3.3308351333711093E-2</v>
      </c>
      <c r="C183" s="270">
        <f t="shared" si="29"/>
        <v>3.4154106210523338E-2</v>
      </c>
      <c r="D183" s="270">
        <f t="shared" si="29"/>
        <v>3.4634640651683923E-2</v>
      </c>
      <c r="E183" s="270">
        <f t="shared" si="29"/>
        <v>3.4591002736311015E-2</v>
      </c>
      <c r="F183" s="270">
        <f t="shared" si="29"/>
        <v>3.2752938991188897E-2</v>
      </c>
      <c r="G183" s="270">
        <f t="shared" si="29"/>
        <v>3.4778065659104199E-2</v>
      </c>
      <c r="H183" s="270">
        <f t="shared" si="29"/>
        <v>3.4020258601160751E-2</v>
      </c>
      <c r="I183" s="270">
        <f t="shared" si="29"/>
        <v>3.4787579353025525E-2</v>
      </c>
      <c r="J183" s="270">
        <f t="shared" si="29"/>
        <v>3.6206397632472707E-2</v>
      </c>
      <c r="K183" s="270">
        <f t="shared" si="29"/>
        <v>2.6178299070587996E-2</v>
      </c>
      <c r="L183" s="270">
        <f t="shared" si="29"/>
        <v>2.4702517444989962E-2</v>
      </c>
      <c r="M183" s="270">
        <f t="shared" si="29"/>
        <v>2.5735740172648881E-2</v>
      </c>
      <c r="N183" s="270">
        <f t="shared" si="29"/>
        <v>2.5973541668561483E-2</v>
      </c>
      <c r="O183" s="270">
        <f t="shared" si="29"/>
        <v>2.6096221461233776E-2</v>
      </c>
      <c r="P183" s="270">
        <f t="shared" si="29"/>
        <v>2.4896771748356684E-2</v>
      </c>
      <c r="Q183" s="270">
        <f t="shared" si="29"/>
        <v>2.4858152168575638E-2</v>
      </c>
      <c r="R183" s="270">
        <f t="shared" si="29"/>
        <v>2.3349497115868954E-2</v>
      </c>
      <c r="S183" s="270">
        <f t="shared" si="29"/>
        <v>2.5292508420774441E-2</v>
      </c>
      <c r="T183" s="270">
        <f t="shared" si="29"/>
        <v>2.572815660838099E-2</v>
      </c>
      <c r="U183" s="270">
        <f t="shared" si="29"/>
        <v>2.6190313124127517E-2</v>
      </c>
      <c r="V183" s="270">
        <f t="shared" si="29"/>
        <v>2.5509026299560721E-2</v>
      </c>
      <c r="W183" s="270">
        <f t="shared" si="29"/>
        <v>2.648680190208344E-2</v>
      </c>
      <c r="DA183" s="78"/>
    </row>
    <row r="184" spans="1:105" ht="12" customHeight="1" x14ac:dyDescent="0.3">
      <c r="A184" s="203" t="s">
        <v>1053</v>
      </c>
      <c r="B184" s="271">
        <f t="shared" ref="B184:W184" si="30">IF(B$72=0,0,B$72/B$61)</f>
        <v>0.58822868161964403</v>
      </c>
      <c r="C184" s="271">
        <f t="shared" si="30"/>
        <v>0.58695682602559152</v>
      </c>
      <c r="D184" s="271">
        <f t="shared" si="30"/>
        <v>0.58725340711790053</v>
      </c>
      <c r="E184" s="271">
        <f t="shared" si="30"/>
        <v>0.58779045347452608</v>
      </c>
      <c r="F184" s="271">
        <f t="shared" si="30"/>
        <v>0.55377813612318949</v>
      </c>
      <c r="G184" s="271">
        <f t="shared" si="30"/>
        <v>0.54769041516369377</v>
      </c>
      <c r="H184" s="271">
        <f t="shared" si="30"/>
        <v>0.55047813075529428</v>
      </c>
      <c r="I184" s="271">
        <f t="shared" si="30"/>
        <v>0.55296853811548197</v>
      </c>
      <c r="J184" s="271">
        <f t="shared" si="30"/>
        <v>0.53719988469548685</v>
      </c>
      <c r="K184" s="271">
        <f t="shared" si="30"/>
        <v>0.6653984660336314</v>
      </c>
      <c r="L184" s="271">
        <f t="shared" si="30"/>
        <v>0.67232716572475015</v>
      </c>
      <c r="M184" s="271">
        <f t="shared" si="30"/>
        <v>0.66258964245997853</v>
      </c>
      <c r="N184" s="271">
        <f t="shared" si="30"/>
        <v>0.66523961463786163</v>
      </c>
      <c r="O184" s="271">
        <f t="shared" si="30"/>
        <v>0.67428507343164779</v>
      </c>
      <c r="P184" s="271">
        <f t="shared" si="30"/>
        <v>0.68232034705271805</v>
      </c>
      <c r="Q184" s="271">
        <f t="shared" si="30"/>
        <v>0.67996373790316333</v>
      </c>
      <c r="R184" s="271">
        <f t="shared" si="30"/>
        <v>0.68888201698585549</v>
      </c>
      <c r="S184" s="271">
        <f t="shared" si="30"/>
        <v>0.66756283623291146</v>
      </c>
      <c r="T184" s="271">
        <f t="shared" si="30"/>
        <v>0.66265895024005239</v>
      </c>
      <c r="U184" s="271">
        <f t="shared" si="30"/>
        <v>0.64674288615810038</v>
      </c>
      <c r="V184" s="271">
        <f t="shared" si="30"/>
        <v>0.65604893141508658</v>
      </c>
      <c r="W184" s="271">
        <f t="shared" si="30"/>
        <v>0.65830650419166536</v>
      </c>
      <c r="DA184" s="79"/>
    </row>
    <row r="185" spans="1:105" ht="12" customHeight="1" x14ac:dyDescent="0.3">
      <c r="A185" s="62" t="s">
        <v>1054</v>
      </c>
      <c r="B185" s="320">
        <f t="shared" ref="B185:W185" si="31">IF(B$73=0,0,B$73/B$61)</f>
        <v>0.58822868161964403</v>
      </c>
      <c r="C185" s="320">
        <f t="shared" si="31"/>
        <v>0.58695682602559152</v>
      </c>
      <c r="D185" s="320">
        <f t="shared" si="31"/>
        <v>0.58725340711790053</v>
      </c>
      <c r="E185" s="320">
        <f t="shared" si="31"/>
        <v>0.58779045347452608</v>
      </c>
      <c r="F185" s="320">
        <f t="shared" si="31"/>
        <v>0.55377813612318949</v>
      </c>
      <c r="G185" s="320">
        <f t="shared" si="31"/>
        <v>0.54769041516369377</v>
      </c>
      <c r="H185" s="320">
        <f t="shared" si="31"/>
        <v>0.55047813075529428</v>
      </c>
      <c r="I185" s="320">
        <f t="shared" si="31"/>
        <v>0.55296853811548197</v>
      </c>
      <c r="J185" s="320">
        <f t="shared" si="31"/>
        <v>0.53719988469548685</v>
      </c>
      <c r="K185" s="320">
        <f t="shared" si="31"/>
        <v>0.6653984660336314</v>
      </c>
      <c r="L185" s="320">
        <f t="shared" si="31"/>
        <v>0.67232716572475015</v>
      </c>
      <c r="M185" s="320">
        <f t="shared" si="31"/>
        <v>0.66258964245997853</v>
      </c>
      <c r="N185" s="320">
        <f t="shared" si="31"/>
        <v>0.66523961463786163</v>
      </c>
      <c r="O185" s="320">
        <f t="shared" si="31"/>
        <v>0.67428507343164779</v>
      </c>
      <c r="P185" s="320">
        <f t="shared" si="31"/>
        <v>0.68232034705271805</v>
      </c>
      <c r="Q185" s="320">
        <f t="shared" si="31"/>
        <v>0.67996373790316333</v>
      </c>
      <c r="R185" s="320">
        <f t="shared" si="31"/>
        <v>0.68888201698585549</v>
      </c>
      <c r="S185" s="320">
        <f t="shared" si="31"/>
        <v>0.66756283623291146</v>
      </c>
      <c r="T185" s="320">
        <f t="shared" si="31"/>
        <v>0.66265895024005239</v>
      </c>
      <c r="U185" s="320">
        <f t="shared" si="31"/>
        <v>0.64674288615810038</v>
      </c>
      <c r="V185" s="320">
        <f t="shared" si="31"/>
        <v>0.65604893141508658</v>
      </c>
      <c r="W185" s="320">
        <f t="shared" si="31"/>
        <v>0.65830650419166536</v>
      </c>
      <c r="DA185" s="141"/>
    </row>
    <row r="186" spans="1:105" ht="12" customHeight="1" x14ac:dyDescent="0.3">
      <c r="A186" s="62" t="s">
        <v>1066</v>
      </c>
      <c r="B186" s="320">
        <f t="shared" ref="B186:W186" si="32">IF(B$84=0,0,B$84/B$61)</f>
        <v>0</v>
      </c>
      <c r="C186" s="320">
        <f t="shared" si="32"/>
        <v>0</v>
      </c>
      <c r="D186" s="320">
        <f t="shared" si="32"/>
        <v>0</v>
      </c>
      <c r="E186" s="320">
        <f t="shared" si="32"/>
        <v>0</v>
      </c>
      <c r="F186" s="320">
        <f t="shared" si="32"/>
        <v>0</v>
      </c>
      <c r="G186" s="320">
        <f t="shared" si="32"/>
        <v>0</v>
      </c>
      <c r="H186" s="320">
        <f t="shared" si="32"/>
        <v>0</v>
      </c>
      <c r="I186" s="320">
        <f t="shared" si="32"/>
        <v>0</v>
      </c>
      <c r="J186" s="320">
        <f t="shared" si="32"/>
        <v>0</v>
      </c>
      <c r="K186" s="320">
        <f t="shared" si="32"/>
        <v>0</v>
      </c>
      <c r="L186" s="320">
        <f t="shared" si="32"/>
        <v>0</v>
      </c>
      <c r="M186" s="320">
        <f t="shared" si="32"/>
        <v>0</v>
      </c>
      <c r="N186" s="320">
        <f t="shared" si="32"/>
        <v>0</v>
      </c>
      <c r="O186" s="320">
        <f t="shared" si="32"/>
        <v>0</v>
      </c>
      <c r="P186" s="320">
        <f t="shared" si="32"/>
        <v>0</v>
      </c>
      <c r="Q186" s="320">
        <f t="shared" si="32"/>
        <v>0</v>
      </c>
      <c r="R186" s="320">
        <f t="shared" si="32"/>
        <v>0</v>
      </c>
      <c r="S186" s="320">
        <f t="shared" si="32"/>
        <v>0</v>
      </c>
      <c r="T186" s="320">
        <f t="shared" si="32"/>
        <v>0</v>
      </c>
      <c r="U186" s="320">
        <f t="shared" si="32"/>
        <v>0</v>
      </c>
      <c r="V186" s="320">
        <f t="shared" si="32"/>
        <v>0</v>
      </c>
      <c r="W186" s="320">
        <f t="shared" si="32"/>
        <v>0</v>
      </c>
      <c r="DA186" s="141"/>
    </row>
    <row r="187" spans="1:105" ht="12" customHeight="1" x14ac:dyDescent="0.3">
      <c r="A187" s="203" t="s">
        <v>1012</v>
      </c>
      <c r="B187" s="271">
        <f t="shared" ref="B187:W187" si="33">IF(B$85=0,0,B$85/B$61)</f>
        <v>0.33006029445701773</v>
      </c>
      <c r="C187" s="271">
        <f t="shared" si="33"/>
        <v>0.32962855832087762</v>
      </c>
      <c r="D187" s="271">
        <f t="shared" si="33"/>
        <v>0.32826392471070998</v>
      </c>
      <c r="E187" s="271">
        <f t="shared" si="33"/>
        <v>0.32774052580488333</v>
      </c>
      <c r="F187" s="271">
        <f t="shared" si="33"/>
        <v>0.36653810343956383</v>
      </c>
      <c r="G187" s="271">
        <f t="shared" si="33"/>
        <v>0.36876826364969878</v>
      </c>
      <c r="H187" s="271">
        <f t="shared" si="33"/>
        <v>0.3673424183658483</v>
      </c>
      <c r="I187" s="271">
        <f t="shared" si="33"/>
        <v>0.3630200621345186</v>
      </c>
      <c r="J187" s="271">
        <f t="shared" si="33"/>
        <v>0.37599852245230614</v>
      </c>
      <c r="K187" s="271">
        <f t="shared" si="33"/>
        <v>0.26577117249097082</v>
      </c>
      <c r="L187" s="271">
        <f t="shared" si="33"/>
        <v>0.26165377369470372</v>
      </c>
      <c r="M187" s="271">
        <f t="shared" si="33"/>
        <v>0.26958344237891796</v>
      </c>
      <c r="N187" s="271">
        <f t="shared" si="33"/>
        <v>0.26654104974416082</v>
      </c>
      <c r="O187" s="271">
        <f t="shared" si="33"/>
        <v>0.25700892665264446</v>
      </c>
      <c r="P187" s="271">
        <f t="shared" si="33"/>
        <v>0.25118225076994932</v>
      </c>
      <c r="Q187" s="271">
        <f t="shared" si="33"/>
        <v>0.25361405535485393</v>
      </c>
      <c r="R187" s="271">
        <f t="shared" si="33"/>
        <v>0.24746911779682063</v>
      </c>
      <c r="S187" s="271">
        <f t="shared" si="33"/>
        <v>0.26518115386758884</v>
      </c>
      <c r="T187" s="271">
        <f t="shared" si="33"/>
        <v>0.26932421824242497</v>
      </c>
      <c r="U187" s="271">
        <f t="shared" si="33"/>
        <v>0.28459529796062344</v>
      </c>
      <c r="V187" s="271">
        <f t="shared" si="33"/>
        <v>0.2764512297092977</v>
      </c>
      <c r="W187" s="271">
        <f t="shared" si="33"/>
        <v>0.27230531652844953</v>
      </c>
      <c r="DA187" s="79"/>
    </row>
    <row r="188" spans="1:105" ht="12" customHeight="1" x14ac:dyDescent="0.3">
      <c r="A188" s="62" t="s">
        <v>1014</v>
      </c>
      <c r="B188" s="320">
        <f t="shared" ref="B188:W188" si="34">IF(B$86=0,0,B$86/B$61)</f>
        <v>0.33006029445701773</v>
      </c>
      <c r="C188" s="320">
        <f t="shared" si="34"/>
        <v>0.32962855832087762</v>
      </c>
      <c r="D188" s="320">
        <f t="shared" si="34"/>
        <v>0.32826392471070998</v>
      </c>
      <c r="E188" s="320">
        <f t="shared" si="34"/>
        <v>0.32774052580488333</v>
      </c>
      <c r="F188" s="320">
        <f t="shared" si="34"/>
        <v>0.36653810343956383</v>
      </c>
      <c r="G188" s="320">
        <f t="shared" si="34"/>
        <v>0.36876826364969878</v>
      </c>
      <c r="H188" s="320">
        <f t="shared" si="34"/>
        <v>0.3673424183658483</v>
      </c>
      <c r="I188" s="320">
        <f t="shared" si="34"/>
        <v>0.3630200621345186</v>
      </c>
      <c r="J188" s="320">
        <f t="shared" si="34"/>
        <v>0.37599852245230614</v>
      </c>
      <c r="K188" s="320">
        <f t="shared" si="34"/>
        <v>0.26577117249097082</v>
      </c>
      <c r="L188" s="320">
        <f t="shared" si="34"/>
        <v>0.26165377369470372</v>
      </c>
      <c r="M188" s="320">
        <f t="shared" si="34"/>
        <v>0.26958344237891796</v>
      </c>
      <c r="N188" s="320">
        <f t="shared" si="34"/>
        <v>0.26654104974416082</v>
      </c>
      <c r="O188" s="320">
        <f t="shared" si="34"/>
        <v>0.25700892665264446</v>
      </c>
      <c r="P188" s="320">
        <f t="shared" si="34"/>
        <v>0.25118225076994932</v>
      </c>
      <c r="Q188" s="320">
        <f t="shared" si="34"/>
        <v>0.25361405535485393</v>
      </c>
      <c r="R188" s="320">
        <f t="shared" si="34"/>
        <v>0.24746911779682063</v>
      </c>
      <c r="S188" s="320">
        <f t="shared" si="34"/>
        <v>0.26518115386758884</v>
      </c>
      <c r="T188" s="320">
        <f t="shared" si="34"/>
        <v>0.26932421824242497</v>
      </c>
      <c r="U188" s="320">
        <f t="shared" si="34"/>
        <v>0.28459529796062344</v>
      </c>
      <c r="V188" s="320">
        <f t="shared" si="34"/>
        <v>0.2764512297092977</v>
      </c>
      <c r="W188" s="320">
        <f t="shared" si="34"/>
        <v>0.27230531652844953</v>
      </c>
      <c r="DA188" s="141"/>
    </row>
    <row r="189" spans="1:105" ht="12" customHeight="1" x14ac:dyDescent="0.3">
      <c r="A189" s="62" t="s">
        <v>1021</v>
      </c>
      <c r="B189" s="320">
        <f t="shared" ref="B189:W189" si="35">IF(B$92=0,0,B$92/B$61)</f>
        <v>0</v>
      </c>
      <c r="C189" s="320">
        <f t="shared" si="35"/>
        <v>0</v>
      </c>
      <c r="D189" s="320">
        <f t="shared" si="35"/>
        <v>0</v>
      </c>
      <c r="E189" s="320">
        <f t="shared" si="35"/>
        <v>0</v>
      </c>
      <c r="F189" s="320">
        <f t="shared" si="35"/>
        <v>0</v>
      </c>
      <c r="G189" s="320">
        <f t="shared" si="35"/>
        <v>0</v>
      </c>
      <c r="H189" s="320">
        <f t="shared" si="35"/>
        <v>0</v>
      </c>
      <c r="I189" s="320">
        <f t="shared" si="35"/>
        <v>0</v>
      </c>
      <c r="J189" s="320">
        <f t="shared" si="35"/>
        <v>0</v>
      </c>
      <c r="K189" s="320">
        <f t="shared" si="35"/>
        <v>0</v>
      </c>
      <c r="L189" s="320">
        <f t="shared" si="35"/>
        <v>0</v>
      </c>
      <c r="M189" s="320">
        <f t="shared" si="35"/>
        <v>0</v>
      </c>
      <c r="N189" s="320">
        <f t="shared" si="35"/>
        <v>0</v>
      </c>
      <c r="O189" s="320">
        <f t="shared" si="35"/>
        <v>0</v>
      </c>
      <c r="P189" s="320">
        <f t="shared" si="35"/>
        <v>0</v>
      </c>
      <c r="Q189" s="320">
        <f t="shared" si="35"/>
        <v>0</v>
      </c>
      <c r="R189" s="320">
        <f t="shared" si="35"/>
        <v>0</v>
      </c>
      <c r="S189" s="320">
        <f t="shared" si="35"/>
        <v>0</v>
      </c>
      <c r="T189" s="320">
        <f t="shared" si="35"/>
        <v>0</v>
      </c>
      <c r="U189" s="320">
        <f t="shared" si="35"/>
        <v>0</v>
      </c>
      <c r="V189" s="320">
        <f t="shared" si="35"/>
        <v>0</v>
      </c>
      <c r="W189" s="320">
        <f t="shared" si="35"/>
        <v>0</v>
      </c>
      <c r="DA189" s="141"/>
    </row>
    <row r="190" spans="1:105" ht="12" customHeight="1" x14ac:dyDescent="0.3">
      <c r="A190" s="203" t="s">
        <v>1023</v>
      </c>
      <c r="B190" s="271">
        <f t="shared" ref="B190:W190" si="36">IF(B$93=0,0,B$93/B$61)</f>
        <v>4.8402672589627146E-2</v>
      </c>
      <c r="C190" s="271">
        <f t="shared" si="36"/>
        <v>4.92605094430075E-2</v>
      </c>
      <c r="D190" s="271">
        <f t="shared" si="36"/>
        <v>4.9848027519705435E-2</v>
      </c>
      <c r="E190" s="271">
        <f t="shared" si="36"/>
        <v>4.987801798427962E-2</v>
      </c>
      <c r="F190" s="271">
        <f t="shared" si="36"/>
        <v>4.6930821446057792E-2</v>
      </c>
      <c r="G190" s="271">
        <f t="shared" si="36"/>
        <v>4.8763255527503227E-2</v>
      </c>
      <c r="H190" s="271">
        <f t="shared" si="36"/>
        <v>4.8159192277696668E-2</v>
      </c>
      <c r="I190" s="271">
        <f t="shared" si="36"/>
        <v>4.9223820396973837E-2</v>
      </c>
      <c r="J190" s="271">
        <f t="shared" si="36"/>
        <v>5.059519521973431E-2</v>
      </c>
      <c r="K190" s="271">
        <f t="shared" si="36"/>
        <v>4.2652062404809919E-2</v>
      </c>
      <c r="L190" s="271">
        <f t="shared" si="36"/>
        <v>4.1316543135556195E-2</v>
      </c>
      <c r="M190" s="271">
        <f t="shared" si="36"/>
        <v>4.2091174988454612E-2</v>
      </c>
      <c r="N190" s="271">
        <f t="shared" si="36"/>
        <v>4.2245793949415973E-2</v>
      </c>
      <c r="O190" s="271">
        <f t="shared" si="36"/>
        <v>4.2609778454474029E-2</v>
      </c>
      <c r="P190" s="271">
        <f t="shared" si="36"/>
        <v>4.1600630428976028E-2</v>
      </c>
      <c r="Q190" s="271">
        <f t="shared" si="36"/>
        <v>4.1564054573407158E-2</v>
      </c>
      <c r="R190" s="271">
        <f t="shared" si="36"/>
        <v>4.0299368101454888E-2</v>
      </c>
      <c r="S190" s="271">
        <f t="shared" si="36"/>
        <v>4.1963501478725358E-2</v>
      </c>
      <c r="T190" s="271">
        <f t="shared" si="36"/>
        <v>4.2288674909141608E-2</v>
      </c>
      <c r="U190" s="271">
        <f t="shared" si="36"/>
        <v>4.2471502757148512E-2</v>
      </c>
      <c r="V190" s="271">
        <f t="shared" si="36"/>
        <v>4.1990812576055074E-2</v>
      </c>
      <c r="W190" s="271">
        <f t="shared" si="36"/>
        <v>4.2901377377801718E-2</v>
      </c>
      <c r="DA190" s="79"/>
    </row>
    <row r="191" spans="1:105" ht="12" customHeight="1" x14ac:dyDescent="0.3">
      <c r="A191" s="62" t="s">
        <v>1135</v>
      </c>
      <c r="B191" s="320">
        <f t="shared" ref="B191:W191" si="37">IF(B$94=0,0,B$94/B$61)</f>
        <v>3.5500476920593542E-2</v>
      </c>
      <c r="C191" s="320">
        <f t="shared" si="37"/>
        <v>3.638621062812257E-2</v>
      </c>
      <c r="D191" s="320">
        <f t="shared" si="37"/>
        <v>3.6967223501309911E-2</v>
      </c>
      <c r="E191" s="320">
        <f t="shared" si="37"/>
        <v>3.698543440226703E-2</v>
      </c>
      <c r="F191" s="320">
        <f t="shared" si="37"/>
        <v>3.4784263325462542E-2</v>
      </c>
      <c r="G191" s="320">
        <f t="shared" si="37"/>
        <v>3.6750225351824949E-2</v>
      </c>
      <c r="H191" s="320">
        <f t="shared" si="37"/>
        <v>3.608501640620939E-2</v>
      </c>
      <c r="I191" s="320">
        <f t="shared" si="37"/>
        <v>3.7095019982242135E-2</v>
      </c>
      <c r="J191" s="320">
        <f t="shared" si="37"/>
        <v>3.8812264121170205E-2</v>
      </c>
      <c r="K191" s="320">
        <f t="shared" si="37"/>
        <v>2.8057226289368745E-2</v>
      </c>
      <c r="L191" s="320">
        <f t="shared" si="37"/>
        <v>2.6569733065188773E-2</v>
      </c>
      <c r="M191" s="320">
        <f t="shared" si="37"/>
        <v>2.755794755086179E-2</v>
      </c>
      <c r="N191" s="320">
        <f t="shared" si="37"/>
        <v>2.7654442077185915E-2</v>
      </c>
      <c r="O191" s="320">
        <f t="shared" si="37"/>
        <v>2.7820023677182844E-2</v>
      </c>
      <c r="P191" s="320">
        <f t="shared" si="37"/>
        <v>2.6634630127192884E-2</v>
      </c>
      <c r="Q191" s="320">
        <f t="shared" si="37"/>
        <v>2.664974408769907E-2</v>
      </c>
      <c r="R191" s="320">
        <f t="shared" si="37"/>
        <v>2.5189444267823807E-2</v>
      </c>
      <c r="S191" s="320">
        <f t="shared" si="37"/>
        <v>2.7321192112346376E-2</v>
      </c>
      <c r="T191" s="320">
        <f t="shared" si="37"/>
        <v>2.7753927276142051E-2</v>
      </c>
      <c r="U191" s="320">
        <f t="shared" si="37"/>
        <v>2.8285857742710172E-2</v>
      </c>
      <c r="V191" s="320">
        <f t="shared" si="37"/>
        <v>2.7601048958491293E-2</v>
      </c>
      <c r="W191" s="320">
        <f t="shared" si="37"/>
        <v>2.8462096205908043E-2</v>
      </c>
      <c r="DA191" s="141"/>
    </row>
    <row r="192" spans="1:105" ht="12" customHeight="1" x14ac:dyDescent="0.3">
      <c r="A192" s="62" t="s">
        <v>1026</v>
      </c>
      <c r="B192" s="320">
        <f t="shared" ref="B192:W192" si="38">IF(B$95=0,0,B$95/B$61)</f>
        <v>1.2902195669033606E-2</v>
      </c>
      <c r="C192" s="320">
        <f t="shared" si="38"/>
        <v>1.2874298814884931E-2</v>
      </c>
      <c r="D192" s="320">
        <f t="shared" si="38"/>
        <v>1.2880804018395527E-2</v>
      </c>
      <c r="E192" s="320">
        <f t="shared" si="38"/>
        <v>1.2892583582012593E-2</v>
      </c>
      <c r="F192" s="320">
        <f t="shared" si="38"/>
        <v>1.2146558120595249E-2</v>
      </c>
      <c r="G192" s="320">
        <f t="shared" si="38"/>
        <v>1.2013030175678284E-2</v>
      </c>
      <c r="H192" s="320">
        <f t="shared" si="38"/>
        <v>1.2074175871487279E-2</v>
      </c>
      <c r="I192" s="320">
        <f t="shared" si="38"/>
        <v>1.2128800414731701E-2</v>
      </c>
      <c r="J192" s="320">
        <f t="shared" si="38"/>
        <v>1.1782931098564105E-2</v>
      </c>
      <c r="K192" s="320">
        <f t="shared" si="38"/>
        <v>1.4594836115441174E-2</v>
      </c>
      <c r="L192" s="320">
        <f t="shared" si="38"/>
        <v>1.4746810070367421E-2</v>
      </c>
      <c r="M192" s="320">
        <f t="shared" si="38"/>
        <v>1.4533227437592828E-2</v>
      </c>
      <c r="N192" s="320">
        <f t="shared" si="38"/>
        <v>1.4591351872230054E-2</v>
      </c>
      <c r="O192" s="320">
        <f t="shared" si="38"/>
        <v>1.4789754777291182E-2</v>
      </c>
      <c r="P192" s="320">
        <f t="shared" si="38"/>
        <v>1.4966000301783147E-2</v>
      </c>
      <c r="Q192" s="320">
        <f t="shared" si="38"/>
        <v>1.4914310485708092E-2</v>
      </c>
      <c r="R192" s="320">
        <f t="shared" si="38"/>
        <v>1.5109923833631082E-2</v>
      </c>
      <c r="S192" s="320">
        <f t="shared" si="38"/>
        <v>1.4642309366378977E-2</v>
      </c>
      <c r="T192" s="320">
        <f t="shared" si="38"/>
        <v>1.4534747632999553E-2</v>
      </c>
      <c r="U192" s="320">
        <f t="shared" si="38"/>
        <v>1.4185645014438334E-2</v>
      </c>
      <c r="V192" s="320">
        <f t="shared" si="38"/>
        <v>1.4389763617563779E-2</v>
      </c>
      <c r="W192" s="320">
        <f t="shared" si="38"/>
        <v>1.4439281171893675E-2</v>
      </c>
      <c r="DA192" s="141"/>
    </row>
    <row r="193" spans="1:105" ht="12" customHeight="1" x14ac:dyDescent="0.3">
      <c r="A193" s="62" t="s">
        <v>1038</v>
      </c>
      <c r="B193" s="320">
        <f t="shared" ref="B193:W193" si="39">IF(B$106=0,0,B$106/B$61)</f>
        <v>0</v>
      </c>
      <c r="C193" s="320">
        <f t="shared" si="39"/>
        <v>0</v>
      </c>
      <c r="D193" s="320">
        <f t="shared" si="39"/>
        <v>0</v>
      </c>
      <c r="E193" s="320">
        <f t="shared" si="39"/>
        <v>0</v>
      </c>
      <c r="F193" s="320">
        <f t="shared" si="39"/>
        <v>0</v>
      </c>
      <c r="G193" s="320">
        <f t="shared" si="39"/>
        <v>0</v>
      </c>
      <c r="H193" s="320">
        <f t="shared" si="39"/>
        <v>0</v>
      </c>
      <c r="I193" s="320">
        <f t="shared" si="39"/>
        <v>0</v>
      </c>
      <c r="J193" s="320">
        <f t="shared" si="39"/>
        <v>0</v>
      </c>
      <c r="K193" s="320">
        <f t="shared" si="39"/>
        <v>0</v>
      </c>
      <c r="L193" s="320">
        <f t="shared" si="39"/>
        <v>0</v>
      </c>
      <c r="M193" s="320">
        <f t="shared" si="39"/>
        <v>0</v>
      </c>
      <c r="N193" s="320">
        <f t="shared" si="39"/>
        <v>0</v>
      </c>
      <c r="O193" s="320">
        <f t="shared" si="39"/>
        <v>0</v>
      </c>
      <c r="P193" s="320">
        <f t="shared" si="39"/>
        <v>0</v>
      </c>
      <c r="Q193" s="320">
        <f t="shared" si="39"/>
        <v>0</v>
      </c>
      <c r="R193" s="320">
        <f t="shared" si="39"/>
        <v>0</v>
      </c>
      <c r="S193" s="320">
        <f t="shared" si="39"/>
        <v>0</v>
      </c>
      <c r="T193" s="320">
        <f t="shared" si="39"/>
        <v>0</v>
      </c>
      <c r="U193" s="320">
        <f t="shared" si="39"/>
        <v>0</v>
      </c>
      <c r="V193" s="320">
        <f t="shared" si="39"/>
        <v>0</v>
      </c>
      <c r="W193" s="320">
        <f t="shared" si="39"/>
        <v>0</v>
      </c>
      <c r="DA193" s="141"/>
    </row>
    <row r="194" spans="1:105" ht="12" customHeight="1" x14ac:dyDescent="0.3">
      <c r="A194" s="41" t="s">
        <v>1040</v>
      </c>
      <c r="B194" s="321">
        <f t="shared" ref="B194:W194" si="40">IF(B$107=0,0,B$107/B$61)</f>
        <v>0</v>
      </c>
      <c r="C194" s="321">
        <f t="shared" si="40"/>
        <v>0</v>
      </c>
      <c r="D194" s="321">
        <f t="shared" si="40"/>
        <v>0</v>
      </c>
      <c r="E194" s="321">
        <f t="shared" si="40"/>
        <v>0</v>
      </c>
      <c r="F194" s="321">
        <f t="shared" si="40"/>
        <v>0</v>
      </c>
      <c r="G194" s="321">
        <f t="shared" si="40"/>
        <v>0</v>
      </c>
      <c r="H194" s="321">
        <f t="shared" si="40"/>
        <v>0</v>
      </c>
      <c r="I194" s="321">
        <f t="shared" si="40"/>
        <v>0</v>
      </c>
      <c r="J194" s="321">
        <f t="shared" si="40"/>
        <v>0</v>
      </c>
      <c r="K194" s="321">
        <f t="shared" si="40"/>
        <v>0</v>
      </c>
      <c r="L194" s="321">
        <f t="shared" si="40"/>
        <v>0</v>
      </c>
      <c r="M194" s="321">
        <f t="shared" si="40"/>
        <v>0</v>
      </c>
      <c r="N194" s="321">
        <f t="shared" si="40"/>
        <v>0</v>
      </c>
      <c r="O194" s="321">
        <f t="shared" si="40"/>
        <v>0</v>
      </c>
      <c r="P194" s="321">
        <f t="shared" si="40"/>
        <v>0</v>
      </c>
      <c r="Q194" s="321">
        <f t="shared" si="40"/>
        <v>0</v>
      </c>
      <c r="R194" s="321">
        <f t="shared" si="40"/>
        <v>0</v>
      </c>
      <c r="S194" s="321">
        <f t="shared" si="40"/>
        <v>0</v>
      </c>
      <c r="T194" s="321">
        <f t="shared" si="40"/>
        <v>0</v>
      </c>
      <c r="U194" s="321">
        <f t="shared" si="40"/>
        <v>0</v>
      </c>
      <c r="V194" s="321">
        <f t="shared" si="40"/>
        <v>0</v>
      </c>
      <c r="W194" s="321">
        <f t="shared" si="40"/>
        <v>0</v>
      </c>
      <c r="DA194" s="82"/>
    </row>
    <row r="195" spans="1:105" ht="12" customHeight="1" x14ac:dyDescent="0.3">
      <c r="A195" s="100" t="s">
        <v>106</v>
      </c>
      <c r="B195" s="312">
        <f t="shared" ref="B195:W195" si="41">IF(B$108=0,0,B$108/B$61)</f>
        <v>0</v>
      </c>
      <c r="C195" s="312">
        <f t="shared" si="41"/>
        <v>0</v>
      </c>
      <c r="D195" s="312">
        <f t="shared" si="41"/>
        <v>0</v>
      </c>
      <c r="E195" s="312">
        <f t="shared" si="41"/>
        <v>0</v>
      </c>
      <c r="F195" s="312">
        <f t="shared" si="41"/>
        <v>0</v>
      </c>
      <c r="G195" s="312">
        <f t="shared" si="41"/>
        <v>0</v>
      </c>
      <c r="H195" s="312">
        <f t="shared" si="41"/>
        <v>0</v>
      </c>
      <c r="I195" s="312">
        <f t="shared" si="41"/>
        <v>0</v>
      </c>
      <c r="J195" s="312">
        <f t="shared" si="41"/>
        <v>0</v>
      </c>
      <c r="K195" s="312">
        <f t="shared" si="41"/>
        <v>0</v>
      </c>
      <c r="L195" s="312">
        <f t="shared" si="41"/>
        <v>0</v>
      </c>
      <c r="M195" s="312">
        <f t="shared" si="41"/>
        <v>0</v>
      </c>
      <c r="N195" s="312">
        <f t="shared" si="41"/>
        <v>0</v>
      </c>
      <c r="O195" s="312">
        <f t="shared" si="41"/>
        <v>0</v>
      </c>
      <c r="P195" s="312">
        <f t="shared" si="41"/>
        <v>0</v>
      </c>
      <c r="Q195" s="312">
        <f t="shared" si="41"/>
        <v>0</v>
      </c>
      <c r="R195" s="312">
        <f t="shared" si="41"/>
        <v>0</v>
      </c>
      <c r="S195" s="312">
        <f t="shared" si="41"/>
        <v>0</v>
      </c>
      <c r="T195" s="312">
        <f t="shared" si="41"/>
        <v>0</v>
      </c>
      <c r="U195" s="312">
        <f t="shared" si="41"/>
        <v>0</v>
      </c>
      <c r="V195" s="312">
        <f t="shared" si="41"/>
        <v>0</v>
      </c>
      <c r="W195" s="312">
        <f t="shared" si="41"/>
        <v>0</v>
      </c>
      <c r="DA195" s="127"/>
    </row>
    <row r="196" spans="1:105" ht="12" customHeight="1" x14ac:dyDescent="0.3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3">
      <c r="A197" s="35" t="s">
        <v>48</v>
      </c>
      <c r="B197" s="234">
        <f t="shared" ref="B197:W197" si="42">SUM(B$198:B$202,B$204:B$205,B$207:B$208,B$210:B$213)</f>
        <v>1.0000000000000002</v>
      </c>
      <c r="C197" s="234">
        <f t="shared" si="42"/>
        <v>0.99999999999999967</v>
      </c>
      <c r="D197" s="234">
        <f t="shared" si="42"/>
        <v>0.99999999999999956</v>
      </c>
      <c r="E197" s="234">
        <f t="shared" si="42"/>
        <v>0.99999999999999944</v>
      </c>
      <c r="F197" s="234">
        <f t="shared" si="42"/>
        <v>0.99999999999999967</v>
      </c>
      <c r="G197" s="234">
        <f t="shared" si="42"/>
        <v>1</v>
      </c>
      <c r="H197" s="234">
        <f t="shared" si="42"/>
        <v>1.0000000000000004</v>
      </c>
      <c r="I197" s="234">
        <f t="shared" si="42"/>
        <v>1</v>
      </c>
      <c r="J197" s="234">
        <f t="shared" si="42"/>
        <v>0.99999999999999956</v>
      </c>
      <c r="K197" s="234">
        <f t="shared" si="42"/>
        <v>1.0000000000000004</v>
      </c>
      <c r="L197" s="234">
        <f t="shared" si="42"/>
        <v>0.99999999999999989</v>
      </c>
      <c r="M197" s="234">
        <f t="shared" si="42"/>
        <v>0.99999999999999978</v>
      </c>
      <c r="N197" s="234">
        <f t="shared" si="42"/>
        <v>1</v>
      </c>
      <c r="O197" s="234">
        <f t="shared" si="42"/>
        <v>0.99999999999999956</v>
      </c>
      <c r="P197" s="234">
        <f t="shared" si="42"/>
        <v>0.99999999999999989</v>
      </c>
      <c r="Q197" s="234">
        <f t="shared" si="42"/>
        <v>0.99999999999999944</v>
      </c>
      <c r="R197" s="234">
        <f t="shared" si="42"/>
        <v>0.99999999999999956</v>
      </c>
      <c r="S197" s="234">
        <f t="shared" si="42"/>
        <v>1.0000000000000002</v>
      </c>
      <c r="T197" s="234">
        <f t="shared" si="42"/>
        <v>1.0000000000000004</v>
      </c>
      <c r="U197" s="234">
        <f t="shared" si="42"/>
        <v>0.99999999999999989</v>
      </c>
      <c r="V197" s="234">
        <f t="shared" si="42"/>
        <v>1.0000000000000002</v>
      </c>
      <c r="W197" s="234">
        <f t="shared" si="42"/>
        <v>0.99999999999999989</v>
      </c>
      <c r="DA197" s="95"/>
    </row>
    <row r="198" spans="1:105" ht="12" customHeight="1" x14ac:dyDescent="0.3">
      <c r="A198" s="55" t="s">
        <v>92</v>
      </c>
      <c r="B198" s="268">
        <f t="shared" ref="B198:W198" si="43">IF(B$111=0,0,B$111/B$110)</f>
        <v>0</v>
      </c>
      <c r="C198" s="268">
        <f t="shared" si="43"/>
        <v>0</v>
      </c>
      <c r="D198" s="268">
        <f t="shared" si="43"/>
        <v>0</v>
      </c>
      <c r="E198" s="268">
        <f t="shared" si="43"/>
        <v>0</v>
      </c>
      <c r="F198" s="268">
        <f t="shared" si="43"/>
        <v>0</v>
      </c>
      <c r="G198" s="268">
        <f t="shared" si="43"/>
        <v>0</v>
      </c>
      <c r="H198" s="268">
        <f t="shared" si="43"/>
        <v>0</v>
      </c>
      <c r="I198" s="268">
        <f t="shared" si="43"/>
        <v>0</v>
      </c>
      <c r="J198" s="268">
        <f t="shared" si="43"/>
        <v>0</v>
      </c>
      <c r="K198" s="268">
        <f t="shared" si="43"/>
        <v>0</v>
      </c>
      <c r="L198" s="268">
        <f t="shared" si="43"/>
        <v>0</v>
      </c>
      <c r="M198" s="268">
        <f t="shared" si="43"/>
        <v>0</v>
      </c>
      <c r="N198" s="268">
        <f t="shared" si="43"/>
        <v>0</v>
      </c>
      <c r="O198" s="268">
        <f t="shared" si="43"/>
        <v>0</v>
      </c>
      <c r="P198" s="268">
        <f t="shared" si="43"/>
        <v>0</v>
      </c>
      <c r="Q198" s="268">
        <f t="shared" si="43"/>
        <v>0</v>
      </c>
      <c r="R198" s="268">
        <f t="shared" si="43"/>
        <v>0</v>
      </c>
      <c r="S198" s="268">
        <f t="shared" si="43"/>
        <v>0</v>
      </c>
      <c r="T198" s="268">
        <f t="shared" si="43"/>
        <v>0</v>
      </c>
      <c r="U198" s="268">
        <f t="shared" si="43"/>
        <v>0</v>
      </c>
      <c r="V198" s="268">
        <f t="shared" si="43"/>
        <v>0</v>
      </c>
      <c r="W198" s="268">
        <f t="shared" si="43"/>
        <v>0</v>
      </c>
      <c r="DA198" s="76"/>
    </row>
    <row r="199" spans="1:105" ht="12" customHeight="1" x14ac:dyDescent="0.3">
      <c r="A199" s="202" t="s">
        <v>93</v>
      </c>
      <c r="B199" s="269">
        <f t="shared" ref="B199:W199" si="44">IF(B$112=0,0,B$112/B$110)</f>
        <v>0</v>
      </c>
      <c r="C199" s="269">
        <f t="shared" si="44"/>
        <v>0</v>
      </c>
      <c r="D199" s="269">
        <f t="shared" si="44"/>
        <v>0</v>
      </c>
      <c r="E199" s="269">
        <f t="shared" si="44"/>
        <v>0</v>
      </c>
      <c r="F199" s="269">
        <f t="shared" si="44"/>
        <v>0</v>
      </c>
      <c r="G199" s="269">
        <f t="shared" si="44"/>
        <v>0</v>
      </c>
      <c r="H199" s="269">
        <f t="shared" si="44"/>
        <v>0</v>
      </c>
      <c r="I199" s="269">
        <f t="shared" si="44"/>
        <v>0</v>
      </c>
      <c r="J199" s="269">
        <f t="shared" si="44"/>
        <v>0</v>
      </c>
      <c r="K199" s="269">
        <f t="shared" si="44"/>
        <v>0</v>
      </c>
      <c r="L199" s="269">
        <f t="shared" si="44"/>
        <v>0</v>
      </c>
      <c r="M199" s="269">
        <f t="shared" si="44"/>
        <v>0</v>
      </c>
      <c r="N199" s="269">
        <f t="shared" si="44"/>
        <v>0</v>
      </c>
      <c r="O199" s="269">
        <f t="shared" si="44"/>
        <v>0</v>
      </c>
      <c r="P199" s="269">
        <f t="shared" si="44"/>
        <v>0</v>
      </c>
      <c r="Q199" s="269">
        <f t="shared" si="44"/>
        <v>0</v>
      </c>
      <c r="R199" s="269">
        <f t="shared" si="44"/>
        <v>0</v>
      </c>
      <c r="S199" s="269">
        <f t="shared" si="44"/>
        <v>0</v>
      </c>
      <c r="T199" s="269">
        <f t="shared" si="44"/>
        <v>0</v>
      </c>
      <c r="U199" s="269">
        <f t="shared" si="44"/>
        <v>0</v>
      </c>
      <c r="V199" s="269">
        <f t="shared" si="44"/>
        <v>0</v>
      </c>
      <c r="W199" s="269">
        <f t="shared" si="44"/>
        <v>0</v>
      </c>
      <c r="DA199" s="77"/>
    </row>
    <row r="200" spans="1:105" ht="12" customHeight="1" x14ac:dyDescent="0.3">
      <c r="A200" s="202" t="s">
        <v>94</v>
      </c>
      <c r="B200" s="269">
        <f t="shared" ref="B200:W200" si="45">IF(B$113=0,0,B$113/B$110)</f>
        <v>0</v>
      </c>
      <c r="C200" s="269">
        <f t="shared" si="45"/>
        <v>0</v>
      </c>
      <c r="D200" s="269">
        <f t="shared" si="45"/>
        <v>0</v>
      </c>
      <c r="E200" s="269">
        <f t="shared" si="45"/>
        <v>0</v>
      </c>
      <c r="F200" s="269">
        <f t="shared" si="45"/>
        <v>0</v>
      </c>
      <c r="G200" s="269">
        <f t="shared" si="45"/>
        <v>0</v>
      </c>
      <c r="H200" s="269">
        <f t="shared" si="45"/>
        <v>0</v>
      </c>
      <c r="I200" s="269">
        <f t="shared" si="45"/>
        <v>0</v>
      </c>
      <c r="J200" s="269">
        <f t="shared" si="45"/>
        <v>0</v>
      </c>
      <c r="K200" s="269">
        <f t="shared" si="45"/>
        <v>0</v>
      </c>
      <c r="L200" s="269">
        <f t="shared" si="45"/>
        <v>0</v>
      </c>
      <c r="M200" s="269">
        <f t="shared" si="45"/>
        <v>0</v>
      </c>
      <c r="N200" s="269">
        <f t="shared" si="45"/>
        <v>0</v>
      </c>
      <c r="O200" s="269">
        <f t="shared" si="45"/>
        <v>0</v>
      </c>
      <c r="P200" s="269">
        <f t="shared" si="45"/>
        <v>0</v>
      </c>
      <c r="Q200" s="269">
        <f t="shared" si="45"/>
        <v>0</v>
      </c>
      <c r="R200" s="269">
        <f t="shared" si="45"/>
        <v>0</v>
      </c>
      <c r="S200" s="269">
        <f t="shared" si="45"/>
        <v>0</v>
      </c>
      <c r="T200" s="269">
        <f t="shared" si="45"/>
        <v>0</v>
      </c>
      <c r="U200" s="269">
        <f t="shared" si="45"/>
        <v>0</v>
      </c>
      <c r="V200" s="269">
        <f t="shared" si="45"/>
        <v>0</v>
      </c>
      <c r="W200" s="269">
        <f t="shared" si="45"/>
        <v>0</v>
      </c>
      <c r="DA200" s="77"/>
    </row>
    <row r="201" spans="1:105" ht="12" customHeight="1" x14ac:dyDescent="0.3">
      <c r="A201" s="202" t="s">
        <v>95</v>
      </c>
      <c r="B201" s="269">
        <f t="shared" ref="B201:W201" si="46">IF(B$114=0,0,B$114/B$110)</f>
        <v>0</v>
      </c>
      <c r="C201" s="269">
        <f t="shared" si="46"/>
        <v>0</v>
      </c>
      <c r="D201" s="269">
        <f t="shared" si="46"/>
        <v>0</v>
      </c>
      <c r="E201" s="269">
        <f t="shared" si="46"/>
        <v>0</v>
      </c>
      <c r="F201" s="269">
        <f t="shared" si="46"/>
        <v>0</v>
      </c>
      <c r="G201" s="269">
        <f t="shared" si="46"/>
        <v>0</v>
      </c>
      <c r="H201" s="269">
        <f t="shared" si="46"/>
        <v>0</v>
      </c>
      <c r="I201" s="269">
        <f t="shared" si="46"/>
        <v>0</v>
      </c>
      <c r="J201" s="269">
        <f t="shared" si="46"/>
        <v>0</v>
      </c>
      <c r="K201" s="269">
        <f t="shared" si="46"/>
        <v>0</v>
      </c>
      <c r="L201" s="269">
        <f t="shared" si="46"/>
        <v>0</v>
      </c>
      <c r="M201" s="269">
        <f t="shared" si="46"/>
        <v>0</v>
      </c>
      <c r="N201" s="269">
        <f t="shared" si="46"/>
        <v>0</v>
      </c>
      <c r="O201" s="269">
        <f t="shared" si="46"/>
        <v>0</v>
      </c>
      <c r="P201" s="269">
        <f t="shared" si="46"/>
        <v>0</v>
      </c>
      <c r="Q201" s="269">
        <f t="shared" si="46"/>
        <v>0</v>
      </c>
      <c r="R201" s="269">
        <f t="shared" si="46"/>
        <v>0</v>
      </c>
      <c r="S201" s="269">
        <f t="shared" si="46"/>
        <v>0</v>
      </c>
      <c r="T201" s="269">
        <f t="shared" si="46"/>
        <v>0</v>
      </c>
      <c r="U201" s="269">
        <f t="shared" si="46"/>
        <v>0</v>
      </c>
      <c r="V201" s="269">
        <f t="shared" si="46"/>
        <v>0</v>
      </c>
      <c r="W201" s="269">
        <f t="shared" si="46"/>
        <v>0</v>
      </c>
      <c r="DA201" s="77"/>
    </row>
    <row r="202" spans="1:105" ht="12" customHeight="1" x14ac:dyDescent="0.3">
      <c r="A202" s="56" t="s">
        <v>96</v>
      </c>
      <c r="B202" s="270">
        <f t="shared" ref="B202:W202" si="47">IF(B$115=0,0,B$115/B$110)</f>
        <v>5.6114351222823947E-2</v>
      </c>
      <c r="C202" s="270">
        <f t="shared" si="47"/>
        <v>5.7379537206340224E-2</v>
      </c>
      <c r="D202" s="270">
        <f t="shared" si="47"/>
        <v>5.8086315857279837E-2</v>
      </c>
      <c r="E202" s="270">
        <f t="shared" si="47"/>
        <v>5.801348519293182E-2</v>
      </c>
      <c r="F202" s="270">
        <f t="shared" si="47"/>
        <v>5.5242103678196389E-2</v>
      </c>
      <c r="G202" s="270">
        <f t="shared" si="47"/>
        <v>5.828528764415384E-2</v>
      </c>
      <c r="H202" s="270">
        <f t="shared" si="47"/>
        <v>5.7142409096702436E-2</v>
      </c>
      <c r="I202" s="270">
        <f t="shared" si="47"/>
        <v>5.8262311027409669E-2</v>
      </c>
      <c r="J202" s="270">
        <f t="shared" si="47"/>
        <v>6.0302953399217846E-2</v>
      </c>
      <c r="K202" s="270">
        <f t="shared" si="47"/>
        <v>4.5246025501798945E-2</v>
      </c>
      <c r="L202" s="270">
        <f t="shared" si="47"/>
        <v>4.29088670191334E-2</v>
      </c>
      <c r="M202" s="270">
        <f t="shared" si="47"/>
        <v>4.4547032327304101E-2</v>
      </c>
      <c r="N202" s="270">
        <f t="shared" si="47"/>
        <v>4.4943058505930333E-2</v>
      </c>
      <c r="O202" s="270">
        <f t="shared" si="47"/>
        <v>4.5144644275046192E-2</v>
      </c>
      <c r="P202" s="270">
        <f t="shared" si="47"/>
        <v>4.3245307160366807E-2</v>
      </c>
      <c r="Q202" s="270">
        <f t="shared" si="47"/>
        <v>4.3175015223260088E-2</v>
      </c>
      <c r="R202" s="270">
        <f t="shared" si="47"/>
        <v>4.0759287109705784E-2</v>
      </c>
      <c r="S202" s="270">
        <f t="shared" si="47"/>
        <v>4.3826807895233313E-2</v>
      </c>
      <c r="T202" s="270">
        <f t="shared" si="47"/>
        <v>4.4513128044915841E-2</v>
      </c>
      <c r="U202" s="270">
        <f t="shared" si="47"/>
        <v>4.5216920804472718E-2</v>
      </c>
      <c r="V202" s="270">
        <f t="shared" si="47"/>
        <v>4.4149617861875719E-2</v>
      </c>
      <c r="W202" s="270">
        <f t="shared" si="47"/>
        <v>4.5713818273734511E-2</v>
      </c>
      <c r="DA202" s="78"/>
    </row>
    <row r="203" spans="1:105" ht="12" customHeight="1" x14ac:dyDescent="0.3">
      <c r="A203" s="203" t="s">
        <v>1053</v>
      </c>
      <c r="B203" s="271">
        <f t="shared" ref="B203:W203" si="48">IF(B$121=0,0,B$121/B$110)</f>
        <v>0.47517211625718309</v>
      </c>
      <c r="C203" s="271">
        <f t="shared" si="48"/>
        <v>0.47282912066008709</v>
      </c>
      <c r="D203" s="271">
        <f t="shared" si="48"/>
        <v>0.47225072483409763</v>
      </c>
      <c r="E203" s="271">
        <f t="shared" si="48"/>
        <v>0.47268549465723853</v>
      </c>
      <c r="F203" s="271">
        <f t="shared" si="48"/>
        <v>0.44785732272343537</v>
      </c>
      <c r="G203" s="271">
        <f t="shared" si="48"/>
        <v>0.44012151946252792</v>
      </c>
      <c r="H203" s="271">
        <f t="shared" si="48"/>
        <v>0.44334819802745778</v>
      </c>
      <c r="I203" s="271">
        <f t="shared" si="48"/>
        <v>0.44406634654118626</v>
      </c>
      <c r="J203" s="271">
        <f t="shared" si="48"/>
        <v>0.42901563388690594</v>
      </c>
      <c r="K203" s="271">
        <f t="shared" si="48"/>
        <v>0.55144823154887779</v>
      </c>
      <c r="L203" s="271">
        <f t="shared" si="48"/>
        <v>0.55997731547572105</v>
      </c>
      <c r="M203" s="271">
        <f t="shared" si="48"/>
        <v>0.54993416147560004</v>
      </c>
      <c r="N203" s="271">
        <f t="shared" si="48"/>
        <v>0.55194206831407899</v>
      </c>
      <c r="O203" s="271">
        <f t="shared" si="48"/>
        <v>0.55931451987581682</v>
      </c>
      <c r="P203" s="271">
        <f t="shared" si="48"/>
        <v>0.5682876428953938</v>
      </c>
      <c r="Q203" s="271">
        <f t="shared" si="48"/>
        <v>0.56628277519412884</v>
      </c>
      <c r="R203" s="271">
        <f t="shared" si="48"/>
        <v>0.57660424816167111</v>
      </c>
      <c r="S203" s="271">
        <f t="shared" si="48"/>
        <v>0.55465640190529875</v>
      </c>
      <c r="T203" s="271">
        <f t="shared" si="48"/>
        <v>0.54973508312452113</v>
      </c>
      <c r="U203" s="271">
        <f t="shared" si="48"/>
        <v>0.53539695380650409</v>
      </c>
      <c r="V203" s="271">
        <f t="shared" si="48"/>
        <v>0.54444403218396853</v>
      </c>
      <c r="W203" s="271">
        <f t="shared" si="48"/>
        <v>0.54479117274067312</v>
      </c>
      <c r="DA203" s="79"/>
    </row>
    <row r="204" spans="1:105" ht="12" customHeight="1" x14ac:dyDescent="0.3">
      <c r="A204" s="62" t="s">
        <v>1054</v>
      </c>
      <c r="B204" s="320">
        <f t="shared" ref="B204:W204" si="49">IF(B$122=0,0,B$122/B$110)</f>
        <v>0.47517211625718309</v>
      </c>
      <c r="C204" s="320">
        <f t="shared" si="49"/>
        <v>0.47282912066008709</v>
      </c>
      <c r="D204" s="320">
        <f t="shared" si="49"/>
        <v>0.47225072483409763</v>
      </c>
      <c r="E204" s="320">
        <f t="shared" si="49"/>
        <v>0.47268549465723853</v>
      </c>
      <c r="F204" s="320">
        <f t="shared" si="49"/>
        <v>0.44785732272343537</v>
      </c>
      <c r="G204" s="320">
        <f t="shared" si="49"/>
        <v>0.44012151946252792</v>
      </c>
      <c r="H204" s="320">
        <f t="shared" si="49"/>
        <v>0.44334819802745778</v>
      </c>
      <c r="I204" s="320">
        <f t="shared" si="49"/>
        <v>0.44406634654118626</v>
      </c>
      <c r="J204" s="320">
        <f t="shared" si="49"/>
        <v>0.42901563388690594</v>
      </c>
      <c r="K204" s="320">
        <f t="shared" si="49"/>
        <v>0.55144823154887779</v>
      </c>
      <c r="L204" s="320">
        <f t="shared" si="49"/>
        <v>0.55997731547572105</v>
      </c>
      <c r="M204" s="320">
        <f t="shared" si="49"/>
        <v>0.54993416147560004</v>
      </c>
      <c r="N204" s="320">
        <f t="shared" si="49"/>
        <v>0.55194206831407899</v>
      </c>
      <c r="O204" s="320">
        <f t="shared" si="49"/>
        <v>0.55931451987581682</v>
      </c>
      <c r="P204" s="320">
        <f t="shared" si="49"/>
        <v>0.5682876428953938</v>
      </c>
      <c r="Q204" s="320">
        <f t="shared" si="49"/>
        <v>0.56628277519412884</v>
      </c>
      <c r="R204" s="320">
        <f t="shared" si="49"/>
        <v>0.57660424816167111</v>
      </c>
      <c r="S204" s="320">
        <f t="shared" si="49"/>
        <v>0.55465640190529875</v>
      </c>
      <c r="T204" s="320">
        <f t="shared" si="49"/>
        <v>0.54973508312452113</v>
      </c>
      <c r="U204" s="320">
        <f t="shared" si="49"/>
        <v>0.53539695380650409</v>
      </c>
      <c r="V204" s="320">
        <f t="shared" si="49"/>
        <v>0.54444403218396853</v>
      </c>
      <c r="W204" s="320">
        <f t="shared" si="49"/>
        <v>0.54479117274067312</v>
      </c>
      <c r="DA204" s="141"/>
    </row>
    <row r="205" spans="1:105" ht="12" customHeight="1" x14ac:dyDescent="0.3">
      <c r="A205" s="62" t="s">
        <v>1066</v>
      </c>
      <c r="B205" s="320">
        <f t="shared" ref="B205:W205" si="50">IF(B$133=0,0,B$133/B$110)</f>
        <v>0</v>
      </c>
      <c r="C205" s="320">
        <f t="shared" si="50"/>
        <v>0</v>
      </c>
      <c r="D205" s="320">
        <f t="shared" si="50"/>
        <v>0</v>
      </c>
      <c r="E205" s="320">
        <f t="shared" si="50"/>
        <v>0</v>
      </c>
      <c r="F205" s="320">
        <f t="shared" si="50"/>
        <v>0</v>
      </c>
      <c r="G205" s="320">
        <f t="shared" si="50"/>
        <v>0</v>
      </c>
      <c r="H205" s="320">
        <f t="shared" si="50"/>
        <v>0</v>
      </c>
      <c r="I205" s="320">
        <f t="shared" si="50"/>
        <v>0</v>
      </c>
      <c r="J205" s="320">
        <f t="shared" si="50"/>
        <v>0</v>
      </c>
      <c r="K205" s="320">
        <f t="shared" si="50"/>
        <v>0</v>
      </c>
      <c r="L205" s="320">
        <f t="shared" si="50"/>
        <v>0</v>
      </c>
      <c r="M205" s="320">
        <f t="shared" si="50"/>
        <v>0</v>
      </c>
      <c r="N205" s="320">
        <f t="shared" si="50"/>
        <v>0</v>
      </c>
      <c r="O205" s="320">
        <f t="shared" si="50"/>
        <v>0</v>
      </c>
      <c r="P205" s="320">
        <f t="shared" si="50"/>
        <v>0</v>
      </c>
      <c r="Q205" s="320">
        <f t="shared" si="50"/>
        <v>0</v>
      </c>
      <c r="R205" s="320">
        <f t="shared" si="50"/>
        <v>0</v>
      </c>
      <c r="S205" s="320">
        <f t="shared" si="50"/>
        <v>0</v>
      </c>
      <c r="T205" s="320">
        <f t="shared" si="50"/>
        <v>0</v>
      </c>
      <c r="U205" s="320">
        <f t="shared" si="50"/>
        <v>0</v>
      </c>
      <c r="V205" s="320">
        <f t="shared" si="50"/>
        <v>0</v>
      </c>
      <c r="W205" s="320">
        <f t="shared" si="50"/>
        <v>0</v>
      </c>
      <c r="DA205" s="141"/>
    </row>
    <row r="206" spans="1:105" ht="12" customHeight="1" x14ac:dyDescent="0.3">
      <c r="A206" s="203" t="s">
        <v>1012</v>
      </c>
      <c r="B206" s="271">
        <f t="shared" ref="B206:W206" si="51">IF(B$134=0,0,B$134/B$110)</f>
        <v>0.29935827483893718</v>
      </c>
      <c r="C206" s="271">
        <f t="shared" si="51"/>
        <v>0.29813716877462332</v>
      </c>
      <c r="D206" s="271">
        <f t="shared" si="51"/>
        <v>0.29638995382014516</v>
      </c>
      <c r="E206" s="271">
        <f t="shared" si="51"/>
        <v>0.29591918799386802</v>
      </c>
      <c r="F206" s="271">
        <f t="shared" si="51"/>
        <v>0.33282522644148693</v>
      </c>
      <c r="G206" s="271">
        <f t="shared" si="51"/>
        <v>0.33272408152069177</v>
      </c>
      <c r="H206" s="271">
        <f t="shared" si="51"/>
        <v>0.3321767194835426</v>
      </c>
      <c r="I206" s="271">
        <f t="shared" si="51"/>
        <v>0.32731906317994824</v>
      </c>
      <c r="J206" s="271">
        <f t="shared" si="51"/>
        <v>0.33714488852776581</v>
      </c>
      <c r="K206" s="271">
        <f t="shared" si="51"/>
        <v>0.24729996721766773</v>
      </c>
      <c r="L206" s="271">
        <f t="shared" si="51"/>
        <v>0.24468650115340151</v>
      </c>
      <c r="M206" s="271">
        <f t="shared" si="51"/>
        <v>0.25121901235112065</v>
      </c>
      <c r="N206" s="271">
        <f t="shared" si="51"/>
        <v>0.24829771942715212</v>
      </c>
      <c r="O206" s="271">
        <f t="shared" si="51"/>
        <v>0.23936132997742857</v>
      </c>
      <c r="P206" s="271">
        <f t="shared" si="51"/>
        <v>0.2348886714532443</v>
      </c>
      <c r="Q206" s="271">
        <f t="shared" si="51"/>
        <v>0.23714509763286451</v>
      </c>
      <c r="R206" s="271">
        <f t="shared" si="51"/>
        <v>0.23256654095786933</v>
      </c>
      <c r="S206" s="271">
        <f t="shared" si="51"/>
        <v>0.24738181316743699</v>
      </c>
      <c r="T206" s="271">
        <f t="shared" si="51"/>
        <v>0.25086035178547256</v>
      </c>
      <c r="U206" s="271">
        <f t="shared" si="51"/>
        <v>0.26452406587117216</v>
      </c>
      <c r="V206" s="271">
        <f t="shared" si="51"/>
        <v>0.25758986343324186</v>
      </c>
      <c r="W206" s="271">
        <f t="shared" si="51"/>
        <v>0.25301791357919318</v>
      </c>
      <c r="DA206" s="79"/>
    </row>
    <row r="207" spans="1:105" ht="12" customHeight="1" x14ac:dyDescent="0.3">
      <c r="A207" s="62" t="s">
        <v>1014</v>
      </c>
      <c r="B207" s="320">
        <f t="shared" ref="B207:W207" si="52">IF(B$135=0,0,B$135/B$110)</f>
        <v>0.29935827483893718</v>
      </c>
      <c r="C207" s="320">
        <f t="shared" si="52"/>
        <v>0.29813716877462332</v>
      </c>
      <c r="D207" s="320">
        <f t="shared" si="52"/>
        <v>0.29638995382014516</v>
      </c>
      <c r="E207" s="320">
        <f t="shared" si="52"/>
        <v>0.29591918799386802</v>
      </c>
      <c r="F207" s="320">
        <f t="shared" si="52"/>
        <v>0.33282522644148693</v>
      </c>
      <c r="G207" s="320">
        <f t="shared" si="52"/>
        <v>0.33272408152069177</v>
      </c>
      <c r="H207" s="320">
        <f t="shared" si="52"/>
        <v>0.3321767194835426</v>
      </c>
      <c r="I207" s="320">
        <f t="shared" si="52"/>
        <v>0.32731906317994824</v>
      </c>
      <c r="J207" s="320">
        <f t="shared" si="52"/>
        <v>0.33714488852776581</v>
      </c>
      <c r="K207" s="320">
        <f t="shared" si="52"/>
        <v>0.24729996721766773</v>
      </c>
      <c r="L207" s="320">
        <f t="shared" si="52"/>
        <v>0.24468650115340151</v>
      </c>
      <c r="M207" s="320">
        <f t="shared" si="52"/>
        <v>0.25121901235112065</v>
      </c>
      <c r="N207" s="320">
        <f t="shared" si="52"/>
        <v>0.24829771942715212</v>
      </c>
      <c r="O207" s="320">
        <f t="shared" si="52"/>
        <v>0.23936132997742857</v>
      </c>
      <c r="P207" s="320">
        <f t="shared" si="52"/>
        <v>0.2348886714532443</v>
      </c>
      <c r="Q207" s="320">
        <f t="shared" si="52"/>
        <v>0.23714509763286451</v>
      </c>
      <c r="R207" s="320">
        <f t="shared" si="52"/>
        <v>0.23256654095786933</v>
      </c>
      <c r="S207" s="320">
        <f t="shared" si="52"/>
        <v>0.24738181316743699</v>
      </c>
      <c r="T207" s="320">
        <f t="shared" si="52"/>
        <v>0.25086035178547256</v>
      </c>
      <c r="U207" s="320">
        <f t="shared" si="52"/>
        <v>0.26452406587117216</v>
      </c>
      <c r="V207" s="320">
        <f t="shared" si="52"/>
        <v>0.25758986343324186</v>
      </c>
      <c r="W207" s="320">
        <f t="shared" si="52"/>
        <v>0.25301791357919318</v>
      </c>
      <c r="DA207" s="141"/>
    </row>
    <row r="208" spans="1:105" ht="12" customHeight="1" x14ac:dyDescent="0.3">
      <c r="A208" s="62" t="s">
        <v>1021</v>
      </c>
      <c r="B208" s="320">
        <f t="shared" ref="B208:W208" si="53">IF(B$141=0,0,B$141/B$110)</f>
        <v>0</v>
      </c>
      <c r="C208" s="320">
        <f t="shared" si="53"/>
        <v>0</v>
      </c>
      <c r="D208" s="320">
        <f t="shared" si="53"/>
        <v>0</v>
      </c>
      <c r="E208" s="320">
        <f t="shared" si="53"/>
        <v>0</v>
      </c>
      <c r="F208" s="320">
        <f t="shared" si="53"/>
        <v>0</v>
      </c>
      <c r="G208" s="320">
        <f t="shared" si="53"/>
        <v>0</v>
      </c>
      <c r="H208" s="320">
        <f t="shared" si="53"/>
        <v>0</v>
      </c>
      <c r="I208" s="320">
        <f t="shared" si="53"/>
        <v>0</v>
      </c>
      <c r="J208" s="320">
        <f t="shared" si="53"/>
        <v>0</v>
      </c>
      <c r="K208" s="320">
        <f t="shared" si="53"/>
        <v>0</v>
      </c>
      <c r="L208" s="320">
        <f t="shared" si="53"/>
        <v>0</v>
      </c>
      <c r="M208" s="320">
        <f t="shared" si="53"/>
        <v>0</v>
      </c>
      <c r="N208" s="320">
        <f t="shared" si="53"/>
        <v>0</v>
      </c>
      <c r="O208" s="320">
        <f t="shared" si="53"/>
        <v>0</v>
      </c>
      <c r="P208" s="320">
        <f t="shared" si="53"/>
        <v>0</v>
      </c>
      <c r="Q208" s="320">
        <f t="shared" si="53"/>
        <v>0</v>
      </c>
      <c r="R208" s="320">
        <f t="shared" si="53"/>
        <v>0</v>
      </c>
      <c r="S208" s="320">
        <f t="shared" si="53"/>
        <v>0</v>
      </c>
      <c r="T208" s="320">
        <f t="shared" si="53"/>
        <v>0</v>
      </c>
      <c r="U208" s="320">
        <f t="shared" si="53"/>
        <v>0</v>
      </c>
      <c r="V208" s="320">
        <f t="shared" si="53"/>
        <v>0</v>
      </c>
      <c r="W208" s="320">
        <f t="shared" si="53"/>
        <v>0</v>
      </c>
      <c r="DA208" s="141"/>
    </row>
    <row r="209" spans="1:105" ht="12" customHeight="1" x14ac:dyDescent="0.3">
      <c r="A209" s="203" t="s">
        <v>1023</v>
      </c>
      <c r="B209" s="271">
        <f t="shared" ref="B209:W209" si="54">IF(B$142=0,0,B$142/B$110)</f>
        <v>0.1693552576810558</v>
      </c>
      <c r="C209" s="271">
        <f t="shared" si="54"/>
        <v>0.17165417335894909</v>
      </c>
      <c r="D209" s="271">
        <f t="shared" si="54"/>
        <v>0.17327300548847707</v>
      </c>
      <c r="E209" s="271">
        <f t="shared" si="54"/>
        <v>0.17338183215596109</v>
      </c>
      <c r="F209" s="271">
        <f t="shared" si="54"/>
        <v>0.16407534715688096</v>
      </c>
      <c r="G209" s="271">
        <f t="shared" si="54"/>
        <v>0.16886911137262639</v>
      </c>
      <c r="H209" s="271">
        <f t="shared" si="54"/>
        <v>0.16733267339229752</v>
      </c>
      <c r="I209" s="271">
        <f t="shared" si="54"/>
        <v>0.17035227925145585</v>
      </c>
      <c r="J209" s="271">
        <f t="shared" si="54"/>
        <v>0.17353652418610999</v>
      </c>
      <c r="K209" s="271">
        <f t="shared" si="54"/>
        <v>0.15600577573165597</v>
      </c>
      <c r="L209" s="271">
        <f t="shared" si="54"/>
        <v>0.15242731635174392</v>
      </c>
      <c r="M209" s="271">
        <f t="shared" si="54"/>
        <v>0.15429979384597506</v>
      </c>
      <c r="N209" s="271">
        <f t="shared" si="54"/>
        <v>0.15481715375283867</v>
      </c>
      <c r="O209" s="271">
        <f t="shared" si="54"/>
        <v>0.15617950587170801</v>
      </c>
      <c r="P209" s="271">
        <f t="shared" si="54"/>
        <v>0.15357837849099501</v>
      </c>
      <c r="Q209" s="271">
        <f t="shared" si="54"/>
        <v>0.15339711194974612</v>
      </c>
      <c r="R209" s="271">
        <f t="shared" si="54"/>
        <v>0.15006992377075337</v>
      </c>
      <c r="S209" s="271">
        <f t="shared" si="54"/>
        <v>0.15413497703203111</v>
      </c>
      <c r="T209" s="271">
        <f t="shared" si="54"/>
        <v>0.15489143704509076</v>
      </c>
      <c r="U209" s="271">
        <f t="shared" si="54"/>
        <v>0.15486205951785084</v>
      </c>
      <c r="V209" s="271">
        <f t="shared" si="54"/>
        <v>0.15381648652091409</v>
      </c>
      <c r="W209" s="271">
        <f t="shared" si="54"/>
        <v>0.15647709540639904</v>
      </c>
      <c r="DA209" s="79"/>
    </row>
    <row r="210" spans="1:105" ht="12" customHeight="1" x14ac:dyDescent="0.3">
      <c r="A210" s="62" t="s">
        <v>1135</v>
      </c>
      <c r="B210" s="320">
        <f t="shared" ref="B210:W210" si="55">IF(B$143=0,0,B$143/B$110)</f>
        <v>0.11591502716941722</v>
      </c>
      <c r="C210" s="320">
        <f t="shared" si="55"/>
        <v>0.1184774478395285</v>
      </c>
      <c r="D210" s="320">
        <f t="shared" si="55"/>
        <v>0.12016132925374794</v>
      </c>
      <c r="E210" s="320">
        <f t="shared" si="55"/>
        <v>0.12022125953448443</v>
      </c>
      <c r="F210" s="320">
        <f t="shared" si="55"/>
        <v>0.11370707481130453</v>
      </c>
      <c r="G210" s="320">
        <f t="shared" si="55"/>
        <v>0.11937084611566418</v>
      </c>
      <c r="H210" s="320">
        <f t="shared" si="55"/>
        <v>0.11747151974100987</v>
      </c>
      <c r="I210" s="320">
        <f t="shared" si="55"/>
        <v>0.12041035902990407</v>
      </c>
      <c r="J210" s="320">
        <f t="shared" si="55"/>
        <v>0.12528728231434128</v>
      </c>
      <c r="K210" s="320">
        <f t="shared" si="55"/>
        <v>9.3987152161460363E-2</v>
      </c>
      <c r="L210" s="320">
        <f t="shared" si="55"/>
        <v>8.9449469385415911E-2</v>
      </c>
      <c r="M210" s="320">
        <f t="shared" si="55"/>
        <v>9.245145016165332E-2</v>
      </c>
      <c r="N210" s="320">
        <f t="shared" si="55"/>
        <v>9.2742990832448483E-2</v>
      </c>
      <c r="O210" s="320">
        <f t="shared" si="55"/>
        <v>9.3276200210370613E-2</v>
      </c>
      <c r="P210" s="320">
        <f t="shared" si="55"/>
        <v>8.9665910578403119E-2</v>
      </c>
      <c r="Q210" s="320">
        <f t="shared" si="55"/>
        <v>8.9710121476665711E-2</v>
      </c>
      <c r="R210" s="320">
        <f t="shared" si="55"/>
        <v>8.52221288738996E-2</v>
      </c>
      <c r="S210" s="320">
        <f t="shared" si="55"/>
        <v>9.1755546593119797E-2</v>
      </c>
      <c r="T210" s="320">
        <f t="shared" si="55"/>
        <v>9.306548270687659E-2</v>
      </c>
      <c r="U210" s="320">
        <f t="shared" si="55"/>
        <v>9.4648642846821229E-2</v>
      </c>
      <c r="V210" s="320">
        <f t="shared" si="55"/>
        <v>9.2585590209545279E-2</v>
      </c>
      <c r="W210" s="320">
        <f t="shared" si="55"/>
        <v>9.5207157933447889E-2</v>
      </c>
      <c r="DA210" s="141"/>
    </row>
    <row r="211" spans="1:105" ht="12" customHeight="1" x14ac:dyDescent="0.3">
      <c r="A211" s="62" t="s">
        <v>1026</v>
      </c>
      <c r="B211" s="320">
        <f t="shared" ref="B211:W211" si="56">IF(B$144=0,0,B$144/B$110)</f>
        <v>5.3440230511638605E-2</v>
      </c>
      <c r="C211" s="320">
        <f t="shared" si="56"/>
        <v>5.3176725519420584E-2</v>
      </c>
      <c r="D211" s="320">
        <f t="shared" si="56"/>
        <v>5.3111676234729129E-2</v>
      </c>
      <c r="E211" s="320">
        <f t="shared" si="56"/>
        <v>5.3160572621476672E-2</v>
      </c>
      <c r="F211" s="320">
        <f t="shared" si="56"/>
        <v>5.0368272345576455E-2</v>
      </c>
      <c r="G211" s="320">
        <f t="shared" si="56"/>
        <v>4.9498265256962208E-2</v>
      </c>
      <c r="H211" s="320">
        <f t="shared" si="56"/>
        <v>4.9861153651287668E-2</v>
      </c>
      <c r="I211" s="320">
        <f t="shared" si="56"/>
        <v>4.9941920221551778E-2</v>
      </c>
      <c r="J211" s="320">
        <f t="shared" si="56"/>
        <v>4.824924187176869E-2</v>
      </c>
      <c r="K211" s="320">
        <f t="shared" si="56"/>
        <v>6.2018623570195601E-2</v>
      </c>
      <c r="L211" s="320">
        <f t="shared" si="56"/>
        <v>6.2977846966328008E-2</v>
      </c>
      <c r="M211" s="320">
        <f t="shared" si="56"/>
        <v>6.1848343684321731E-2</v>
      </c>
      <c r="N211" s="320">
        <f t="shared" si="56"/>
        <v>6.207416292039019E-2</v>
      </c>
      <c r="O211" s="320">
        <f t="shared" si="56"/>
        <v>6.2903305661337394E-2</v>
      </c>
      <c r="P211" s="320">
        <f t="shared" si="56"/>
        <v>6.3912467912591905E-2</v>
      </c>
      <c r="Q211" s="320">
        <f t="shared" si="56"/>
        <v>6.3686990473080393E-2</v>
      </c>
      <c r="R211" s="320">
        <f t="shared" si="56"/>
        <v>6.4847794896853772E-2</v>
      </c>
      <c r="S211" s="320">
        <f t="shared" si="56"/>
        <v>6.2379430438911296E-2</v>
      </c>
      <c r="T211" s="320">
        <f t="shared" si="56"/>
        <v>6.182595433821416E-2</v>
      </c>
      <c r="U211" s="320">
        <f t="shared" si="56"/>
        <v>6.0213416671029606E-2</v>
      </c>
      <c r="V211" s="320">
        <f t="shared" si="56"/>
        <v>6.1230896311368813E-2</v>
      </c>
      <c r="W211" s="320">
        <f t="shared" si="56"/>
        <v>6.1269937472951154E-2</v>
      </c>
      <c r="DA211" s="141"/>
    </row>
    <row r="212" spans="1:105" ht="12" customHeight="1" x14ac:dyDescent="0.3">
      <c r="A212" s="62" t="s">
        <v>1038</v>
      </c>
      <c r="B212" s="320">
        <f t="shared" ref="B212:W212" si="57">IF(B$155=0,0,B$155/B$110)</f>
        <v>0</v>
      </c>
      <c r="C212" s="320">
        <f t="shared" si="57"/>
        <v>0</v>
      </c>
      <c r="D212" s="320">
        <f t="shared" si="57"/>
        <v>0</v>
      </c>
      <c r="E212" s="320">
        <f t="shared" si="57"/>
        <v>0</v>
      </c>
      <c r="F212" s="320">
        <f t="shared" si="57"/>
        <v>0</v>
      </c>
      <c r="G212" s="320">
        <f t="shared" si="57"/>
        <v>0</v>
      </c>
      <c r="H212" s="320">
        <f t="shared" si="57"/>
        <v>0</v>
      </c>
      <c r="I212" s="320">
        <f t="shared" si="57"/>
        <v>0</v>
      </c>
      <c r="J212" s="320">
        <f t="shared" si="57"/>
        <v>0</v>
      </c>
      <c r="K212" s="320">
        <f t="shared" si="57"/>
        <v>0</v>
      </c>
      <c r="L212" s="320">
        <f t="shared" si="57"/>
        <v>0</v>
      </c>
      <c r="M212" s="320">
        <f t="shared" si="57"/>
        <v>0</v>
      </c>
      <c r="N212" s="320">
        <f t="shared" si="57"/>
        <v>0</v>
      </c>
      <c r="O212" s="320">
        <f t="shared" si="57"/>
        <v>0</v>
      </c>
      <c r="P212" s="320">
        <f t="shared" si="57"/>
        <v>0</v>
      </c>
      <c r="Q212" s="320">
        <f t="shared" si="57"/>
        <v>0</v>
      </c>
      <c r="R212" s="320">
        <f t="shared" si="57"/>
        <v>0</v>
      </c>
      <c r="S212" s="320">
        <f t="shared" si="57"/>
        <v>0</v>
      </c>
      <c r="T212" s="320">
        <f t="shared" si="57"/>
        <v>0</v>
      </c>
      <c r="U212" s="320">
        <f t="shared" si="57"/>
        <v>0</v>
      </c>
      <c r="V212" s="320">
        <f t="shared" si="57"/>
        <v>0</v>
      </c>
      <c r="W212" s="320">
        <f t="shared" si="57"/>
        <v>0</v>
      </c>
      <c r="DA212" s="141"/>
    </row>
    <row r="213" spans="1:105" ht="12" customHeight="1" x14ac:dyDescent="0.3">
      <c r="A213" s="41" t="s">
        <v>1040</v>
      </c>
      <c r="B213" s="321">
        <f t="shared" ref="B213:W213" si="58">IF(B$156=0,0,B$156/B$110)</f>
        <v>0</v>
      </c>
      <c r="C213" s="321">
        <f t="shared" si="58"/>
        <v>0</v>
      </c>
      <c r="D213" s="321">
        <f t="shared" si="58"/>
        <v>0</v>
      </c>
      <c r="E213" s="321">
        <f t="shared" si="58"/>
        <v>0</v>
      </c>
      <c r="F213" s="321">
        <f t="shared" si="58"/>
        <v>0</v>
      </c>
      <c r="G213" s="321">
        <f t="shared" si="58"/>
        <v>0</v>
      </c>
      <c r="H213" s="321">
        <f t="shared" si="58"/>
        <v>0</v>
      </c>
      <c r="I213" s="321">
        <f t="shared" si="58"/>
        <v>0</v>
      </c>
      <c r="J213" s="321">
        <f t="shared" si="58"/>
        <v>0</v>
      </c>
      <c r="K213" s="321">
        <f t="shared" si="58"/>
        <v>0</v>
      </c>
      <c r="L213" s="321">
        <f t="shared" si="58"/>
        <v>0</v>
      </c>
      <c r="M213" s="321">
        <f t="shared" si="58"/>
        <v>0</v>
      </c>
      <c r="N213" s="321">
        <f t="shared" si="58"/>
        <v>0</v>
      </c>
      <c r="O213" s="321">
        <f t="shared" si="58"/>
        <v>0</v>
      </c>
      <c r="P213" s="321">
        <f t="shared" si="58"/>
        <v>0</v>
      </c>
      <c r="Q213" s="321">
        <f t="shared" si="58"/>
        <v>0</v>
      </c>
      <c r="R213" s="321">
        <f t="shared" si="58"/>
        <v>0</v>
      </c>
      <c r="S213" s="321">
        <f t="shared" si="58"/>
        <v>0</v>
      </c>
      <c r="T213" s="321">
        <f t="shared" si="58"/>
        <v>0</v>
      </c>
      <c r="U213" s="321">
        <f t="shared" si="58"/>
        <v>0</v>
      </c>
      <c r="V213" s="321">
        <f t="shared" si="58"/>
        <v>0</v>
      </c>
      <c r="W213" s="321">
        <f t="shared" si="58"/>
        <v>0</v>
      </c>
      <c r="DA213" s="82"/>
    </row>
    <row r="214" spans="1:105" ht="12" customHeight="1" x14ac:dyDescent="0.3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3">
      <c r="A215" s="32" t="s">
        <v>432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3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3">
      <c r="A217" s="35" t="s">
        <v>1404</v>
      </c>
      <c r="B217" s="322">
        <f>IF(B$5=0,0,(B$5-B$16-B$59)/(CHI_fec!B$5-CHI_fec!B$16))</f>
        <v>1.3933748541009734</v>
      </c>
      <c r="C217" s="322">
        <f>IF(C$5=0,0,(C$5-C$16-C$59)/(CHI_fec!C$5-CHI_fec!C$16))</f>
        <v>1.4122298001819311</v>
      </c>
      <c r="D217" s="322">
        <f>IF(D$5=0,0,(D$5-D$16-D$59)/(CHI_fec!D$5-CHI_fec!D$16))</f>
        <v>1.4138952572204433</v>
      </c>
      <c r="E217" s="322">
        <f>IF(E$5=0,0,(E$5-E$16-E$59)/(CHI_fec!E$5-CHI_fec!E$16))</f>
        <v>1.4112071822844643</v>
      </c>
      <c r="F217" s="322">
        <f>IF(F$5=0,0,(F$5-F$16-F$59)/(CHI_fec!F$5-CHI_fec!F$16))</f>
        <v>1.1666269077046449</v>
      </c>
      <c r="G217" s="322">
        <f>IF(G$5=0,0,(G$5-G$16-G$59)/(CHI_fec!G$5-CHI_fec!G$16))</f>
        <v>1.1902874868769517</v>
      </c>
      <c r="H217" s="322">
        <f>IF(H$5=0,0,(H$5-H$16-H$59)/(CHI_fec!H$5-CHI_fec!H$16))</f>
        <v>1.1874449351679111</v>
      </c>
      <c r="I217" s="322">
        <f>IF(I$5=0,0,(I$5-I$16-I$59)/(CHI_fec!I$5-CHI_fec!I$16))</f>
        <v>1.2093919692600772</v>
      </c>
      <c r="J217" s="322">
        <f>IF(J$5=0,0,(J$5-J$16-J$59)/(CHI_fec!J$5-CHI_fec!J$16))</f>
        <v>1.1522635865187618</v>
      </c>
      <c r="K217" s="322">
        <f>IF(K$5=0,0,(K$5-K$16-K$59)/(CHI_fec!K$5-CHI_fec!K$16))</f>
        <v>1.610807177326258</v>
      </c>
      <c r="L217" s="322">
        <f>IF(L$5=0,0,(L$5-L$16-L$59)/(CHI_fec!L$5-CHI_fec!L$16))</f>
        <v>1.597197461849915</v>
      </c>
      <c r="M217" s="322">
        <f>IF(M$5=0,0,(M$5-M$16-M$59)/(CHI_fec!M$5-CHI_fec!M$16))</f>
        <v>1.5997195974386083</v>
      </c>
      <c r="N217" s="322">
        <f>IF(N$5=0,0,(N$5-N$16-N$59)/(CHI_fec!N$5-CHI_fec!N$16))</f>
        <v>1.6296714825217353</v>
      </c>
      <c r="O217" s="322">
        <f>IF(O$5=0,0,(O$5-O$16-O$59)/(CHI_fec!O$5-CHI_fec!O$16))</f>
        <v>1.7241031744734634</v>
      </c>
      <c r="P217" s="322">
        <f>IF(P$5=0,0,(P$5-P$16-P$59)/(CHI_fec!P$5-CHI_fec!P$16))</f>
        <v>1.748987337979149</v>
      </c>
      <c r="Q217" s="322">
        <f>IF(Q$5=0,0,(Q$5-Q$16-Q$59)/(CHI_fec!Q$5-CHI_fec!Q$16))</f>
        <v>1.739913748463956</v>
      </c>
      <c r="R217" s="322">
        <f>IF(R$5=0,0,(R$5-R$16-R$59)/(CHI_fec!R$5-CHI_fec!R$16))</f>
        <v>1.7320635948981771</v>
      </c>
      <c r="S217" s="322">
        <f>IF(S$5=0,0,(S$5-S$16-S$59)/(CHI_fec!S$5-CHI_fec!S$16))</f>
        <v>1.6662683044272184</v>
      </c>
      <c r="T217" s="322">
        <f>IF(T$5=0,0,(T$5-T$16-T$59)/(CHI_fec!T$5-CHI_fec!T$16))</f>
        <v>1.672524003855262</v>
      </c>
      <c r="U217" s="322">
        <f>IF(U$5=0,0,(U$5-U$16-U$59)/(CHI_fec!U$5-CHI_fec!U$16))</f>
        <v>1.5794598195353975</v>
      </c>
      <c r="V217" s="322">
        <f>IF(V$5=0,0,(V$5-V$16-V$59)/(CHI_fec!V$5-CHI_fec!V$16))</f>
        <v>1.6173971859710587</v>
      </c>
      <c r="W217" s="322">
        <f>IF(W$5=0,0,(W$5-W$16-W$59)/(CHI_fec!W$5-CHI_fec!W$16))</f>
        <v>1.6646070775689772</v>
      </c>
      <c r="DA217" s="95"/>
    </row>
    <row r="218" spans="1:105" ht="12" customHeight="1" x14ac:dyDescent="0.3">
      <c r="A218" s="55" t="s">
        <v>92</v>
      </c>
      <c r="B218" s="275">
        <f>IF(B$6=0,0,B$6/CHI_fec!B$6)</f>
        <v>0</v>
      </c>
      <c r="C218" s="275">
        <f>IF(C$6=0,0,C$6/CHI_fec!C$6)</f>
        <v>0</v>
      </c>
      <c r="D218" s="275">
        <f>IF(D$6=0,0,D$6/CHI_fec!D$6)</f>
        <v>0</v>
      </c>
      <c r="E218" s="275">
        <f>IF(E$6=0,0,E$6/CHI_fec!E$6)</f>
        <v>0</v>
      </c>
      <c r="F218" s="275">
        <f>IF(F$6=0,0,F$6/CHI_fec!F$6)</f>
        <v>0</v>
      </c>
      <c r="G218" s="275">
        <f>IF(G$6=0,0,G$6/CHI_fec!G$6)</f>
        <v>0</v>
      </c>
      <c r="H218" s="275">
        <f>IF(H$6=0,0,H$6/CHI_fec!H$6)</f>
        <v>0</v>
      </c>
      <c r="I218" s="275">
        <f>IF(I$6=0,0,I$6/CHI_fec!I$6)</f>
        <v>0</v>
      </c>
      <c r="J218" s="275">
        <f>IF(J$6=0,0,J$6/CHI_fec!J$6)</f>
        <v>0</v>
      </c>
      <c r="K218" s="275">
        <f>IF(K$6=0,0,K$6/CHI_fec!K$6)</f>
        <v>0</v>
      </c>
      <c r="L218" s="275">
        <f>IF(L$6=0,0,L$6/CHI_fec!L$6)</f>
        <v>0</v>
      </c>
      <c r="M218" s="275">
        <f>IF(M$6=0,0,M$6/CHI_fec!M$6)</f>
        <v>0</v>
      </c>
      <c r="N218" s="275">
        <f>IF(N$6=0,0,N$6/CHI_fec!N$6)</f>
        <v>0</v>
      </c>
      <c r="O218" s="275">
        <f>IF(O$6=0,0,O$6/CHI_fec!O$6)</f>
        <v>0</v>
      </c>
      <c r="P218" s="275">
        <f>IF(P$6=0,0,P$6/CHI_fec!P$6)</f>
        <v>0</v>
      </c>
      <c r="Q218" s="275">
        <f>IF(Q$6=0,0,Q$6/CHI_fec!Q$6)</f>
        <v>0</v>
      </c>
      <c r="R218" s="275">
        <f>IF(R$6=0,0,R$6/CHI_fec!R$6)</f>
        <v>0</v>
      </c>
      <c r="S218" s="275">
        <f>IF(S$6=0,0,S$6/CHI_fec!S$6)</f>
        <v>0</v>
      </c>
      <c r="T218" s="275">
        <f>IF(T$6=0,0,T$6/CHI_fec!T$6)</f>
        <v>0</v>
      </c>
      <c r="U218" s="275">
        <f>IF(U$6=0,0,U$6/CHI_fec!U$6)</f>
        <v>0</v>
      </c>
      <c r="V218" s="275">
        <f>IF(V$6=0,0,V$6/CHI_fec!V$6)</f>
        <v>0</v>
      </c>
      <c r="W218" s="275">
        <f>IF(W$6=0,0,W$6/CHI_fec!W$6)</f>
        <v>0</v>
      </c>
      <c r="DA218" s="76"/>
    </row>
    <row r="219" spans="1:105" ht="12" customHeight="1" x14ac:dyDescent="0.3">
      <c r="A219" s="202" t="s">
        <v>93</v>
      </c>
      <c r="B219" s="276">
        <f>IF(B$7=0,0,B$7/CHI_fec!B$7)</f>
        <v>0</v>
      </c>
      <c r="C219" s="276">
        <f>IF(C$7=0,0,C$7/CHI_fec!C$7)</f>
        <v>0</v>
      </c>
      <c r="D219" s="276">
        <f>IF(D$7=0,0,D$7/CHI_fec!D$7)</f>
        <v>0</v>
      </c>
      <c r="E219" s="276">
        <f>IF(E$7=0,0,E$7/CHI_fec!E$7)</f>
        <v>0</v>
      </c>
      <c r="F219" s="276">
        <f>IF(F$7=0,0,F$7/CHI_fec!F$7)</f>
        <v>0</v>
      </c>
      <c r="G219" s="276">
        <f>IF(G$7=0,0,G$7/CHI_fec!G$7)</f>
        <v>0</v>
      </c>
      <c r="H219" s="276">
        <f>IF(H$7=0,0,H$7/CHI_fec!H$7)</f>
        <v>0</v>
      </c>
      <c r="I219" s="276">
        <f>IF(I$7=0,0,I$7/CHI_fec!I$7)</f>
        <v>0</v>
      </c>
      <c r="J219" s="276">
        <f>IF(J$7=0,0,J$7/CHI_fec!J$7)</f>
        <v>0</v>
      </c>
      <c r="K219" s="276">
        <f>IF(K$7=0,0,K$7/CHI_fec!K$7)</f>
        <v>0</v>
      </c>
      <c r="L219" s="276">
        <f>IF(L$7=0,0,L$7/CHI_fec!L$7)</f>
        <v>0</v>
      </c>
      <c r="M219" s="276">
        <f>IF(M$7=0,0,M$7/CHI_fec!M$7)</f>
        <v>0</v>
      </c>
      <c r="N219" s="276">
        <f>IF(N$7=0,0,N$7/CHI_fec!N$7)</f>
        <v>0</v>
      </c>
      <c r="O219" s="276">
        <f>IF(O$7=0,0,O$7/CHI_fec!O$7)</f>
        <v>0</v>
      </c>
      <c r="P219" s="276">
        <f>IF(P$7=0,0,P$7/CHI_fec!P$7)</f>
        <v>0</v>
      </c>
      <c r="Q219" s="276">
        <f>IF(Q$7=0,0,Q$7/CHI_fec!Q$7)</f>
        <v>0</v>
      </c>
      <c r="R219" s="276">
        <f>IF(R$7=0,0,R$7/CHI_fec!R$7)</f>
        <v>0</v>
      </c>
      <c r="S219" s="276">
        <f>IF(S$7=0,0,S$7/CHI_fec!S$7)</f>
        <v>0</v>
      </c>
      <c r="T219" s="276">
        <f>IF(T$7=0,0,T$7/CHI_fec!T$7)</f>
        <v>0</v>
      </c>
      <c r="U219" s="276">
        <f>IF(U$7=0,0,U$7/CHI_fec!U$7)</f>
        <v>0</v>
      </c>
      <c r="V219" s="276">
        <f>IF(V$7=0,0,V$7/CHI_fec!V$7)</f>
        <v>0</v>
      </c>
      <c r="W219" s="276">
        <f>IF(W$7=0,0,W$7/CHI_fec!W$7)</f>
        <v>0</v>
      </c>
      <c r="DA219" s="77"/>
    </row>
    <row r="220" spans="1:105" ht="12" customHeight="1" x14ac:dyDescent="0.3">
      <c r="A220" s="202" t="s">
        <v>94</v>
      </c>
      <c r="B220" s="276">
        <f>IF(B$8=0,0,B$8/CHI_fec!B$8)</f>
        <v>0</v>
      </c>
      <c r="C220" s="276">
        <f>IF(C$8=0,0,C$8/CHI_fec!C$8)</f>
        <v>0</v>
      </c>
      <c r="D220" s="276">
        <f>IF(D$8=0,0,D$8/CHI_fec!D$8)</f>
        <v>0</v>
      </c>
      <c r="E220" s="276">
        <f>IF(E$8=0,0,E$8/CHI_fec!E$8)</f>
        <v>0</v>
      </c>
      <c r="F220" s="276">
        <f>IF(F$8=0,0,F$8/CHI_fec!F$8)</f>
        <v>0</v>
      </c>
      <c r="G220" s="276">
        <f>IF(G$8=0,0,G$8/CHI_fec!G$8)</f>
        <v>0</v>
      </c>
      <c r="H220" s="276">
        <f>IF(H$8=0,0,H$8/CHI_fec!H$8)</f>
        <v>0</v>
      </c>
      <c r="I220" s="276">
        <f>IF(I$8=0,0,I$8/CHI_fec!I$8)</f>
        <v>0</v>
      </c>
      <c r="J220" s="276">
        <f>IF(J$8=0,0,J$8/CHI_fec!J$8)</f>
        <v>0</v>
      </c>
      <c r="K220" s="276">
        <f>IF(K$8=0,0,K$8/CHI_fec!K$8)</f>
        <v>0</v>
      </c>
      <c r="L220" s="276">
        <f>IF(L$8=0,0,L$8/CHI_fec!L$8)</f>
        <v>0</v>
      </c>
      <c r="M220" s="276">
        <f>IF(M$8=0,0,M$8/CHI_fec!M$8)</f>
        <v>0</v>
      </c>
      <c r="N220" s="276">
        <f>IF(N$8=0,0,N$8/CHI_fec!N$8)</f>
        <v>0</v>
      </c>
      <c r="O220" s="276">
        <f>IF(O$8=0,0,O$8/CHI_fec!O$8)</f>
        <v>0</v>
      </c>
      <c r="P220" s="276">
        <f>IF(P$8=0,0,P$8/CHI_fec!P$8)</f>
        <v>0</v>
      </c>
      <c r="Q220" s="276">
        <f>IF(Q$8=0,0,Q$8/CHI_fec!Q$8)</f>
        <v>0</v>
      </c>
      <c r="R220" s="276">
        <f>IF(R$8=0,0,R$8/CHI_fec!R$8)</f>
        <v>0</v>
      </c>
      <c r="S220" s="276">
        <f>IF(S$8=0,0,S$8/CHI_fec!S$8)</f>
        <v>0</v>
      </c>
      <c r="T220" s="276">
        <f>IF(T$8=0,0,T$8/CHI_fec!T$8)</f>
        <v>0</v>
      </c>
      <c r="U220" s="276">
        <f>IF(U$8=0,0,U$8/CHI_fec!U$8)</f>
        <v>0</v>
      </c>
      <c r="V220" s="276">
        <f>IF(V$8=0,0,V$8/CHI_fec!V$8)</f>
        <v>0</v>
      </c>
      <c r="W220" s="276">
        <f>IF(W$8=0,0,W$8/CHI_fec!W$8)</f>
        <v>0</v>
      </c>
      <c r="DA220" s="77"/>
    </row>
    <row r="221" spans="1:105" ht="12" customHeight="1" x14ac:dyDescent="0.3">
      <c r="A221" s="202" t="s">
        <v>95</v>
      </c>
      <c r="B221" s="276">
        <f>IF(B$9=0,0,B$9/CHI_fec!B$9)</f>
        <v>0</v>
      </c>
      <c r="C221" s="276">
        <f>IF(C$9=0,0,C$9/CHI_fec!C$9)</f>
        <v>0</v>
      </c>
      <c r="D221" s="276">
        <f>IF(D$9=0,0,D$9/CHI_fec!D$9)</f>
        <v>0</v>
      </c>
      <c r="E221" s="276">
        <f>IF(E$9=0,0,E$9/CHI_fec!E$9)</f>
        <v>0</v>
      </c>
      <c r="F221" s="276">
        <f>IF(F$9=0,0,F$9/CHI_fec!F$9)</f>
        <v>0</v>
      </c>
      <c r="G221" s="276">
        <f>IF(G$9=0,0,G$9/CHI_fec!G$9)</f>
        <v>0</v>
      </c>
      <c r="H221" s="276">
        <f>IF(H$9=0,0,H$9/CHI_fec!H$9)</f>
        <v>0</v>
      </c>
      <c r="I221" s="276">
        <f>IF(I$9=0,0,I$9/CHI_fec!I$9)</f>
        <v>0</v>
      </c>
      <c r="J221" s="276">
        <f>IF(J$9=0,0,J$9/CHI_fec!J$9)</f>
        <v>0</v>
      </c>
      <c r="K221" s="276">
        <f>IF(K$9=0,0,K$9/CHI_fec!K$9)</f>
        <v>0</v>
      </c>
      <c r="L221" s="276">
        <f>IF(L$9=0,0,L$9/CHI_fec!L$9)</f>
        <v>0</v>
      </c>
      <c r="M221" s="276">
        <f>IF(M$9=0,0,M$9/CHI_fec!M$9)</f>
        <v>0</v>
      </c>
      <c r="N221" s="276">
        <f>IF(N$9=0,0,N$9/CHI_fec!N$9)</f>
        <v>0</v>
      </c>
      <c r="O221" s="276">
        <f>IF(O$9=0,0,O$9/CHI_fec!O$9)</f>
        <v>0</v>
      </c>
      <c r="P221" s="276">
        <f>IF(P$9=0,0,P$9/CHI_fec!P$9)</f>
        <v>0</v>
      </c>
      <c r="Q221" s="276">
        <f>IF(Q$9=0,0,Q$9/CHI_fec!Q$9)</f>
        <v>0</v>
      </c>
      <c r="R221" s="276">
        <f>IF(R$9=0,0,R$9/CHI_fec!R$9)</f>
        <v>0</v>
      </c>
      <c r="S221" s="276">
        <f>IF(S$9=0,0,S$9/CHI_fec!S$9)</f>
        <v>0</v>
      </c>
      <c r="T221" s="276">
        <f>IF(T$9=0,0,T$9/CHI_fec!T$9)</f>
        <v>0</v>
      </c>
      <c r="U221" s="276">
        <f>IF(U$9=0,0,U$9/CHI_fec!U$9)</f>
        <v>0</v>
      </c>
      <c r="V221" s="276">
        <f>IF(V$9=0,0,V$9/CHI_fec!V$9)</f>
        <v>0</v>
      </c>
      <c r="W221" s="276">
        <f>IF(W$9=0,0,W$9/CHI_fec!W$9)</f>
        <v>0</v>
      </c>
      <c r="DA221" s="77"/>
    </row>
    <row r="222" spans="1:105" ht="12" customHeight="1" x14ac:dyDescent="0.3">
      <c r="A222" s="56" t="s">
        <v>96</v>
      </c>
      <c r="B222" s="277">
        <f>IF(B$10=0,0,B$10/CHI_fec!B$10)</f>
        <v>1.6270583686654838</v>
      </c>
      <c r="C222" s="277">
        <f>IF(C$10=0,0,C$10/CHI_fec!C$10)</f>
        <v>1.6820980258857867</v>
      </c>
      <c r="D222" s="277">
        <f>IF(D$10=0,0,D$10/CHI_fec!D$10)</f>
        <v>1.6847245300618319</v>
      </c>
      <c r="E222" s="277">
        <f>IF(E$10=0,0,E$10/CHI_fec!E$10)</f>
        <v>1.6620769261734984</v>
      </c>
      <c r="F222" s="277">
        <f>IF(F$10=0,0,F$10/CHI_fec!F$10)</f>
        <v>1.3445733098688557</v>
      </c>
      <c r="G222" s="277">
        <f>IF(G$10=0,0,G$10/CHI_fec!G$10)</f>
        <v>1.4703508582054463</v>
      </c>
      <c r="H222" s="277">
        <f>IF(H$10=0,0,H$10/CHI_fec!H$10)</f>
        <v>1.4068825353560119</v>
      </c>
      <c r="I222" s="277">
        <f>IF(I$10=0,0,I$10/CHI_fec!I$10)</f>
        <v>1.4605879568774305</v>
      </c>
      <c r="J222" s="277">
        <f>IF(J$10=0,0,J$10/CHI_fec!J$10)</f>
        <v>1.4636597600750991</v>
      </c>
      <c r="K222" s="277">
        <f>IF(K$10=0,0,K$10/CHI_fec!K$10)</f>
        <v>1.6738707087462292</v>
      </c>
      <c r="L222" s="277">
        <f>IF(L$10=0,0,L$10/CHI_fec!L$10)</f>
        <v>1.5550670709523104</v>
      </c>
      <c r="M222" s="277">
        <f>IF(M$10=0,0,M$10/CHI_fec!M$10)</f>
        <v>1.6169936488791692</v>
      </c>
      <c r="N222" s="277">
        <f>IF(N$10=0,0,N$10/CHI_fec!N$10)</f>
        <v>1.6635247234640074</v>
      </c>
      <c r="O222" s="277">
        <f>IF(O$10=0,0,O$10/CHI_fec!O$10)</f>
        <v>1.7650693420376151</v>
      </c>
      <c r="P222" s="277">
        <f>IF(P$10=0,0,P$10/CHI_fec!P$10)</f>
        <v>1.7121549241916825</v>
      </c>
      <c r="Q222" s="277">
        <f>IF(Q$10=0,0,Q$10/CHI_fec!Q$10)</f>
        <v>1.6739012558783977</v>
      </c>
      <c r="R222" s="277">
        <f>IF(R$10=0,0,R$10/CHI_fec!R$10)</f>
        <v>1.5644157110349088</v>
      </c>
      <c r="S222" s="277">
        <f>IF(S$10=0,0,S$10/CHI_fec!S$10)</f>
        <v>1.5457244185372756</v>
      </c>
      <c r="T222" s="277">
        <f>IF(T$10=0,0,T$10/CHI_fec!T$10)</f>
        <v>1.5970514588542226</v>
      </c>
      <c r="U222" s="277">
        <f>IF(U$10=0,0,U$10/CHI_fec!U$10)</f>
        <v>1.511883587883488</v>
      </c>
      <c r="V222" s="277">
        <f>IF(V$10=0,0,V$10/CHI_fec!V$10)</f>
        <v>1.5032488273165854</v>
      </c>
      <c r="W222" s="277">
        <f>IF(W$10=0,0,W$10/CHI_fec!W$10)</f>
        <v>1.6161668719580369</v>
      </c>
      <c r="DA222" s="78"/>
    </row>
    <row r="223" spans="1:105" ht="12" customHeight="1" x14ac:dyDescent="0.3">
      <c r="A223" s="134" t="s">
        <v>999</v>
      </c>
      <c r="B223" s="323">
        <f>IF(B$16=0,0,B$16/CHI_fec!B$16)</f>
        <v>0</v>
      </c>
      <c r="C223" s="323">
        <f>IF(C$16=0,0,C$16/CHI_fec!C$16)</f>
        <v>0</v>
      </c>
      <c r="D223" s="323">
        <f>IF(D$16=0,0,D$16/CHI_fec!D$16)</f>
        <v>0</v>
      </c>
      <c r="E223" s="323">
        <f>IF(E$16=0,0,E$16/CHI_fec!E$16)</f>
        <v>0</v>
      </c>
      <c r="F223" s="323">
        <f>IF(F$16=0,0,F$16/CHI_fec!F$16)</f>
        <v>0</v>
      </c>
      <c r="G223" s="323">
        <f>IF(G$16=0,0,G$16/CHI_fec!G$16)</f>
        <v>0</v>
      </c>
      <c r="H223" s="323">
        <f>IF(H$16=0,0,H$16/CHI_fec!H$16)</f>
        <v>0</v>
      </c>
      <c r="I223" s="323">
        <f>IF(I$16=0,0,I$16/CHI_fec!I$16)</f>
        <v>0</v>
      </c>
      <c r="J223" s="323">
        <f>IF(J$16=0,0,J$16/CHI_fec!J$16)</f>
        <v>0</v>
      </c>
      <c r="K223" s="323">
        <f>IF(K$16=0,0,K$16/CHI_fec!K$16)</f>
        <v>0</v>
      </c>
      <c r="L223" s="323">
        <f>IF(L$16=0,0,L$16/CHI_fec!L$16)</f>
        <v>0</v>
      </c>
      <c r="M223" s="323">
        <f>IF(M$16=0,0,M$16/CHI_fec!M$16)</f>
        <v>0</v>
      </c>
      <c r="N223" s="323">
        <f>IF(N$16=0,0,N$16/CHI_fec!N$16)</f>
        <v>0</v>
      </c>
      <c r="O223" s="323">
        <f>IF(O$16=0,0,O$16/CHI_fec!O$16)</f>
        <v>0</v>
      </c>
      <c r="P223" s="323">
        <f>IF(P$16=0,0,P$16/CHI_fec!P$16)</f>
        <v>0</v>
      </c>
      <c r="Q223" s="323">
        <f>IF(Q$16=0,0,Q$16/CHI_fec!Q$16)</f>
        <v>0</v>
      </c>
      <c r="R223" s="323">
        <f>IF(R$16=0,0,R$16/CHI_fec!R$16)</f>
        <v>0</v>
      </c>
      <c r="S223" s="323">
        <f>IF(S$16=0,0,S$16/CHI_fec!S$16)</f>
        <v>0</v>
      </c>
      <c r="T223" s="323">
        <f>IF(T$16=0,0,T$16/CHI_fec!T$16)</f>
        <v>0</v>
      </c>
      <c r="U223" s="323">
        <f>IF(U$16=0,0,U$16/CHI_fec!U$16)</f>
        <v>0</v>
      </c>
      <c r="V223" s="323">
        <f>IF(V$16=0,0,V$16/CHI_fec!V$16)</f>
        <v>0</v>
      </c>
      <c r="W223" s="323">
        <f>IF(W$16=0,0,W$16/CHI_fec!W$16)</f>
        <v>0</v>
      </c>
      <c r="DA223" s="140"/>
    </row>
    <row r="224" spans="1:105" ht="12" customHeight="1" x14ac:dyDescent="0.3">
      <c r="A224" s="203" t="s">
        <v>1000</v>
      </c>
      <c r="B224" s="278">
        <f>IF(B$25=0,0,B$25/CHI_fec!B$25)</f>
        <v>2.1706384656474498</v>
      </c>
      <c r="C224" s="278">
        <f>IF(C$25=0,0,C$25/CHI_fec!C$25)</f>
        <v>2.1798668864869866</v>
      </c>
      <c r="D224" s="278">
        <f>IF(D$25=0,0,D$25/CHI_fec!D$25)</f>
        <v>2.1646363353948517</v>
      </c>
      <c r="E224" s="278">
        <f>IF(E$25=0,0,E$25/CHI_fec!E$25)</f>
        <v>2.1606646736244808</v>
      </c>
      <c r="F224" s="278">
        <f>IF(F$25=0,0,F$25/CHI_fec!F$25)</f>
        <v>1.7145150017136286</v>
      </c>
      <c r="G224" s="278">
        <f>IF(G$25=0,0,G$25/CHI_fec!G$25)</f>
        <v>1.6862468130224308</v>
      </c>
      <c r="H224" s="278">
        <f>IF(H$25=0,0,H$25/CHI_fec!H$25)</f>
        <v>1.6949677938985925</v>
      </c>
      <c r="I224" s="278">
        <f>IF(I$25=0,0,I$25/CHI_fec!I$25)</f>
        <v>1.7245205640666079</v>
      </c>
      <c r="J224" s="278">
        <f>IF(J$25=0,0,J$25/CHI_fec!J$25)</f>
        <v>1.5718453538489177</v>
      </c>
      <c r="K224" s="278">
        <f>IF(K$25=0,0,K$25/CHI_fec!K$25)</f>
        <v>2.1904275840280727</v>
      </c>
      <c r="L224" s="278">
        <f>IF(L$25=0,0,L$25/CHI_fec!L$25)</f>
        <v>2.2265570700658754</v>
      </c>
      <c r="M224" s="278">
        <f>IF(M$25=0,0,M$25/CHI_fec!M$25)</f>
        <v>2.2018558678077791</v>
      </c>
      <c r="N224" s="278">
        <f>IF(N$25=0,0,N$25/CHI_fec!N$25)</f>
        <v>2.2157244561778948</v>
      </c>
      <c r="O224" s="278">
        <f>IF(O$25=0,0,O$25/CHI_fec!O$25)</f>
        <v>2.3182296823393345</v>
      </c>
      <c r="P224" s="278">
        <f>IF(P$25=0,0,P$25/CHI_fec!P$25)</f>
        <v>2.4058058701963132</v>
      </c>
      <c r="Q224" s="278">
        <f>IF(Q$25=0,0,Q$25/CHI_fec!Q$25)</f>
        <v>2.4140743639007325</v>
      </c>
      <c r="R224" s="278">
        <f>IF(R$25=0,0,R$25/CHI_fec!R$25)</f>
        <v>2.4340796834816931</v>
      </c>
      <c r="S224" s="278">
        <f>IF(S$25=0,0,S$25/CHI_fec!S$25)</f>
        <v>2.420795127043188</v>
      </c>
      <c r="T224" s="278">
        <f>IF(T$25=0,0,T$25/CHI_fec!T$25)</f>
        <v>2.3993455321746335</v>
      </c>
      <c r="U224" s="278">
        <f>IF(U$25=0,0,U$25/CHI_fec!U$25)</f>
        <v>2.2844170732342723</v>
      </c>
      <c r="V224" s="278">
        <f>IF(V$25=0,0,V$25/CHI_fec!V$25)</f>
        <v>2.3372805673370958</v>
      </c>
      <c r="W224" s="278">
        <f>IF(W$25=0,0,W$25/CHI_fec!W$25)</f>
        <v>2.3733114048559818</v>
      </c>
      <c r="DA224" s="79"/>
    </row>
    <row r="225" spans="1:105" ht="12" customHeight="1" x14ac:dyDescent="0.3">
      <c r="A225" s="203" t="s">
        <v>1012</v>
      </c>
      <c r="B225" s="278">
        <f>IF(B$36=0,0,B$36/CHI_fec!B$36)</f>
        <v>2.3504044088475529</v>
      </c>
      <c r="C225" s="278">
        <f>IF(C$36=0,0,C$36/CHI_fec!C$36)</f>
        <v>2.3624004303627926</v>
      </c>
      <c r="D225" s="278">
        <f>IF(D$36=0,0,D$36/CHI_fec!D$36)</f>
        <v>2.3336268233877404</v>
      </c>
      <c r="E225" s="278">
        <f>IF(E$36=0,0,E$36/CHI_fec!E$36)</f>
        <v>2.3189375852900889</v>
      </c>
      <c r="F225" s="278">
        <f>IF(F$36=0,0,F$36/CHI_fec!F$36)</f>
        <v>2.2867270706713998</v>
      </c>
      <c r="G225" s="278">
        <f>IF(G$36=0,0,G$36/CHI_fec!G$36)</f>
        <v>2.3041035026723145</v>
      </c>
      <c r="H225" s="278">
        <f>IF(H$36=0,0,H$36/CHI_fec!H$36)</f>
        <v>2.2865067783568191</v>
      </c>
      <c r="I225" s="278">
        <f>IF(I$36=0,0,I$36/CHI_fec!I$36)</f>
        <v>2.2793328354137068</v>
      </c>
      <c r="J225" s="278">
        <f>IF(J$36=0,0,J$36/CHI_fec!J$36)</f>
        <v>2.2587735722157234</v>
      </c>
      <c r="K225" s="278">
        <f>IF(K$36=0,0,K$36/CHI_fec!K$36)</f>
        <v>2.3100234958109529</v>
      </c>
      <c r="L225" s="278">
        <f>IF(L$36=0,0,L$36/CHI_fec!L$36)</f>
        <v>2.2910595396898334</v>
      </c>
      <c r="M225" s="278">
        <f>IF(M$36=0,0,M$36/CHI_fec!M$36)</f>
        <v>2.3292622279494859</v>
      </c>
      <c r="N225" s="278">
        <f>IF(N$36=0,0,N$36/CHI_fec!N$36)</f>
        <v>2.3389760160883388</v>
      </c>
      <c r="O225" s="278">
        <f>IF(O$36=0,0,O$36/CHI_fec!O$36)</f>
        <v>2.3551923462449471</v>
      </c>
      <c r="P225" s="278">
        <f>IF(P$36=0,0,P$36/CHI_fec!P$36)</f>
        <v>2.3495985178037935</v>
      </c>
      <c r="Q225" s="278">
        <f>IF(Q$36=0,0,Q$36/CHI_fec!Q$36)</f>
        <v>2.3480147584743971</v>
      </c>
      <c r="R225" s="278">
        <f>IF(R$36=0,0,R$36/CHI_fec!R$36)</f>
        <v>2.3237372353322376</v>
      </c>
      <c r="S225" s="278">
        <f>IF(S$36=0,0,S$36/CHI_fec!S$36)</f>
        <v>2.3144207211880916</v>
      </c>
      <c r="T225" s="278">
        <f>IF(T$36=0,0,T$36/CHI_fec!T$36)</f>
        <v>2.3400557349408553</v>
      </c>
      <c r="U225" s="278">
        <f>IF(U$36=0,0,U$36/CHI_fec!U$36)</f>
        <v>2.3344779357651575</v>
      </c>
      <c r="V225" s="278">
        <f>IF(V$36=0,0,V$36/CHI_fec!V$36)</f>
        <v>2.32359447827112</v>
      </c>
      <c r="W225" s="278">
        <f>IF(W$36=0,0,W$36/CHI_fec!W$36)</f>
        <v>2.3307223840012075</v>
      </c>
      <c r="DA225" s="79"/>
    </row>
    <row r="226" spans="1:105" ht="12" customHeight="1" x14ac:dyDescent="0.3">
      <c r="A226" s="203" t="s">
        <v>1023</v>
      </c>
      <c r="B226" s="278">
        <f>IF(B$44=0,0,B$44/CHI_fec!B$44)</f>
        <v>1.7699829904113873</v>
      </c>
      <c r="C226" s="278">
        <f>IF(C$44=0,0,C$44/CHI_fec!C$44)</f>
        <v>1.8119671897360192</v>
      </c>
      <c r="D226" s="278">
        <f>IF(D$44=0,0,D$44/CHI_fec!D$44)</f>
        <v>1.8111765001554376</v>
      </c>
      <c r="E226" s="278">
        <f>IF(E$44=0,0,E$44/CHI_fec!E$44)</f>
        <v>1.7946187393372961</v>
      </c>
      <c r="F226" s="278">
        <f>IF(F$44=0,0,F$44/CHI_fec!F$44)</f>
        <v>1.4373256824236551</v>
      </c>
      <c r="G226" s="278">
        <f>IF(G$44=0,0,G$44/CHI_fec!G$44)</f>
        <v>1.5168588722206664</v>
      </c>
      <c r="H226" s="278">
        <f>IF(H$44=0,0,H$44/CHI_fec!H$44)</f>
        <v>1.4763331008879708</v>
      </c>
      <c r="I226" s="278">
        <f>IF(I$44=0,0,I$44/CHI_fec!I$44)</f>
        <v>1.5287233873865498</v>
      </c>
      <c r="J226" s="278">
        <f>IF(J$44=0,0,J$44/CHI_fec!J$44)</f>
        <v>1.494465589914082</v>
      </c>
      <c r="K226" s="278">
        <f>IF(K$44=0,0,K$44/CHI_fec!K$44)</f>
        <v>1.8603810305750086</v>
      </c>
      <c r="L226" s="278">
        <f>IF(L$44=0,0,L$44/CHI_fec!L$44)</f>
        <v>1.7997583100695962</v>
      </c>
      <c r="M226" s="278">
        <f>IF(M$44=0,0,M$44/CHI_fec!M$44)</f>
        <v>1.8254661427816883</v>
      </c>
      <c r="N226" s="278">
        <f>IF(N$44=0,0,N$44/CHI_fec!N$44)</f>
        <v>1.8593034823210652</v>
      </c>
      <c r="O226" s="278">
        <f>IF(O$44=0,0,O$44/CHI_fec!O$44)</f>
        <v>1.9675007985782316</v>
      </c>
      <c r="P226" s="278">
        <f>IF(P$44=0,0,P$44/CHI_fec!P$44)</f>
        <v>1.9722342532730048</v>
      </c>
      <c r="Q226" s="278">
        <f>IF(Q$44=0,0,Q$44/CHI_fec!Q$44)</f>
        <v>1.9518967902127582</v>
      </c>
      <c r="R226" s="278">
        <f>IF(R$44=0,0,R$44/CHI_fec!R$44)</f>
        <v>1.8975575040053279</v>
      </c>
      <c r="S226" s="278">
        <f>IF(S$44=0,0,S$44/CHI_fec!S$44)</f>
        <v>1.8592873229357008</v>
      </c>
      <c r="T226" s="278">
        <f>IF(T$44=0,0,T$44/CHI_fec!T$44)</f>
        <v>1.8875377631472117</v>
      </c>
      <c r="U226" s="278">
        <f>IF(U$44=0,0,U$44/CHI_fec!U$44)</f>
        <v>1.786366260035817</v>
      </c>
      <c r="V226" s="278">
        <f>IF(V$44=0,0,V$44/CHI_fec!V$44)</f>
        <v>1.8024509670985727</v>
      </c>
      <c r="W226" s="278">
        <f>IF(W$44=0,0,W$44/CHI_fec!W$44)</f>
        <v>1.8784079857989417</v>
      </c>
      <c r="DA226" s="79"/>
    </row>
    <row r="227" spans="1:105" ht="12" customHeight="1" x14ac:dyDescent="0.3">
      <c r="A227" s="41" t="s">
        <v>1040</v>
      </c>
      <c r="B227" s="279">
        <f>IF(B$58=0,0,B$58/CHI_fec!B$58)</f>
        <v>0</v>
      </c>
      <c r="C227" s="279">
        <f>IF(C$58=0,0,C$58/CHI_fec!C$58)</f>
        <v>0</v>
      </c>
      <c r="D227" s="279">
        <f>IF(D$58=0,0,D$58/CHI_fec!D$58)</f>
        <v>0</v>
      </c>
      <c r="E227" s="279">
        <f>IF(E$58=0,0,E$58/CHI_fec!E$58)</f>
        <v>0</v>
      </c>
      <c r="F227" s="279">
        <f>IF(F$58=0,0,F$58/CHI_fec!F$58)</f>
        <v>0</v>
      </c>
      <c r="G227" s="279">
        <f>IF(G$58=0,0,G$58/CHI_fec!G$58)</f>
        <v>0</v>
      </c>
      <c r="H227" s="279">
        <f>IF(H$58=0,0,H$58/CHI_fec!H$58)</f>
        <v>0</v>
      </c>
      <c r="I227" s="279">
        <f>IF(I$58=0,0,I$58/CHI_fec!I$58)</f>
        <v>0</v>
      </c>
      <c r="J227" s="279">
        <f>IF(J$58=0,0,J$58/CHI_fec!J$58)</f>
        <v>0</v>
      </c>
      <c r="K227" s="279">
        <f>IF(K$58=0,0,K$58/CHI_fec!K$58)</f>
        <v>0</v>
      </c>
      <c r="L227" s="279">
        <f>IF(L$58=0,0,L$58/CHI_fec!L$58)</f>
        <v>0</v>
      </c>
      <c r="M227" s="279">
        <f>IF(M$58=0,0,M$58/CHI_fec!M$58)</f>
        <v>0</v>
      </c>
      <c r="N227" s="279">
        <f>IF(N$58=0,0,N$58/CHI_fec!N$58)</f>
        <v>0</v>
      </c>
      <c r="O227" s="279">
        <f>IF(O$58=0,0,O$58/CHI_fec!O$58)</f>
        <v>0</v>
      </c>
      <c r="P227" s="279">
        <f>IF(P$58=0,0,P$58/CHI_fec!P$58)</f>
        <v>0</v>
      </c>
      <c r="Q227" s="279">
        <f>IF(Q$58=0,0,Q$58/CHI_fec!Q$58)</f>
        <v>0</v>
      </c>
      <c r="R227" s="279">
        <f>IF(R$58=0,0,R$58/CHI_fec!R$58)</f>
        <v>0</v>
      </c>
      <c r="S227" s="279">
        <f>IF(S$58=0,0,S$58/CHI_fec!S$58)</f>
        <v>0</v>
      </c>
      <c r="T227" s="279">
        <f>IF(T$58=0,0,T$58/CHI_fec!T$58)</f>
        <v>0</v>
      </c>
      <c r="U227" s="279">
        <f>IF(U$58=0,0,U$58/CHI_fec!U$58)</f>
        <v>0</v>
      </c>
      <c r="V227" s="279">
        <f>IF(V$58=0,0,V$58/CHI_fec!V$58)</f>
        <v>0</v>
      </c>
      <c r="W227" s="279">
        <f>IF(W$58=0,0,W$58/CHI_fec!W$58)</f>
        <v>0</v>
      </c>
      <c r="DA227" s="82"/>
    </row>
    <row r="228" spans="1:105" ht="12" customHeight="1" x14ac:dyDescent="0.3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3">
      <c r="A229" s="35" t="s">
        <v>1405</v>
      </c>
      <c r="B229" s="322">
        <f>IF(B$61=0,0,(B$61-B$108)/CHI_fec!B$61)</f>
        <v>1.4718037340474348</v>
      </c>
      <c r="C229" s="322">
        <f>IF(C$61=0,0,(C$61-C$108)/CHI_fec!C$61)</f>
        <v>1.4919415959109608</v>
      </c>
      <c r="D229" s="322">
        <f>IF(D$61=0,0,(D$61-D$108)/CHI_fec!D$61)</f>
        <v>1.4756500834519972</v>
      </c>
      <c r="E229" s="322">
        <f>IF(E$61=0,0,(E$61-E$108)/CHI_fec!E$61)</f>
        <v>1.4573183251686341</v>
      </c>
      <c r="F229" s="322">
        <f>IF(F$61=0,0,(F$61-F$108)/CHI_fec!F$61)</f>
        <v>1.2050097190499598</v>
      </c>
      <c r="G229" s="322">
        <f>IF(G$61=0,0,(G$61-G$108)/CHI_fec!G$61)</f>
        <v>1.2392612889680292</v>
      </c>
      <c r="H229" s="322">
        <f>IF(H$61=0,0,(H$61-H$108)/CHI_fec!H$61)</f>
        <v>1.2135548500045408</v>
      </c>
      <c r="I229" s="322">
        <f>IF(I$61=0,0,(I$61-I$108)/CHI_fec!I$61)</f>
        <v>1.2364202258155412</v>
      </c>
      <c r="J229" s="322">
        <f>IF(J$61=0,0,(J$61-J$108)/CHI_fec!J$61)</f>
        <v>1.1810155743642641</v>
      </c>
      <c r="K229" s="322">
        <f>IF(K$61=0,0,(K$61-K$108)/CHI_fec!K$61)</f>
        <v>1.6492766410704311</v>
      </c>
      <c r="L229" s="322">
        <f>IF(L$61=0,0,(L$61-L$108)/CHI_fec!L$61)</f>
        <v>1.6221837164463808</v>
      </c>
      <c r="M229" s="322">
        <f>IF(M$61=0,0,(M$61-M$108)/CHI_fec!M$61)</f>
        <v>1.6319914364305439</v>
      </c>
      <c r="N229" s="322">
        <f>IF(N$61=0,0,(N$61-N$108)/CHI_fec!N$61)</f>
        <v>1.6587599203914754</v>
      </c>
      <c r="O229" s="322">
        <f>IF(O$61=0,0,(O$61-O$108)/CHI_fec!O$61)</f>
        <v>1.757043161590365</v>
      </c>
      <c r="P229" s="322">
        <f>IF(P$61=0,0,(P$61-P$108)/CHI_fec!P$61)</f>
        <v>1.7874591563780011</v>
      </c>
      <c r="Q229" s="322">
        <f>IF(Q$61=0,0,(Q$61-Q$108)/CHI_fec!Q$61)</f>
        <v>1.770112202342057</v>
      </c>
      <c r="R229" s="322">
        <f>IF(R$61=0,0,(R$61-R$108)/CHI_fec!R$61)</f>
        <v>1.7450583511246234</v>
      </c>
      <c r="S229" s="322">
        <f>IF(S$61=0,0,(S$61-S$108)/CHI_fec!S$61)</f>
        <v>1.6795676346564334</v>
      </c>
      <c r="T229" s="322">
        <f>IF(T$61=0,0,(T$61-T$108)/CHI_fec!T$61)</f>
        <v>1.7013378754020709</v>
      </c>
      <c r="U229" s="322">
        <f>IF(U$61=0,0,(U$61-U$108)/CHI_fec!U$61)</f>
        <v>1.6043201946227859</v>
      </c>
      <c r="V229" s="322">
        <f>IF(V$61=0,0,(V$61-V$108)/CHI_fec!V$61)</f>
        <v>1.6285663393955552</v>
      </c>
      <c r="W229" s="322">
        <f>IF(W$61=0,0,(W$61-W$108)/CHI_fec!W$61)</f>
        <v>1.6775787800354327</v>
      </c>
      <c r="DA229" s="95"/>
    </row>
    <row r="230" spans="1:105" ht="12" customHeight="1" x14ac:dyDescent="0.3">
      <c r="A230" s="55" t="s">
        <v>92</v>
      </c>
      <c r="B230" s="275">
        <f>IF(B$62=0,0,B$62/CHI_fec!B$62)</f>
        <v>0</v>
      </c>
      <c r="C230" s="275">
        <f>IF(C$62=0,0,C$62/CHI_fec!C$62)</f>
        <v>0</v>
      </c>
      <c r="D230" s="275">
        <f>IF(D$62=0,0,D$62/CHI_fec!D$62)</f>
        <v>0</v>
      </c>
      <c r="E230" s="275">
        <f>IF(E$62=0,0,E$62/CHI_fec!E$62)</f>
        <v>0</v>
      </c>
      <c r="F230" s="275">
        <f>IF(F$62=0,0,F$62/CHI_fec!F$62)</f>
        <v>0</v>
      </c>
      <c r="G230" s="275">
        <f>IF(G$62=0,0,G$62/CHI_fec!G$62)</f>
        <v>0</v>
      </c>
      <c r="H230" s="275">
        <f>IF(H$62=0,0,H$62/CHI_fec!H$62)</f>
        <v>0</v>
      </c>
      <c r="I230" s="275">
        <f>IF(I$62=0,0,I$62/CHI_fec!I$62)</f>
        <v>0</v>
      </c>
      <c r="J230" s="275">
        <f>IF(J$62=0,0,J$62/CHI_fec!J$62)</f>
        <v>0</v>
      </c>
      <c r="K230" s="275">
        <f>IF(K$62=0,0,K$62/CHI_fec!K$62)</f>
        <v>0</v>
      </c>
      <c r="L230" s="275">
        <f>IF(L$62=0,0,L$62/CHI_fec!L$62)</f>
        <v>0</v>
      </c>
      <c r="M230" s="275">
        <f>IF(M$62=0,0,M$62/CHI_fec!M$62)</f>
        <v>0</v>
      </c>
      <c r="N230" s="275">
        <f>IF(N$62=0,0,N$62/CHI_fec!N$62)</f>
        <v>0</v>
      </c>
      <c r="O230" s="275">
        <f>IF(O$62=0,0,O$62/CHI_fec!O$62)</f>
        <v>0</v>
      </c>
      <c r="P230" s="275">
        <f>IF(P$62=0,0,P$62/CHI_fec!P$62)</f>
        <v>0</v>
      </c>
      <c r="Q230" s="275">
        <f>IF(Q$62=0,0,Q$62/CHI_fec!Q$62)</f>
        <v>0</v>
      </c>
      <c r="R230" s="275">
        <f>IF(R$62=0,0,R$62/CHI_fec!R$62)</f>
        <v>0</v>
      </c>
      <c r="S230" s="275">
        <f>IF(S$62=0,0,S$62/CHI_fec!S$62)</f>
        <v>0</v>
      </c>
      <c r="T230" s="275">
        <f>IF(T$62=0,0,T$62/CHI_fec!T$62)</f>
        <v>0</v>
      </c>
      <c r="U230" s="275">
        <f>IF(U$62=0,0,U$62/CHI_fec!U$62)</f>
        <v>0</v>
      </c>
      <c r="V230" s="275">
        <f>IF(V$62=0,0,V$62/CHI_fec!V$62)</f>
        <v>0</v>
      </c>
      <c r="W230" s="275">
        <f>IF(W$62=0,0,W$62/CHI_fec!W$62)</f>
        <v>0</v>
      </c>
      <c r="DA230" s="76"/>
    </row>
    <row r="231" spans="1:105" ht="12" customHeight="1" x14ac:dyDescent="0.3">
      <c r="A231" s="202" t="s">
        <v>93</v>
      </c>
      <c r="B231" s="276">
        <f>IF(B$63=0,0,B$63/CHI_fec!B$63)</f>
        <v>0</v>
      </c>
      <c r="C231" s="276">
        <f>IF(C$63=0,0,C$63/CHI_fec!C$63)</f>
        <v>0</v>
      </c>
      <c r="D231" s="276">
        <f>IF(D$63=0,0,D$63/CHI_fec!D$63)</f>
        <v>0</v>
      </c>
      <c r="E231" s="276">
        <f>IF(E$63=0,0,E$63/CHI_fec!E$63)</f>
        <v>0</v>
      </c>
      <c r="F231" s="276">
        <f>IF(F$63=0,0,F$63/CHI_fec!F$63)</f>
        <v>0</v>
      </c>
      <c r="G231" s="276">
        <f>IF(G$63=0,0,G$63/CHI_fec!G$63)</f>
        <v>0</v>
      </c>
      <c r="H231" s="276">
        <f>IF(H$63=0,0,H$63/CHI_fec!H$63)</f>
        <v>0</v>
      </c>
      <c r="I231" s="276">
        <f>IF(I$63=0,0,I$63/CHI_fec!I$63)</f>
        <v>0</v>
      </c>
      <c r="J231" s="276">
        <f>IF(J$63=0,0,J$63/CHI_fec!J$63)</f>
        <v>0</v>
      </c>
      <c r="K231" s="276">
        <f>IF(K$63=0,0,K$63/CHI_fec!K$63)</f>
        <v>0</v>
      </c>
      <c r="L231" s="276">
        <f>IF(L$63=0,0,L$63/CHI_fec!L$63)</f>
        <v>0</v>
      </c>
      <c r="M231" s="276">
        <f>IF(M$63=0,0,M$63/CHI_fec!M$63)</f>
        <v>0</v>
      </c>
      <c r="N231" s="276">
        <f>IF(N$63=0,0,N$63/CHI_fec!N$63)</f>
        <v>0</v>
      </c>
      <c r="O231" s="276">
        <f>IF(O$63=0,0,O$63/CHI_fec!O$63)</f>
        <v>0</v>
      </c>
      <c r="P231" s="276">
        <f>IF(P$63=0,0,P$63/CHI_fec!P$63)</f>
        <v>0</v>
      </c>
      <c r="Q231" s="276">
        <f>IF(Q$63=0,0,Q$63/CHI_fec!Q$63)</f>
        <v>0</v>
      </c>
      <c r="R231" s="276">
        <f>IF(R$63=0,0,R$63/CHI_fec!R$63)</f>
        <v>0</v>
      </c>
      <c r="S231" s="276">
        <f>IF(S$63=0,0,S$63/CHI_fec!S$63)</f>
        <v>0</v>
      </c>
      <c r="T231" s="276">
        <f>IF(T$63=0,0,T$63/CHI_fec!T$63)</f>
        <v>0</v>
      </c>
      <c r="U231" s="276">
        <f>IF(U$63=0,0,U$63/CHI_fec!U$63)</f>
        <v>0</v>
      </c>
      <c r="V231" s="276">
        <f>IF(V$63=0,0,V$63/CHI_fec!V$63)</f>
        <v>0</v>
      </c>
      <c r="W231" s="276">
        <f>IF(W$63=0,0,W$63/CHI_fec!W$63)</f>
        <v>0</v>
      </c>
      <c r="DA231" s="77"/>
    </row>
    <row r="232" spans="1:105" ht="12" customHeight="1" x14ac:dyDescent="0.3">
      <c r="A232" s="202" t="s">
        <v>94</v>
      </c>
      <c r="B232" s="276">
        <f>IF(B$64=0,0,B$64/CHI_fec!B$64)</f>
        <v>0</v>
      </c>
      <c r="C232" s="276">
        <f>IF(C$64=0,0,C$64/CHI_fec!C$64)</f>
        <v>0</v>
      </c>
      <c r="D232" s="276">
        <f>IF(D$64=0,0,D$64/CHI_fec!D$64)</f>
        <v>0</v>
      </c>
      <c r="E232" s="276">
        <f>IF(E$64=0,0,E$64/CHI_fec!E$64)</f>
        <v>0</v>
      </c>
      <c r="F232" s="276">
        <f>IF(F$64=0,0,F$64/CHI_fec!F$64)</f>
        <v>0</v>
      </c>
      <c r="G232" s="276">
        <f>IF(G$64=0,0,G$64/CHI_fec!G$64)</f>
        <v>0</v>
      </c>
      <c r="H232" s="276">
        <f>IF(H$64=0,0,H$64/CHI_fec!H$64)</f>
        <v>0</v>
      </c>
      <c r="I232" s="276">
        <f>IF(I$64=0,0,I$64/CHI_fec!I$64)</f>
        <v>0</v>
      </c>
      <c r="J232" s="276">
        <f>IF(J$64=0,0,J$64/CHI_fec!J$64)</f>
        <v>0</v>
      </c>
      <c r="K232" s="276">
        <f>IF(K$64=0,0,K$64/CHI_fec!K$64)</f>
        <v>0</v>
      </c>
      <c r="L232" s="276">
        <f>IF(L$64=0,0,L$64/CHI_fec!L$64)</f>
        <v>0</v>
      </c>
      <c r="M232" s="276">
        <f>IF(M$64=0,0,M$64/CHI_fec!M$64)</f>
        <v>0</v>
      </c>
      <c r="N232" s="276">
        <f>IF(N$64=0,0,N$64/CHI_fec!N$64)</f>
        <v>0</v>
      </c>
      <c r="O232" s="276">
        <f>IF(O$64=0,0,O$64/CHI_fec!O$64)</f>
        <v>0</v>
      </c>
      <c r="P232" s="276">
        <f>IF(P$64=0,0,P$64/CHI_fec!P$64)</f>
        <v>0</v>
      </c>
      <c r="Q232" s="276">
        <f>IF(Q$64=0,0,Q$64/CHI_fec!Q$64)</f>
        <v>0</v>
      </c>
      <c r="R232" s="276">
        <f>IF(R$64=0,0,R$64/CHI_fec!R$64)</f>
        <v>0</v>
      </c>
      <c r="S232" s="276">
        <f>IF(S$64=0,0,S$64/CHI_fec!S$64)</f>
        <v>0</v>
      </c>
      <c r="T232" s="276">
        <f>IF(T$64=0,0,T$64/CHI_fec!T$64)</f>
        <v>0</v>
      </c>
      <c r="U232" s="276">
        <f>IF(U$64=0,0,U$64/CHI_fec!U$64)</f>
        <v>0</v>
      </c>
      <c r="V232" s="276">
        <f>IF(V$64=0,0,V$64/CHI_fec!V$64)</f>
        <v>0</v>
      </c>
      <c r="W232" s="276">
        <f>IF(W$64=0,0,W$64/CHI_fec!W$64)</f>
        <v>0</v>
      </c>
      <c r="DA232" s="77"/>
    </row>
    <row r="233" spans="1:105" ht="12" customHeight="1" x14ac:dyDescent="0.3">
      <c r="A233" s="202" t="s">
        <v>95</v>
      </c>
      <c r="B233" s="276">
        <f>IF(B$65=0,0,B$65/CHI_fec!B$65)</f>
        <v>0</v>
      </c>
      <c r="C233" s="276">
        <f>IF(C$65=0,0,C$65/CHI_fec!C$65)</f>
        <v>0</v>
      </c>
      <c r="D233" s="276">
        <f>IF(D$65=0,0,D$65/CHI_fec!D$65)</f>
        <v>0</v>
      </c>
      <c r="E233" s="276">
        <f>IF(E$65=0,0,E$65/CHI_fec!E$65)</f>
        <v>0</v>
      </c>
      <c r="F233" s="276">
        <f>IF(F$65=0,0,F$65/CHI_fec!F$65)</f>
        <v>0</v>
      </c>
      <c r="G233" s="276">
        <f>IF(G$65=0,0,G$65/CHI_fec!G$65)</f>
        <v>0</v>
      </c>
      <c r="H233" s="276">
        <f>IF(H$65=0,0,H$65/CHI_fec!H$65)</f>
        <v>0</v>
      </c>
      <c r="I233" s="276">
        <f>IF(I$65=0,0,I$65/CHI_fec!I$65)</f>
        <v>0</v>
      </c>
      <c r="J233" s="276">
        <f>IF(J$65=0,0,J$65/CHI_fec!J$65)</f>
        <v>0</v>
      </c>
      <c r="K233" s="276">
        <f>IF(K$65=0,0,K$65/CHI_fec!K$65)</f>
        <v>0</v>
      </c>
      <c r="L233" s="276">
        <f>IF(L$65=0,0,L$65/CHI_fec!L$65)</f>
        <v>0</v>
      </c>
      <c r="M233" s="276">
        <f>IF(M$65=0,0,M$65/CHI_fec!M$65)</f>
        <v>0</v>
      </c>
      <c r="N233" s="276">
        <f>IF(N$65=0,0,N$65/CHI_fec!N$65)</f>
        <v>0</v>
      </c>
      <c r="O233" s="276">
        <f>IF(O$65=0,0,O$65/CHI_fec!O$65)</f>
        <v>0</v>
      </c>
      <c r="P233" s="276">
        <f>IF(P$65=0,0,P$65/CHI_fec!P$65)</f>
        <v>0</v>
      </c>
      <c r="Q233" s="276">
        <f>IF(Q$65=0,0,Q$65/CHI_fec!Q$65)</f>
        <v>0</v>
      </c>
      <c r="R233" s="276">
        <f>IF(R$65=0,0,R$65/CHI_fec!R$65)</f>
        <v>0</v>
      </c>
      <c r="S233" s="276">
        <f>IF(S$65=0,0,S$65/CHI_fec!S$65)</f>
        <v>0</v>
      </c>
      <c r="T233" s="276">
        <f>IF(T$65=0,0,T$65/CHI_fec!T$65)</f>
        <v>0</v>
      </c>
      <c r="U233" s="276">
        <f>IF(U$65=0,0,U$65/CHI_fec!U$65)</f>
        <v>0</v>
      </c>
      <c r="V233" s="276">
        <f>IF(V$65=0,0,V$65/CHI_fec!V$65)</f>
        <v>0</v>
      </c>
      <c r="W233" s="276">
        <f>IF(W$65=0,0,W$65/CHI_fec!W$65)</f>
        <v>0</v>
      </c>
      <c r="DA233" s="77"/>
    </row>
    <row r="234" spans="1:105" ht="12" customHeight="1" x14ac:dyDescent="0.3">
      <c r="A234" s="56" t="s">
        <v>96</v>
      </c>
      <c r="B234" s="277">
        <f>IF(B$66=0,0,B$66/CHI_fec!B$66)</f>
        <v>1.6270583686654838</v>
      </c>
      <c r="C234" s="277">
        <f>IF(C$66=0,0,C$66/CHI_fec!C$66)</f>
        <v>1.6820980258857867</v>
      </c>
      <c r="D234" s="277">
        <f>IF(D$66=0,0,D$66/CHI_fec!D$66)</f>
        <v>1.6847245300618321</v>
      </c>
      <c r="E234" s="277">
        <f>IF(E$66=0,0,E$66/CHI_fec!E$66)</f>
        <v>1.6620769261734984</v>
      </c>
      <c r="F234" s="277">
        <f>IF(F$66=0,0,F$66/CHI_fec!F$66)</f>
        <v>1.344573309868855</v>
      </c>
      <c r="G234" s="277">
        <f>IF(G$66=0,0,G$66/CHI_fec!G$66)</f>
        <v>1.4703508582054465</v>
      </c>
      <c r="H234" s="277">
        <f>IF(H$66=0,0,H$66/CHI_fec!H$66)</f>
        <v>1.4068825353560117</v>
      </c>
      <c r="I234" s="277">
        <f>IF(I$66=0,0,I$66/CHI_fec!I$66)</f>
        <v>1.4605879568774307</v>
      </c>
      <c r="J234" s="277">
        <f>IF(J$66=0,0,J$66/CHI_fec!J$66)</f>
        <v>1.4636597600750989</v>
      </c>
      <c r="K234" s="277">
        <f>IF(K$66=0,0,K$66/CHI_fec!K$66)</f>
        <v>1.6738707087462295</v>
      </c>
      <c r="L234" s="277">
        <f>IF(L$66=0,0,L$66/CHI_fec!L$66)</f>
        <v>1.5550670709523102</v>
      </c>
      <c r="M234" s="277">
        <f>IF(M$66=0,0,M$66/CHI_fec!M$66)</f>
        <v>1.6169936488791681</v>
      </c>
      <c r="N234" s="277">
        <f>IF(N$66=0,0,N$66/CHI_fec!N$66)</f>
        <v>1.6635247234640069</v>
      </c>
      <c r="O234" s="277">
        <f>IF(O$66=0,0,O$66/CHI_fec!O$66)</f>
        <v>1.7650693420376142</v>
      </c>
      <c r="P234" s="277">
        <f>IF(P$66=0,0,P$66/CHI_fec!P$66)</f>
        <v>1.7121549241916822</v>
      </c>
      <c r="Q234" s="277">
        <f>IF(Q$66=0,0,Q$66/CHI_fec!Q$66)</f>
        <v>1.6739012558783977</v>
      </c>
      <c r="R234" s="277">
        <f>IF(R$66=0,0,R$66/CHI_fec!R$66)</f>
        <v>1.5644157110349095</v>
      </c>
      <c r="S234" s="277">
        <f>IF(S$66=0,0,S$66/CHI_fec!S$66)</f>
        <v>1.5457244185372754</v>
      </c>
      <c r="T234" s="277">
        <f>IF(T$66=0,0,T$66/CHI_fec!T$66)</f>
        <v>1.5970514588542228</v>
      </c>
      <c r="U234" s="277">
        <f>IF(U$66=0,0,U$66/CHI_fec!U$66)</f>
        <v>1.5118835878834882</v>
      </c>
      <c r="V234" s="277">
        <f>IF(V$66=0,0,V$66/CHI_fec!V$66)</f>
        <v>1.5032488273165856</v>
      </c>
      <c r="W234" s="277">
        <f>IF(W$66=0,0,W$66/CHI_fec!W$66)</f>
        <v>1.6161668719580375</v>
      </c>
      <c r="DA234" s="78"/>
    </row>
    <row r="235" spans="1:105" ht="12" customHeight="1" x14ac:dyDescent="0.3">
      <c r="A235" s="203" t="s">
        <v>1053</v>
      </c>
      <c r="B235" s="278">
        <f>IF(B$72=0,0,B$72/CHI_fec!B$72)</f>
        <v>2.1685014570757097</v>
      </c>
      <c r="C235" s="278">
        <f>IF(C$72=0,0,C$72/CHI_fec!C$72)</f>
        <v>2.1777675053511709</v>
      </c>
      <c r="D235" s="278">
        <f>IF(D$72=0,0,D$72/CHI_fec!D$72)</f>
        <v>2.1625318003813812</v>
      </c>
      <c r="E235" s="278">
        <f>IF(E$72=0,0,E$72/CHI_fec!E$72)</f>
        <v>2.1585064970020462</v>
      </c>
      <c r="F235" s="278">
        <f>IF(F$72=0,0,F$72/CHI_fec!F$72)</f>
        <v>1.7126517680581992</v>
      </c>
      <c r="G235" s="278">
        <f>IF(G$72=0,0,G$72/CHI_fec!G$72)</f>
        <v>1.6845697171764584</v>
      </c>
      <c r="H235" s="278">
        <f>IF(H$72=0,0,H$72/CHI_fec!H$72)</f>
        <v>1.6931843400634918</v>
      </c>
      <c r="I235" s="278">
        <f>IF(I$72=0,0,I$72/CHI_fec!I$72)</f>
        <v>1.7227406539508194</v>
      </c>
      <c r="J235" s="278">
        <f>IF(J$72=0,0,J$72/CHI_fec!J$72)</f>
        <v>1.5702826016786069</v>
      </c>
      <c r="K235" s="278">
        <f>IF(K$72=0,0,K$72/CHI_fec!K$72)</f>
        <v>2.1891268832356734</v>
      </c>
      <c r="L235" s="278">
        <f>IF(L$72=0,0,L$72/CHI_fec!L$72)</f>
        <v>2.2251163297060428</v>
      </c>
      <c r="M235" s="278">
        <f>IF(M$72=0,0,M$72/CHI_fec!M$72)</f>
        <v>2.2004639556125407</v>
      </c>
      <c r="N235" s="278">
        <f>IF(N$72=0,0,N$72/CHI_fec!N$72)</f>
        <v>2.2143809790413482</v>
      </c>
      <c r="O235" s="278">
        <f>IF(O$72=0,0,O$72/CHI_fec!O$72)</f>
        <v>2.3169488625783132</v>
      </c>
      <c r="P235" s="278">
        <f>IF(P$72=0,0,P$72/CHI_fec!P$72)</f>
        <v>2.4044375874263544</v>
      </c>
      <c r="Q235" s="278">
        <f>IF(Q$72=0,0,Q$72/CHI_fec!Q$72)</f>
        <v>2.4126317980080461</v>
      </c>
      <c r="R235" s="278">
        <f>IF(R$72=0,0,R$72/CHI_fec!R$72)</f>
        <v>2.4325470642376295</v>
      </c>
      <c r="S235" s="278">
        <f>IF(S$72=0,0,S$72/CHI_fec!S$72)</f>
        <v>2.4190313026255459</v>
      </c>
      <c r="T235" s="278">
        <f>IF(T$72=0,0,T$72/CHI_fec!T$72)</f>
        <v>2.3976850375695546</v>
      </c>
      <c r="U235" s="278">
        <f>IF(U$72=0,0,U$72/CHI_fec!U$72)</f>
        <v>2.2826868837186298</v>
      </c>
      <c r="V235" s="278">
        <f>IF(V$72=0,0,V$72/CHI_fec!V$72)</f>
        <v>2.3355267214389999</v>
      </c>
      <c r="W235" s="278">
        <f>IF(W$72=0,0,W$72/CHI_fec!W$72)</f>
        <v>2.3716272735023201</v>
      </c>
      <c r="DA235" s="79"/>
    </row>
    <row r="236" spans="1:105" ht="12" customHeight="1" x14ac:dyDescent="0.3">
      <c r="A236" s="203" t="s">
        <v>1012</v>
      </c>
      <c r="B236" s="278">
        <f>IF(B$85=0,0,B$85/CHI_fec!B$85)</f>
        <v>2.3504044088475529</v>
      </c>
      <c r="C236" s="278">
        <f>IF(C$85=0,0,C$85/CHI_fec!C$85)</f>
        <v>2.3624004303627917</v>
      </c>
      <c r="D236" s="278">
        <f>IF(D$85=0,0,D$85/CHI_fec!D$85)</f>
        <v>2.3336268233877404</v>
      </c>
      <c r="E236" s="278">
        <f>IF(E$85=0,0,E$85/CHI_fec!E$85)</f>
        <v>2.3189375852900893</v>
      </c>
      <c r="F236" s="278">
        <f>IF(F$85=0,0,F$85/CHI_fec!F$85)</f>
        <v>2.2867270706714011</v>
      </c>
      <c r="G236" s="278">
        <f>IF(G$85=0,0,G$85/CHI_fec!G$85)</f>
        <v>2.304103502672314</v>
      </c>
      <c r="H236" s="278">
        <f>IF(H$85=0,0,H$85/CHI_fec!H$85)</f>
        <v>2.2865067783568191</v>
      </c>
      <c r="I236" s="278">
        <f>IF(I$85=0,0,I$85/CHI_fec!I$85)</f>
        <v>2.2793328354137063</v>
      </c>
      <c r="J236" s="278">
        <f>IF(J$85=0,0,J$85/CHI_fec!J$85)</f>
        <v>2.2587735722157238</v>
      </c>
      <c r="K236" s="278">
        <f>IF(K$85=0,0,K$85/CHI_fec!K$85)</f>
        <v>2.3100234958109529</v>
      </c>
      <c r="L236" s="278">
        <f>IF(L$85=0,0,L$85/CHI_fec!L$85)</f>
        <v>2.2910595396898334</v>
      </c>
      <c r="M236" s="278">
        <f>IF(M$85=0,0,M$85/CHI_fec!M$85)</f>
        <v>2.329262227949485</v>
      </c>
      <c r="N236" s="278">
        <f>IF(N$85=0,0,N$85/CHI_fec!N$85)</f>
        <v>2.3389760160883406</v>
      </c>
      <c r="O236" s="278">
        <f>IF(O$85=0,0,O$85/CHI_fec!O$85)</f>
        <v>2.3551923462449471</v>
      </c>
      <c r="P236" s="278">
        <f>IF(P$85=0,0,P$85/CHI_fec!P$85)</f>
        <v>2.349598517803793</v>
      </c>
      <c r="Q236" s="278">
        <f>IF(Q$85=0,0,Q$85/CHI_fec!Q$85)</f>
        <v>2.3480147584743962</v>
      </c>
      <c r="R236" s="278">
        <f>IF(R$85=0,0,R$85/CHI_fec!R$85)</f>
        <v>2.3237372353322372</v>
      </c>
      <c r="S236" s="278">
        <f>IF(S$85=0,0,S$85/CHI_fec!S$85)</f>
        <v>2.3144207211880903</v>
      </c>
      <c r="T236" s="278">
        <f>IF(T$85=0,0,T$85/CHI_fec!T$85)</f>
        <v>2.3400557349408571</v>
      </c>
      <c r="U236" s="278">
        <f>IF(U$85=0,0,U$85/CHI_fec!U$85)</f>
        <v>2.3344779357651584</v>
      </c>
      <c r="V236" s="278">
        <f>IF(V$85=0,0,V$85/CHI_fec!V$85)</f>
        <v>2.32359447827112</v>
      </c>
      <c r="W236" s="278">
        <f>IF(W$85=0,0,W$85/CHI_fec!W$85)</f>
        <v>2.330722384001207</v>
      </c>
      <c r="DA236" s="79"/>
    </row>
    <row r="237" spans="1:105" ht="12" customHeight="1" x14ac:dyDescent="0.3">
      <c r="A237" s="203" t="s">
        <v>1023</v>
      </c>
      <c r="B237" s="278">
        <f>IF(B$93=0,0,B$93/CHI_fec!B$93)</f>
        <v>1.7355094017855335</v>
      </c>
      <c r="C237" s="278">
        <f>IF(C$93=0,0,C$93/CHI_fec!C$93)</f>
        <v>1.780264914675322</v>
      </c>
      <c r="D237" s="278">
        <f>IF(D$93=0,0,D$93/CHI_fec!D$93)</f>
        <v>1.7808406042490015</v>
      </c>
      <c r="E237" s="278">
        <f>IF(E$93=0,0,E$93/CHI_fec!E$93)</f>
        <v>1.763442625847917</v>
      </c>
      <c r="F237" s="278">
        <f>IF(F$93=0,0,F$93/CHI_fec!F$93)</f>
        <v>1.4134480217181267</v>
      </c>
      <c r="G237" s="278">
        <f>IF(G$93=0,0,G$93/CHI_fec!G$93)</f>
        <v>1.5018540584368887</v>
      </c>
      <c r="H237" s="278">
        <f>IF(H$93=0,0,H$93/CHI_fec!H$93)</f>
        <v>1.4573061852346854</v>
      </c>
      <c r="I237" s="278">
        <f>IF(I$93=0,0,I$93/CHI_fec!I$93)</f>
        <v>1.5116502414431103</v>
      </c>
      <c r="J237" s="278">
        <f>IF(J$93=0,0,J$93/CHI_fec!J$93)</f>
        <v>1.4875802765022519</v>
      </c>
      <c r="K237" s="278">
        <f>IF(K$93=0,0,K$93/CHI_fec!K$93)</f>
        <v>1.8224458823990493</v>
      </c>
      <c r="L237" s="278">
        <f>IF(L$93=0,0,L$93/CHI_fec!L$93)</f>
        <v>1.7513827344311554</v>
      </c>
      <c r="M237" s="278">
        <f>IF(M$93=0,0,M$93/CHI_fec!M$93)</f>
        <v>1.7829799316261437</v>
      </c>
      <c r="N237" s="278">
        <f>IF(N$93=0,0,N$93/CHI_fec!N$93)</f>
        <v>1.8185131120680884</v>
      </c>
      <c r="O237" s="278">
        <f>IF(O$93=0,0,O$93/CHI_fec!O$93)</f>
        <v>1.9266545408304043</v>
      </c>
      <c r="P237" s="278">
        <f>IF(P$93=0,0,P$93/CHI_fec!P$93)</f>
        <v>1.9219276729293171</v>
      </c>
      <c r="Q237" s="278">
        <f>IF(Q$93=0,0,Q$93/CHI_fec!Q$93)</f>
        <v>1.899222227678955</v>
      </c>
      <c r="R237" s="278">
        <f>IF(R$93=0,0,R$93/CHI_fec!R$93)</f>
        <v>1.8362886806791239</v>
      </c>
      <c r="S237" s="278">
        <f>IF(S$93=0,0,S$93/CHI_fec!S$93)</f>
        <v>1.8004571579111541</v>
      </c>
      <c r="T237" s="278">
        <f>IF(T$93=0,0,T$93/CHI_fec!T$93)</f>
        <v>1.8332744098345397</v>
      </c>
      <c r="U237" s="278">
        <f>IF(U$93=0,0,U$93/CHI_fec!U$93)</f>
        <v>1.7353488778014112</v>
      </c>
      <c r="V237" s="278">
        <f>IF(V$93=0,0,V$93/CHI_fec!V$93)</f>
        <v>1.747139743476319</v>
      </c>
      <c r="W237" s="278">
        <f>IF(W$93=0,0,W$93/CHI_fec!W$93)</f>
        <v>1.8266500353598865</v>
      </c>
      <c r="DA237" s="79"/>
    </row>
    <row r="238" spans="1:105" ht="12" customHeight="1" x14ac:dyDescent="0.3">
      <c r="A238" s="41" t="s">
        <v>1040</v>
      </c>
      <c r="B238" s="279">
        <f>IF(B$107=0,0,B$107/CHI_fec!B$107)</f>
        <v>0</v>
      </c>
      <c r="C238" s="279">
        <f>IF(C$107=0,0,C$107/CHI_fec!C$107)</f>
        <v>0</v>
      </c>
      <c r="D238" s="279">
        <f>IF(D$107=0,0,D$107/CHI_fec!D$107)</f>
        <v>0</v>
      </c>
      <c r="E238" s="279">
        <f>IF(E$107=0,0,E$107/CHI_fec!E$107)</f>
        <v>0</v>
      </c>
      <c r="F238" s="279">
        <f>IF(F$107=0,0,F$107/CHI_fec!F$107)</f>
        <v>0</v>
      </c>
      <c r="G238" s="279">
        <f>IF(G$107=0,0,G$107/CHI_fec!G$107)</f>
        <v>0</v>
      </c>
      <c r="H238" s="279">
        <f>IF(H$107=0,0,H$107/CHI_fec!H$107)</f>
        <v>0</v>
      </c>
      <c r="I238" s="279">
        <f>IF(I$107=0,0,I$107/CHI_fec!I$107)</f>
        <v>0</v>
      </c>
      <c r="J238" s="279">
        <f>IF(J$107=0,0,J$107/CHI_fec!J$107)</f>
        <v>0</v>
      </c>
      <c r="K238" s="279">
        <f>IF(K$107=0,0,K$107/CHI_fec!K$107)</f>
        <v>0</v>
      </c>
      <c r="L238" s="279">
        <f>IF(L$107=0,0,L$107/CHI_fec!L$107)</f>
        <v>0</v>
      </c>
      <c r="M238" s="279">
        <f>IF(M$107=0,0,M$107/CHI_fec!M$107)</f>
        <v>0</v>
      </c>
      <c r="N238" s="279">
        <f>IF(N$107=0,0,N$107/CHI_fec!N$107)</f>
        <v>0</v>
      </c>
      <c r="O238" s="279">
        <f>IF(O$107=0,0,O$107/CHI_fec!O$107)</f>
        <v>0</v>
      </c>
      <c r="P238" s="279">
        <f>IF(P$107=0,0,P$107/CHI_fec!P$107)</f>
        <v>0</v>
      </c>
      <c r="Q238" s="279">
        <f>IF(Q$107=0,0,Q$107/CHI_fec!Q$107)</f>
        <v>0</v>
      </c>
      <c r="R238" s="279">
        <f>IF(R$107=0,0,R$107/CHI_fec!R$107)</f>
        <v>0</v>
      </c>
      <c r="S238" s="279">
        <f>IF(S$107=0,0,S$107/CHI_fec!S$107)</f>
        <v>0</v>
      </c>
      <c r="T238" s="279">
        <f>IF(T$107=0,0,T$107/CHI_fec!T$107)</f>
        <v>0</v>
      </c>
      <c r="U238" s="279">
        <f>IF(U$107=0,0,U$107/CHI_fec!U$107)</f>
        <v>0</v>
      </c>
      <c r="V238" s="279">
        <f>IF(V$107=0,0,V$107/CHI_fec!V$107)</f>
        <v>0</v>
      </c>
      <c r="W238" s="279">
        <f>IF(W$107=0,0,W$107/CHI_fec!W$107)</f>
        <v>0</v>
      </c>
      <c r="DA238" s="82"/>
    </row>
    <row r="239" spans="1:105" ht="12" customHeight="1" x14ac:dyDescent="0.3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3">
      <c r="A240" s="35" t="s">
        <v>48</v>
      </c>
      <c r="B240" s="322">
        <f>IF(B$110=0,0,B$110/CHI_fec!B$110)</f>
        <v>1.4754896202209826</v>
      </c>
      <c r="C240" s="322">
        <f>IF(C$110=0,0,C$110/CHI_fec!C$110)</f>
        <v>1.4992115027100963</v>
      </c>
      <c r="D240" s="322">
        <f>IF(D$110=0,0,D$110/CHI_fec!D$110)</f>
        <v>1.485092046595168</v>
      </c>
      <c r="E240" s="322">
        <f>IF(E$110=0,0,E$110/CHI_fec!E$110)</f>
        <v>1.4664279683138719</v>
      </c>
      <c r="F240" s="322">
        <f>IF(F$110=0,0,F$110/CHI_fec!F$110)</f>
        <v>1.2092015172943864</v>
      </c>
      <c r="G240" s="322">
        <f>IF(G$110=0,0,G$110/CHI_fec!G$110)</f>
        <v>1.252381131206509</v>
      </c>
      <c r="H240" s="322">
        <f>IF(H$110=0,0,H$110/CHI_fec!H$110)</f>
        <v>1.22310604810504</v>
      </c>
      <c r="I240" s="322">
        <f>IF(I$110=0,0,I$110/CHI_fec!I$110)</f>
        <v>1.2494699632702084</v>
      </c>
      <c r="J240" s="322">
        <f>IF(J$110=0,0,J$110/CHI_fec!J$110)</f>
        <v>1.2013517082221388</v>
      </c>
      <c r="K240" s="322">
        <f>IF(K$110=0,0,K$110/CHI_fec!K$110)</f>
        <v>1.6127067272979636</v>
      </c>
      <c r="L240" s="322">
        <f>IF(L$110=0,0,L$110/CHI_fec!L$110)</f>
        <v>1.5999980935417188</v>
      </c>
      <c r="M240" s="322">
        <f>IF(M$110=0,0,M$110/CHI_fec!M$110)</f>
        <v>1.5797394022794748</v>
      </c>
      <c r="N240" s="322">
        <f>IF(N$110=0,0,N$110/CHI_fec!N$110)</f>
        <v>1.6380371863177836</v>
      </c>
      <c r="O240" s="322">
        <f>IF(O$110=0,0,O$110/CHI_fec!O$110)</f>
        <v>1.708944724064128</v>
      </c>
      <c r="P240" s="322">
        <f>IF(P$110=0,0,P$110/CHI_fec!P$110)</f>
        <v>1.6842465510998423</v>
      </c>
      <c r="Q240" s="322">
        <f>IF(Q$110=0,0,Q$110/CHI_fec!Q$110)</f>
        <v>1.7230620620422379</v>
      </c>
      <c r="R240" s="322">
        <f>IF(R$110=0,0,R$110/CHI_fec!R$110)</f>
        <v>1.7302296610425307</v>
      </c>
      <c r="S240" s="322">
        <f>IF(S$110=0,0,S$110/CHI_fec!S$110)</f>
        <v>1.6367539249039718</v>
      </c>
      <c r="T240" s="322">
        <f>IF(T$110=0,0,T$110/CHI_fec!T$110)</f>
        <v>1.656445899673364</v>
      </c>
      <c r="U240" s="322">
        <f>IF(U$110=0,0,U$110/CHI_fec!U$110)</f>
        <v>1.5534723447775669</v>
      </c>
      <c r="V240" s="322">
        <f>IF(V$110=0,0,V$110/CHI_fec!V$110)</f>
        <v>1.5553244161188633</v>
      </c>
      <c r="W240" s="322">
        <f>IF(W$110=0,0,W$110/CHI_fec!W$110)</f>
        <v>1.6089326661893248</v>
      </c>
      <c r="DA240" s="95"/>
    </row>
    <row r="241" spans="1:105" ht="12" customHeight="1" x14ac:dyDescent="0.3">
      <c r="A241" s="55" t="s">
        <v>92</v>
      </c>
      <c r="B241" s="275">
        <f>IF(B$111=0,0,B$111/CHI_fec!B$111)</f>
        <v>0</v>
      </c>
      <c r="C241" s="275">
        <f>IF(C$111=0,0,C$111/CHI_fec!C$111)</f>
        <v>0</v>
      </c>
      <c r="D241" s="275">
        <f>IF(D$111=0,0,D$111/CHI_fec!D$111)</f>
        <v>0</v>
      </c>
      <c r="E241" s="275">
        <f>IF(E$111=0,0,E$111/CHI_fec!E$111)</f>
        <v>0</v>
      </c>
      <c r="F241" s="275">
        <f>IF(F$111=0,0,F$111/CHI_fec!F$111)</f>
        <v>0</v>
      </c>
      <c r="G241" s="275">
        <f>IF(G$111=0,0,G$111/CHI_fec!G$111)</f>
        <v>0</v>
      </c>
      <c r="H241" s="275">
        <f>IF(H$111=0,0,H$111/CHI_fec!H$111)</f>
        <v>0</v>
      </c>
      <c r="I241" s="275">
        <f>IF(I$111=0,0,I$111/CHI_fec!I$111)</f>
        <v>0</v>
      </c>
      <c r="J241" s="275">
        <f>IF(J$111=0,0,J$111/CHI_fec!J$111)</f>
        <v>0</v>
      </c>
      <c r="K241" s="275">
        <f>IF(K$111=0,0,K$111/CHI_fec!K$111)</f>
        <v>0</v>
      </c>
      <c r="L241" s="275">
        <f>IF(L$111=0,0,L$111/CHI_fec!L$111)</f>
        <v>0</v>
      </c>
      <c r="M241" s="275">
        <f>IF(M$111=0,0,M$111/CHI_fec!M$111)</f>
        <v>0</v>
      </c>
      <c r="N241" s="275">
        <f>IF(N$111=0,0,N$111/CHI_fec!N$111)</f>
        <v>0</v>
      </c>
      <c r="O241" s="275">
        <f>IF(O$111=0,0,O$111/CHI_fec!O$111)</f>
        <v>0</v>
      </c>
      <c r="P241" s="275">
        <f>IF(P$111=0,0,P$111/CHI_fec!P$111)</f>
        <v>0</v>
      </c>
      <c r="Q241" s="275">
        <f>IF(Q$111=0,0,Q$111/CHI_fec!Q$111)</f>
        <v>0</v>
      </c>
      <c r="R241" s="275">
        <f>IF(R$111=0,0,R$111/CHI_fec!R$111)</f>
        <v>0</v>
      </c>
      <c r="S241" s="275">
        <f>IF(S$111=0,0,S$111/CHI_fec!S$111)</f>
        <v>0</v>
      </c>
      <c r="T241" s="275">
        <f>IF(T$111=0,0,T$111/CHI_fec!T$111)</f>
        <v>0</v>
      </c>
      <c r="U241" s="275">
        <f>IF(U$111=0,0,U$111/CHI_fec!U$111)</f>
        <v>0</v>
      </c>
      <c r="V241" s="275">
        <f>IF(V$111=0,0,V$111/CHI_fec!V$111)</f>
        <v>0</v>
      </c>
      <c r="W241" s="275">
        <f>IF(W$111=0,0,W$111/CHI_fec!W$111)</f>
        <v>0</v>
      </c>
      <c r="DA241" s="76"/>
    </row>
    <row r="242" spans="1:105" ht="12" customHeight="1" x14ac:dyDescent="0.3">
      <c r="A242" s="202" t="s">
        <v>93</v>
      </c>
      <c r="B242" s="276">
        <f>IF(B$112=0,0,B$112/CHI_fec!B$112)</f>
        <v>0</v>
      </c>
      <c r="C242" s="276">
        <f>IF(C$112=0,0,C$112/CHI_fec!C$112)</f>
        <v>0</v>
      </c>
      <c r="D242" s="276">
        <f>IF(D$112=0,0,D$112/CHI_fec!D$112)</f>
        <v>0</v>
      </c>
      <c r="E242" s="276">
        <f>IF(E$112=0,0,E$112/CHI_fec!E$112)</f>
        <v>0</v>
      </c>
      <c r="F242" s="276">
        <f>IF(F$112=0,0,F$112/CHI_fec!F$112)</f>
        <v>0</v>
      </c>
      <c r="G242" s="276">
        <f>IF(G$112=0,0,G$112/CHI_fec!G$112)</f>
        <v>0</v>
      </c>
      <c r="H242" s="276">
        <f>IF(H$112=0,0,H$112/CHI_fec!H$112)</f>
        <v>0</v>
      </c>
      <c r="I242" s="276">
        <f>IF(I$112=0,0,I$112/CHI_fec!I$112)</f>
        <v>0</v>
      </c>
      <c r="J242" s="276">
        <f>IF(J$112=0,0,J$112/CHI_fec!J$112)</f>
        <v>0</v>
      </c>
      <c r="K242" s="276">
        <f>IF(K$112=0,0,K$112/CHI_fec!K$112)</f>
        <v>0</v>
      </c>
      <c r="L242" s="276">
        <f>IF(L$112=0,0,L$112/CHI_fec!L$112)</f>
        <v>0</v>
      </c>
      <c r="M242" s="276">
        <f>IF(M$112=0,0,M$112/CHI_fec!M$112)</f>
        <v>0</v>
      </c>
      <c r="N242" s="276">
        <f>IF(N$112=0,0,N$112/CHI_fec!N$112)</f>
        <v>0</v>
      </c>
      <c r="O242" s="276">
        <f>IF(O$112=0,0,O$112/CHI_fec!O$112)</f>
        <v>0</v>
      </c>
      <c r="P242" s="276">
        <f>IF(P$112=0,0,P$112/CHI_fec!P$112)</f>
        <v>0</v>
      </c>
      <c r="Q242" s="276">
        <f>IF(Q$112=0,0,Q$112/CHI_fec!Q$112)</f>
        <v>0</v>
      </c>
      <c r="R242" s="276">
        <f>IF(R$112=0,0,R$112/CHI_fec!R$112)</f>
        <v>0</v>
      </c>
      <c r="S242" s="276">
        <f>IF(S$112=0,0,S$112/CHI_fec!S$112)</f>
        <v>0</v>
      </c>
      <c r="T242" s="276">
        <f>IF(T$112=0,0,T$112/CHI_fec!T$112)</f>
        <v>0</v>
      </c>
      <c r="U242" s="276">
        <f>IF(U$112=0,0,U$112/CHI_fec!U$112)</f>
        <v>0</v>
      </c>
      <c r="V242" s="276">
        <f>IF(V$112=0,0,V$112/CHI_fec!V$112)</f>
        <v>0</v>
      </c>
      <c r="W242" s="276">
        <f>IF(W$112=0,0,W$112/CHI_fec!W$112)</f>
        <v>0</v>
      </c>
      <c r="DA242" s="77"/>
    </row>
    <row r="243" spans="1:105" ht="12" customHeight="1" x14ac:dyDescent="0.3">
      <c r="A243" s="202" t="s">
        <v>94</v>
      </c>
      <c r="B243" s="276">
        <f>IF(B$113=0,0,B$113/CHI_fec!B$113)</f>
        <v>0</v>
      </c>
      <c r="C243" s="276">
        <f>IF(C$113=0,0,C$113/CHI_fec!C$113)</f>
        <v>0</v>
      </c>
      <c r="D243" s="276">
        <f>IF(D$113=0,0,D$113/CHI_fec!D$113)</f>
        <v>0</v>
      </c>
      <c r="E243" s="276">
        <f>IF(E$113=0,0,E$113/CHI_fec!E$113)</f>
        <v>0</v>
      </c>
      <c r="F243" s="276">
        <f>IF(F$113=0,0,F$113/CHI_fec!F$113)</f>
        <v>0</v>
      </c>
      <c r="G243" s="276">
        <f>IF(G$113=0,0,G$113/CHI_fec!G$113)</f>
        <v>0</v>
      </c>
      <c r="H243" s="276">
        <f>IF(H$113=0,0,H$113/CHI_fec!H$113)</f>
        <v>0</v>
      </c>
      <c r="I243" s="276">
        <f>IF(I$113=0,0,I$113/CHI_fec!I$113)</f>
        <v>0</v>
      </c>
      <c r="J243" s="276">
        <f>IF(J$113=0,0,J$113/CHI_fec!J$113)</f>
        <v>0</v>
      </c>
      <c r="K243" s="276">
        <f>IF(K$113=0,0,K$113/CHI_fec!K$113)</f>
        <v>0</v>
      </c>
      <c r="L243" s="276">
        <f>IF(L$113=0,0,L$113/CHI_fec!L$113)</f>
        <v>0</v>
      </c>
      <c r="M243" s="276">
        <f>IF(M$113=0,0,M$113/CHI_fec!M$113)</f>
        <v>0</v>
      </c>
      <c r="N243" s="276">
        <f>IF(N$113=0,0,N$113/CHI_fec!N$113)</f>
        <v>0</v>
      </c>
      <c r="O243" s="276">
        <f>IF(O$113=0,0,O$113/CHI_fec!O$113)</f>
        <v>0</v>
      </c>
      <c r="P243" s="276">
        <f>IF(P$113=0,0,P$113/CHI_fec!P$113)</f>
        <v>0</v>
      </c>
      <c r="Q243" s="276">
        <f>IF(Q$113=0,0,Q$113/CHI_fec!Q$113)</f>
        <v>0</v>
      </c>
      <c r="R243" s="276">
        <f>IF(R$113=0,0,R$113/CHI_fec!R$113)</f>
        <v>0</v>
      </c>
      <c r="S243" s="276">
        <f>IF(S$113=0,0,S$113/CHI_fec!S$113)</f>
        <v>0</v>
      </c>
      <c r="T243" s="276">
        <f>IF(T$113=0,0,T$113/CHI_fec!T$113)</f>
        <v>0</v>
      </c>
      <c r="U243" s="276">
        <f>IF(U$113=0,0,U$113/CHI_fec!U$113)</f>
        <v>0</v>
      </c>
      <c r="V243" s="276">
        <f>IF(V$113=0,0,V$113/CHI_fec!V$113)</f>
        <v>0</v>
      </c>
      <c r="W243" s="276">
        <f>IF(W$113=0,0,W$113/CHI_fec!W$113)</f>
        <v>0</v>
      </c>
      <c r="DA243" s="77"/>
    </row>
    <row r="244" spans="1:105" ht="12" customHeight="1" x14ac:dyDescent="0.3">
      <c r="A244" s="202" t="s">
        <v>95</v>
      </c>
      <c r="B244" s="276">
        <f>IF(B$114=0,0,B$114/CHI_fec!B$114)</f>
        <v>0</v>
      </c>
      <c r="C244" s="276">
        <f>IF(C$114=0,0,C$114/CHI_fec!C$114)</f>
        <v>0</v>
      </c>
      <c r="D244" s="276">
        <f>IF(D$114=0,0,D$114/CHI_fec!D$114)</f>
        <v>0</v>
      </c>
      <c r="E244" s="276">
        <f>IF(E$114=0,0,E$114/CHI_fec!E$114)</f>
        <v>0</v>
      </c>
      <c r="F244" s="276">
        <f>IF(F$114=0,0,F$114/CHI_fec!F$114)</f>
        <v>0</v>
      </c>
      <c r="G244" s="276">
        <f>IF(G$114=0,0,G$114/CHI_fec!G$114)</f>
        <v>0</v>
      </c>
      <c r="H244" s="276">
        <f>IF(H$114=0,0,H$114/CHI_fec!H$114)</f>
        <v>0</v>
      </c>
      <c r="I244" s="276">
        <f>IF(I$114=0,0,I$114/CHI_fec!I$114)</f>
        <v>0</v>
      </c>
      <c r="J244" s="276">
        <f>IF(J$114=0,0,J$114/CHI_fec!J$114)</f>
        <v>0</v>
      </c>
      <c r="K244" s="276">
        <f>IF(K$114=0,0,K$114/CHI_fec!K$114)</f>
        <v>0</v>
      </c>
      <c r="L244" s="276">
        <f>IF(L$114=0,0,L$114/CHI_fec!L$114)</f>
        <v>0</v>
      </c>
      <c r="M244" s="276">
        <f>IF(M$114=0,0,M$114/CHI_fec!M$114)</f>
        <v>0</v>
      </c>
      <c r="N244" s="276">
        <f>IF(N$114=0,0,N$114/CHI_fec!N$114)</f>
        <v>0</v>
      </c>
      <c r="O244" s="276">
        <f>IF(O$114=0,0,O$114/CHI_fec!O$114)</f>
        <v>0</v>
      </c>
      <c r="P244" s="276">
        <f>IF(P$114=0,0,P$114/CHI_fec!P$114)</f>
        <v>0</v>
      </c>
      <c r="Q244" s="276">
        <f>IF(Q$114=0,0,Q$114/CHI_fec!Q$114)</f>
        <v>0</v>
      </c>
      <c r="R244" s="276">
        <f>IF(R$114=0,0,R$114/CHI_fec!R$114)</f>
        <v>0</v>
      </c>
      <c r="S244" s="276">
        <f>IF(S$114=0,0,S$114/CHI_fec!S$114)</f>
        <v>0</v>
      </c>
      <c r="T244" s="276">
        <f>IF(T$114=0,0,T$114/CHI_fec!T$114)</f>
        <v>0</v>
      </c>
      <c r="U244" s="276">
        <f>IF(U$114=0,0,U$114/CHI_fec!U$114)</f>
        <v>0</v>
      </c>
      <c r="V244" s="276">
        <f>IF(V$114=0,0,V$114/CHI_fec!V$114)</f>
        <v>0</v>
      </c>
      <c r="W244" s="276">
        <f>IF(W$114=0,0,W$114/CHI_fec!W$114)</f>
        <v>0</v>
      </c>
      <c r="DA244" s="77"/>
    </row>
    <row r="245" spans="1:105" ht="12" customHeight="1" x14ac:dyDescent="0.3">
      <c r="A245" s="56" t="s">
        <v>96</v>
      </c>
      <c r="B245" s="277">
        <f>IF(B$115=0,0,B$115/CHI_fec!B$115)</f>
        <v>1.6270583686654836</v>
      </c>
      <c r="C245" s="277">
        <f>IF(C$115=0,0,C$115/CHI_fec!C$115)</f>
        <v>1.6820980258857869</v>
      </c>
      <c r="D245" s="277">
        <f>IF(D$115=0,0,D$115/CHI_fec!D$115)</f>
        <v>1.6847245300618323</v>
      </c>
      <c r="E245" s="277">
        <f>IF(E$115=0,0,E$115/CHI_fec!E$115)</f>
        <v>1.6620769261734978</v>
      </c>
      <c r="F245" s="277">
        <f>IF(F$115=0,0,F$115/CHI_fec!F$115)</f>
        <v>1.3445733098688553</v>
      </c>
      <c r="G245" s="277">
        <f>IF(G$115=0,0,G$115/CHI_fec!G$115)</f>
        <v>1.4703508582054463</v>
      </c>
      <c r="H245" s="277">
        <f>IF(H$115=0,0,H$115/CHI_fec!H$115)</f>
        <v>1.4068825353560119</v>
      </c>
      <c r="I245" s="277">
        <f>IF(I$115=0,0,I$115/CHI_fec!I$115)</f>
        <v>1.4605879568774305</v>
      </c>
      <c r="J245" s="277">
        <f>IF(J$115=0,0,J$115/CHI_fec!J$115)</f>
        <v>1.4636597600750989</v>
      </c>
      <c r="K245" s="277">
        <f>IF(K$115=0,0,K$115/CHI_fec!K$115)</f>
        <v>1.6738707087462286</v>
      </c>
      <c r="L245" s="277">
        <f>IF(L$115=0,0,L$115/CHI_fec!L$115)</f>
        <v>1.5550670709523107</v>
      </c>
      <c r="M245" s="277">
        <f>IF(M$115=0,0,M$115/CHI_fec!M$115)</f>
        <v>1.6169936488791692</v>
      </c>
      <c r="N245" s="277">
        <f>IF(N$115=0,0,N$115/CHI_fec!N$115)</f>
        <v>1.6635247234640067</v>
      </c>
      <c r="O245" s="277">
        <f>IF(O$115=0,0,O$115/CHI_fec!O$115)</f>
        <v>1.7650693420376147</v>
      </c>
      <c r="P245" s="277">
        <f>IF(P$115=0,0,P$115/CHI_fec!P$115)</f>
        <v>1.7121549241916825</v>
      </c>
      <c r="Q245" s="277">
        <f>IF(Q$115=0,0,Q$115/CHI_fec!Q$115)</f>
        <v>1.6739012558783983</v>
      </c>
      <c r="R245" s="277">
        <f>IF(R$115=0,0,R$115/CHI_fec!R$115)</f>
        <v>1.56441571103491</v>
      </c>
      <c r="S245" s="277">
        <f>IF(S$115=0,0,S$115/CHI_fec!S$115)</f>
        <v>1.5457244185372765</v>
      </c>
      <c r="T245" s="277">
        <f>IF(T$115=0,0,T$115/CHI_fec!T$115)</f>
        <v>1.5970514588542226</v>
      </c>
      <c r="U245" s="277">
        <f>IF(U$115=0,0,U$115/CHI_fec!U$115)</f>
        <v>1.5118835878834891</v>
      </c>
      <c r="V245" s="277">
        <f>IF(V$115=0,0,V$115/CHI_fec!V$115)</f>
        <v>1.5032488273165843</v>
      </c>
      <c r="W245" s="277">
        <f>IF(W$115=0,0,W$115/CHI_fec!W$115)</f>
        <v>1.6161668719580367</v>
      </c>
      <c r="DA245" s="78"/>
    </row>
    <row r="246" spans="1:105" ht="12" customHeight="1" x14ac:dyDescent="0.3">
      <c r="A246" s="203" t="s">
        <v>1053</v>
      </c>
      <c r="B246" s="278">
        <f>IF(B$121=0,0,B$121/CHI_fec!B$121)</f>
        <v>2.1676151626107121</v>
      </c>
      <c r="C246" s="278">
        <f>IF(C$121=0,0,C$121/CHI_fec!C$121)</f>
        <v>2.1768967899171381</v>
      </c>
      <c r="D246" s="278">
        <f>IF(D$121=0,0,D$121/CHI_fec!D$121)</f>
        <v>2.1616589587025223</v>
      </c>
      <c r="E246" s="278">
        <f>IF(E$121=0,0,E$121/CHI_fec!E$121)</f>
        <v>2.1576114415620173</v>
      </c>
      <c r="F246" s="278">
        <f>IF(F$121=0,0,F$121/CHI_fec!F$121)</f>
        <v>1.7118791297883573</v>
      </c>
      <c r="G246" s="278">
        <f>IF(G$121=0,0,G$121/CHI_fec!G$121)</f>
        <v>1.68387417500763</v>
      </c>
      <c r="H246" s="278">
        <f>IF(H$121=0,0,H$121/CHI_fec!H$121)</f>
        <v>1.6924447483977536</v>
      </c>
      <c r="I246" s="278">
        <f>IF(I$121=0,0,I$121/CHI_fec!I$121)</f>
        <v>1.7220025108554964</v>
      </c>
      <c r="J246" s="278">
        <f>IF(J$121=0,0,J$121/CHI_fec!J$121)</f>
        <v>1.569634480947834</v>
      </c>
      <c r="K246" s="278">
        <f>IF(K$121=0,0,K$121/CHI_fec!K$121)</f>
        <v>2.1885871372327239</v>
      </c>
      <c r="L246" s="278">
        <f>IF(L$121=0,0,L$121/CHI_fec!L$121)</f>
        <v>2.2245185171893676</v>
      </c>
      <c r="M246" s="278">
        <f>IF(M$121=0,0,M$121/CHI_fec!M$121)</f>
        <v>2.1998863913756024</v>
      </c>
      <c r="N246" s="278">
        <f>IF(N$121=0,0,N$121/CHI_fec!N$121)</f>
        <v>2.213823492216803</v>
      </c>
      <c r="O246" s="278">
        <f>IF(O$121=0,0,O$121/CHI_fec!O$121)</f>
        <v>2.3164173354303874</v>
      </c>
      <c r="P246" s="278">
        <f>IF(P$121=0,0,P$121/CHI_fec!P$121)</f>
        <v>2.4038697770787709</v>
      </c>
      <c r="Q246" s="278">
        <f>IF(Q$121=0,0,Q$121/CHI_fec!Q$121)</f>
        <v>2.4120331860586854</v>
      </c>
      <c r="R246" s="278">
        <f>IF(R$121=0,0,R$121/CHI_fec!R$121)</f>
        <v>2.4319111123398929</v>
      </c>
      <c r="S246" s="278">
        <f>IF(S$121=0,0,S$121/CHI_fec!S$121)</f>
        <v>2.4182995159619081</v>
      </c>
      <c r="T246" s="278">
        <f>IF(T$121=0,0,T$121/CHI_fec!T$121)</f>
        <v>2.3969960853786971</v>
      </c>
      <c r="U246" s="278">
        <f>IF(U$121=0,0,U$121/CHI_fec!U$121)</f>
        <v>2.2819690809618836</v>
      </c>
      <c r="V246" s="278">
        <f>IF(V$121=0,0,V$121/CHI_fec!V$121)</f>
        <v>2.3347990971510559</v>
      </c>
      <c r="W246" s="278">
        <f>IF(W$121=0,0,W$121/CHI_fec!W$121)</f>
        <v>2.3709285316039188</v>
      </c>
      <c r="DA246" s="79"/>
    </row>
    <row r="247" spans="1:105" ht="12" customHeight="1" x14ac:dyDescent="0.3">
      <c r="A247" s="203" t="s">
        <v>1012</v>
      </c>
      <c r="B247" s="278">
        <f>IF(B$134=0,0,B$134/CHI_fec!B$134)</f>
        <v>2.3504044088475533</v>
      </c>
      <c r="C247" s="278">
        <f>IF(C$134=0,0,C$134/CHI_fec!C$134)</f>
        <v>2.362400430362793</v>
      </c>
      <c r="D247" s="278">
        <f>IF(D$134=0,0,D$134/CHI_fec!D$134)</f>
        <v>2.3336268233877413</v>
      </c>
      <c r="E247" s="278">
        <f>IF(E$134=0,0,E$134/CHI_fec!E$134)</f>
        <v>2.3189375852900889</v>
      </c>
      <c r="F247" s="278">
        <f>IF(F$134=0,0,F$134/CHI_fec!F$134)</f>
        <v>2.2867270706714002</v>
      </c>
      <c r="G247" s="278">
        <f>IF(G$134=0,0,G$134/CHI_fec!G$134)</f>
        <v>2.3041035026723136</v>
      </c>
      <c r="H247" s="278">
        <f>IF(H$134=0,0,H$134/CHI_fec!H$134)</f>
        <v>2.2865067783568196</v>
      </c>
      <c r="I247" s="278">
        <f>IF(I$134=0,0,I$134/CHI_fec!I$134)</f>
        <v>2.2793328354137068</v>
      </c>
      <c r="J247" s="278">
        <f>IF(J$134=0,0,J$134/CHI_fec!J$134)</f>
        <v>2.2587735722157229</v>
      </c>
      <c r="K247" s="278">
        <f>IF(K$134=0,0,K$134/CHI_fec!K$134)</f>
        <v>2.3100234958109516</v>
      </c>
      <c r="L247" s="278">
        <f>IF(L$134=0,0,L$134/CHI_fec!L$134)</f>
        <v>2.2910595396898343</v>
      </c>
      <c r="M247" s="278">
        <f>IF(M$134=0,0,M$134/CHI_fec!M$134)</f>
        <v>2.329262227949485</v>
      </c>
      <c r="N247" s="278">
        <f>IF(N$134=0,0,N$134/CHI_fec!N$134)</f>
        <v>2.3389760160883402</v>
      </c>
      <c r="O247" s="278">
        <f>IF(O$134=0,0,O$134/CHI_fec!O$134)</f>
        <v>2.3551923462449467</v>
      </c>
      <c r="P247" s="278">
        <f>IF(P$134=0,0,P$134/CHI_fec!P$134)</f>
        <v>2.3495985178037939</v>
      </c>
      <c r="Q247" s="278">
        <f>IF(Q$134=0,0,Q$134/CHI_fec!Q$134)</f>
        <v>2.3480147584743967</v>
      </c>
      <c r="R247" s="278">
        <f>IF(R$134=0,0,R$134/CHI_fec!R$134)</f>
        <v>2.3237372353322372</v>
      </c>
      <c r="S247" s="278">
        <f>IF(S$134=0,0,S$134/CHI_fec!S$134)</f>
        <v>2.3144207211880912</v>
      </c>
      <c r="T247" s="278">
        <f>IF(T$134=0,0,T$134/CHI_fec!T$134)</f>
        <v>2.3400557349408562</v>
      </c>
      <c r="U247" s="278">
        <f>IF(U$134=0,0,U$134/CHI_fec!U$134)</f>
        <v>2.3344779357651566</v>
      </c>
      <c r="V247" s="278">
        <f>IF(V$134=0,0,V$134/CHI_fec!V$134)</f>
        <v>2.3235944782711204</v>
      </c>
      <c r="W247" s="278">
        <f>IF(W$134=0,0,W$134/CHI_fec!W$134)</f>
        <v>2.330722384001207</v>
      </c>
      <c r="DA247" s="79"/>
    </row>
    <row r="248" spans="1:105" ht="12" customHeight="1" x14ac:dyDescent="0.3">
      <c r="A248" s="203" t="s">
        <v>1023</v>
      </c>
      <c r="B248" s="278">
        <f>IF(B$142=0,0,B$142/CHI_fec!B$142)</f>
        <v>1.7590635765332838</v>
      </c>
      <c r="C248" s="278">
        <f>IF(C$142=0,0,C$142/CHI_fec!C$142)</f>
        <v>1.8019263903255136</v>
      </c>
      <c r="D248" s="278">
        <f>IF(D$142=0,0,D$142/CHI_fec!D$142)</f>
        <v>1.8015663746650545</v>
      </c>
      <c r="E248" s="278">
        <f>IF(E$142=0,0,E$142/CHI_fec!E$142)</f>
        <v>1.7847383649070452</v>
      </c>
      <c r="F248" s="278">
        <f>IF(F$142=0,0,F$142/CHI_fec!F$142)</f>
        <v>1.4297629708841604</v>
      </c>
      <c r="G248" s="278">
        <f>IF(G$142=0,0,G$142/CHI_fec!G$142)</f>
        <v>1.5121137202442287</v>
      </c>
      <c r="H248" s="278">
        <f>IF(H$142=0,0,H$142/CHI_fec!H$142)</f>
        <v>1.4703101030654064</v>
      </c>
      <c r="I248" s="278">
        <f>IF(I$142=0,0,I$142/CHI_fec!I$142)</f>
        <v>1.5233194428124073</v>
      </c>
      <c r="J248" s="278">
        <f>IF(J$142=0,0,J$142/CHI_fec!J$142)</f>
        <v>1.4922887093478774</v>
      </c>
      <c r="K248" s="278">
        <f>IF(K$142=0,0,K$142/CHI_fec!K$142)</f>
        <v>1.8485797130419246</v>
      </c>
      <c r="L248" s="278">
        <f>IF(L$142=0,0,L$142/CHI_fec!L$142)</f>
        <v>1.7846942268057404</v>
      </c>
      <c r="M248" s="278">
        <f>IF(M$142=0,0,M$142/CHI_fec!M$142)</f>
        <v>1.8122321771469889</v>
      </c>
      <c r="N248" s="278">
        <f>IF(N$142=0,0,N$142/CHI_fec!N$142)</f>
        <v>1.8466100505125007</v>
      </c>
      <c r="O248" s="278">
        <f>IF(O$142=0,0,O$142/CHI_fec!O$142)</f>
        <v>1.9548057993372563</v>
      </c>
      <c r="P248" s="278">
        <f>IF(P$142=0,0,P$142/CHI_fec!P$142)</f>
        <v>1.9565948118985019</v>
      </c>
      <c r="Q248" s="278">
        <f>IF(Q$142=0,0,Q$142/CHI_fec!Q$142)</f>
        <v>1.9355003493441045</v>
      </c>
      <c r="R248" s="278">
        <f>IF(R$142=0,0,R$142/CHI_fec!R$142)</f>
        <v>1.8784885201925177</v>
      </c>
      <c r="S248" s="278">
        <f>IF(S$142=0,0,S$142/CHI_fec!S$142)</f>
        <v>1.8408700358804619</v>
      </c>
      <c r="T248" s="278">
        <f>IF(T$142=0,0,T$142/CHI_fec!T$142)</f>
        <v>1.8705633610080747</v>
      </c>
      <c r="U248" s="278">
        <f>IF(U$142=0,0,U$142/CHI_fec!U$142)</f>
        <v>1.7703715824026665</v>
      </c>
      <c r="V248" s="278">
        <f>IF(V$142=0,0,V$142/CHI_fec!V$142)</f>
        <v>1.7851207311455388</v>
      </c>
      <c r="W248" s="278">
        <f>IF(W$142=0,0,W$142/CHI_fec!W$142)</f>
        <v>1.8622028031493854</v>
      </c>
      <c r="DA248" s="79"/>
    </row>
    <row r="249" spans="1:105" ht="12" customHeight="1" x14ac:dyDescent="0.3">
      <c r="A249" s="41" t="s">
        <v>1040</v>
      </c>
      <c r="B249" s="279">
        <f>IF(B$156=0,0,B$156/CHI_fec!B$156)</f>
        <v>0</v>
      </c>
      <c r="C249" s="279">
        <f>IF(C$156=0,0,C$156/CHI_fec!C$156)</f>
        <v>0</v>
      </c>
      <c r="D249" s="279">
        <f>IF(D$156=0,0,D$156/CHI_fec!D$156)</f>
        <v>0</v>
      </c>
      <c r="E249" s="279">
        <f>IF(E$156=0,0,E$156/CHI_fec!E$156)</f>
        <v>0</v>
      </c>
      <c r="F249" s="279">
        <f>IF(F$156=0,0,F$156/CHI_fec!F$156)</f>
        <v>0</v>
      </c>
      <c r="G249" s="279">
        <f>IF(G$156=0,0,G$156/CHI_fec!G$156)</f>
        <v>0</v>
      </c>
      <c r="H249" s="279">
        <f>IF(H$156=0,0,H$156/CHI_fec!H$156)</f>
        <v>0</v>
      </c>
      <c r="I249" s="279">
        <f>IF(I$156=0,0,I$156/CHI_fec!I$156)</f>
        <v>0</v>
      </c>
      <c r="J249" s="279">
        <f>IF(J$156=0,0,J$156/CHI_fec!J$156)</f>
        <v>0</v>
      </c>
      <c r="K249" s="279">
        <f>IF(K$156=0,0,K$156/CHI_fec!K$156)</f>
        <v>0</v>
      </c>
      <c r="L249" s="279">
        <f>IF(L$156=0,0,L$156/CHI_fec!L$156)</f>
        <v>0</v>
      </c>
      <c r="M249" s="279">
        <f>IF(M$156=0,0,M$156/CHI_fec!M$156)</f>
        <v>0</v>
      </c>
      <c r="N249" s="279">
        <f>IF(N$156=0,0,N$156/CHI_fec!N$156)</f>
        <v>0</v>
      </c>
      <c r="O249" s="279">
        <f>IF(O$156=0,0,O$156/CHI_fec!O$156)</f>
        <v>0</v>
      </c>
      <c r="P249" s="279">
        <f>IF(P$156=0,0,P$156/CHI_fec!P$156)</f>
        <v>0</v>
      </c>
      <c r="Q249" s="279">
        <f>IF(Q$156=0,0,Q$156/CHI_fec!Q$156)</f>
        <v>0</v>
      </c>
      <c r="R249" s="279">
        <f>IF(R$156=0,0,R$156/CHI_fec!R$156)</f>
        <v>0</v>
      </c>
      <c r="S249" s="279">
        <f>IF(S$156=0,0,S$156/CHI_fec!S$156)</f>
        <v>0</v>
      </c>
      <c r="T249" s="279">
        <f>IF(T$156=0,0,T$156/CHI_fec!T$156)</f>
        <v>0</v>
      </c>
      <c r="U249" s="279">
        <f>IF(U$156=0,0,U$156/CHI_fec!U$156)</f>
        <v>0</v>
      </c>
      <c r="V249" s="279">
        <f>IF(V$156=0,0,V$156/CHI_fec!V$156)</f>
        <v>0</v>
      </c>
      <c r="W249" s="279">
        <f>IF(W$156=0,0,W$156/CHI_fec!W$156)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W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4">
    <tabColor theme="4" tint="0.79998168889431442"/>
    <pageSetUpPr fitToPage="1"/>
  </sheetPr>
  <dimension ref="A1:DA79"/>
  <sheetViews>
    <sheetView workbookViewId="0">
      <pane xSplit="1" ySplit="1" topLeftCell="R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Non-metallic mineral products"</f>
        <v>BE: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3">
      <c r="A3" s="30" t="s">
        <v>55</v>
      </c>
      <c r="B3" s="205">
        <f t="shared" ref="B3:W3" si="0">SUM(B4:B6)</f>
        <v>2901.2093165955057</v>
      </c>
      <c r="C3" s="205">
        <f t="shared" si="0"/>
        <v>2940.5721015900062</v>
      </c>
      <c r="D3" s="205">
        <f t="shared" si="0"/>
        <v>2941.3940641915633</v>
      </c>
      <c r="E3" s="205">
        <f t="shared" si="0"/>
        <v>2854.0125661295592</v>
      </c>
      <c r="F3" s="205">
        <f t="shared" si="0"/>
        <v>2826.497523429427</v>
      </c>
      <c r="G3" s="205">
        <f t="shared" si="0"/>
        <v>2755.8266781531593</v>
      </c>
      <c r="H3" s="205">
        <f t="shared" si="0"/>
        <v>2806.9536310750368</v>
      </c>
      <c r="I3" s="205">
        <f t="shared" si="0"/>
        <v>3016.4883040282411</v>
      </c>
      <c r="J3" s="205">
        <f t="shared" si="0"/>
        <v>2857.4883741383674</v>
      </c>
      <c r="K3" s="205">
        <f t="shared" si="0"/>
        <v>2664.2626891766377</v>
      </c>
      <c r="L3" s="205">
        <f t="shared" si="0"/>
        <v>2469.827170029931</v>
      </c>
      <c r="M3" s="205">
        <f t="shared" si="0"/>
        <v>2583.9896952931981</v>
      </c>
      <c r="N3" s="205">
        <f t="shared" si="0"/>
        <v>2369.7630547896938</v>
      </c>
      <c r="O3" s="205">
        <f t="shared" si="0"/>
        <v>2249.1916008350045</v>
      </c>
      <c r="P3" s="205">
        <f t="shared" si="0"/>
        <v>2323.7796232529877</v>
      </c>
      <c r="Q3" s="205">
        <f t="shared" si="0"/>
        <v>2395.2000000000007</v>
      </c>
      <c r="R3" s="205">
        <f t="shared" si="0"/>
        <v>2410.6363145758719</v>
      </c>
      <c r="S3" s="205">
        <f t="shared" si="0"/>
        <v>2436.1890808143116</v>
      </c>
      <c r="T3" s="205">
        <f t="shared" si="0"/>
        <v>2504.3689689233333</v>
      </c>
      <c r="U3" s="205">
        <f t="shared" si="0"/>
        <v>2492.8166281065751</v>
      </c>
      <c r="V3" s="205">
        <f t="shared" si="0"/>
        <v>2365.9780574615638</v>
      </c>
      <c r="W3" s="205">
        <f t="shared" si="0"/>
        <v>2586.9848233552693</v>
      </c>
      <c r="DA3" s="112"/>
    </row>
    <row r="4" spans="1:105" ht="12" customHeight="1" x14ac:dyDescent="0.3">
      <c r="A4" s="50" t="s">
        <v>49</v>
      </c>
      <c r="B4" s="243">
        <v>1734.81971790281</v>
      </c>
      <c r="C4" s="243">
        <v>1745.169244754497</v>
      </c>
      <c r="D4" s="243">
        <v>1711.7415250852389</v>
      </c>
      <c r="E4" s="243">
        <v>1534.741374800891</v>
      </c>
      <c r="F4" s="243">
        <v>1575.2368981105431</v>
      </c>
      <c r="G4" s="243">
        <v>1605.9289498251831</v>
      </c>
      <c r="H4" s="243">
        <v>1676.6449197572861</v>
      </c>
      <c r="I4" s="243">
        <v>1684.3983880094061</v>
      </c>
      <c r="J4" s="243">
        <v>1594.1815449603459</v>
      </c>
      <c r="K4" s="243">
        <v>1533.8915040950751</v>
      </c>
      <c r="L4" s="243">
        <v>1368.7477457789371</v>
      </c>
      <c r="M4" s="243">
        <v>1448.9051861003859</v>
      </c>
      <c r="N4" s="243">
        <v>1302.496245701278</v>
      </c>
      <c r="O4" s="243">
        <v>1314.9867695651469</v>
      </c>
      <c r="P4" s="243">
        <v>1200.077123003422</v>
      </c>
      <c r="Q4" s="243">
        <v>1315.710300682229</v>
      </c>
      <c r="R4" s="243">
        <v>1240.751209655522</v>
      </c>
      <c r="S4" s="243">
        <v>1249.416108234637</v>
      </c>
      <c r="T4" s="243">
        <v>1345.0804048127991</v>
      </c>
      <c r="U4" s="243">
        <v>1257.5767037466071</v>
      </c>
      <c r="V4" s="243">
        <v>1290.741218157686</v>
      </c>
      <c r="W4" s="243">
        <v>1239.699710196142</v>
      </c>
      <c r="DA4" s="83" t="s">
        <v>1406</v>
      </c>
    </row>
    <row r="5" spans="1:105" ht="12" customHeight="1" x14ac:dyDescent="0.3">
      <c r="A5" s="144" t="s">
        <v>50</v>
      </c>
      <c r="B5" s="284">
        <v>382.88522875472592</v>
      </c>
      <c r="C5" s="284">
        <v>384.20595853416398</v>
      </c>
      <c r="D5" s="284">
        <v>365.29689598986562</v>
      </c>
      <c r="E5" s="284">
        <v>467.12311778048678</v>
      </c>
      <c r="F5" s="284">
        <v>371.0245858577041</v>
      </c>
      <c r="G5" s="284">
        <v>327.24262631638101</v>
      </c>
      <c r="H5" s="284">
        <v>322.47272371038031</v>
      </c>
      <c r="I5" s="284">
        <v>389.73592359562082</v>
      </c>
      <c r="J5" s="284">
        <v>375.62198674343961</v>
      </c>
      <c r="K5" s="284">
        <v>405.63503288131989</v>
      </c>
      <c r="L5" s="284">
        <v>394.76773813908778</v>
      </c>
      <c r="M5" s="284">
        <v>484.39326075386492</v>
      </c>
      <c r="N5" s="284">
        <v>549.03213600137076</v>
      </c>
      <c r="O5" s="284">
        <v>534.23855491915504</v>
      </c>
      <c r="P5" s="284">
        <v>670.76427531368631</v>
      </c>
      <c r="Q5" s="284">
        <v>578.40692514064267</v>
      </c>
      <c r="R5" s="284">
        <v>591.25864188548712</v>
      </c>
      <c r="S5" s="284">
        <v>561.25965330304371</v>
      </c>
      <c r="T5" s="284">
        <v>519.31627228378898</v>
      </c>
      <c r="U5" s="284">
        <v>580.59366397901226</v>
      </c>
      <c r="V5" s="284">
        <v>615.2619434028494</v>
      </c>
      <c r="W5" s="284">
        <v>808.97921047716898</v>
      </c>
      <c r="DA5" s="94" t="s">
        <v>1407</v>
      </c>
    </row>
    <row r="6" spans="1:105" ht="12" customHeight="1" x14ac:dyDescent="0.3">
      <c r="A6" s="49" t="s">
        <v>58</v>
      </c>
      <c r="B6" s="244">
        <v>783.50436993796961</v>
      </c>
      <c r="C6" s="244">
        <v>811.1968983013453</v>
      </c>
      <c r="D6" s="244">
        <v>864.35564311645885</v>
      </c>
      <c r="E6" s="244">
        <v>852.1480735481814</v>
      </c>
      <c r="F6" s="244">
        <v>880.2360394611801</v>
      </c>
      <c r="G6" s="244">
        <v>822.6551020115952</v>
      </c>
      <c r="H6" s="244">
        <v>807.8359876073705</v>
      </c>
      <c r="I6" s="244">
        <v>942.35399242321387</v>
      </c>
      <c r="J6" s="244">
        <v>887.68484243458158</v>
      </c>
      <c r="K6" s="244">
        <v>724.73615220024283</v>
      </c>
      <c r="L6" s="244">
        <v>706.31168611190594</v>
      </c>
      <c r="M6" s="244">
        <v>650.69124843894735</v>
      </c>
      <c r="N6" s="244">
        <v>518.23467308704483</v>
      </c>
      <c r="O6" s="244">
        <v>399.96627635070269</v>
      </c>
      <c r="P6" s="244">
        <v>452.93822493587942</v>
      </c>
      <c r="Q6" s="244">
        <v>501.08277417712912</v>
      </c>
      <c r="R6" s="244">
        <v>578.62646303486281</v>
      </c>
      <c r="S6" s="244">
        <v>625.51331927663114</v>
      </c>
      <c r="T6" s="244">
        <v>639.9722918267455</v>
      </c>
      <c r="U6" s="244">
        <v>654.64626038095571</v>
      </c>
      <c r="V6" s="244">
        <v>459.97489590102839</v>
      </c>
      <c r="W6" s="244">
        <v>538.30590268195817</v>
      </c>
      <c r="DA6" s="84" t="s">
        <v>1408</v>
      </c>
    </row>
    <row r="7" spans="1:105" ht="12" customHeight="1" x14ac:dyDescent="0.3">
      <c r="A7" s="201"/>
      <c r="B7" s="201"/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R7" s="201"/>
      <c r="S7" s="201"/>
      <c r="T7" s="201"/>
      <c r="U7" s="201"/>
      <c r="V7" s="201"/>
      <c r="W7" s="201"/>
      <c r="DA7" s="173"/>
    </row>
    <row r="8" spans="1:105" ht="12" customHeight="1" x14ac:dyDescent="0.3">
      <c r="A8" s="30" t="s">
        <v>439</v>
      </c>
      <c r="B8" s="205"/>
      <c r="C8" s="205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DA8" s="112"/>
    </row>
    <row r="9" spans="1:105" ht="12" customHeight="1" x14ac:dyDescent="0.3">
      <c r="A9" s="50" t="s">
        <v>1409</v>
      </c>
      <c r="B9" s="243">
        <v>7150</v>
      </c>
      <c r="C9" s="243">
        <v>7157</v>
      </c>
      <c r="D9" s="243">
        <v>6980</v>
      </c>
      <c r="E9" s="243">
        <v>6550</v>
      </c>
      <c r="F9" s="243">
        <v>6715</v>
      </c>
      <c r="G9" s="243">
        <v>7594</v>
      </c>
      <c r="H9" s="243">
        <v>8192.1360000000004</v>
      </c>
      <c r="I9" s="243">
        <v>6930</v>
      </c>
      <c r="J9" s="243">
        <v>6710</v>
      </c>
      <c r="K9" s="243">
        <v>5990</v>
      </c>
      <c r="L9" s="243">
        <v>6095</v>
      </c>
      <c r="M9" s="243">
        <v>6954</v>
      </c>
      <c r="N9" s="243">
        <v>6280</v>
      </c>
      <c r="O9" s="243">
        <v>6119</v>
      </c>
      <c r="P9" s="243">
        <v>6100</v>
      </c>
      <c r="Q9" s="243">
        <v>5550.6332068251959</v>
      </c>
      <c r="R9" s="243">
        <v>5763.3810555738301</v>
      </c>
      <c r="S9" s="243">
        <v>5583.273127526194</v>
      </c>
      <c r="T9" s="243">
        <v>5650.2760584460057</v>
      </c>
      <c r="U9" s="243">
        <v>5834.2111246258364</v>
      </c>
      <c r="V9" s="243">
        <v>6018.1461908056654</v>
      </c>
      <c r="W9" s="243">
        <v>6072.3233115335079</v>
      </c>
      <c r="DA9" s="83" t="s">
        <v>1410</v>
      </c>
    </row>
    <row r="10" spans="1:105" ht="12" customHeight="1" x14ac:dyDescent="0.3">
      <c r="A10" s="144" t="s">
        <v>1411</v>
      </c>
      <c r="B10" s="284">
        <v>9587.1360000000022</v>
      </c>
      <c r="C10" s="284">
        <v>9572.5169999999998</v>
      </c>
      <c r="D10" s="284">
        <v>9049.6503999999986</v>
      </c>
      <c r="E10" s="284">
        <v>12111.726171800001</v>
      </c>
      <c r="F10" s="284">
        <v>9608.8499999999985</v>
      </c>
      <c r="G10" s="284">
        <v>9401.1875999999975</v>
      </c>
      <c r="H10" s="284">
        <v>9572.3291999999983</v>
      </c>
      <c r="I10" s="284">
        <v>9741.5359999999982</v>
      </c>
      <c r="J10" s="284">
        <v>9605.1539999999986</v>
      </c>
      <c r="K10" s="284">
        <v>7839.6689999999981</v>
      </c>
      <c r="L10" s="284">
        <v>8009.2950000000001</v>
      </c>
      <c r="M10" s="284">
        <v>11332.672</v>
      </c>
      <c r="N10" s="284">
        <v>12053.39</v>
      </c>
      <c r="O10" s="284">
        <v>12832.758</v>
      </c>
      <c r="P10" s="284">
        <v>13816.2783</v>
      </c>
      <c r="Q10" s="284">
        <v>15729.375882</v>
      </c>
      <c r="R10" s="284">
        <v>14287.8318</v>
      </c>
      <c r="S10" s="284">
        <v>11216.179529999999</v>
      </c>
      <c r="T10" s="284">
        <v>12782.0142</v>
      </c>
      <c r="U10" s="284">
        <v>13772.25729</v>
      </c>
      <c r="V10" s="284">
        <v>12171.39615</v>
      </c>
      <c r="W10" s="284">
        <v>12772.2053006968</v>
      </c>
      <c r="DA10" s="94" t="s">
        <v>1412</v>
      </c>
    </row>
    <row r="11" spans="1:105" ht="12" customHeight="1" x14ac:dyDescent="0.3">
      <c r="A11" s="49" t="s">
        <v>1413</v>
      </c>
      <c r="B11" s="244">
        <v>1877.011205</v>
      </c>
      <c r="C11" s="244">
        <v>1933.7195939999999</v>
      </c>
      <c r="D11" s="244">
        <v>2048.7240139999999</v>
      </c>
      <c r="E11" s="244">
        <v>2113.9509939999998</v>
      </c>
      <c r="F11" s="244">
        <v>2181.087239</v>
      </c>
      <c r="G11" s="244">
        <v>2261.1835179999998</v>
      </c>
      <c r="H11" s="244">
        <v>2294.3147779999999</v>
      </c>
      <c r="I11" s="244">
        <v>2253.5969300000002</v>
      </c>
      <c r="J11" s="244">
        <v>2171.7873399999999</v>
      </c>
      <c r="K11" s="244">
        <v>1752.5049899999999</v>
      </c>
      <c r="L11" s="244">
        <v>1644.3666700000001</v>
      </c>
      <c r="M11" s="244">
        <v>1547.95993</v>
      </c>
      <c r="N11" s="244">
        <v>1325.901822</v>
      </c>
      <c r="O11" s="244">
        <v>1194.2397940000001</v>
      </c>
      <c r="P11" s="244">
        <v>1289.2999990000001</v>
      </c>
      <c r="Q11" s="244">
        <v>1108.2428259999999</v>
      </c>
      <c r="R11" s="244">
        <v>1375.067</v>
      </c>
      <c r="S11" s="244">
        <v>1593.7305040000001</v>
      </c>
      <c r="T11" s="244">
        <v>1575.2819999999999</v>
      </c>
      <c r="U11" s="244">
        <v>1399.0669491000001</v>
      </c>
      <c r="V11" s="244">
        <v>1161.563838</v>
      </c>
      <c r="W11" s="244">
        <v>1175.8159097191881</v>
      </c>
      <c r="DA11" s="84" t="s">
        <v>1414</v>
      </c>
    </row>
    <row r="12" spans="1:105" ht="12" customHeight="1" x14ac:dyDescent="0.3">
      <c r="A12" s="201"/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DA12" s="173"/>
    </row>
    <row r="13" spans="1:105" ht="12" customHeight="1" x14ac:dyDescent="0.3">
      <c r="A13" s="30" t="s">
        <v>447</v>
      </c>
      <c r="B13" s="205"/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DA13" s="112"/>
    </row>
    <row r="14" spans="1:105" ht="12" customHeight="1" x14ac:dyDescent="0.3">
      <c r="A14" s="50" t="s">
        <v>1409</v>
      </c>
      <c r="B14" s="243">
        <v>8111.1111111111113</v>
      </c>
      <c r="C14" s="243">
        <v>8111.1111111111113</v>
      </c>
      <c r="D14" s="243">
        <v>8111.1111111111113</v>
      </c>
      <c r="E14" s="243">
        <v>8111.1111111111113</v>
      </c>
      <c r="F14" s="243">
        <v>8111.1111111111113</v>
      </c>
      <c r="G14" s="243">
        <v>8111.1111111111113</v>
      </c>
      <c r="H14" s="243">
        <v>8952.527883862238</v>
      </c>
      <c r="I14" s="243">
        <v>8952.527883862238</v>
      </c>
      <c r="J14" s="243">
        <v>8952.527883862238</v>
      </c>
      <c r="K14" s="243">
        <v>8952.527883862238</v>
      </c>
      <c r="L14" s="243">
        <v>8952.527883862238</v>
      </c>
      <c r="M14" s="243">
        <v>8111.1111111111113</v>
      </c>
      <c r="N14" s="243">
        <v>8111.1111111111113</v>
      </c>
      <c r="O14" s="243">
        <v>8111.1111111111113</v>
      </c>
      <c r="P14" s="243">
        <v>8111.1111111111113</v>
      </c>
      <c r="Q14" s="243">
        <v>7269.6943383599846</v>
      </c>
      <c r="R14" s="243">
        <v>7269.6943383599846</v>
      </c>
      <c r="S14" s="243">
        <v>7269.6943383599846</v>
      </c>
      <c r="T14" s="243">
        <v>7269.6943383599846</v>
      </c>
      <c r="U14" s="243">
        <v>7269.6943383599846</v>
      </c>
      <c r="V14" s="243">
        <v>7269.6943383599846</v>
      </c>
      <c r="W14" s="243">
        <v>7269.6943383599846</v>
      </c>
      <c r="DA14" s="83" t="s">
        <v>1415</v>
      </c>
    </row>
    <row r="15" spans="1:105" ht="12" customHeight="1" x14ac:dyDescent="0.3">
      <c r="A15" s="107" t="s">
        <v>1411</v>
      </c>
      <c r="B15" s="284">
        <v>10091.722105263159</v>
      </c>
      <c r="C15" s="284">
        <v>10091.722105263159</v>
      </c>
      <c r="D15" s="284">
        <v>10091.722105263159</v>
      </c>
      <c r="E15" s="284">
        <v>12916.472052237819</v>
      </c>
      <c r="F15" s="284">
        <v>11974.8887365796</v>
      </c>
      <c r="G15" s="284">
        <v>11974.8887365796</v>
      </c>
      <c r="H15" s="284">
        <v>11974.8887365796</v>
      </c>
      <c r="I15" s="284">
        <v>11974.8887365796</v>
      </c>
      <c r="J15" s="284">
        <v>11033.305420921381</v>
      </c>
      <c r="K15" s="284">
        <v>11033.305420921381</v>
      </c>
      <c r="L15" s="284">
        <v>11033.305420921381</v>
      </c>
      <c r="M15" s="284">
        <v>11974.8887365796</v>
      </c>
      <c r="N15" s="284">
        <v>12916.472052237819</v>
      </c>
      <c r="O15" s="284">
        <v>13858.05536789604</v>
      </c>
      <c r="P15" s="284">
        <v>14799.63868355426</v>
      </c>
      <c r="Q15" s="284">
        <v>16682.805314870689</v>
      </c>
      <c r="R15" s="284">
        <v>16682.805314870689</v>
      </c>
      <c r="S15" s="284">
        <v>16682.805314870689</v>
      </c>
      <c r="T15" s="284">
        <v>16682.805314870689</v>
      </c>
      <c r="U15" s="284">
        <v>16682.805314870689</v>
      </c>
      <c r="V15" s="284">
        <v>16682.805314870689</v>
      </c>
      <c r="W15" s="284">
        <v>16682.805314870689</v>
      </c>
      <c r="DA15" s="94" t="s">
        <v>1416</v>
      </c>
    </row>
    <row r="16" spans="1:105" ht="12" customHeight="1" x14ac:dyDescent="0.3">
      <c r="A16" s="49" t="s">
        <v>1413</v>
      </c>
      <c r="B16" s="244">
        <v>2085.5680055555549</v>
      </c>
      <c r="C16" s="244">
        <v>2085.5680055555549</v>
      </c>
      <c r="D16" s="244">
        <v>2320.7951668628111</v>
      </c>
      <c r="E16" s="244">
        <v>2320.7951668628111</v>
      </c>
      <c r="F16" s="244">
        <v>2353.1949889183429</v>
      </c>
      <c r="G16" s="244">
        <v>2556.022328170066</v>
      </c>
      <c r="H16" s="244">
        <v>2523.6225061145328</v>
      </c>
      <c r="I16" s="244">
        <v>2556.022328170066</v>
      </c>
      <c r="J16" s="244">
        <v>2385.5948109738752</v>
      </c>
      <c r="K16" s="244">
        <v>2353.1949889183429</v>
      </c>
      <c r="L16" s="244">
        <v>2150.3676496666199</v>
      </c>
      <c r="M16" s="244">
        <v>2182.767471722153</v>
      </c>
      <c r="N16" s="244">
        <v>2012.339954525962</v>
      </c>
      <c r="O16" s="244">
        <v>2077.1395986370262</v>
      </c>
      <c r="P16" s="244">
        <v>1874.3122593853041</v>
      </c>
      <c r="Q16" s="244">
        <v>1841.9124373297709</v>
      </c>
      <c r="R16" s="244">
        <v>1841.9124373297709</v>
      </c>
      <c r="S16" s="244">
        <v>1939.1119034963681</v>
      </c>
      <c r="T16" s="244">
        <v>1939.1119034963681</v>
      </c>
      <c r="U16" s="244">
        <v>1939.1119034963681</v>
      </c>
      <c r="V16" s="244">
        <v>1939.1119034963681</v>
      </c>
      <c r="W16" s="244">
        <v>1939.1119034963681</v>
      </c>
      <c r="DA16" s="84" t="s">
        <v>1417</v>
      </c>
    </row>
    <row r="17" spans="1:105" ht="12" customHeight="1" x14ac:dyDescent="0.3">
      <c r="A17" s="108" t="s">
        <v>452</v>
      </c>
      <c r="B17" s="212"/>
      <c r="C17" s="212"/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DA17" s="109"/>
    </row>
    <row r="18" spans="1:105" ht="12" customHeight="1" x14ac:dyDescent="0.3">
      <c r="A18" s="51" t="s">
        <v>1409</v>
      </c>
      <c r="B18" s="248">
        <v>0</v>
      </c>
      <c r="C18" s="243">
        <v>841.41677275112704</v>
      </c>
      <c r="D18" s="243">
        <v>0</v>
      </c>
      <c r="E18" s="243">
        <v>0</v>
      </c>
      <c r="F18" s="243">
        <v>0</v>
      </c>
      <c r="G18" s="243">
        <v>0</v>
      </c>
      <c r="H18" s="243">
        <v>1682.8335455022541</v>
      </c>
      <c r="I18" s="243">
        <v>0</v>
      </c>
      <c r="J18" s="243">
        <v>0</v>
      </c>
      <c r="K18" s="243">
        <v>0</v>
      </c>
      <c r="L18" s="243">
        <v>0</v>
      </c>
      <c r="M18" s="243">
        <v>0</v>
      </c>
      <c r="N18" s="243">
        <v>0</v>
      </c>
      <c r="O18" s="243">
        <v>0</v>
      </c>
      <c r="P18" s="243">
        <v>0</v>
      </c>
      <c r="Q18" s="243">
        <v>0</v>
      </c>
      <c r="R18" s="243">
        <v>0</v>
      </c>
      <c r="S18" s="243">
        <v>0</v>
      </c>
      <c r="T18" s="243">
        <v>0</v>
      </c>
      <c r="U18" s="243">
        <v>0</v>
      </c>
      <c r="V18" s="243">
        <v>841.41677275112704</v>
      </c>
      <c r="W18" s="243">
        <v>0</v>
      </c>
      <c r="DA18" s="83" t="s">
        <v>1418</v>
      </c>
    </row>
    <row r="19" spans="1:105" ht="12" customHeight="1" x14ac:dyDescent="0.3">
      <c r="A19" s="99" t="s">
        <v>1411</v>
      </c>
      <c r="B19" s="285">
        <v>0</v>
      </c>
      <c r="C19" s="284">
        <v>0</v>
      </c>
      <c r="D19" s="284">
        <v>0</v>
      </c>
      <c r="E19" s="284">
        <v>2824.7499469746572</v>
      </c>
      <c r="F19" s="284">
        <v>0</v>
      </c>
      <c r="G19" s="284">
        <v>0</v>
      </c>
      <c r="H19" s="284">
        <v>0</v>
      </c>
      <c r="I19" s="284">
        <v>0</v>
      </c>
      <c r="J19" s="284">
        <v>0</v>
      </c>
      <c r="K19" s="284">
        <v>0</v>
      </c>
      <c r="L19" s="284">
        <v>0</v>
      </c>
      <c r="M19" s="284">
        <v>1883.166631316438</v>
      </c>
      <c r="N19" s="284">
        <v>941.58331565821891</v>
      </c>
      <c r="O19" s="284">
        <v>941.58331565821891</v>
      </c>
      <c r="P19" s="284">
        <v>941.58331565821891</v>
      </c>
      <c r="Q19" s="284">
        <v>2824.7499469746572</v>
      </c>
      <c r="R19" s="284">
        <v>0</v>
      </c>
      <c r="S19" s="284">
        <v>0</v>
      </c>
      <c r="T19" s="284">
        <v>0</v>
      </c>
      <c r="U19" s="284">
        <v>941.58331565821891</v>
      </c>
      <c r="V19" s="284">
        <v>0</v>
      </c>
      <c r="W19" s="284">
        <v>0</v>
      </c>
      <c r="DA19" s="94" t="s">
        <v>1419</v>
      </c>
    </row>
    <row r="20" spans="1:105" ht="12" customHeight="1" x14ac:dyDescent="0.3">
      <c r="A20" s="52" t="s">
        <v>1413</v>
      </c>
      <c r="B20" s="249">
        <v>0</v>
      </c>
      <c r="C20" s="244">
        <v>32.399822055532283</v>
      </c>
      <c r="D20" s="244">
        <v>405.65467850344572</v>
      </c>
      <c r="E20" s="244">
        <v>32.399822055532283</v>
      </c>
      <c r="F20" s="244">
        <v>235.2271613072551</v>
      </c>
      <c r="G20" s="244">
        <v>202.8273392517228</v>
      </c>
      <c r="H20" s="244">
        <v>138.0276951406583</v>
      </c>
      <c r="I20" s="244">
        <v>64.799644111064566</v>
      </c>
      <c r="J20" s="244">
        <v>0</v>
      </c>
      <c r="K20" s="244">
        <v>0</v>
      </c>
      <c r="L20" s="244">
        <v>0</v>
      </c>
      <c r="M20" s="244">
        <v>32.399822055532283</v>
      </c>
      <c r="N20" s="244">
        <v>0</v>
      </c>
      <c r="O20" s="244">
        <v>64.799644111064566</v>
      </c>
      <c r="P20" s="244">
        <v>0</v>
      </c>
      <c r="Q20" s="244">
        <v>0</v>
      </c>
      <c r="R20" s="244">
        <v>170.42751719619059</v>
      </c>
      <c r="S20" s="244">
        <v>129.5992882221291</v>
      </c>
      <c r="T20" s="244">
        <v>202.8273392517228</v>
      </c>
      <c r="U20" s="244">
        <v>0</v>
      </c>
      <c r="V20" s="244">
        <v>202.8273392517228</v>
      </c>
      <c r="W20" s="244">
        <v>32.399822055532283</v>
      </c>
      <c r="DA20" s="84" t="s">
        <v>1420</v>
      </c>
    </row>
    <row r="21" spans="1:105" ht="12" customHeight="1" x14ac:dyDescent="0.3">
      <c r="A21" s="108" t="s">
        <v>457</v>
      </c>
      <c r="B21" s="247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DA21" s="109"/>
    </row>
    <row r="22" spans="1:105" ht="12" customHeight="1" x14ac:dyDescent="0.3">
      <c r="A22" s="51" t="s">
        <v>1409</v>
      </c>
      <c r="B22" s="248"/>
      <c r="C22" s="243">
        <f t="shared" ref="C22:W22" si="1">B14+C18-C14</f>
        <v>841.4167727511267</v>
      </c>
      <c r="D22" s="243">
        <f t="shared" si="1"/>
        <v>0</v>
      </c>
      <c r="E22" s="243">
        <f t="shared" si="1"/>
        <v>0</v>
      </c>
      <c r="F22" s="243">
        <f t="shared" si="1"/>
        <v>0</v>
      </c>
      <c r="G22" s="243">
        <f t="shared" si="1"/>
        <v>0</v>
      </c>
      <c r="H22" s="243">
        <f t="shared" si="1"/>
        <v>841.4167727511267</v>
      </c>
      <c r="I22" s="243">
        <f t="shared" si="1"/>
        <v>0</v>
      </c>
      <c r="J22" s="243">
        <f t="shared" si="1"/>
        <v>0</v>
      </c>
      <c r="K22" s="243">
        <f t="shared" si="1"/>
        <v>0</v>
      </c>
      <c r="L22" s="243">
        <f t="shared" si="1"/>
        <v>0</v>
      </c>
      <c r="M22" s="243">
        <f t="shared" si="1"/>
        <v>841.4167727511267</v>
      </c>
      <c r="N22" s="243">
        <f t="shared" si="1"/>
        <v>0</v>
      </c>
      <c r="O22" s="243">
        <f t="shared" si="1"/>
        <v>0</v>
      </c>
      <c r="P22" s="243">
        <f t="shared" si="1"/>
        <v>0</v>
      </c>
      <c r="Q22" s="243">
        <f t="shared" si="1"/>
        <v>841.4167727511267</v>
      </c>
      <c r="R22" s="243">
        <f t="shared" si="1"/>
        <v>0</v>
      </c>
      <c r="S22" s="243">
        <f t="shared" si="1"/>
        <v>0</v>
      </c>
      <c r="T22" s="243">
        <f t="shared" si="1"/>
        <v>0</v>
      </c>
      <c r="U22" s="243">
        <f t="shared" si="1"/>
        <v>0</v>
      </c>
      <c r="V22" s="243">
        <f t="shared" si="1"/>
        <v>841.4167727511267</v>
      </c>
      <c r="W22" s="243">
        <f t="shared" si="1"/>
        <v>0</v>
      </c>
      <c r="DA22" s="83"/>
    </row>
    <row r="23" spans="1:105" ht="12" customHeight="1" x14ac:dyDescent="0.3">
      <c r="A23" s="99" t="s">
        <v>1411</v>
      </c>
      <c r="B23" s="285"/>
      <c r="C23" s="284">
        <f t="shared" ref="C23:W23" si="2">B15+C19-C15</f>
        <v>0</v>
      </c>
      <c r="D23" s="284">
        <f t="shared" si="2"/>
        <v>0</v>
      </c>
      <c r="E23" s="284">
        <f t="shared" si="2"/>
        <v>0</v>
      </c>
      <c r="F23" s="284">
        <f t="shared" si="2"/>
        <v>941.58331565821936</v>
      </c>
      <c r="G23" s="284">
        <f t="shared" si="2"/>
        <v>0</v>
      </c>
      <c r="H23" s="284">
        <f t="shared" si="2"/>
        <v>0</v>
      </c>
      <c r="I23" s="284">
        <f t="shared" si="2"/>
        <v>0</v>
      </c>
      <c r="J23" s="284">
        <f t="shared" si="2"/>
        <v>941.58331565821936</v>
      </c>
      <c r="K23" s="284">
        <f t="shared" si="2"/>
        <v>0</v>
      </c>
      <c r="L23" s="284">
        <f t="shared" si="2"/>
        <v>0</v>
      </c>
      <c r="M23" s="284">
        <f t="shared" si="2"/>
        <v>941.58331565821936</v>
      </c>
      <c r="N23" s="284">
        <f t="shared" si="2"/>
        <v>0</v>
      </c>
      <c r="O23" s="284">
        <f t="shared" si="2"/>
        <v>0</v>
      </c>
      <c r="P23" s="284">
        <f t="shared" si="2"/>
        <v>0</v>
      </c>
      <c r="Q23" s="284">
        <f t="shared" si="2"/>
        <v>941.58331565822664</v>
      </c>
      <c r="R23" s="284">
        <f t="shared" si="2"/>
        <v>0</v>
      </c>
      <c r="S23" s="284">
        <f t="shared" si="2"/>
        <v>0</v>
      </c>
      <c r="T23" s="284">
        <f t="shared" si="2"/>
        <v>0</v>
      </c>
      <c r="U23" s="284">
        <f t="shared" si="2"/>
        <v>941.58331565821936</v>
      </c>
      <c r="V23" s="284">
        <f t="shared" si="2"/>
        <v>0</v>
      </c>
      <c r="W23" s="284">
        <f t="shared" si="2"/>
        <v>0</v>
      </c>
      <c r="DA23" s="94"/>
    </row>
    <row r="24" spans="1:105" ht="12" customHeight="1" x14ac:dyDescent="0.3">
      <c r="A24" s="52" t="s">
        <v>1413</v>
      </c>
      <c r="B24" s="249"/>
      <c r="C24" s="244">
        <f t="shared" ref="C24:W24" si="3">B16+C20-C16</f>
        <v>32.39982205553224</v>
      </c>
      <c r="D24" s="244">
        <f t="shared" si="3"/>
        <v>170.42751719618946</v>
      </c>
      <c r="E24" s="244">
        <f t="shared" si="3"/>
        <v>32.39982205553224</v>
      </c>
      <c r="F24" s="244">
        <f t="shared" si="3"/>
        <v>202.82733925172352</v>
      </c>
      <c r="G24" s="244">
        <f t="shared" si="3"/>
        <v>0</v>
      </c>
      <c r="H24" s="244">
        <f t="shared" si="3"/>
        <v>170.42751719619127</v>
      </c>
      <c r="I24" s="244">
        <f t="shared" si="3"/>
        <v>32.399822055531331</v>
      </c>
      <c r="J24" s="244">
        <f t="shared" si="3"/>
        <v>170.42751719619082</v>
      </c>
      <c r="K24" s="244">
        <f t="shared" si="3"/>
        <v>32.39982205553224</v>
      </c>
      <c r="L24" s="244">
        <f t="shared" si="3"/>
        <v>202.82733925172306</v>
      </c>
      <c r="M24" s="244">
        <f t="shared" si="3"/>
        <v>0</v>
      </c>
      <c r="N24" s="244">
        <f t="shared" si="3"/>
        <v>170.42751719619105</v>
      </c>
      <c r="O24" s="244">
        <f t="shared" si="3"/>
        <v>0</v>
      </c>
      <c r="P24" s="244">
        <f t="shared" si="3"/>
        <v>202.82733925172215</v>
      </c>
      <c r="Q24" s="244">
        <f t="shared" si="3"/>
        <v>32.39982205553315</v>
      </c>
      <c r="R24" s="244">
        <f t="shared" si="3"/>
        <v>170.42751719619059</v>
      </c>
      <c r="S24" s="244">
        <f t="shared" si="3"/>
        <v>32.399822055532013</v>
      </c>
      <c r="T24" s="244">
        <f t="shared" si="3"/>
        <v>202.82733925172261</v>
      </c>
      <c r="U24" s="244">
        <f t="shared" si="3"/>
        <v>0</v>
      </c>
      <c r="V24" s="244">
        <f t="shared" si="3"/>
        <v>202.82733925172261</v>
      </c>
      <c r="W24" s="244">
        <f t="shared" si="3"/>
        <v>32.39982205553224</v>
      </c>
      <c r="DA24" s="84"/>
    </row>
    <row r="25" spans="1:105" ht="12" customHeight="1" x14ac:dyDescent="0.3">
      <c r="A25" s="30" t="s">
        <v>458</v>
      </c>
      <c r="B25" s="205"/>
      <c r="C25" s="205"/>
      <c r="D25" s="205"/>
      <c r="E25" s="205"/>
      <c r="F25" s="205"/>
      <c r="G25" s="205"/>
      <c r="H25" s="205"/>
      <c r="I25" s="205"/>
      <c r="J25" s="205"/>
      <c r="K25" s="205"/>
      <c r="L25" s="205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DA25" s="112"/>
    </row>
    <row r="26" spans="1:105" ht="12" customHeight="1" x14ac:dyDescent="0.3">
      <c r="A26" s="50" t="s">
        <v>1409</v>
      </c>
      <c r="B26" s="243">
        <f t="shared" ref="B26:W26" si="4">B14-B9</f>
        <v>961.11111111111131</v>
      </c>
      <c r="C26" s="243">
        <f t="shared" si="4"/>
        <v>954.11111111111131</v>
      </c>
      <c r="D26" s="243">
        <f t="shared" si="4"/>
        <v>1131.1111111111113</v>
      </c>
      <c r="E26" s="243">
        <f t="shared" si="4"/>
        <v>1561.1111111111113</v>
      </c>
      <c r="F26" s="243">
        <f t="shared" si="4"/>
        <v>1396.1111111111113</v>
      </c>
      <c r="G26" s="243">
        <f t="shared" si="4"/>
        <v>517.11111111111131</v>
      </c>
      <c r="H26" s="243">
        <f t="shared" si="4"/>
        <v>760.39188386223759</v>
      </c>
      <c r="I26" s="243">
        <f t="shared" si="4"/>
        <v>2022.527883862238</v>
      </c>
      <c r="J26" s="243">
        <f t="shared" si="4"/>
        <v>2242.527883862238</v>
      </c>
      <c r="K26" s="243">
        <f t="shared" si="4"/>
        <v>2962.527883862238</v>
      </c>
      <c r="L26" s="243">
        <f t="shared" si="4"/>
        <v>2857.527883862238</v>
      </c>
      <c r="M26" s="243">
        <f t="shared" si="4"/>
        <v>1157.1111111111113</v>
      </c>
      <c r="N26" s="243">
        <f t="shared" si="4"/>
        <v>1831.1111111111113</v>
      </c>
      <c r="O26" s="243">
        <f t="shared" si="4"/>
        <v>1992.1111111111113</v>
      </c>
      <c r="P26" s="243">
        <f t="shared" si="4"/>
        <v>2011.1111111111113</v>
      </c>
      <c r="Q26" s="243">
        <f t="shared" si="4"/>
        <v>1719.0611315347887</v>
      </c>
      <c r="R26" s="243">
        <f t="shared" si="4"/>
        <v>1506.3132827861546</v>
      </c>
      <c r="S26" s="243">
        <f t="shared" si="4"/>
        <v>1686.4212108337906</v>
      </c>
      <c r="T26" s="243">
        <f t="shared" si="4"/>
        <v>1619.4182799139789</v>
      </c>
      <c r="U26" s="243">
        <f t="shared" si="4"/>
        <v>1435.4832137341482</v>
      </c>
      <c r="V26" s="243">
        <f t="shared" si="4"/>
        <v>1251.5481475543193</v>
      </c>
      <c r="W26" s="243">
        <f t="shared" si="4"/>
        <v>1197.3710268264767</v>
      </c>
      <c r="DA26" s="83"/>
    </row>
    <row r="27" spans="1:105" ht="12" customHeight="1" x14ac:dyDescent="0.3">
      <c r="A27" s="107" t="s">
        <v>1411</v>
      </c>
      <c r="B27" s="284">
        <f t="shared" ref="B27:W27" si="5">B15-B10</f>
        <v>504.58610526315715</v>
      </c>
      <c r="C27" s="284">
        <f t="shared" si="5"/>
        <v>519.20510526315957</v>
      </c>
      <c r="D27" s="284">
        <f t="shared" si="5"/>
        <v>1042.0717052631608</v>
      </c>
      <c r="E27" s="284">
        <f t="shared" si="5"/>
        <v>804.74588043781841</v>
      </c>
      <c r="F27" s="284">
        <f t="shared" si="5"/>
        <v>2366.0387365796014</v>
      </c>
      <c r="G27" s="284">
        <f t="shared" si="5"/>
        <v>2573.7011365796025</v>
      </c>
      <c r="H27" s="284">
        <f t="shared" si="5"/>
        <v>2402.5595365796016</v>
      </c>
      <c r="I27" s="284">
        <f t="shared" si="5"/>
        <v>2233.3527365796017</v>
      </c>
      <c r="J27" s="284">
        <f t="shared" si="5"/>
        <v>1428.1514209213819</v>
      </c>
      <c r="K27" s="284">
        <f t="shared" si="5"/>
        <v>3193.6364209213825</v>
      </c>
      <c r="L27" s="284">
        <f t="shared" si="5"/>
        <v>3024.0104209213805</v>
      </c>
      <c r="M27" s="284">
        <f t="shared" si="5"/>
        <v>642.21673657959946</v>
      </c>
      <c r="N27" s="284">
        <f t="shared" si="5"/>
        <v>863.08205223781988</v>
      </c>
      <c r="O27" s="284">
        <f t="shared" si="5"/>
        <v>1025.2973678960407</v>
      </c>
      <c r="P27" s="284">
        <f t="shared" si="5"/>
        <v>983.3603835542599</v>
      </c>
      <c r="Q27" s="284">
        <f t="shared" si="5"/>
        <v>953.4294328706892</v>
      </c>
      <c r="R27" s="284">
        <f t="shared" si="5"/>
        <v>2394.9735148706895</v>
      </c>
      <c r="S27" s="284">
        <f t="shared" si="5"/>
        <v>5466.62578487069</v>
      </c>
      <c r="T27" s="284">
        <f t="shared" si="5"/>
        <v>3900.7911148706899</v>
      </c>
      <c r="U27" s="284">
        <f t="shared" si="5"/>
        <v>2910.5480248706899</v>
      </c>
      <c r="V27" s="284">
        <f t="shared" si="5"/>
        <v>4511.409164870689</v>
      </c>
      <c r="W27" s="284">
        <f t="shared" si="5"/>
        <v>3910.6000141738896</v>
      </c>
      <c r="DA27" s="94"/>
    </row>
    <row r="28" spans="1:105" ht="12" customHeight="1" x14ac:dyDescent="0.3">
      <c r="A28" s="49" t="s">
        <v>1413</v>
      </c>
      <c r="B28" s="244">
        <f t="shared" ref="B28:W28" si="6">B16-B11</f>
        <v>208.5568005555549</v>
      </c>
      <c r="C28" s="244">
        <f t="shared" si="6"/>
        <v>151.848411555555</v>
      </c>
      <c r="D28" s="244">
        <f t="shared" si="6"/>
        <v>272.07115286281123</v>
      </c>
      <c r="E28" s="244">
        <f t="shared" si="6"/>
        <v>206.84417286281132</v>
      </c>
      <c r="F28" s="244">
        <f t="shared" si="6"/>
        <v>172.10774991834296</v>
      </c>
      <c r="G28" s="244">
        <f t="shared" si="6"/>
        <v>294.83881017006615</v>
      </c>
      <c r="H28" s="244">
        <f t="shared" si="6"/>
        <v>229.30772811453289</v>
      </c>
      <c r="I28" s="244">
        <f t="shared" si="6"/>
        <v>302.42539817006582</v>
      </c>
      <c r="J28" s="244">
        <f t="shared" si="6"/>
        <v>213.8074709738753</v>
      </c>
      <c r="K28" s="244">
        <f t="shared" si="6"/>
        <v>600.68999891834301</v>
      </c>
      <c r="L28" s="244">
        <f t="shared" si="6"/>
        <v>506.00097966661974</v>
      </c>
      <c r="M28" s="244">
        <f t="shared" si="6"/>
        <v>634.80754172215302</v>
      </c>
      <c r="N28" s="244">
        <f t="shared" si="6"/>
        <v>686.43813252596192</v>
      </c>
      <c r="O28" s="244">
        <f t="shared" si="6"/>
        <v>882.89980463702614</v>
      </c>
      <c r="P28" s="244">
        <f t="shared" si="6"/>
        <v>585.01226038530399</v>
      </c>
      <c r="Q28" s="244">
        <f t="shared" si="6"/>
        <v>733.66961132977099</v>
      </c>
      <c r="R28" s="244">
        <f t="shared" si="6"/>
        <v>466.8454373297709</v>
      </c>
      <c r="S28" s="244">
        <f t="shared" si="6"/>
        <v>345.38139949636798</v>
      </c>
      <c r="T28" s="244">
        <f t="shared" si="6"/>
        <v>363.82990349636816</v>
      </c>
      <c r="U28" s="244">
        <f t="shared" si="6"/>
        <v>540.04495439636798</v>
      </c>
      <c r="V28" s="244">
        <f t="shared" si="6"/>
        <v>777.54806549636805</v>
      </c>
      <c r="W28" s="244">
        <f t="shared" si="6"/>
        <v>763.29599377718</v>
      </c>
      <c r="DA28" s="84"/>
    </row>
    <row r="29" spans="1:105" ht="12" customHeight="1" x14ac:dyDescent="0.3">
      <c r="A29" s="142"/>
      <c r="B29" s="246"/>
      <c r="C29" s="246"/>
      <c r="D29" s="246"/>
      <c r="E29" s="246"/>
      <c r="F29" s="246"/>
      <c r="G29" s="246"/>
      <c r="H29" s="246"/>
      <c r="I29" s="246"/>
      <c r="J29" s="246"/>
      <c r="K29" s="246"/>
      <c r="L29" s="246"/>
      <c r="M29" s="246"/>
      <c r="N29" s="246"/>
      <c r="O29" s="246"/>
      <c r="P29" s="246"/>
      <c r="Q29" s="246"/>
      <c r="R29" s="246"/>
      <c r="S29" s="246"/>
      <c r="T29" s="246"/>
      <c r="U29" s="246"/>
      <c r="V29" s="246"/>
      <c r="W29" s="246"/>
      <c r="DA29" s="173"/>
    </row>
    <row r="30" spans="1:105" ht="12" customHeight="1" x14ac:dyDescent="0.3">
      <c r="A30" s="30" t="s">
        <v>67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DA30" s="112"/>
    </row>
    <row r="31" spans="1:105" ht="12" customHeight="1" x14ac:dyDescent="0.3">
      <c r="A31" s="31" t="s">
        <v>68</v>
      </c>
      <c r="B31" s="212">
        <v>1478.7319862424761</v>
      </c>
      <c r="C31" s="212">
        <v>1379.293981083405</v>
      </c>
      <c r="D31" s="212">
        <v>1338.0839208942391</v>
      </c>
      <c r="E31" s="212">
        <v>1517.840670679278</v>
      </c>
      <c r="F31" s="212">
        <v>1444.209716251074</v>
      </c>
      <c r="G31" s="212">
        <v>1486.77901977644</v>
      </c>
      <c r="H31" s="212">
        <v>1552.7593293207219</v>
      </c>
      <c r="I31" s="212">
        <v>1442.947635425623</v>
      </c>
      <c r="J31" s="212">
        <v>1500.845485812554</v>
      </c>
      <c r="K31" s="212">
        <v>1244.1592433362</v>
      </c>
      <c r="L31" s="212">
        <v>1254.7972688852601</v>
      </c>
      <c r="M31" s="212">
        <v>1445.4442023609261</v>
      </c>
      <c r="N31" s="212">
        <v>1360.6561454561461</v>
      </c>
      <c r="O31" s="212">
        <v>1372.7377681396711</v>
      </c>
      <c r="P31" s="212">
        <v>1377.4985444706019</v>
      </c>
      <c r="Q31" s="212">
        <v>1362.9710522272269</v>
      </c>
      <c r="R31" s="212">
        <v>1382.6274265313059</v>
      </c>
      <c r="S31" s="212">
        <v>1265.2295922751459</v>
      </c>
      <c r="T31" s="212">
        <v>1328.3748213471731</v>
      </c>
      <c r="U31" s="212">
        <v>1333.4170742740421</v>
      </c>
      <c r="V31" s="212">
        <v>1277.0492043216029</v>
      </c>
      <c r="W31" s="212">
        <v>1317.641445290428</v>
      </c>
      <c r="DA31" s="109" t="s">
        <v>1421</v>
      </c>
    </row>
    <row r="32" spans="1:105" ht="12" customHeight="1" x14ac:dyDescent="0.3">
      <c r="A32" s="24" t="s">
        <v>30</v>
      </c>
      <c r="B32" s="215">
        <v>335.3122957867584</v>
      </c>
      <c r="C32" s="215">
        <v>249.91840068787619</v>
      </c>
      <c r="D32" s="215">
        <v>227.55649183147031</v>
      </c>
      <c r="E32" s="215">
        <v>160.34883920894239</v>
      </c>
      <c r="F32" s="215">
        <v>181.36337059329321</v>
      </c>
      <c r="G32" s="215">
        <v>172.48822012037829</v>
      </c>
      <c r="H32" s="215">
        <v>226.5717970765262</v>
      </c>
      <c r="I32" s="215">
        <v>228.42837489251929</v>
      </c>
      <c r="J32" s="215">
        <v>249.6595012897678</v>
      </c>
      <c r="K32" s="215">
        <v>187.1931212381771</v>
      </c>
      <c r="L32" s="215">
        <v>270.95331040412719</v>
      </c>
      <c r="M32" s="215">
        <v>267.50980223559759</v>
      </c>
      <c r="N32" s="215">
        <v>271.46698194325018</v>
      </c>
      <c r="O32" s="215">
        <v>337.41341358555451</v>
      </c>
      <c r="P32" s="215">
        <v>341.1806534823732</v>
      </c>
      <c r="Q32" s="215">
        <v>341.53052450558903</v>
      </c>
      <c r="R32" s="215">
        <v>330.55537403267408</v>
      </c>
      <c r="S32" s="215">
        <v>311.90206362854678</v>
      </c>
      <c r="T32" s="215">
        <v>338.48796216681001</v>
      </c>
      <c r="U32" s="215">
        <v>337.25674978503861</v>
      </c>
      <c r="V32" s="215">
        <v>272.70404127257092</v>
      </c>
      <c r="W32" s="215">
        <v>301.41487532244201</v>
      </c>
      <c r="DA32" s="85" t="s">
        <v>1422</v>
      </c>
    </row>
    <row r="33" spans="1:105" ht="12" customHeight="1" x14ac:dyDescent="0.3">
      <c r="A33" s="14" t="s">
        <v>31</v>
      </c>
      <c r="B33" s="206">
        <f t="shared" ref="B33:W33" si="7">B34+B35+B36+B37+B38</f>
        <v>289.11341358555467</v>
      </c>
      <c r="C33" s="206">
        <f t="shared" si="7"/>
        <v>252.33594153052445</v>
      </c>
      <c r="D33" s="206">
        <f t="shared" si="7"/>
        <v>265.71134995700766</v>
      </c>
      <c r="E33" s="206">
        <f t="shared" si="7"/>
        <v>342.01306964746351</v>
      </c>
      <c r="F33" s="206">
        <f t="shared" si="7"/>
        <v>282.52132416165091</v>
      </c>
      <c r="G33" s="206">
        <f t="shared" si="7"/>
        <v>283.42407566637996</v>
      </c>
      <c r="H33" s="206">
        <f t="shared" si="7"/>
        <v>298.00326741186586</v>
      </c>
      <c r="I33" s="206">
        <f t="shared" si="7"/>
        <v>271.12828890799653</v>
      </c>
      <c r="J33" s="206">
        <f t="shared" si="7"/>
        <v>274.3766122098022</v>
      </c>
      <c r="K33" s="206">
        <f t="shared" si="7"/>
        <v>265.40077386070504</v>
      </c>
      <c r="L33" s="206">
        <f t="shared" si="7"/>
        <v>163.04574376612206</v>
      </c>
      <c r="M33" s="206">
        <f t="shared" si="7"/>
        <v>202.78968185726572</v>
      </c>
      <c r="N33" s="206">
        <f t="shared" si="7"/>
        <v>138.83637145313844</v>
      </c>
      <c r="O33" s="206">
        <f t="shared" si="7"/>
        <v>114.63172828890799</v>
      </c>
      <c r="P33" s="206">
        <f t="shared" si="7"/>
        <v>100.42992261392949</v>
      </c>
      <c r="Q33" s="206">
        <f t="shared" si="7"/>
        <v>89.829922613929483</v>
      </c>
      <c r="R33" s="206">
        <f t="shared" si="7"/>
        <v>76.941788478073946</v>
      </c>
      <c r="S33" s="206">
        <f t="shared" si="7"/>
        <v>61.859243336199484</v>
      </c>
      <c r="T33" s="206">
        <f t="shared" si="7"/>
        <v>76.164660361134992</v>
      </c>
      <c r="U33" s="206">
        <f t="shared" si="7"/>
        <v>76.693379191745478</v>
      </c>
      <c r="V33" s="206">
        <f t="shared" si="7"/>
        <v>104.01410146173689</v>
      </c>
      <c r="W33" s="206">
        <f t="shared" si="7"/>
        <v>94.875150472914882</v>
      </c>
      <c r="DA33" s="71"/>
    </row>
    <row r="34" spans="1:105" ht="12" customHeight="1" x14ac:dyDescent="0.3">
      <c r="A34" s="18" t="s">
        <v>32</v>
      </c>
      <c r="B34" s="206">
        <v>0</v>
      </c>
      <c r="C34" s="206">
        <v>0</v>
      </c>
      <c r="D34" s="206">
        <v>0</v>
      </c>
      <c r="E34" s="206">
        <v>0</v>
      </c>
      <c r="F34" s="206">
        <v>0</v>
      </c>
      <c r="G34" s="206">
        <v>0</v>
      </c>
      <c r="H34" s="206">
        <v>0</v>
      </c>
      <c r="I34" s="206">
        <v>0</v>
      </c>
      <c r="J34" s="206">
        <v>0</v>
      </c>
      <c r="K34" s="206">
        <v>0</v>
      </c>
      <c r="L34" s="206">
        <v>0</v>
      </c>
      <c r="M34" s="206">
        <v>0</v>
      </c>
      <c r="N34" s="206">
        <v>0</v>
      </c>
      <c r="O34" s="206">
        <v>0</v>
      </c>
      <c r="P34" s="206">
        <v>0</v>
      </c>
      <c r="Q34" s="206">
        <v>0</v>
      </c>
      <c r="R34" s="206">
        <v>0</v>
      </c>
      <c r="S34" s="206">
        <v>0</v>
      </c>
      <c r="T34" s="206">
        <v>0</v>
      </c>
      <c r="U34" s="206">
        <v>0</v>
      </c>
      <c r="V34" s="206">
        <v>0</v>
      </c>
      <c r="W34" s="206">
        <v>0</v>
      </c>
      <c r="DA34" s="71" t="s">
        <v>1423</v>
      </c>
    </row>
    <row r="35" spans="1:105" ht="12" customHeight="1" x14ac:dyDescent="0.3">
      <c r="A35" s="18" t="s">
        <v>33</v>
      </c>
      <c r="B35" s="206">
        <v>1.098710232158211</v>
      </c>
      <c r="C35" s="206">
        <v>0</v>
      </c>
      <c r="D35" s="206">
        <v>0</v>
      </c>
      <c r="E35" s="206">
        <v>0</v>
      </c>
      <c r="F35" s="206">
        <v>0</v>
      </c>
      <c r="G35" s="206">
        <v>0</v>
      </c>
      <c r="H35" s="206">
        <v>0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  <c r="N35" s="206">
        <v>0</v>
      </c>
      <c r="O35" s="206">
        <v>0</v>
      </c>
      <c r="P35" s="206">
        <v>0</v>
      </c>
      <c r="Q35" s="206">
        <v>0</v>
      </c>
      <c r="R35" s="206">
        <v>0</v>
      </c>
      <c r="S35" s="206">
        <v>0</v>
      </c>
      <c r="T35" s="206">
        <v>0</v>
      </c>
      <c r="U35" s="206">
        <v>0</v>
      </c>
      <c r="V35" s="206">
        <v>0</v>
      </c>
      <c r="W35" s="206">
        <v>0</v>
      </c>
      <c r="DA35" s="71" t="s">
        <v>1424</v>
      </c>
    </row>
    <row r="36" spans="1:105" ht="12" customHeight="1" x14ac:dyDescent="0.3">
      <c r="A36" s="18" t="s">
        <v>69</v>
      </c>
      <c r="B36" s="206">
        <v>1.0174548581255369</v>
      </c>
      <c r="C36" s="206">
        <v>8.139896818572657</v>
      </c>
      <c r="D36" s="206">
        <v>8.139896818572657</v>
      </c>
      <c r="E36" s="206">
        <v>9.1573516766981928</v>
      </c>
      <c r="F36" s="206">
        <v>11.192347377472061</v>
      </c>
      <c r="G36" s="206">
        <v>9.1573516766981928</v>
      </c>
      <c r="H36" s="206">
        <v>8.139896818572657</v>
      </c>
      <c r="I36" s="206">
        <v>6.1049011177987964</v>
      </c>
      <c r="J36" s="206">
        <v>6.1049011177987964</v>
      </c>
      <c r="K36" s="206">
        <v>3.0524505588993982</v>
      </c>
      <c r="L36" s="206">
        <v>4.0699054170249349</v>
      </c>
      <c r="M36" s="206">
        <v>4.0699054170249349</v>
      </c>
      <c r="N36" s="206">
        <v>8.139896818572657</v>
      </c>
      <c r="O36" s="206">
        <v>9.1573516766981928</v>
      </c>
      <c r="P36" s="206">
        <v>8.139896818572657</v>
      </c>
      <c r="Q36" s="206">
        <v>9.1573516766981928</v>
      </c>
      <c r="R36" s="206">
        <v>7.1223559759243331</v>
      </c>
      <c r="S36" s="206">
        <v>7.3258813413585564</v>
      </c>
      <c r="T36" s="206">
        <v>7.224161650902837</v>
      </c>
      <c r="U36" s="206">
        <v>7.1223559759243331</v>
      </c>
      <c r="V36" s="206">
        <v>34.611177987962172</v>
      </c>
      <c r="W36" s="206">
        <v>32.762510748065353</v>
      </c>
      <c r="DA36" s="71" t="s">
        <v>1425</v>
      </c>
    </row>
    <row r="37" spans="1:105" ht="12" customHeight="1" x14ac:dyDescent="0.3">
      <c r="A37" s="18" t="s">
        <v>70</v>
      </c>
      <c r="B37" s="206">
        <v>139.48598452278591</v>
      </c>
      <c r="C37" s="206">
        <v>112.7352536543422</v>
      </c>
      <c r="D37" s="206">
        <v>103.1814273430782</v>
      </c>
      <c r="E37" s="206">
        <v>185.3444539982803</v>
      </c>
      <c r="F37" s="206">
        <v>171.9690455717971</v>
      </c>
      <c r="G37" s="206">
        <v>154.77214101461729</v>
      </c>
      <c r="H37" s="206">
        <v>188.2105760963027</v>
      </c>
      <c r="I37" s="206">
        <v>174.83516766981941</v>
      </c>
      <c r="J37" s="206">
        <v>217.82742906276869</v>
      </c>
      <c r="K37" s="206">
        <v>195.85365434221839</v>
      </c>
      <c r="L37" s="206">
        <v>103.1814273430782</v>
      </c>
      <c r="M37" s="206">
        <v>137.57523645743771</v>
      </c>
      <c r="N37" s="206">
        <v>64.966122098022353</v>
      </c>
      <c r="O37" s="206">
        <v>49.679965606190883</v>
      </c>
      <c r="P37" s="206">
        <v>25.79535683576956</v>
      </c>
      <c r="Q37" s="206">
        <v>23.88460877042132</v>
      </c>
      <c r="R37" s="206">
        <v>20.063026655202059</v>
      </c>
      <c r="S37" s="206">
        <v>18.53447979363715</v>
      </c>
      <c r="T37" s="206">
        <v>20.63628546861565</v>
      </c>
      <c r="U37" s="206">
        <v>16.910318142734312</v>
      </c>
      <c r="V37" s="206">
        <v>16.307480653482369</v>
      </c>
      <c r="W37" s="206">
        <v>15.14952708512468</v>
      </c>
      <c r="DA37" s="71" t="s">
        <v>1426</v>
      </c>
    </row>
    <row r="38" spans="1:105" ht="12" customHeight="1" x14ac:dyDescent="0.3">
      <c r="A38" s="18" t="s">
        <v>34</v>
      </c>
      <c r="B38" s="206">
        <v>147.51126397248501</v>
      </c>
      <c r="C38" s="206">
        <v>131.46079105760961</v>
      </c>
      <c r="D38" s="206">
        <v>154.39002579535679</v>
      </c>
      <c r="E38" s="206">
        <v>147.51126397248501</v>
      </c>
      <c r="F38" s="206">
        <v>99.359931212381767</v>
      </c>
      <c r="G38" s="206">
        <v>119.4945829750645</v>
      </c>
      <c r="H38" s="206">
        <v>101.6527944969905</v>
      </c>
      <c r="I38" s="206">
        <v>90.188220120378318</v>
      </c>
      <c r="J38" s="206">
        <v>50.444282029234728</v>
      </c>
      <c r="K38" s="206">
        <v>66.494668959587273</v>
      </c>
      <c r="L38" s="206">
        <v>55.794411006018912</v>
      </c>
      <c r="M38" s="206">
        <v>61.144539982803089</v>
      </c>
      <c r="N38" s="206">
        <v>65.730352536543421</v>
      </c>
      <c r="O38" s="206">
        <v>55.794411006018912</v>
      </c>
      <c r="P38" s="206">
        <v>66.494668959587273</v>
      </c>
      <c r="Q38" s="206">
        <v>56.787962166809969</v>
      </c>
      <c r="R38" s="206">
        <v>49.756405846947551</v>
      </c>
      <c r="S38" s="206">
        <v>35.998882201203777</v>
      </c>
      <c r="T38" s="206">
        <v>48.304213241616509</v>
      </c>
      <c r="U38" s="206">
        <v>52.660705073086838</v>
      </c>
      <c r="V38" s="206">
        <v>53.095442820292341</v>
      </c>
      <c r="W38" s="206">
        <v>46.963112639724848</v>
      </c>
      <c r="DA38" s="71" t="s">
        <v>1427</v>
      </c>
    </row>
    <row r="39" spans="1:105" ht="12" customHeight="1" x14ac:dyDescent="0.3">
      <c r="A39" s="14" t="s">
        <v>35</v>
      </c>
      <c r="B39" s="206">
        <f t="shared" ref="B39:W39" si="8">B40+B41</f>
        <v>438.21762682717099</v>
      </c>
      <c r="C39" s="206">
        <f t="shared" si="8"/>
        <v>421.34075666380051</v>
      </c>
      <c r="D39" s="206">
        <f t="shared" si="8"/>
        <v>387.37841788478067</v>
      </c>
      <c r="E39" s="206">
        <f t="shared" si="8"/>
        <v>548.75477214101454</v>
      </c>
      <c r="F39" s="206">
        <f t="shared" si="8"/>
        <v>558.84325021496124</v>
      </c>
      <c r="G39" s="206">
        <f t="shared" si="8"/>
        <v>599.80146173688729</v>
      </c>
      <c r="H39" s="206">
        <f t="shared" si="8"/>
        <v>595.71367153912286</v>
      </c>
      <c r="I39" s="206">
        <f t="shared" si="8"/>
        <v>595.14316423043852</v>
      </c>
      <c r="J39" s="206">
        <f t="shared" si="8"/>
        <v>546.67652622527942</v>
      </c>
      <c r="K39" s="206">
        <f t="shared" si="8"/>
        <v>407.8470335339639</v>
      </c>
      <c r="L39" s="206">
        <f t="shared" si="8"/>
        <v>437.01109200343939</v>
      </c>
      <c r="M39" s="206">
        <f t="shared" si="8"/>
        <v>469.86268271711089</v>
      </c>
      <c r="N39" s="206">
        <f t="shared" si="8"/>
        <v>496.63422184006868</v>
      </c>
      <c r="O39" s="206">
        <f t="shared" si="8"/>
        <v>477.86190885640582</v>
      </c>
      <c r="P39" s="206">
        <f t="shared" si="8"/>
        <v>490.46431642304378</v>
      </c>
      <c r="Q39" s="206">
        <f t="shared" si="8"/>
        <v>490.46225279449698</v>
      </c>
      <c r="R39" s="206">
        <f t="shared" si="8"/>
        <v>535.60954428202922</v>
      </c>
      <c r="S39" s="206">
        <f t="shared" si="8"/>
        <v>519.40851246775571</v>
      </c>
      <c r="T39" s="206">
        <f t="shared" si="8"/>
        <v>504.55451418744622</v>
      </c>
      <c r="U39" s="206">
        <f t="shared" si="8"/>
        <v>501.87652622527941</v>
      </c>
      <c r="V39" s="206">
        <f t="shared" si="8"/>
        <v>475.30223559759241</v>
      </c>
      <c r="W39" s="206">
        <f t="shared" si="8"/>
        <v>485.37687016337048</v>
      </c>
      <c r="DA39" s="71"/>
    </row>
    <row r="40" spans="1:105" ht="12" customHeight="1" x14ac:dyDescent="0.3">
      <c r="A40" s="18" t="s">
        <v>72</v>
      </c>
      <c r="B40" s="206">
        <v>438.21762682717099</v>
      </c>
      <c r="C40" s="206">
        <v>421.34075666380051</v>
      </c>
      <c r="D40" s="206">
        <v>387.37841788478067</v>
      </c>
      <c r="E40" s="206">
        <v>548.75477214101454</v>
      </c>
      <c r="F40" s="206">
        <v>558.84325021496124</v>
      </c>
      <c r="G40" s="206">
        <v>599.80146173688729</v>
      </c>
      <c r="H40" s="206">
        <v>595.71367153912286</v>
      </c>
      <c r="I40" s="206">
        <v>595.14316423043852</v>
      </c>
      <c r="J40" s="206">
        <v>546.67652622527942</v>
      </c>
      <c r="K40" s="206">
        <v>407.8470335339639</v>
      </c>
      <c r="L40" s="206">
        <v>437.01109200343939</v>
      </c>
      <c r="M40" s="206">
        <v>469.86268271711089</v>
      </c>
      <c r="N40" s="206">
        <v>496.63422184006868</v>
      </c>
      <c r="O40" s="206">
        <v>477.86190885640582</v>
      </c>
      <c r="P40" s="206">
        <v>490.46431642304378</v>
      </c>
      <c r="Q40" s="206">
        <v>490.46225279449698</v>
      </c>
      <c r="R40" s="206">
        <v>535.60954428202922</v>
      </c>
      <c r="S40" s="206">
        <v>519.40851246775571</v>
      </c>
      <c r="T40" s="206">
        <v>504.55451418744622</v>
      </c>
      <c r="U40" s="206">
        <v>501.87652622527941</v>
      </c>
      <c r="V40" s="206">
        <v>475.30223559759241</v>
      </c>
      <c r="W40" s="206">
        <v>485.37687016337048</v>
      </c>
      <c r="DA40" s="71" t="s">
        <v>1428</v>
      </c>
    </row>
    <row r="41" spans="1:105" ht="12" customHeight="1" x14ac:dyDescent="0.3">
      <c r="A41" s="18" t="s">
        <v>36</v>
      </c>
      <c r="B41" s="206">
        <v>0</v>
      </c>
      <c r="C41" s="206">
        <v>0</v>
      </c>
      <c r="D41" s="206">
        <v>0</v>
      </c>
      <c r="E41" s="206">
        <v>0</v>
      </c>
      <c r="F41" s="206">
        <v>0</v>
      </c>
      <c r="G41" s="206">
        <v>0</v>
      </c>
      <c r="H41" s="206">
        <v>0</v>
      </c>
      <c r="I41" s="206">
        <v>0</v>
      </c>
      <c r="J41" s="206">
        <v>0</v>
      </c>
      <c r="K41" s="206">
        <v>0</v>
      </c>
      <c r="L41" s="206">
        <v>0</v>
      </c>
      <c r="M41" s="206">
        <v>0</v>
      </c>
      <c r="N41" s="206">
        <v>0</v>
      </c>
      <c r="O41" s="206">
        <v>0</v>
      </c>
      <c r="P41" s="206">
        <v>0</v>
      </c>
      <c r="Q41" s="206">
        <v>0</v>
      </c>
      <c r="R41" s="206">
        <v>0</v>
      </c>
      <c r="S41" s="206">
        <v>0</v>
      </c>
      <c r="T41" s="206">
        <v>0</v>
      </c>
      <c r="U41" s="206">
        <v>0</v>
      </c>
      <c r="V41" s="206">
        <v>0</v>
      </c>
      <c r="W41" s="206">
        <v>0</v>
      </c>
      <c r="DA41" s="71" t="s">
        <v>1429</v>
      </c>
    </row>
    <row r="42" spans="1:105" ht="12" customHeight="1" x14ac:dyDescent="0.3">
      <c r="A42" s="14" t="s">
        <v>37</v>
      </c>
      <c r="B42" s="206">
        <f t="shared" ref="B42:W42" si="9">B43+B44+B45+B46+B47+B48</f>
        <v>199.57962166809969</v>
      </c>
      <c r="C42" s="206">
        <f t="shared" si="9"/>
        <v>240.99552880481511</v>
      </c>
      <c r="D42" s="206">
        <f t="shared" si="9"/>
        <v>241.1865864144454</v>
      </c>
      <c r="E42" s="206">
        <f t="shared" si="9"/>
        <v>246.3456577815993</v>
      </c>
      <c r="F42" s="206">
        <f t="shared" si="9"/>
        <v>218.68727429062761</v>
      </c>
      <c r="G42" s="206">
        <f t="shared" si="9"/>
        <v>223.03430782459159</v>
      </c>
      <c r="H42" s="206">
        <f t="shared" si="9"/>
        <v>246.6322441960447</v>
      </c>
      <c r="I42" s="206">
        <f t="shared" si="9"/>
        <v>140.3458297506449</v>
      </c>
      <c r="J42" s="206">
        <f t="shared" si="9"/>
        <v>224.80180567497851</v>
      </c>
      <c r="K42" s="206">
        <f t="shared" si="9"/>
        <v>205.67016337059329</v>
      </c>
      <c r="L42" s="206">
        <f t="shared" si="9"/>
        <v>244.57818032120204</v>
      </c>
      <c r="M42" s="206">
        <f t="shared" si="9"/>
        <v>278.98796848302436</v>
      </c>
      <c r="N42" s="206">
        <f t="shared" si="9"/>
        <v>239.63430538735801</v>
      </c>
      <c r="O42" s="206">
        <f t="shared" si="9"/>
        <v>237.33630640278355</v>
      </c>
      <c r="P42" s="206">
        <f t="shared" si="9"/>
        <v>237.40129597533107</v>
      </c>
      <c r="Q42" s="206">
        <f t="shared" si="9"/>
        <v>238.78377793659908</v>
      </c>
      <c r="R42" s="206">
        <f t="shared" si="9"/>
        <v>240.54393555968068</v>
      </c>
      <c r="S42" s="206">
        <f t="shared" si="9"/>
        <v>202.67886140670248</v>
      </c>
      <c r="T42" s="206">
        <f t="shared" si="9"/>
        <v>231.98556941252107</v>
      </c>
      <c r="U42" s="206">
        <f t="shared" si="9"/>
        <v>241.28869938152255</v>
      </c>
      <c r="V42" s="206">
        <f t="shared" si="9"/>
        <v>244.24155169907482</v>
      </c>
      <c r="W42" s="206">
        <f t="shared" si="9"/>
        <v>247.50696549679063</v>
      </c>
      <c r="DA42" s="71"/>
    </row>
    <row r="43" spans="1:105" ht="12" customHeight="1" x14ac:dyDescent="0.3">
      <c r="A43" s="18" t="s">
        <v>73</v>
      </c>
      <c r="B43" s="206">
        <v>199.57962166809969</v>
      </c>
      <c r="C43" s="206">
        <v>240.99552880481511</v>
      </c>
      <c r="D43" s="206">
        <v>241.1865864144454</v>
      </c>
      <c r="E43" s="206">
        <v>246.3456577815993</v>
      </c>
      <c r="F43" s="206">
        <v>218.68727429062761</v>
      </c>
      <c r="G43" s="206">
        <v>223.03430782459159</v>
      </c>
      <c r="H43" s="206">
        <v>246.6322441960447</v>
      </c>
      <c r="I43" s="206">
        <v>140.3458297506449</v>
      </c>
      <c r="J43" s="206">
        <v>224.80180567497851</v>
      </c>
      <c r="K43" s="206">
        <v>205.67016337059329</v>
      </c>
      <c r="L43" s="206">
        <v>244.40859845227851</v>
      </c>
      <c r="M43" s="206">
        <v>278.76895958727431</v>
      </c>
      <c r="N43" s="206">
        <v>239.3474634565778</v>
      </c>
      <c r="O43" s="206">
        <v>236.95898538263111</v>
      </c>
      <c r="P43" s="206">
        <v>236.7846947549441</v>
      </c>
      <c r="Q43" s="206">
        <v>237.9717970765262</v>
      </c>
      <c r="R43" s="206">
        <v>239.47652622527951</v>
      </c>
      <c r="S43" s="206">
        <v>201.64557179707651</v>
      </c>
      <c r="T43" s="206">
        <v>230.98787618228721</v>
      </c>
      <c r="U43" s="206">
        <v>240.1643164230438</v>
      </c>
      <c r="V43" s="206">
        <v>243.11410146173691</v>
      </c>
      <c r="W43" s="206">
        <v>246.88787618228719</v>
      </c>
      <c r="DA43" s="71" t="s">
        <v>1430</v>
      </c>
    </row>
    <row r="44" spans="1:105" ht="12" customHeight="1" x14ac:dyDescent="0.3">
      <c r="A44" s="18" t="s">
        <v>74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206">
        <v>0</v>
      </c>
      <c r="N44" s="206">
        <v>0</v>
      </c>
      <c r="O44" s="206">
        <v>0</v>
      </c>
      <c r="P44" s="206">
        <v>0</v>
      </c>
      <c r="Q44" s="206">
        <v>0</v>
      </c>
      <c r="R44" s="206">
        <v>0</v>
      </c>
      <c r="S44" s="206">
        <v>0</v>
      </c>
      <c r="T44" s="206">
        <v>0</v>
      </c>
      <c r="U44" s="206">
        <v>0</v>
      </c>
      <c r="V44" s="206">
        <v>0</v>
      </c>
      <c r="W44" s="206">
        <v>0</v>
      </c>
      <c r="DA44" s="71" t="s">
        <v>1431</v>
      </c>
    </row>
    <row r="45" spans="1:105" ht="12" customHeight="1" x14ac:dyDescent="0.3">
      <c r="A45" s="18" t="s">
        <v>75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0</v>
      </c>
      <c r="W45" s="206">
        <v>0</v>
      </c>
      <c r="DA45" s="71" t="s">
        <v>1432</v>
      </c>
    </row>
    <row r="46" spans="1:105" ht="12" customHeight="1" x14ac:dyDescent="0.3">
      <c r="A46" s="18" t="s">
        <v>76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1433</v>
      </c>
    </row>
    <row r="47" spans="1:105" ht="12" customHeight="1" x14ac:dyDescent="0.3">
      <c r="A47" s="18" t="s">
        <v>77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1434</v>
      </c>
    </row>
    <row r="48" spans="1:105" ht="12" customHeight="1" x14ac:dyDescent="0.3">
      <c r="A48" s="18" t="s">
        <v>78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0.16958186892352359</v>
      </c>
      <c r="M48" s="206">
        <v>0.2190088957500505</v>
      </c>
      <c r="N48" s="206">
        <v>0.28684193078021641</v>
      </c>
      <c r="O48" s="206">
        <v>0.3773210201524283</v>
      </c>
      <c r="P48" s="206">
        <v>0.61660122038697063</v>
      </c>
      <c r="Q48" s="206">
        <v>0.81198086007288983</v>
      </c>
      <c r="R48" s="206">
        <v>1.067409334401175</v>
      </c>
      <c r="S48" s="206">
        <v>1.0332896096259601</v>
      </c>
      <c r="T48" s="206">
        <v>0.99769323023385903</v>
      </c>
      <c r="U48" s="206">
        <v>1.1243829584787599</v>
      </c>
      <c r="V48" s="206">
        <v>1.1274502373379121</v>
      </c>
      <c r="W48" s="206">
        <v>0.61908931450343896</v>
      </c>
      <c r="DA48" s="71" t="s">
        <v>1435</v>
      </c>
    </row>
    <row r="49" spans="1:105" ht="12" customHeight="1" x14ac:dyDescent="0.3">
      <c r="A49" s="14" t="s">
        <v>79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3.82871883061049</v>
      </c>
      <c r="U49" s="206">
        <v>7.3421324161650894</v>
      </c>
      <c r="V49" s="206">
        <v>8.7322441960447108</v>
      </c>
      <c r="W49" s="206">
        <v>8.2354256233877905</v>
      </c>
      <c r="DA49" s="71" t="s">
        <v>1436</v>
      </c>
    </row>
    <row r="50" spans="1:105" ht="12" customHeight="1" x14ac:dyDescent="0.3">
      <c r="A50" s="21" t="s">
        <v>38</v>
      </c>
      <c r="B50" s="209">
        <v>216.50902837489249</v>
      </c>
      <c r="C50" s="209">
        <v>214.70335339638859</v>
      </c>
      <c r="D50" s="209">
        <v>216.2510748065348</v>
      </c>
      <c r="E50" s="209">
        <v>220.3783319002579</v>
      </c>
      <c r="F50" s="209">
        <v>202.79449699054169</v>
      </c>
      <c r="G50" s="209">
        <v>208.0309544282029</v>
      </c>
      <c r="H50" s="209">
        <v>185.83834909716251</v>
      </c>
      <c r="I50" s="209">
        <v>207.9019776440241</v>
      </c>
      <c r="J50" s="209">
        <v>205.33104041272571</v>
      </c>
      <c r="K50" s="209">
        <v>178.04815133276011</v>
      </c>
      <c r="L50" s="209">
        <v>139.20894239036971</v>
      </c>
      <c r="M50" s="209">
        <v>226.29406706792781</v>
      </c>
      <c r="N50" s="209">
        <v>214.08426483233021</v>
      </c>
      <c r="O50" s="209">
        <v>205.49441100601891</v>
      </c>
      <c r="P50" s="209">
        <v>208.02235597592431</v>
      </c>
      <c r="Q50" s="209">
        <v>202.36457437661221</v>
      </c>
      <c r="R50" s="209">
        <v>198.97678417884779</v>
      </c>
      <c r="S50" s="209">
        <v>169.3809114359415</v>
      </c>
      <c r="T50" s="209">
        <v>173.35339638865</v>
      </c>
      <c r="U50" s="209">
        <v>168.95958727429061</v>
      </c>
      <c r="V50" s="209">
        <v>172.055030094583</v>
      </c>
      <c r="W50" s="209">
        <v>180.23215821152189</v>
      </c>
      <c r="DA50" s="86" t="s">
        <v>1437</v>
      </c>
    </row>
    <row r="51" spans="1:105" ht="12" customHeight="1" x14ac:dyDescent="0.3">
      <c r="A51" s="114" t="s">
        <v>145</v>
      </c>
      <c r="B51" s="286">
        <f t="shared" ref="B51:W51" si="10">SUM(B52:B54)</f>
        <v>1478.7319862424765</v>
      </c>
      <c r="C51" s="286">
        <f t="shared" si="10"/>
        <v>1379.2939810834048</v>
      </c>
      <c r="D51" s="286">
        <f t="shared" si="10"/>
        <v>1338.0839208942386</v>
      </c>
      <c r="E51" s="286">
        <f t="shared" si="10"/>
        <v>1517.8406706792775</v>
      </c>
      <c r="F51" s="286">
        <f t="shared" si="10"/>
        <v>1444.209716251075</v>
      </c>
      <c r="G51" s="286">
        <f t="shared" si="10"/>
        <v>1486.77901977644</v>
      </c>
      <c r="H51" s="286">
        <f t="shared" si="10"/>
        <v>1552.7593293207224</v>
      </c>
      <c r="I51" s="286">
        <f t="shared" si="10"/>
        <v>1442.947635425623</v>
      </c>
      <c r="J51" s="286">
        <f t="shared" si="10"/>
        <v>1500.8454858125535</v>
      </c>
      <c r="K51" s="286">
        <f t="shared" si="10"/>
        <v>1244.1592433361998</v>
      </c>
      <c r="L51" s="286">
        <f t="shared" si="10"/>
        <v>1254.7972688852606</v>
      </c>
      <c r="M51" s="286">
        <f t="shared" si="10"/>
        <v>1445.4442023609263</v>
      </c>
      <c r="N51" s="286">
        <f t="shared" si="10"/>
        <v>1360.6561454561461</v>
      </c>
      <c r="O51" s="286">
        <f t="shared" si="10"/>
        <v>1372.7377681396711</v>
      </c>
      <c r="P51" s="286">
        <f t="shared" si="10"/>
        <v>1377.4985444706017</v>
      </c>
      <c r="Q51" s="286">
        <f t="shared" si="10"/>
        <v>1362.9710522272269</v>
      </c>
      <c r="R51" s="286">
        <f t="shared" si="10"/>
        <v>1382.6274265313057</v>
      </c>
      <c r="S51" s="286">
        <f t="shared" si="10"/>
        <v>1265.2295922751459</v>
      </c>
      <c r="T51" s="286">
        <f t="shared" si="10"/>
        <v>1328.3748213471736</v>
      </c>
      <c r="U51" s="286">
        <f t="shared" si="10"/>
        <v>1333.4170742740419</v>
      </c>
      <c r="V51" s="286">
        <f t="shared" si="10"/>
        <v>1277.0492043216027</v>
      </c>
      <c r="W51" s="286">
        <f t="shared" si="10"/>
        <v>1317.6414452904273</v>
      </c>
      <c r="DA51" s="118"/>
    </row>
    <row r="52" spans="1:105" ht="12" customHeight="1" x14ac:dyDescent="0.3">
      <c r="A52" s="51" t="s">
        <v>49</v>
      </c>
      <c r="B52" s="243">
        <f>NMM_fec!B5</f>
        <v>579.36</v>
      </c>
      <c r="C52" s="243">
        <f>NMM_fec!C5</f>
        <v>523.78063071347208</v>
      </c>
      <c r="D52" s="243">
        <f>NMM_fec!D5</f>
        <v>507.12224801086779</v>
      </c>
      <c r="E52" s="243">
        <f>NMM_fec!E5</f>
        <v>502.6721347906917</v>
      </c>
      <c r="F52" s="243">
        <f>NMM_fec!F5</f>
        <v>527.50863250069881</v>
      </c>
      <c r="G52" s="243">
        <f>NMM_fec!G5</f>
        <v>588.27664778709254</v>
      </c>
      <c r="H52" s="243">
        <f>NMM_fec!H5</f>
        <v>577.57145909961605</v>
      </c>
      <c r="I52" s="243">
        <f>NMM_fec!I5</f>
        <v>483.68131444732768</v>
      </c>
      <c r="J52" s="243">
        <f>NMM_fec!J5</f>
        <v>501.12659169845313</v>
      </c>
      <c r="K52" s="243">
        <f>NMM_fec!K5</f>
        <v>443.0733598385138</v>
      </c>
      <c r="L52" s="243">
        <f>NMM_fec!L5</f>
        <v>457.43171551947398</v>
      </c>
      <c r="M52" s="243">
        <f>NMM_fec!M5</f>
        <v>527.17444873434692</v>
      </c>
      <c r="N52" s="243">
        <f>NMM_fec!N5</f>
        <v>477.8393570860751</v>
      </c>
      <c r="O52" s="243">
        <f>NMM_fec!O5</f>
        <v>481.55328421843018</v>
      </c>
      <c r="P52" s="243">
        <f>NMM_fec!P5</f>
        <v>463.57397912185849</v>
      </c>
      <c r="Q52" s="243">
        <f>NMM_fec!Q5</f>
        <v>430.9016443056496</v>
      </c>
      <c r="R52" s="243">
        <f>NMM_fec!R5</f>
        <v>458.24535813000699</v>
      </c>
      <c r="S52" s="243">
        <f>NMM_fec!S5</f>
        <v>445.17057534770242</v>
      </c>
      <c r="T52" s="243">
        <f>NMM_fec!T5</f>
        <v>454.03066856255691</v>
      </c>
      <c r="U52" s="243">
        <f>NMM_fec!U5</f>
        <v>467.91619418006638</v>
      </c>
      <c r="V52" s="243">
        <f>NMM_fec!V5</f>
        <v>464.82131332869329</v>
      </c>
      <c r="W52" s="243">
        <f>NMM_fec!W5</f>
        <v>471.30948121723748</v>
      </c>
      <c r="DA52" s="83"/>
    </row>
    <row r="53" spans="1:105" ht="12" customHeight="1" x14ac:dyDescent="0.3">
      <c r="A53" s="99" t="s">
        <v>50</v>
      </c>
      <c r="B53" s="284">
        <f>NMM_fec!B48</f>
        <v>496.63907305477443</v>
      </c>
      <c r="C53" s="284">
        <f>NMM_fec!C48</f>
        <v>466.63435319583817</v>
      </c>
      <c r="D53" s="284">
        <f>NMM_fec!D48</f>
        <v>437.94662932065648</v>
      </c>
      <c r="E53" s="284">
        <f>NMM_fec!E48</f>
        <v>588.22012140235915</v>
      </c>
      <c r="F53" s="284">
        <f>NMM_fec!F48</f>
        <v>477.68905396407757</v>
      </c>
      <c r="G53" s="284">
        <f>NMM_fec!G48</f>
        <v>460.87596192104928</v>
      </c>
      <c r="H53" s="284">
        <f>NMM_fec!H48</f>
        <v>503.84323585569638</v>
      </c>
      <c r="I53" s="284">
        <f>NMM_fec!I48</f>
        <v>507.60132969919232</v>
      </c>
      <c r="J53" s="284">
        <f>NMM_fec!J48</f>
        <v>535.5481170042566</v>
      </c>
      <c r="K53" s="284">
        <f>NMM_fec!K48</f>
        <v>432.92810315307503</v>
      </c>
      <c r="L53" s="284">
        <f>NMM_fec!L48</f>
        <v>448.76201406840232</v>
      </c>
      <c r="M53" s="284">
        <f>NMM_fec!M48</f>
        <v>592.19998014829514</v>
      </c>
      <c r="N53" s="284">
        <f>NMM_fec!N48</f>
        <v>610.42398849795256</v>
      </c>
      <c r="O53" s="284">
        <f>NMM_fec!O48</f>
        <v>650.46356120304154</v>
      </c>
      <c r="P53" s="284">
        <f>NMM_fec!P48</f>
        <v>655.21039429611506</v>
      </c>
      <c r="Q53" s="284">
        <f>NMM_fec!Q48</f>
        <v>702.09430489958606</v>
      </c>
      <c r="R53" s="284">
        <f>NMM_fec!R48</f>
        <v>653.18380197323336</v>
      </c>
      <c r="S53" s="284">
        <f>NMM_fec!S48</f>
        <v>514.19857294574524</v>
      </c>
      <c r="T53" s="284">
        <f>NMM_fec!T48</f>
        <v>590.55881401458066</v>
      </c>
      <c r="U53" s="284">
        <f>NMM_fec!U48</f>
        <v>613.94147797601045</v>
      </c>
      <c r="V53" s="284">
        <f>NMM_fec!V48</f>
        <v>601.68924625897557</v>
      </c>
      <c r="W53" s="284">
        <f>NMM_fec!W48</f>
        <v>634.491388221021</v>
      </c>
      <c r="DA53" s="94"/>
    </row>
    <row r="54" spans="1:105" ht="12" customHeight="1" x14ac:dyDescent="0.3">
      <c r="A54" s="52" t="s">
        <v>51</v>
      </c>
      <c r="B54" s="244">
        <f>NMM_fec!B99</f>
        <v>402.73291318770208</v>
      </c>
      <c r="C54" s="244">
        <f>NMM_fec!C99</f>
        <v>388.87899717409459</v>
      </c>
      <c r="D54" s="244">
        <f>NMM_fec!D99</f>
        <v>393.01504356271442</v>
      </c>
      <c r="E54" s="244">
        <f>NMM_fec!E99</f>
        <v>426.94841448622662</v>
      </c>
      <c r="F54" s="244">
        <f>NMM_fec!F99</f>
        <v>439.01202978629851</v>
      </c>
      <c r="G54" s="244">
        <f>NMM_fec!G99</f>
        <v>437.62641006829818</v>
      </c>
      <c r="H54" s="244">
        <f>NMM_fec!H99</f>
        <v>471.34463436540989</v>
      </c>
      <c r="I54" s="244">
        <f>NMM_fec!I99</f>
        <v>451.66499127910299</v>
      </c>
      <c r="J54" s="244">
        <f>NMM_fec!J99</f>
        <v>464.17077710984381</v>
      </c>
      <c r="K54" s="244">
        <f>NMM_fec!K99</f>
        <v>368.1577803446109</v>
      </c>
      <c r="L54" s="244">
        <f>NMM_fec!L99</f>
        <v>348.60353929738432</v>
      </c>
      <c r="M54" s="244">
        <f>NMM_fec!M99</f>
        <v>326.06977347828439</v>
      </c>
      <c r="N54" s="244">
        <f>NMM_fec!N99</f>
        <v>272.39279987211819</v>
      </c>
      <c r="O54" s="244">
        <f>NMM_fec!O99</f>
        <v>240.7209227181992</v>
      </c>
      <c r="P54" s="244">
        <f>NMM_fec!P99</f>
        <v>258.7141710526281</v>
      </c>
      <c r="Q54" s="244">
        <f>NMM_fec!Q99</f>
        <v>229.9751030219912</v>
      </c>
      <c r="R54" s="244">
        <f>NMM_fec!R99</f>
        <v>271.19826642806532</v>
      </c>
      <c r="S54" s="244">
        <f>NMM_fec!S99</f>
        <v>305.86044398169838</v>
      </c>
      <c r="T54" s="244">
        <f>NMM_fec!T99</f>
        <v>283.78533877003599</v>
      </c>
      <c r="U54" s="244">
        <f>NMM_fec!U99</f>
        <v>251.55940211796491</v>
      </c>
      <c r="V54" s="244">
        <f>NMM_fec!V99</f>
        <v>210.53864473393381</v>
      </c>
      <c r="W54" s="244">
        <f>NMM_fec!W99</f>
        <v>211.840575852169</v>
      </c>
      <c r="DA54" s="84"/>
    </row>
    <row r="55" spans="1:105" ht="12" customHeight="1" x14ac:dyDescent="0.3">
      <c r="A55" s="201"/>
      <c r="B55" s="201"/>
      <c r="C55" s="201"/>
      <c r="D55" s="201"/>
      <c r="E55" s="201"/>
      <c r="F55" s="201"/>
      <c r="G55" s="201"/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DA55" s="173"/>
    </row>
    <row r="56" spans="1:105" ht="12" customHeight="1" x14ac:dyDescent="0.3">
      <c r="A56" s="30" t="s">
        <v>85</v>
      </c>
      <c r="B56" s="205">
        <f t="shared" ref="B56:W56" si="11">SUM(B57:B58)</f>
        <v>9978.8980342839022</v>
      </c>
      <c r="C56" s="205">
        <f t="shared" si="11"/>
        <v>9276.7564339884448</v>
      </c>
      <c r="D56" s="205">
        <f t="shared" si="11"/>
        <v>9249.3745611554841</v>
      </c>
      <c r="E56" s="205">
        <f t="shared" si="11"/>
        <v>9530.0732360067886</v>
      </c>
      <c r="F56" s="205">
        <f t="shared" si="11"/>
        <v>9388.9527204169372</v>
      </c>
      <c r="G56" s="205">
        <f t="shared" si="11"/>
        <v>9304.0189638778302</v>
      </c>
      <c r="H56" s="205">
        <f t="shared" si="11"/>
        <v>9887.4958389177864</v>
      </c>
      <c r="I56" s="205">
        <f t="shared" si="11"/>
        <v>9437.8213415980717</v>
      </c>
      <c r="J56" s="205">
        <f t="shared" si="11"/>
        <v>9509.6675242771635</v>
      </c>
      <c r="K56" s="205">
        <f t="shared" si="11"/>
        <v>7918.0364411170158</v>
      </c>
      <c r="L56" s="205">
        <f t="shared" si="11"/>
        <v>8197.245649157212</v>
      </c>
      <c r="M56" s="205">
        <f t="shared" si="11"/>
        <v>8805.6640171575746</v>
      </c>
      <c r="N56" s="205">
        <f t="shared" si="11"/>
        <v>8160.1719165974646</v>
      </c>
      <c r="O56" s="205">
        <f t="shared" si="11"/>
        <v>8130.9207951578855</v>
      </c>
      <c r="P56" s="205">
        <f t="shared" si="11"/>
        <v>8277.3871028774702</v>
      </c>
      <c r="Q56" s="205">
        <f t="shared" si="11"/>
        <v>7907.9294969573511</v>
      </c>
      <c r="R56" s="205">
        <f t="shared" si="11"/>
        <v>7942.5997577974176</v>
      </c>
      <c r="S56" s="205">
        <f t="shared" si="11"/>
        <v>7401.0719420783062</v>
      </c>
      <c r="T56" s="205">
        <f t="shared" si="11"/>
        <v>7855.7924417580707</v>
      </c>
      <c r="U56" s="205">
        <f t="shared" si="11"/>
        <v>8019.6763148380051</v>
      </c>
      <c r="V56" s="205">
        <f t="shared" si="11"/>
        <v>7330.1822753171837</v>
      </c>
      <c r="W56" s="205">
        <f t="shared" si="11"/>
        <v>7530.4154132775502</v>
      </c>
      <c r="DA56" s="112"/>
    </row>
    <row r="57" spans="1:105" ht="12" customHeight="1" x14ac:dyDescent="0.3">
      <c r="A57" s="24" t="s">
        <v>146</v>
      </c>
      <c r="B57" s="215">
        <f>(NMM_emi!B5-NMM_emi!B46)+(NMM_emi!B48-NMM_emi!B97)+(NMM_emi!B99-NMM_emi!B128)</f>
        <v>4177.2043651175372</v>
      </c>
      <c r="C57" s="215">
        <f>(NMM_emi!C5-NMM_emi!C46)+(NMM_emi!C48-NMM_emi!C97)+(NMM_emi!C99-NMM_emi!C128)</f>
        <v>3790.5356809167297</v>
      </c>
      <c r="D57" s="215">
        <f>(NMM_emi!D5-NMM_emi!D46)+(NMM_emi!D48-NMM_emi!D97)+(NMM_emi!D99-NMM_emi!D128)</f>
        <v>3661.200570236876</v>
      </c>
      <c r="E57" s="215">
        <f>(NMM_emi!E5-NMM_emi!E46)+(NMM_emi!E48-NMM_emi!E97)+(NMM_emi!E99-NMM_emi!E128)</f>
        <v>4083.7377184777906</v>
      </c>
      <c r="F57" s="215">
        <f>(NMM_emi!F5-NMM_emi!F46)+(NMM_emi!F48-NMM_emi!F97)+(NMM_emi!F99-NMM_emi!F128)</f>
        <v>3853.4130333575772</v>
      </c>
      <c r="G57" s="215">
        <f>(NMM_emi!G5-NMM_emi!G46)+(NMM_emi!G48-NMM_emi!G97)+(NMM_emi!G99-NMM_emi!G128)</f>
        <v>3838.4084038778301</v>
      </c>
      <c r="H57" s="215">
        <f>(NMM_emi!H5-NMM_emi!H46)+(NMM_emi!H48-NMM_emi!H97)+(NMM_emi!H99-NMM_emi!H128)</f>
        <v>4120.6649989177868</v>
      </c>
      <c r="I57" s="215">
        <f>(NMM_emi!I5-NMM_emi!I46)+(NMM_emi!I48-NMM_emi!I97)+(NMM_emi!I99-NMM_emi!I128)</f>
        <v>3802.6552415980714</v>
      </c>
      <c r="J57" s="215">
        <f>(NMM_emi!J5-NMM_emi!J46)+(NMM_emi!J48-NMM_emi!J97)+(NMM_emi!J99-NMM_emi!J128)</f>
        <v>3898.8640642771634</v>
      </c>
      <c r="K57" s="215">
        <f>(NMM_emi!K5-NMM_emi!K46)+(NMM_emi!K48-NMM_emi!K97)+(NMM_emi!K99-NMM_emi!K128)</f>
        <v>3305.4486511170157</v>
      </c>
      <c r="L57" s="215">
        <f>(NMM_emi!L5-NMM_emi!L46)+(NMM_emi!L48-NMM_emi!L97)+(NMM_emi!L99-NMM_emi!L128)</f>
        <v>3576.9295491572129</v>
      </c>
      <c r="M57" s="215">
        <f>(NMM_emi!M5-NMM_emi!M46)+(NMM_emi!M48-NMM_emi!M97)+(NMM_emi!M99-NMM_emi!M128)</f>
        <v>3886.815137157575</v>
      </c>
      <c r="N57" s="215">
        <f>(NMM_emi!N5-NMM_emi!N46)+(NMM_emi!N48-NMM_emi!N97)+(NMM_emi!N99-NMM_emi!N128)</f>
        <v>3543.227706597464</v>
      </c>
      <c r="O57" s="215">
        <f>(NMM_emi!O5-NMM_emi!O46)+(NMM_emi!O48-NMM_emi!O97)+(NMM_emi!O99-NMM_emi!O128)</f>
        <v>3625.0654851578856</v>
      </c>
      <c r="P57" s="215">
        <f>(NMM_emi!P5-NMM_emi!P46)+(NMM_emi!P48-NMM_emi!P97)+(NMM_emi!P99-NMM_emi!P128)</f>
        <v>3661.6501228774709</v>
      </c>
      <c r="Q57" s="215">
        <f>(NMM_emi!Q5-NMM_emi!Q46)+(NMM_emi!Q48-NMM_emi!Q97)+(NMM_emi!Q99-NMM_emi!Q128)</f>
        <v>3525.8104569573511</v>
      </c>
      <c r="R57" s="215">
        <f>(NMM_emi!R5-NMM_emi!R46)+(NMM_emi!R48-NMM_emi!R97)+(NMM_emi!R99-NMM_emi!R128)</f>
        <v>3565.5204977974167</v>
      </c>
      <c r="S57" s="215">
        <f>(NMM_emi!S5-NMM_emi!S46)+(NMM_emi!S48-NMM_emi!S97)+(NMM_emi!S99-NMM_emi!S128)</f>
        <v>3178.5605620783076</v>
      </c>
      <c r="T57" s="215">
        <f>(NMM_emi!T5-NMM_emi!T46)+(NMM_emi!T48-NMM_emi!T97)+(NMM_emi!T99-NMM_emi!T128)</f>
        <v>3415.2436617580706</v>
      </c>
      <c r="U57" s="215">
        <f>(NMM_emi!U5-NMM_emi!U46)+(NMM_emi!U48-NMM_emi!U97)+(NMM_emi!U99-NMM_emi!U128)</f>
        <v>3469.783314838005</v>
      </c>
      <c r="V57" s="215">
        <f>(NMM_emi!V5-NMM_emi!V46)+(NMM_emi!V48-NMM_emi!V97)+(NMM_emi!V99-NMM_emi!V128)</f>
        <v>3198.0754153171829</v>
      </c>
      <c r="W57" s="215">
        <f>(NMM_emi!W5-NMM_emi!W46)+(NMM_emi!W48-NMM_emi!W97)+(NMM_emi!W99-NMM_emi!W128)</f>
        <v>3291.5881432775504</v>
      </c>
      <c r="DA57" s="85"/>
    </row>
    <row r="58" spans="1:105" ht="12" customHeight="1" x14ac:dyDescent="0.3">
      <c r="A58" s="14" t="s">
        <v>147</v>
      </c>
      <c r="B58" s="206">
        <f>NMM_emi!B46+NMM_emi!B97+NMM_emi!B128</f>
        <v>5801.6936691663659</v>
      </c>
      <c r="C58" s="206">
        <f>NMM_emi!C46+NMM_emi!C97+NMM_emi!C128</f>
        <v>5486.220753071716</v>
      </c>
      <c r="D58" s="206">
        <f>NMM_emi!D46+NMM_emi!D97+NMM_emi!D128</f>
        <v>5588.173990918609</v>
      </c>
      <c r="E58" s="206">
        <f>NMM_emi!E46+NMM_emi!E97+NMM_emi!E128</f>
        <v>5446.3355175289989</v>
      </c>
      <c r="F58" s="206">
        <f>NMM_emi!F46+NMM_emi!F97+NMM_emi!F128</f>
        <v>5535.5396870593604</v>
      </c>
      <c r="G58" s="206">
        <f>NMM_emi!G46+NMM_emi!G97+NMM_emi!G128</f>
        <v>5465.6105600000001</v>
      </c>
      <c r="H58" s="206">
        <f>NMM_emi!H46+NMM_emi!H97+NMM_emi!H128</f>
        <v>5766.8308399999996</v>
      </c>
      <c r="I58" s="206">
        <f>NMM_emi!I46+NMM_emi!I97+NMM_emi!I128</f>
        <v>5635.1661000000004</v>
      </c>
      <c r="J58" s="206">
        <f>NMM_emi!J46+NMM_emi!J97+NMM_emi!J128</f>
        <v>5610.8034600000001</v>
      </c>
      <c r="K58" s="206">
        <f>NMM_emi!K46+NMM_emi!K97+NMM_emi!K128</f>
        <v>4612.5877899999996</v>
      </c>
      <c r="L58" s="206">
        <f>NMM_emi!L46+NMM_emi!L97+NMM_emi!L128</f>
        <v>4620.3161</v>
      </c>
      <c r="M58" s="206">
        <f>NMM_emi!M46+NMM_emi!M97+NMM_emi!M128</f>
        <v>4918.8488799999996</v>
      </c>
      <c r="N58" s="206">
        <f>NMM_emi!N46+NMM_emi!N97+NMM_emi!N128</f>
        <v>4616.9442100000006</v>
      </c>
      <c r="O58" s="206">
        <f>NMM_emi!O46+NMM_emi!O97+NMM_emi!O128</f>
        <v>4505.8553099999999</v>
      </c>
      <c r="P58" s="206">
        <f>NMM_emi!P46+NMM_emi!P97+NMM_emi!P128</f>
        <v>4615.7369799999997</v>
      </c>
      <c r="Q58" s="206">
        <f>NMM_emi!Q46+NMM_emi!Q97+NMM_emi!Q128</f>
        <v>4382.1190400000005</v>
      </c>
      <c r="R58" s="206">
        <f>NMM_emi!R46+NMM_emi!R97+NMM_emi!R128</f>
        <v>4377.0792600000004</v>
      </c>
      <c r="S58" s="206">
        <f>NMM_emi!S46+NMM_emi!S97+NMM_emi!S128</f>
        <v>4222.511379999999</v>
      </c>
      <c r="T58" s="206">
        <f>NMM_emi!T46+NMM_emi!T97+NMM_emi!T128</f>
        <v>4440.5487800000001</v>
      </c>
      <c r="U58" s="206">
        <f>NMM_emi!U46+NMM_emi!U97+NMM_emi!U128</f>
        <v>4549.893</v>
      </c>
      <c r="V58" s="206">
        <f>NMM_emi!V46+NMM_emi!V97+NMM_emi!V128</f>
        <v>4132.1068600000008</v>
      </c>
      <c r="W58" s="206">
        <f>NMM_emi!W46+NMM_emi!W97+NMM_emi!W128</f>
        <v>4238.8272699999998</v>
      </c>
      <c r="DA58" s="71"/>
    </row>
    <row r="59" spans="1:105" ht="12" customHeight="1" x14ac:dyDescent="0.3">
      <c r="A59" s="31" t="s">
        <v>145</v>
      </c>
      <c r="B59" s="212">
        <f t="shared" ref="B59:W59" si="12">SUM(B60:B62)</f>
        <v>9978.8980342839022</v>
      </c>
      <c r="C59" s="212">
        <f t="shared" si="12"/>
        <v>9276.7564339884448</v>
      </c>
      <c r="D59" s="212">
        <f t="shared" si="12"/>
        <v>9249.3745611554859</v>
      </c>
      <c r="E59" s="212">
        <f t="shared" si="12"/>
        <v>9530.0732360067886</v>
      </c>
      <c r="F59" s="212">
        <f t="shared" si="12"/>
        <v>9388.9527204169372</v>
      </c>
      <c r="G59" s="212">
        <f t="shared" si="12"/>
        <v>9304.0189638778302</v>
      </c>
      <c r="H59" s="212">
        <f t="shared" si="12"/>
        <v>9887.4958389177864</v>
      </c>
      <c r="I59" s="212">
        <f t="shared" si="12"/>
        <v>9437.8213415980717</v>
      </c>
      <c r="J59" s="212">
        <f t="shared" si="12"/>
        <v>9509.6675242771635</v>
      </c>
      <c r="K59" s="212">
        <f t="shared" si="12"/>
        <v>7918.0364411170158</v>
      </c>
      <c r="L59" s="212">
        <f t="shared" si="12"/>
        <v>8197.245649157212</v>
      </c>
      <c r="M59" s="212">
        <f t="shared" si="12"/>
        <v>8805.6640171575746</v>
      </c>
      <c r="N59" s="212">
        <f t="shared" si="12"/>
        <v>8160.1719165974646</v>
      </c>
      <c r="O59" s="212">
        <f t="shared" si="12"/>
        <v>8130.9207951578855</v>
      </c>
      <c r="P59" s="212">
        <f t="shared" si="12"/>
        <v>8277.3871028774702</v>
      </c>
      <c r="Q59" s="212">
        <f t="shared" si="12"/>
        <v>7907.9294969573502</v>
      </c>
      <c r="R59" s="212">
        <f t="shared" si="12"/>
        <v>7942.5997577974167</v>
      </c>
      <c r="S59" s="212">
        <f t="shared" si="12"/>
        <v>7401.0719420783071</v>
      </c>
      <c r="T59" s="212">
        <f t="shared" si="12"/>
        <v>7855.7924417580707</v>
      </c>
      <c r="U59" s="212">
        <f t="shared" si="12"/>
        <v>8019.6763148380051</v>
      </c>
      <c r="V59" s="212">
        <f t="shared" si="12"/>
        <v>7330.1822753171837</v>
      </c>
      <c r="W59" s="212">
        <f t="shared" si="12"/>
        <v>7530.4154132775502</v>
      </c>
      <c r="DA59" s="109"/>
    </row>
    <row r="60" spans="1:105" ht="12" customHeight="1" x14ac:dyDescent="0.3">
      <c r="A60" s="51" t="s">
        <v>49</v>
      </c>
      <c r="B60" s="243">
        <f>NMM_emi!B$5</f>
        <v>7169.9946977709988</v>
      </c>
      <c r="C60" s="243">
        <f>NMM_emi!C$5</f>
        <v>6660.5602386209121</v>
      </c>
      <c r="D60" s="243">
        <f>NMM_emi!D$5</f>
        <v>6720.6175679924263</v>
      </c>
      <c r="E60" s="243">
        <f>NMM_emi!E$5</f>
        <v>6551.4214590569372</v>
      </c>
      <c r="F60" s="243">
        <f>NMM_emi!F$5</f>
        <v>6657.3466367483916</v>
      </c>
      <c r="G60" s="243">
        <f>NMM_emi!G$5</f>
        <v>6647.2737632912849</v>
      </c>
      <c r="H60" s="243">
        <f>NMM_emi!H$5</f>
        <v>6928.5183751534878</v>
      </c>
      <c r="I60" s="243">
        <f>NMM_emi!I$5</f>
        <v>6561.9921497043761</v>
      </c>
      <c r="J60" s="243">
        <f>NMM_emi!J$5</f>
        <v>6518.6999746619222</v>
      </c>
      <c r="K60" s="243">
        <f>NMM_emi!K$5</f>
        <v>5501.9090996631967</v>
      </c>
      <c r="L60" s="243">
        <f>NMM_emi!L$5</f>
        <v>5655.9677893395774</v>
      </c>
      <c r="M60" s="243">
        <f>NMM_emi!M$5</f>
        <v>6080.8896323280624</v>
      </c>
      <c r="N60" s="243">
        <f>NMM_emi!N$5</f>
        <v>5628.167163476015</v>
      </c>
      <c r="O60" s="243">
        <f>NMM_emi!O$5</f>
        <v>5554.8819010021725</v>
      </c>
      <c r="P60" s="243">
        <f>NMM_emi!P$5</f>
        <v>5635.923712129611</v>
      </c>
      <c r="Q60" s="243">
        <f>NMM_emi!Q$5</f>
        <v>5219.656298847508</v>
      </c>
      <c r="R60" s="243">
        <f>NMM_emi!R$5</f>
        <v>5306.644916596495</v>
      </c>
      <c r="S60" s="243">
        <f>NMM_emi!S$5</f>
        <v>5062.1255380113416</v>
      </c>
      <c r="T60" s="243">
        <f>NMM_emi!T$5</f>
        <v>5339.6975529635602</v>
      </c>
      <c r="U60" s="243">
        <f>NMM_emi!U$5</f>
        <v>5511.982648694202</v>
      </c>
      <c r="V60" s="243">
        <f>NMM_emi!V$5</f>
        <v>5063.0646043450797</v>
      </c>
      <c r="W60" s="243">
        <f>NMM_emi!W$5</f>
        <v>5129.2701792442704</v>
      </c>
      <c r="DA60" s="83"/>
    </row>
    <row r="61" spans="1:105" ht="12" customHeight="1" x14ac:dyDescent="0.3">
      <c r="A61" s="99" t="s">
        <v>50</v>
      </c>
      <c r="B61" s="284">
        <f>NMM_emi!B$48</f>
        <v>1643.2585983766512</v>
      </c>
      <c r="C61" s="284">
        <f>NMM_emi!C$48</f>
        <v>1518.4241537213318</v>
      </c>
      <c r="D61" s="284">
        <f>NMM_emi!D$48</f>
        <v>1412.8045881657533</v>
      </c>
      <c r="E61" s="284">
        <f>NMM_emi!E$48</f>
        <v>1817.68995676231</v>
      </c>
      <c r="F61" s="284">
        <f>NMM_emi!F$48</f>
        <v>1520.3677116766421</v>
      </c>
      <c r="G61" s="284">
        <f>NMM_emi!G$48</f>
        <v>1447.3857760187225</v>
      </c>
      <c r="H61" s="284">
        <f>NMM_emi!H$48</f>
        <v>1598.4737953352837</v>
      </c>
      <c r="I61" s="284">
        <f>NMM_emi!I$48</f>
        <v>1612.2919975062955</v>
      </c>
      <c r="J61" s="284">
        <f>NMM_emi!J$48</f>
        <v>1658.3900028011026</v>
      </c>
      <c r="K61" s="284">
        <f>NMM_emi!K$48</f>
        <v>1381.0910412315613</v>
      </c>
      <c r="L61" s="284">
        <f>NMM_emi!L$48</f>
        <v>1456.5987566380661</v>
      </c>
      <c r="M61" s="284">
        <f>NMM_emi!M$48</f>
        <v>1780.2710049269645</v>
      </c>
      <c r="N61" s="284">
        <f>NMM_emi!N$48</f>
        <v>1760.9576339861753</v>
      </c>
      <c r="O61" s="284">
        <f>NMM_emi!O$48</f>
        <v>1873.4569554355548</v>
      </c>
      <c r="P61" s="284">
        <f>NMM_emi!P$48</f>
        <v>1908.6912947584292</v>
      </c>
      <c r="Q61" s="284">
        <f>NMM_emi!Q$48</f>
        <v>2008.4545957730129</v>
      </c>
      <c r="R61" s="284">
        <f>NMM_emi!R$48</f>
        <v>1863.3458602547043</v>
      </c>
      <c r="S61" s="284">
        <f>NMM_emi!S$48</f>
        <v>1477.4909958981161</v>
      </c>
      <c r="T61" s="284">
        <f>NMM_emi!T$48</f>
        <v>1700.681059195831</v>
      </c>
      <c r="U61" s="284">
        <f>NMM_emi!U$48</f>
        <v>1789.6112286610387</v>
      </c>
      <c r="V61" s="284">
        <f>NMM_emi!V$48</f>
        <v>1692.7196222901284</v>
      </c>
      <c r="W61" s="284">
        <f>NMM_emi!W$48</f>
        <v>1773.6512405562617</v>
      </c>
      <c r="DA61" s="94"/>
    </row>
    <row r="62" spans="1:105" ht="12" customHeight="1" x14ac:dyDescent="0.3">
      <c r="A62" s="52" t="s">
        <v>51</v>
      </c>
      <c r="B62" s="244">
        <f>NMM_emi!B$99</f>
        <v>1165.644738136253</v>
      </c>
      <c r="C62" s="244">
        <f>NMM_emi!C$99</f>
        <v>1097.7720416462016</v>
      </c>
      <c r="D62" s="244">
        <f>NMM_emi!D$99</f>
        <v>1115.9524049973054</v>
      </c>
      <c r="E62" s="244">
        <f>NMM_emi!E$99</f>
        <v>1160.9618201875421</v>
      </c>
      <c r="F62" s="244">
        <f>NMM_emi!F$99</f>
        <v>1211.2383719919042</v>
      </c>
      <c r="G62" s="244">
        <f>NMM_emi!G$99</f>
        <v>1209.359424567823</v>
      </c>
      <c r="H62" s="244">
        <f>NMM_emi!H$99</f>
        <v>1360.5036684290149</v>
      </c>
      <c r="I62" s="244">
        <f>NMM_emi!I$99</f>
        <v>1263.5371943873997</v>
      </c>
      <c r="J62" s="244">
        <f>NMM_emi!J$99</f>
        <v>1332.5775468141389</v>
      </c>
      <c r="K62" s="244">
        <f>NMM_emi!K$99</f>
        <v>1035.0363002222571</v>
      </c>
      <c r="L62" s="244">
        <f>NMM_emi!L$99</f>
        <v>1084.6791031795692</v>
      </c>
      <c r="M62" s="244">
        <f>NMM_emi!M$99</f>
        <v>944.50337990254775</v>
      </c>
      <c r="N62" s="244">
        <f>NMM_emi!N$99</f>
        <v>771.04711913527422</v>
      </c>
      <c r="O62" s="244">
        <f>NMM_emi!O$99</f>
        <v>702.58193872015818</v>
      </c>
      <c r="P62" s="244">
        <f>NMM_emi!P$99</f>
        <v>732.77209598943057</v>
      </c>
      <c r="Q62" s="244">
        <f>NMM_emi!Q$99</f>
        <v>679.81860233683005</v>
      </c>
      <c r="R62" s="244">
        <f>NMM_emi!R$99</f>
        <v>772.60898094621746</v>
      </c>
      <c r="S62" s="244">
        <f>NMM_emi!S$99</f>
        <v>861.45540816884909</v>
      </c>
      <c r="T62" s="244">
        <f>NMM_emi!T$99</f>
        <v>815.41382959867963</v>
      </c>
      <c r="U62" s="244">
        <f>NMM_emi!U$99</f>
        <v>718.08243748276413</v>
      </c>
      <c r="V62" s="244">
        <f>NMM_emi!V$99</f>
        <v>574.39804868197507</v>
      </c>
      <c r="W62" s="244">
        <f>NMM_emi!W$99</f>
        <v>627.49399347701842</v>
      </c>
      <c r="DA62" s="84"/>
    </row>
    <row r="63" spans="1:105" ht="12" customHeight="1" x14ac:dyDescent="0.3">
      <c r="A63" s="143"/>
      <c r="B63" s="251"/>
      <c r="C63" s="251"/>
      <c r="D63" s="251"/>
      <c r="E63" s="251"/>
      <c r="F63" s="251"/>
      <c r="G63" s="251"/>
      <c r="H63" s="251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DA63" s="145"/>
    </row>
    <row r="64" spans="1:105" ht="12" customHeight="1" x14ac:dyDescent="0.3">
      <c r="A64" s="115" t="s">
        <v>148</v>
      </c>
      <c r="B64" s="314"/>
      <c r="C64" s="314"/>
      <c r="D64" s="314"/>
      <c r="E64" s="314"/>
      <c r="F64" s="314"/>
      <c r="G64" s="314"/>
      <c r="H64" s="314"/>
      <c r="I64" s="314"/>
      <c r="J64" s="314"/>
      <c r="K64" s="314"/>
      <c r="L64" s="314"/>
      <c r="M64" s="314"/>
      <c r="N64" s="314"/>
      <c r="O64" s="314"/>
      <c r="P64" s="314"/>
      <c r="Q64" s="314"/>
      <c r="R64" s="314"/>
      <c r="S64" s="314"/>
      <c r="T64" s="314"/>
      <c r="U64" s="314"/>
      <c r="V64" s="314"/>
      <c r="W64" s="314"/>
      <c r="DA64" s="118"/>
    </row>
    <row r="65" spans="1:105" ht="12" customHeight="1" x14ac:dyDescent="0.3">
      <c r="A65" s="50" t="s">
        <v>49</v>
      </c>
      <c r="B65" s="289">
        <f t="shared" ref="B65:W65" si="13">IF(B$9=0,"",B$4/B$9*1000)</f>
        <v>242.63212837801538</v>
      </c>
      <c r="C65" s="289">
        <f t="shared" si="13"/>
        <v>243.84088930480604</v>
      </c>
      <c r="D65" s="289">
        <f t="shared" si="13"/>
        <v>245.23517551364455</v>
      </c>
      <c r="E65" s="289">
        <f t="shared" si="13"/>
        <v>234.31166027494518</v>
      </c>
      <c r="F65" s="289">
        <f t="shared" si="13"/>
        <v>234.58479495317098</v>
      </c>
      <c r="G65" s="289">
        <f t="shared" si="13"/>
        <v>211.47339344550738</v>
      </c>
      <c r="H65" s="289">
        <f t="shared" si="13"/>
        <v>204.66517154467235</v>
      </c>
      <c r="I65" s="289">
        <f t="shared" si="13"/>
        <v>243.05893044868773</v>
      </c>
      <c r="J65" s="289">
        <f t="shared" si="13"/>
        <v>237.58294261704114</v>
      </c>
      <c r="K65" s="289">
        <f t="shared" si="13"/>
        <v>256.07537630969534</v>
      </c>
      <c r="L65" s="289">
        <f t="shared" si="13"/>
        <v>224.56894926643758</v>
      </c>
      <c r="M65" s="289">
        <f t="shared" si="13"/>
        <v>208.35564942484697</v>
      </c>
      <c r="N65" s="289">
        <f t="shared" si="13"/>
        <v>207.40386078045827</v>
      </c>
      <c r="O65" s="289">
        <f t="shared" si="13"/>
        <v>214.90223395410146</v>
      </c>
      <c r="P65" s="289">
        <f t="shared" si="13"/>
        <v>196.73395459072492</v>
      </c>
      <c r="Q65" s="289">
        <f t="shared" si="13"/>
        <v>237.03787507781979</v>
      </c>
      <c r="R65" s="289">
        <f t="shared" si="13"/>
        <v>215.28182809560678</v>
      </c>
      <c r="S65" s="289">
        <f t="shared" si="13"/>
        <v>223.77843241715482</v>
      </c>
      <c r="T65" s="289">
        <f t="shared" si="13"/>
        <v>238.05569690744213</v>
      </c>
      <c r="U65" s="289">
        <f t="shared" si="13"/>
        <v>215.55214182058913</v>
      </c>
      <c r="V65" s="289">
        <f t="shared" si="13"/>
        <v>214.47488599224124</v>
      </c>
      <c r="W65" s="289">
        <f t="shared" si="13"/>
        <v>204.1557484005356</v>
      </c>
      <c r="DA65" s="83"/>
    </row>
    <row r="66" spans="1:105" ht="12" customHeight="1" x14ac:dyDescent="0.3">
      <c r="A66" s="107" t="s">
        <v>50</v>
      </c>
      <c r="B66" s="290">
        <f t="shared" ref="B66:W66" si="14">IF(B$10=0,"",B$5/B$10*1000)</f>
        <v>39.937394103382474</v>
      </c>
      <c r="C66" s="290">
        <f t="shared" si="14"/>
        <v>40.13635687815065</v>
      </c>
      <c r="D66" s="290">
        <f t="shared" si="14"/>
        <v>40.365857225806828</v>
      </c>
      <c r="E66" s="290">
        <f t="shared" si="14"/>
        <v>38.5678400547149</v>
      </c>
      <c r="F66" s="290">
        <f t="shared" si="14"/>
        <v>38.612798186849012</v>
      </c>
      <c r="G66" s="290">
        <f t="shared" si="14"/>
        <v>34.808647613454823</v>
      </c>
      <c r="H66" s="290">
        <f t="shared" si="14"/>
        <v>33.688010198226401</v>
      </c>
      <c r="I66" s="290">
        <f t="shared" si="14"/>
        <v>40.007645980635999</v>
      </c>
      <c r="J66" s="290">
        <f t="shared" si="14"/>
        <v>39.106295093596586</v>
      </c>
      <c r="K66" s="290">
        <f t="shared" si="14"/>
        <v>51.741346845296654</v>
      </c>
      <c r="L66" s="290">
        <f t="shared" si="14"/>
        <v>49.288699959120969</v>
      </c>
      <c r="M66" s="290">
        <f t="shared" si="14"/>
        <v>42.743076015423803</v>
      </c>
      <c r="N66" s="290">
        <f t="shared" si="14"/>
        <v>45.550018376686623</v>
      </c>
      <c r="O66" s="290">
        <f t="shared" si="14"/>
        <v>41.630844664814454</v>
      </c>
      <c r="P66" s="290">
        <f t="shared" si="14"/>
        <v>48.548839329161915</v>
      </c>
      <c r="Q66" s="290">
        <f t="shared" si="14"/>
        <v>36.772401491310653</v>
      </c>
      <c r="R66" s="290">
        <f t="shared" si="14"/>
        <v>41.381971047943551</v>
      </c>
      <c r="S66" s="290">
        <f t="shared" si="14"/>
        <v>50.040180954828543</v>
      </c>
      <c r="T66" s="290">
        <f t="shared" si="14"/>
        <v>40.628672770821126</v>
      </c>
      <c r="U66" s="290">
        <f t="shared" si="14"/>
        <v>42.156754100185147</v>
      </c>
      <c r="V66" s="290">
        <f t="shared" si="14"/>
        <v>50.54982483688606</v>
      </c>
      <c r="W66" s="290">
        <f t="shared" si="14"/>
        <v>63.33903906422757</v>
      </c>
      <c r="DA66" s="94"/>
    </row>
    <row r="67" spans="1:105" ht="12" customHeight="1" x14ac:dyDescent="0.3">
      <c r="A67" s="49" t="s">
        <v>58</v>
      </c>
      <c r="B67" s="291">
        <f t="shared" ref="B67:W67" si="15">IF(B$11=0,"",B$6/B$11*1000)</f>
        <v>417.42125345382243</v>
      </c>
      <c r="C67" s="291">
        <f t="shared" si="15"/>
        <v>419.50079050672605</v>
      </c>
      <c r="D67" s="291">
        <f t="shared" si="15"/>
        <v>421.89950291491965</v>
      </c>
      <c r="E67" s="291">
        <f t="shared" si="15"/>
        <v>403.10682507154729</v>
      </c>
      <c r="F67" s="291">
        <f t="shared" si="15"/>
        <v>403.5767225270443</v>
      </c>
      <c r="G67" s="291">
        <f t="shared" si="15"/>
        <v>363.81615886676354</v>
      </c>
      <c r="H67" s="291">
        <f t="shared" si="15"/>
        <v>352.10337977754619</v>
      </c>
      <c r="I67" s="291">
        <f t="shared" si="15"/>
        <v>418.15551835314835</v>
      </c>
      <c r="J67" s="291">
        <f t="shared" si="15"/>
        <v>408.73469795370556</v>
      </c>
      <c r="K67" s="291">
        <f t="shared" si="15"/>
        <v>413.54298922723342</v>
      </c>
      <c r="L67" s="291">
        <f t="shared" si="15"/>
        <v>429.53417811120312</v>
      </c>
      <c r="M67" s="291">
        <f t="shared" si="15"/>
        <v>420.35406461648358</v>
      </c>
      <c r="N67" s="291">
        <f t="shared" si="15"/>
        <v>390.85448446351467</v>
      </c>
      <c r="O67" s="291">
        <f t="shared" si="15"/>
        <v>334.91286955951381</v>
      </c>
      <c r="P67" s="291">
        <f t="shared" si="15"/>
        <v>351.30553423344833</v>
      </c>
      <c r="Q67" s="291">
        <f t="shared" si="15"/>
        <v>452.14168088567362</v>
      </c>
      <c r="R67" s="291">
        <f t="shared" si="15"/>
        <v>420.79874146849778</v>
      </c>
      <c r="S67" s="291">
        <f t="shared" si="15"/>
        <v>392.48374659749317</v>
      </c>
      <c r="T67" s="291">
        <f t="shared" si="15"/>
        <v>406.25887417411326</v>
      </c>
      <c r="U67" s="291">
        <f t="shared" si="15"/>
        <v>467.91632151848086</v>
      </c>
      <c r="V67" s="291">
        <f t="shared" si="15"/>
        <v>395.99622582347331</v>
      </c>
      <c r="W67" s="291">
        <f t="shared" si="15"/>
        <v>457.8147805556722</v>
      </c>
      <c r="DA67" s="84"/>
    </row>
    <row r="68" spans="1:105" ht="12" customHeight="1" x14ac:dyDescent="0.3">
      <c r="A68" s="115" t="s">
        <v>149</v>
      </c>
      <c r="B68" s="288"/>
      <c r="C68" s="288"/>
      <c r="D68" s="288"/>
      <c r="E68" s="288"/>
      <c r="F68" s="288"/>
      <c r="G68" s="288"/>
      <c r="H68" s="288"/>
      <c r="I68" s="288"/>
      <c r="J68" s="288"/>
      <c r="K68" s="288"/>
      <c r="L68" s="288"/>
      <c r="M68" s="288"/>
      <c r="N68" s="288"/>
      <c r="O68" s="288"/>
      <c r="P68" s="288"/>
      <c r="Q68" s="288"/>
      <c r="R68" s="288"/>
      <c r="S68" s="288"/>
      <c r="T68" s="288"/>
      <c r="U68" s="288"/>
      <c r="V68" s="288"/>
      <c r="W68" s="288"/>
      <c r="DA68" s="118"/>
    </row>
    <row r="69" spans="1:105" ht="12" customHeight="1" x14ac:dyDescent="0.3">
      <c r="A69" s="50" t="s">
        <v>49</v>
      </c>
      <c r="B69" s="254">
        <f t="shared" ref="B69:W69" si="16">IF(B$52=0,"",B$52/B$9)</f>
        <v>8.1029370629370628E-2</v>
      </c>
      <c r="C69" s="254">
        <f t="shared" si="16"/>
        <v>7.318438322110829E-2</v>
      </c>
      <c r="D69" s="254">
        <f t="shared" si="16"/>
        <v>7.2653617193534067E-2</v>
      </c>
      <c r="E69" s="254">
        <f t="shared" si="16"/>
        <v>7.674383737262469E-2</v>
      </c>
      <c r="F69" s="254">
        <f t="shared" si="16"/>
        <v>7.8556758376872496E-2</v>
      </c>
      <c r="G69" s="254">
        <f t="shared" si="16"/>
        <v>7.7465979429430148E-2</v>
      </c>
      <c r="H69" s="254">
        <f t="shared" si="16"/>
        <v>7.050315804078644E-2</v>
      </c>
      <c r="I69" s="254">
        <f t="shared" si="16"/>
        <v>6.9795283470032859E-2</v>
      </c>
      <c r="J69" s="254">
        <f t="shared" si="16"/>
        <v>7.4683545707668123E-2</v>
      </c>
      <c r="K69" s="254">
        <f t="shared" si="16"/>
        <v>7.3968841375377931E-2</v>
      </c>
      <c r="L69" s="254">
        <f t="shared" si="16"/>
        <v>7.5050322480635603E-2</v>
      </c>
      <c r="M69" s="254">
        <f t="shared" si="16"/>
        <v>7.580880769835302E-2</v>
      </c>
      <c r="N69" s="254">
        <f t="shared" si="16"/>
        <v>7.6089069599693485E-2</v>
      </c>
      <c r="O69" s="254">
        <f t="shared" si="16"/>
        <v>7.869803631613502E-2</v>
      </c>
      <c r="P69" s="254">
        <f t="shared" si="16"/>
        <v>7.5995734282271882E-2</v>
      </c>
      <c r="Q69" s="254">
        <f t="shared" si="16"/>
        <v>7.7631078878676804E-2</v>
      </c>
      <c r="R69" s="254">
        <f t="shared" si="16"/>
        <v>7.950981441472324E-2</v>
      </c>
      <c r="S69" s="254">
        <f t="shared" si="16"/>
        <v>7.9732903116087772E-2</v>
      </c>
      <c r="T69" s="254">
        <f t="shared" si="16"/>
        <v>8.0355484203975133E-2</v>
      </c>
      <c r="U69" s="254">
        <f t="shared" si="16"/>
        <v>8.0202136018873521E-2</v>
      </c>
      <c r="V69" s="254">
        <f t="shared" si="16"/>
        <v>7.7236627125946644E-2</v>
      </c>
      <c r="W69" s="254">
        <f t="shared" si="16"/>
        <v>7.7616005775261121E-2</v>
      </c>
      <c r="DA69" s="83"/>
    </row>
    <row r="70" spans="1:105" ht="12" customHeight="1" x14ac:dyDescent="0.3">
      <c r="A70" s="107" t="s">
        <v>50</v>
      </c>
      <c r="B70" s="293">
        <f t="shared" ref="B70:W70" si="17">IF(B$53=0,"",B$53/B$10)</f>
        <v>5.1802652330662079E-2</v>
      </c>
      <c r="C70" s="293">
        <f t="shared" si="17"/>
        <v>4.8747299502924696E-2</v>
      </c>
      <c r="D70" s="293">
        <f t="shared" si="17"/>
        <v>4.8393762185626146E-2</v>
      </c>
      <c r="E70" s="293">
        <f t="shared" si="17"/>
        <v>4.8566167452821468E-2</v>
      </c>
      <c r="F70" s="293">
        <f t="shared" si="17"/>
        <v>4.971344687075744E-2</v>
      </c>
      <c r="G70" s="293">
        <f t="shared" si="17"/>
        <v>4.902316404376926E-2</v>
      </c>
      <c r="H70" s="293">
        <f t="shared" si="17"/>
        <v>5.263538532039793E-2</v>
      </c>
      <c r="I70" s="293">
        <f t="shared" si="17"/>
        <v>5.210690898223775E-2</v>
      </c>
      <c r="J70" s="293">
        <f t="shared" si="17"/>
        <v>5.5756328009343388E-2</v>
      </c>
      <c r="K70" s="293">
        <f t="shared" si="17"/>
        <v>5.5222752791358298E-2</v>
      </c>
      <c r="L70" s="293">
        <f t="shared" si="17"/>
        <v>5.6030151726013624E-2</v>
      </c>
      <c r="M70" s="293">
        <f t="shared" si="17"/>
        <v>5.2255988715485202E-2</v>
      </c>
      <c r="N70" s="293">
        <f t="shared" si="17"/>
        <v>5.064334502558638E-2</v>
      </c>
      <c r="O70" s="293">
        <f t="shared" si="17"/>
        <v>5.0687744692375677E-2</v>
      </c>
      <c r="P70" s="293">
        <f t="shared" si="17"/>
        <v>4.7423074439381777E-2</v>
      </c>
      <c r="Q70" s="293">
        <f t="shared" si="17"/>
        <v>4.4635865413009276E-2</v>
      </c>
      <c r="R70" s="293">
        <f t="shared" si="17"/>
        <v>4.5716089824995934E-2</v>
      </c>
      <c r="S70" s="293">
        <f t="shared" si="17"/>
        <v>4.5844360066671051E-2</v>
      </c>
      <c r="T70" s="293">
        <f t="shared" si="17"/>
        <v>4.6202328113090399E-2</v>
      </c>
      <c r="U70" s="293">
        <f t="shared" si="17"/>
        <v>4.457813015312978E-2</v>
      </c>
      <c r="V70" s="293">
        <f t="shared" si="17"/>
        <v>4.9434694166862324E-2</v>
      </c>
      <c r="W70" s="293">
        <f t="shared" si="17"/>
        <v>4.9677512479885187E-2</v>
      </c>
      <c r="DA70" s="94"/>
    </row>
    <row r="71" spans="1:105" ht="12" customHeight="1" x14ac:dyDescent="0.3">
      <c r="A71" s="49" t="s">
        <v>51</v>
      </c>
      <c r="B71" s="255">
        <f t="shared" ref="B71:W71" si="18">IF(B$54=0,"",B$54/B$11)</f>
        <v>0.21456074002909434</v>
      </c>
      <c r="C71" s="255">
        <f t="shared" si="18"/>
        <v>0.20110413028896196</v>
      </c>
      <c r="D71" s="255">
        <f t="shared" si="18"/>
        <v>0.1918340590909452</v>
      </c>
      <c r="E71" s="255">
        <f t="shared" si="18"/>
        <v>0.20196703504387228</v>
      </c>
      <c r="F71" s="255">
        <f t="shared" si="18"/>
        <v>0.20128127932543396</v>
      </c>
      <c r="G71" s="255">
        <f t="shared" si="18"/>
        <v>0.19353865203093976</v>
      </c>
      <c r="H71" s="255">
        <f t="shared" si="18"/>
        <v>0.20544026429376461</v>
      </c>
      <c r="I71" s="255">
        <f t="shared" si="18"/>
        <v>0.20041959822828787</v>
      </c>
      <c r="J71" s="255">
        <f t="shared" si="18"/>
        <v>0.21372754530830068</v>
      </c>
      <c r="K71" s="255">
        <f t="shared" si="18"/>
        <v>0.21007516808531937</v>
      </c>
      <c r="L71" s="255">
        <f t="shared" si="18"/>
        <v>0.21199866529609498</v>
      </c>
      <c r="M71" s="255">
        <f t="shared" si="18"/>
        <v>0.21064484109629658</v>
      </c>
      <c r="N71" s="255">
        <f t="shared" si="18"/>
        <v>0.20543964519276314</v>
      </c>
      <c r="O71" s="255">
        <f t="shared" si="18"/>
        <v>0.20156833152571968</v>
      </c>
      <c r="P71" s="255">
        <f t="shared" si="18"/>
        <v>0.20066250775869898</v>
      </c>
      <c r="Q71" s="255">
        <f t="shared" si="18"/>
        <v>0.20751327924408439</v>
      </c>
      <c r="R71" s="255">
        <f t="shared" si="18"/>
        <v>0.19722549259640826</v>
      </c>
      <c r="S71" s="255">
        <f t="shared" si="18"/>
        <v>0.1919147830916452</v>
      </c>
      <c r="T71" s="255">
        <f t="shared" si="18"/>
        <v>0.18014891223922827</v>
      </c>
      <c r="U71" s="255">
        <f t="shared" si="18"/>
        <v>0.17980512103426466</v>
      </c>
      <c r="V71" s="255">
        <f t="shared" si="18"/>
        <v>0.18125447594550012</v>
      </c>
      <c r="W71" s="255">
        <f t="shared" si="18"/>
        <v>0.18016474696516174</v>
      </c>
      <c r="DA71" s="84"/>
    </row>
    <row r="72" spans="1:105" ht="12" customHeight="1" x14ac:dyDescent="0.3">
      <c r="A72" s="115" t="s">
        <v>150</v>
      </c>
      <c r="B72" s="288"/>
      <c r="C72" s="288"/>
      <c r="D72" s="288"/>
      <c r="E72" s="288"/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288"/>
      <c r="U72" s="288"/>
      <c r="V72" s="288"/>
      <c r="W72" s="288"/>
      <c r="DA72" s="118"/>
    </row>
    <row r="73" spans="1:105" ht="12" customHeight="1" x14ac:dyDescent="0.3">
      <c r="A73" s="50" t="s">
        <v>49</v>
      </c>
      <c r="B73" s="254">
        <f>IF(NMM_ued!B$5=0,"",NMM_ued!B$5/B$9)</f>
        <v>4.0905369155666407E-2</v>
      </c>
      <c r="C73" s="254">
        <f>IF(NMM_ued!C$5=0,"",NMM_ued!C$5/C$9)</f>
        <v>3.699817327791232E-2</v>
      </c>
      <c r="D73" s="254">
        <f>IF(NMM_ued!D$5=0,"",NMM_ued!D$5/D$9)</f>
        <v>3.6664481490289128E-2</v>
      </c>
      <c r="E73" s="254">
        <f>IF(NMM_ued!E$5=0,"",NMM_ued!E$5/E$9)</f>
        <v>3.8729508256033468E-2</v>
      </c>
      <c r="F73" s="254">
        <f>IF(NMM_ued!F$5=0,"",NMM_ued!F$5/F$9)</f>
        <v>3.9757760847571842E-2</v>
      </c>
      <c r="G73" s="254">
        <f>IF(NMM_ued!G$5=0,"",NMM_ued!G$5/G$9)</f>
        <v>3.9254729566157109E-2</v>
      </c>
      <c r="H73" s="254">
        <f>IF(NMM_ued!H$5=0,"",NMM_ued!H$5/H$9)</f>
        <v>3.6201431003702197E-2</v>
      </c>
      <c r="I73" s="254">
        <f>IF(NMM_ued!I$5=0,"",NMM_ued!I$5/I$9)</f>
        <v>3.60867174745199E-2</v>
      </c>
      <c r="J73" s="254">
        <f>IF(NMM_ued!J$5=0,"",NMM_ued!J$5/J$9)</f>
        <v>3.8437135518138182E-2</v>
      </c>
      <c r="K73" s="254">
        <f>IF(NMM_ued!K$5=0,"",NMM_ued!K$5/K$9)</f>
        <v>3.7969778882079981E-2</v>
      </c>
      <c r="L73" s="254">
        <f>IF(NMM_ued!L$5=0,"",NMM_ued!L$5/L$9)</f>
        <v>3.8532615037184824E-2</v>
      </c>
      <c r="M73" s="254">
        <f>IF(NMM_ued!M$5=0,"",NMM_ued!M$5/M$9)</f>
        <v>3.9174268078409562E-2</v>
      </c>
      <c r="N73" s="254">
        <f>IF(NMM_ued!N$5=0,"",NMM_ued!N$5/N$9)</f>
        <v>3.952023945683502E-2</v>
      </c>
      <c r="O73" s="254">
        <f>IF(NMM_ued!O$5=0,"",NMM_ued!O$5/O$9)</f>
        <v>4.0891048291697631E-2</v>
      </c>
      <c r="P73" s="254">
        <f>IF(NMM_ued!P$5=0,"",NMM_ued!P$5/P$9)</f>
        <v>3.950121802108706E-2</v>
      </c>
      <c r="Q73" s="254">
        <f>IF(NMM_ued!Q$5=0,"",NMM_ued!Q$5/Q$9)</f>
        <v>4.0370115509053429E-2</v>
      </c>
      <c r="R73" s="254">
        <f>IF(NMM_ued!R$5=0,"",NMM_ued!R$5/R$9)</f>
        <v>4.1362311167929183E-2</v>
      </c>
      <c r="S73" s="254">
        <f>IF(NMM_ued!S$5=0,"",NMM_ued!S$5/S$9)</f>
        <v>4.1464047677777893E-2</v>
      </c>
      <c r="T73" s="254">
        <f>IF(NMM_ued!T$5=0,"",NMM_ued!T$5/T$9)</f>
        <v>4.1754339543540762E-2</v>
      </c>
      <c r="U73" s="254">
        <f>IF(NMM_ued!U$5=0,"",NMM_ued!U$5/U$9)</f>
        <v>4.1722967190359984E-2</v>
      </c>
      <c r="V73" s="254">
        <f>IF(NMM_ued!V$5=0,"",NMM_ued!V$5/V$9)</f>
        <v>4.1742770207871954E-2</v>
      </c>
      <c r="W73" s="254">
        <f>IF(NMM_ued!W$5=0,"",NMM_ued!W$5/W$9)</f>
        <v>4.2012815591711078E-2</v>
      </c>
      <c r="DA73" s="83"/>
    </row>
    <row r="74" spans="1:105" ht="12" customHeight="1" x14ac:dyDescent="0.3">
      <c r="A74" s="107" t="s">
        <v>50</v>
      </c>
      <c r="B74" s="293">
        <f>IF(NMM_ued!B$48=0,"",NMM_ued!B$48/B$10)</f>
        <v>2.6503379599686565E-2</v>
      </c>
      <c r="C74" s="293">
        <f>IF(NMM_ued!C$48=0,"",NMM_ued!C$48/C$10)</f>
        <v>2.5029875981938135E-2</v>
      </c>
      <c r="D74" s="293">
        <f>IF(NMM_ued!D$48=0,"",NMM_ued!D$48/D$10)</f>
        <v>2.4842506514568201E-2</v>
      </c>
      <c r="E74" s="293">
        <f>IF(NMM_ued!E$48=0,"",NMM_ued!E$48/E$10)</f>
        <v>2.5095407129602149E-2</v>
      </c>
      <c r="F74" s="293">
        <f>IF(NMM_ued!F$48=0,"",NMM_ued!F$48/F$10)</f>
        <v>2.5720795353585398E-2</v>
      </c>
      <c r="G74" s="293">
        <f>IF(NMM_ued!G$48=0,"",NMM_ued!G$48/G$10)</f>
        <v>2.5375383441348525E-2</v>
      </c>
      <c r="H74" s="293">
        <f>IF(NMM_ued!H$48=0,"",NMM_ued!H$48/H$10)</f>
        <v>2.7181527470168425E-2</v>
      </c>
      <c r="I74" s="293">
        <f>IF(NMM_ued!I$48=0,"",NMM_ued!I$48/I$10)</f>
        <v>2.6923205013396217E-2</v>
      </c>
      <c r="J74" s="293">
        <f>IF(NMM_ued!J$48=0,"",NMM_ued!J$48/J$10)</f>
        <v>2.884310283630085E-2</v>
      </c>
      <c r="K74" s="293">
        <f>IF(NMM_ued!K$48=0,"",NMM_ued!K$48/K$10)</f>
        <v>2.8534136641720238E-2</v>
      </c>
      <c r="L74" s="293">
        <f>IF(NMM_ued!L$48=0,"",NMM_ued!L$48/L$10)</f>
        <v>2.904888473291287E-2</v>
      </c>
      <c r="M74" s="293">
        <f>IF(NMM_ued!M$48=0,"",NMM_ued!M$48/M$10)</f>
        <v>2.7914951631234117E-2</v>
      </c>
      <c r="N74" s="293">
        <f>IF(NMM_ued!N$48=0,"",NMM_ued!N$48/N$10)</f>
        <v>2.7448142528786367E-2</v>
      </c>
      <c r="O74" s="293">
        <f>IF(NMM_ued!O$48=0,"",NMM_ued!O$48/O$10)</f>
        <v>2.7783523603306656E-2</v>
      </c>
      <c r="P74" s="293">
        <f>IF(NMM_ued!P$48=0,"",NMM_ued!P$48/P$10)</f>
        <v>2.6289356093927414E-2</v>
      </c>
      <c r="Q74" s="293">
        <f>IF(NMM_ued!Q$48=0,"",NMM_ued!Q$48/Q$10)</f>
        <v>2.5442332916854909E-2</v>
      </c>
      <c r="R74" s="293">
        <f>IF(NMM_ued!R$48=0,"",NMM_ued!R$48/R$10)</f>
        <v>2.6088501523824321E-2</v>
      </c>
      <c r="S74" s="293">
        <f>IF(NMM_ued!S$48=0,"",NMM_ued!S$48/S$10)</f>
        <v>2.6149218459393133E-2</v>
      </c>
      <c r="T74" s="293">
        <f>IF(NMM_ued!T$48=0,"",NMM_ued!T$48/T$10)</f>
        <v>2.6338901045629408E-2</v>
      </c>
      <c r="U74" s="293">
        <f>IF(NMM_ued!U$48=0,"",NMM_ued!U$48/U$10)</f>
        <v>2.5711854529197192E-2</v>
      </c>
      <c r="V74" s="293">
        <f>IF(NMM_ued!V$48=0,"",NMM_ued!V$48/V$10)</f>
        <v>2.8555195182782246E-2</v>
      </c>
      <c r="W74" s="293">
        <f>IF(NMM_ued!W$48=0,"",NMM_ued!W$48/W$10)</f>
        <v>2.8701764939764146E-2</v>
      </c>
      <c r="DA74" s="94"/>
    </row>
    <row r="75" spans="1:105" ht="12" customHeight="1" x14ac:dyDescent="0.3">
      <c r="A75" s="49" t="s">
        <v>51</v>
      </c>
      <c r="B75" s="255">
        <f>IF(NMM_ued!B$99=0,"",NMM_ued!B$99/B$11)</f>
        <v>8.7103896874384454E-2</v>
      </c>
      <c r="C75" s="255">
        <f>IF(NMM_ued!C$99=0,"",NMM_ued!C$99/C$11)</f>
        <v>8.2604674549463963E-2</v>
      </c>
      <c r="D75" s="255">
        <f>IF(NMM_ued!D$99=0,"",NMM_ued!D$99/D$11)</f>
        <v>7.9475338791537106E-2</v>
      </c>
      <c r="E75" s="255">
        <f>IF(NMM_ued!E$99=0,"",NMM_ued!E$99/E$11)</f>
        <v>8.3740327195011746E-2</v>
      </c>
      <c r="F75" s="255">
        <f>IF(NMM_ued!F$99=0,"",NMM_ued!F$99/F$11)</f>
        <v>8.3626569150574759E-2</v>
      </c>
      <c r="G75" s="255">
        <f>IF(NMM_ued!G$99=0,"",NMM_ued!G$99/G$11)</f>
        <v>8.1246931245554044E-2</v>
      </c>
      <c r="H75" s="255">
        <f>IF(NMM_ued!H$99=0,"",NMM_ued!H$99/H$11)</f>
        <v>8.5023572261249722E-2</v>
      </c>
      <c r="I75" s="255">
        <f>IF(NMM_ued!I$99=0,"",NMM_ued!I$99/I$11)</f>
        <v>8.4023628924844898E-2</v>
      </c>
      <c r="J75" s="255">
        <f>IF(NMM_ued!J$99=0,"",NMM_ued!J$99/J$11)</f>
        <v>8.874053459309704E-2</v>
      </c>
      <c r="K75" s="255">
        <f>IF(NMM_ued!K$99=0,"",NMM_ued!K$99/K$11)</f>
        <v>8.7471145695825217E-2</v>
      </c>
      <c r="L75" s="255">
        <f>IF(NMM_ued!L$99=0,"",NMM_ued!L$99/L$11)</f>
        <v>8.6911421702988906E-2</v>
      </c>
      <c r="M75" s="255">
        <f>IF(NMM_ued!M$99=0,"",NMM_ued!M$99/M$11)</f>
        <v>8.8987842077517018E-2</v>
      </c>
      <c r="N75" s="255">
        <f>IF(NMM_ued!N$99=0,"",NMM_ued!N$99/N$11)</f>
        <v>8.7358997171173278E-2</v>
      </c>
      <c r="O75" s="255">
        <f>IF(NMM_ued!O$99=0,"",NMM_ued!O$99/O$11)</f>
        <v>8.5494733029805564E-2</v>
      </c>
      <c r="P75" s="255">
        <f>IF(NMM_ued!P$99=0,"",NMM_ued!P$99/P$11)</f>
        <v>8.5242616191200202E-2</v>
      </c>
      <c r="Q75" s="255">
        <f>IF(NMM_ued!Q$99=0,"",NMM_ued!Q$99/Q$11)</f>
        <v>8.8074058258763396E-2</v>
      </c>
      <c r="R75" s="255">
        <f>IF(NMM_ued!R$99=0,"",NMM_ued!R$99/R$11)</f>
        <v>8.5566495788162833E-2</v>
      </c>
      <c r="S75" s="255">
        <f>IF(NMM_ued!S$99=0,"",NMM_ued!S$99/S$11)</f>
        <v>8.4001876009679344E-2</v>
      </c>
      <c r="T75" s="255">
        <f>IF(NMM_ued!T$99=0,"",NMM_ued!T$99/T$11)</f>
        <v>8.0408009149006726E-2</v>
      </c>
      <c r="U75" s="255">
        <f>IF(NMM_ued!U$99=0,"",NMM_ued!U$99/U$11)</f>
        <v>8.0250884263937325E-2</v>
      </c>
      <c r="V75" s="255">
        <f>IF(NMM_ued!V$99=0,"",NMM_ued!V$99/V$11)</f>
        <v>8.3741000478733049E-2</v>
      </c>
      <c r="W75" s="255">
        <f>IF(NMM_ued!W$99=0,"",NMM_ued!W$99/W$11)</f>
        <v>8.3434427362909916E-2</v>
      </c>
      <c r="DA75" s="84"/>
    </row>
    <row r="76" spans="1:105" ht="12" customHeight="1" x14ac:dyDescent="0.3">
      <c r="A76" s="110" t="s">
        <v>88</v>
      </c>
      <c r="B76" s="256">
        <f t="shared" ref="B76:W76" si="19">IF(B$51=0,"",B$59/B$51)</f>
        <v>6.7482803693458502</v>
      </c>
      <c r="C76" s="256">
        <f t="shared" si="19"/>
        <v>6.725728206761084</v>
      </c>
      <c r="D76" s="256">
        <f t="shared" si="19"/>
        <v>6.9124024410771998</v>
      </c>
      <c r="E76" s="256">
        <f t="shared" si="19"/>
        <v>6.278704623023315</v>
      </c>
      <c r="F76" s="256">
        <f t="shared" si="19"/>
        <v>6.5011006467876955</v>
      </c>
      <c r="G76" s="256">
        <f t="shared" si="19"/>
        <v>6.2578357914122513</v>
      </c>
      <c r="H76" s="256">
        <f t="shared" si="19"/>
        <v>6.3676937257515744</v>
      </c>
      <c r="I76" s="256">
        <f t="shared" si="19"/>
        <v>6.5406540818885768</v>
      </c>
      <c r="J76" s="256">
        <f t="shared" si="19"/>
        <v>6.3362069008247417</v>
      </c>
      <c r="K76" s="256">
        <f t="shared" si="19"/>
        <v>6.3641663906984167</v>
      </c>
      <c r="L76" s="256">
        <f t="shared" si="19"/>
        <v>6.5327251281312542</v>
      </c>
      <c r="M76" s="256">
        <f t="shared" si="19"/>
        <v>6.0920124089015557</v>
      </c>
      <c r="N76" s="256">
        <f t="shared" si="19"/>
        <v>5.9972329848713173</v>
      </c>
      <c r="O76" s="256">
        <f t="shared" si="19"/>
        <v>5.9231420478631387</v>
      </c>
      <c r="P76" s="256">
        <f t="shared" si="19"/>
        <v>6.0089988015621634</v>
      </c>
      <c r="Q76" s="256">
        <f t="shared" si="19"/>
        <v>5.8019790545331293</v>
      </c>
      <c r="R76" s="256">
        <f t="shared" si="19"/>
        <v>5.7445697990553919</v>
      </c>
      <c r="S76" s="256">
        <f t="shared" si="19"/>
        <v>5.8495880805076972</v>
      </c>
      <c r="T76" s="256">
        <f t="shared" si="19"/>
        <v>5.9138372058204967</v>
      </c>
      <c r="U76" s="256">
        <f t="shared" si="19"/>
        <v>6.0143794987807491</v>
      </c>
      <c r="V76" s="256">
        <f t="shared" si="19"/>
        <v>5.7399372322628253</v>
      </c>
      <c r="W76" s="256">
        <f t="shared" si="19"/>
        <v>5.7150717596149514</v>
      </c>
      <c r="DA76" s="109"/>
    </row>
    <row r="77" spans="1:105" ht="12" customHeight="1" x14ac:dyDescent="0.3">
      <c r="A77" s="50" t="s">
        <v>1438</v>
      </c>
      <c r="B77" s="257">
        <f t="shared" ref="B77:W77" si="20">IF(B$52=0,"",B$60/B$52)</f>
        <v>12.37571578598971</v>
      </c>
      <c r="C77" s="257">
        <f t="shared" si="20"/>
        <v>12.716316427257295</v>
      </c>
      <c r="D77" s="257">
        <f t="shared" si="20"/>
        <v>13.252460514902122</v>
      </c>
      <c r="E77" s="257">
        <f t="shared" si="20"/>
        <v>13.033190037050476</v>
      </c>
      <c r="F77" s="257">
        <f t="shared" si="20"/>
        <v>12.620355813304291</v>
      </c>
      <c r="G77" s="257">
        <f t="shared" si="20"/>
        <v>11.299571023762697</v>
      </c>
      <c r="H77" s="257">
        <f t="shared" si="20"/>
        <v>11.99595005257782</v>
      </c>
      <c r="I77" s="257">
        <f t="shared" si="20"/>
        <v>13.566767939345254</v>
      </c>
      <c r="J77" s="257">
        <f t="shared" si="20"/>
        <v>13.008090336152968</v>
      </c>
      <c r="K77" s="257">
        <f t="shared" si="20"/>
        <v>12.417603039073413</v>
      </c>
      <c r="L77" s="257">
        <f t="shared" si="20"/>
        <v>12.364616613687314</v>
      </c>
      <c r="M77" s="257">
        <f t="shared" si="20"/>
        <v>11.534871705044143</v>
      </c>
      <c r="N77" s="257">
        <f t="shared" si="20"/>
        <v>11.778366683308153</v>
      </c>
      <c r="O77" s="257">
        <f t="shared" si="20"/>
        <v>11.535342158485841</v>
      </c>
      <c r="P77" s="257">
        <f t="shared" si="20"/>
        <v>12.157549746009602</v>
      </c>
      <c r="Q77" s="257">
        <f t="shared" si="20"/>
        <v>12.113335764263345</v>
      </c>
      <c r="R77" s="257">
        <f t="shared" si="20"/>
        <v>11.580357165540491</v>
      </c>
      <c r="S77" s="257">
        <f t="shared" si="20"/>
        <v>11.371204249197168</v>
      </c>
      <c r="T77" s="257">
        <f t="shared" si="20"/>
        <v>11.760653900030213</v>
      </c>
      <c r="U77" s="257">
        <f t="shared" si="20"/>
        <v>11.779850146783009</v>
      </c>
      <c r="V77" s="257">
        <f t="shared" si="20"/>
        <v>10.892496663045202</v>
      </c>
      <c r="W77" s="257">
        <f t="shared" si="20"/>
        <v>10.883019297632314</v>
      </c>
      <c r="DA77" s="83"/>
    </row>
    <row r="78" spans="1:105" ht="12" customHeight="1" x14ac:dyDescent="0.3">
      <c r="A78" s="107" t="s">
        <v>1439</v>
      </c>
      <c r="B78" s="295">
        <f t="shared" ref="B78:W78" si="21">IF(B$53=0,"",B$61/B$53)</f>
        <v>3.3087581858373354</v>
      </c>
      <c r="C78" s="295">
        <f t="shared" si="21"/>
        <v>3.2539913603062054</v>
      </c>
      <c r="D78" s="295">
        <f t="shared" si="21"/>
        <v>3.2259743392871822</v>
      </c>
      <c r="E78" s="295">
        <f t="shared" si="21"/>
        <v>3.0901526327062836</v>
      </c>
      <c r="F78" s="295">
        <f t="shared" si="21"/>
        <v>3.1827560189205726</v>
      </c>
      <c r="G78" s="295">
        <f t="shared" si="21"/>
        <v>3.1405104531502297</v>
      </c>
      <c r="H78" s="295">
        <f t="shared" si="21"/>
        <v>3.1725617842631828</v>
      </c>
      <c r="I78" s="295">
        <f t="shared" si="21"/>
        <v>3.1762958510407167</v>
      </c>
      <c r="J78" s="295">
        <f t="shared" si="21"/>
        <v>3.0966218536586161</v>
      </c>
      <c r="K78" s="295">
        <f t="shared" si="21"/>
        <v>3.190116398480221</v>
      </c>
      <c r="L78" s="295">
        <f t="shared" si="21"/>
        <v>3.2458156238153544</v>
      </c>
      <c r="M78" s="295">
        <f t="shared" si="21"/>
        <v>3.0061990283774742</v>
      </c>
      <c r="N78" s="295">
        <f t="shared" si="21"/>
        <v>2.884810667941307</v>
      </c>
      <c r="O78" s="295">
        <f t="shared" si="21"/>
        <v>2.8801874035350572</v>
      </c>
      <c r="P78" s="295">
        <f t="shared" si="21"/>
        <v>2.9130967874966545</v>
      </c>
      <c r="Q78" s="295">
        <f t="shared" si="21"/>
        <v>2.8606621386286037</v>
      </c>
      <c r="R78" s="295">
        <f t="shared" si="21"/>
        <v>2.8527129035129715</v>
      </c>
      <c r="S78" s="295">
        <f t="shared" si="21"/>
        <v>2.8733860295135649</v>
      </c>
      <c r="T78" s="295">
        <f t="shared" si="21"/>
        <v>2.8797827055271785</v>
      </c>
      <c r="U78" s="295">
        <f t="shared" si="21"/>
        <v>2.9149541004476118</v>
      </c>
      <c r="V78" s="295">
        <f t="shared" si="21"/>
        <v>2.8132788359018766</v>
      </c>
      <c r="W78" s="295">
        <f t="shared" si="21"/>
        <v>2.7953905655507834</v>
      </c>
      <c r="DA78" s="94"/>
    </row>
    <row r="79" spans="1:105" ht="12" customHeight="1" x14ac:dyDescent="0.3">
      <c r="A79" s="49" t="s">
        <v>1440</v>
      </c>
      <c r="B79" s="258">
        <f t="shared" ref="B79:W79" si="22">IF(B$54=0,"",B$62/B$54)</f>
        <v>2.8943369165186157</v>
      </c>
      <c r="C79" s="258">
        <f t="shared" si="22"/>
        <v>2.8229141959928157</v>
      </c>
      <c r="D79" s="258">
        <f t="shared" si="22"/>
        <v>2.8394648583451234</v>
      </c>
      <c r="E79" s="258">
        <f t="shared" si="22"/>
        <v>2.7192086462824769</v>
      </c>
      <c r="F79" s="258">
        <f t="shared" si="22"/>
        <v>2.7590095255055052</v>
      </c>
      <c r="G79" s="258">
        <f t="shared" si="22"/>
        <v>2.76345164904258</v>
      </c>
      <c r="H79" s="258">
        <f t="shared" si="22"/>
        <v>2.8864307965671769</v>
      </c>
      <c r="I79" s="258">
        <f t="shared" si="22"/>
        <v>2.7975097002960019</v>
      </c>
      <c r="J79" s="258">
        <f t="shared" si="22"/>
        <v>2.8708777297688233</v>
      </c>
      <c r="K79" s="258">
        <f t="shared" si="22"/>
        <v>2.8113932544177671</v>
      </c>
      <c r="L79" s="258">
        <f t="shared" si="22"/>
        <v>3.111497678324656</v>
      </c>
      <c r="M79" s="258">
        <f t="shared" si="22"/>
        <v>2.8966296686357831</v>
      </c>
      <c r="N79" s="258">
        <f t="shared" si="22"/>
        <v>2.8306442736271373</v>
      </c>
      <c r="O79" s="258">
        <f t="shared" si="22"/>
        <v>2.9186575507715138</v>
      </c>
      <c r="P79" s="258">
        <f t="shared" si="22"/>
        <v>2.8323616484091581</v>
      </c>
      <c r="Q79" s="258">
        <f t="shared" si="22"/>
        <v>2.9560530396710938</v>
      </c>
      <c r="R79" s="258">
        <f t="shared" si="22"/>
        <v>2.8488713852127447</v>
      </c>
      <c r="S79" s="258">
        <f t="shared" si="22"/>
        <v>2.8164982596454857</v>
      </c>
      <c r="T79" s="258">
        <f t="shared" si="22"/>
        <v>2.8733472741502197</v>
      </c>
      <c r="U79" s="258">
        <f t="shared" si="22"/>
        <v>2.8545243446954545</v>
      </c>
      <c r="V79" s="258">
        <f t="shared" si="22"/>
        <v>2.7282309592515195</v>
      </c>
      <c r="W79" s="258">
        <f t="shared" si="22"/>
        <v>2.9621048326214394</v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9">
    <tabColor theme="4" tint="0.79998168889431442"/>
    <pageSetUpPr fitToPage="1"/>
  </sheetPr>
  <dimension ref="A1:DA215"/>
  <sheetViews>
    <sheetView workbookViewId="0">
      <pane xSplit="1" ySplit="1" topLeftCell="I42" activePane="bottomRight" state="frozen"/>
      <selection activeCell="J11" sqref="J11"/>
      <selection pane="topRight" activeCell="J11" sqref="J11"/>
      <selection pane="bottomLeft" activeCell="J11" sqref="J11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Non-metallic mineral products / final energy consumption"</f>
        <v>BE: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3">
      <c r="A5" s="34" t="s">
        <v>49</v>
      </c>
      <c r="B5" s="225">
        <v>579.36</v>
      </c>
      <c r="C5" s="225">
        <v>523.78063071347208</v>
      </c>
      <c r="D5" s="225">
        <v>507.12224801086779</v>
      </c>
      <c r="E5" s="225">
        <v>502.6721347906917</v>
      </c>
      <c r="F5" s="225">
        <v>527.50863250069881</v>
      </c>
      <c r="G5" s="225">
        <v>588.27664778709254</v>
      </c>
      <c r="H5" s="225">
        <v>577.57145909961605</v>
      </c>
      <c r="I5" s="225">
        <v>483.68131444732768</v>
      </c>
      <c r="J5" s="225">
        <v>501.12659169845313</v>
      </c>
      <c r="K5" s="225">
        <v>443.0733598385138</v>
      </c>
      <c r="L5" s="225">
        <v>457.43171551947398</v>
      </c>
      <c r="M5" s="225">
        <v>527.17444873434692</v>
      </c>
      <c r="N5" s="225">
        <v>477.8393570860751</v>
      </c>
      <c r="O5" s="225">
        <v>481.55328421843018</v>
      </c>
      <c r="P5" s="225">
        <v>463.57397912185849</v>
      </c>
      <c r="Q5" s="225">
        <v>430.9016443056496</v>
      </c>
      <c r="R5" s="225">
        <v>458.24535813000699</v>
      </c>
      <c r="S5" s="225">
        <v>445.17057534770242</v>
      </c>
      <c r="T5" s="225">
        <v>454.03066856255691</v>
      </c>
      <c r="U5" s="225">
        <v>467.91619418006638</v>
      </c>
      <c r="V5" s="225">
        <v>464.82131332869329</v>
      </c>
      <c r="W5" s="225">
        <v>471.30948121723748</v>
      </c>
      <c r="DA5" s="89" t="s">
        <v>1441</v>
      </c>
    </row>
    <row r="6" spans="1:105" ht="12" customHeight="1" x14ac:dyDescent="0.3">
      <c r="A6" s="55" t="s">
        <v>92</v>
      </c>
      <c r="B6" s="261">
        <v>2.6839746911573421</v>
      </c>
      <c r="C6" s="261">
        <v>2.4264946778396208</v>
      </c>
      <c r="D6" s="261">
        <v>2.3493221468236429</v>
      </c>
      <c r="E6" s="261">
        <v>2.328706309942457</v>
      </c>
      <c r="F6" s="261">
        <v>2.4437652219670758</v>
      </c>
      <c r="G6" s="261">
        <v>2.7252824393459081</v>
      </c>
      <c r="H6" s="261">
        <v>2.6756889991683912</v>
      </c>
      <c r="I6" s="261">
        <v>2.2407284012744961</v>
      </c>
      <c r="J6" s="261">
        <v>2.321546342834266</v>
      </c>
      <c r="K6" s="261">
        <v>2.0526057790189149</v>
      </c>
      <c r="L6" s="261">
        <v>2.1191230795823048</v>
      </c>
      <c r="M6" s="261">
        <v>2.4422170640496552</v>
      </c>
      <c r="N6" s="261">
        <v>2.2136646314172062</v>
      </c>
      <c r="O6" s="261">
        <v>2.2308699725317709</v>
      </c>
      <c r="P6" s="261">
        <v>2.1475780644886382</v>
      </c>
      <c r="Q6" s="261">
        <v>1.99621842670254</v>
      </c>
      <c r="R6" s="261">
        <v>2.1228924046555</v>
      </c>
      <c r="S6" s="261">
        <v>2.062321453813218</v>
      </c>
      <c r="T6" s="261">
        <v>2.1033672042101181</v>
      </c>
      <c r="U6" s="261">
        <v>2.1676940464685002</v>
      </c>
      <c r="V6" s="261">
        <v>2.153356532871765</v>
      </c>
      <c r="W6" s="261">
        <v>2.1834139728139701</v>
      </c>
      <c r="DA6" s="67" t="s">
        <v>1442</v>
      </c>
    </row>
    <row r="7" spans="1:105" ht="12" customHeight="1" x14ac:dyDescent="0.3">
      <c r="A7" s="202" t="s">
        <v>93</v>
      </c>
      <c r="B7" s="226">
        <v>1.073162728545261</v>
      </c>
      <c r="C7" s="226">
        <v>0.97021170052391759</v>
      </c>
      <c r="D7" s="226">
        <v>0.93935496993450274</v>
      </c>
      <c r="E7" s="226">
        <v>0.93111191614135458</v>
      </c>
      <c r="F7" s="226">
        <v>0.97711716961062067</v>
      </c>
      <c r="G7" s="226">
        <v>1.089679253794978</v>
      </c>
      <c r="H7" s="226">
        <v>1.0698497703970169</v>
      </c>
      <c r="I7" s="226">
        <v>0.89593475414020962</v>
      </c>
      <c r="J7" s="226">
        <v>0.92824906878909164</v>
      </c>
      <c r="K7" s="226">
        <v>0.82071564448689338</v>
      </c>
      <c r="L7" s="226">
        <v>0.84731197864878205</v>
      </c>
      <c r="M7" s="226">
        <v>0.97649815282914665</v>
      </c>
      <c r="N7" s="226">
        <v>0.88511355332916641</v>
      </c>
      <c r="O7" s="226">
        <v>0.8919929515876116</v>
      </c>
      <c r="P7" s="226">
        <v>0.85868944407101677</v>
      </c>
      <c r="Q7" s="226">
        <v>0.79816967746766287</v>
      </c>
      <c r="R7" s="226">
        <v>0.84881910879932032</v>
      </c>
      <c r="S7" s="226">
        <v>0.82460036817905935</v>
      </c>
      <c r="T7" s="226">
        <v>0.84101213600840929</v>
      </c>
      <c r="U7" s="226">
        <v>0.86673263545430335</v>
      </c>
      <c r="V7" s="226">
        <v>0.86099991179535085</v>
      </c>
      <c r="W7" s="226">
        <v>0.87301810420518822</v>
      </c>
      <c r="DA7" s="174" t="s">
        <v>1443</v>
      </c>
    </row>
    <row r="8" spans="1:105" ht="12" customHeight="1" x14ac:dyDescent="0.3">
      <c r="A8" s="202" t="s">
        <v>94</v>
      </c>
      <c r="B8" s="226">
        <v>3.7510755337102002</v>
      </c>
      <c r="C8" s="226">
        <v>3.550165734086085</v>
      </c>
      <c r="D8" s="226">
        <v>3.5095744918699978</v>
      </c>
      <c r="E8" s="226">
        <v>3.040352772104443</v>
      </c>
      <c r="F8" s="226">
        <v>3.0917756993889749</v>
      </c>
      <c r="G8" s="226">
        <v>3.5321110691147628</v>
      </c>
      <c r="H8" s="226">
        <v>2.7760127397244032</v>
      </c>
      <c r="I8" s="226">
        <v>2.900075329872096</v>
      </c>
      <c r="J8" s="226">
        <v>2.80041750015811</v>
      </c>
      <c r="K8" s="226">
        <v>2.6653112631186548</v>
      </c>
      <c r="L8" s="226">
        <v>2.0376286049813861</v>
      </c>
      <c r="M8" s="226">
        <v>3.8444071842227658</v>
      </c>
      <c r="N8" s="226">
        <v>3.5856431093786338</v>
      </c>
      <c r="O8" s="226">
        <v>3.4952533277177928</v>
      </c>
      <c r="P8" s="226">
        <v>3.3222603920574429</v>
      </c>
      <c r="Q8" s="226">
        <v>3.0485974483450509</v>
      </c>
      <c r="R8" s="226">
        <v>3.066335908853449</v>
      </c>
      <c r="S8" s="226">
        <v>2.639008170552203</v>
      </c>
      <c r="T8" s="226">
        <v>2.6520147803729621</v>
      </c>
      <c r="U8" s="226">
        <v>2.7174131900393088</v>
      </c>
      <c r="V8" s="226">
        <v>3.0115602224879701</v>
      </c>
      <c r="W8" s="226">
        <v>3.1148843679170239</v>
      </c>
      <c r="DA8" s="174" t="s">
        <v>1444</v>
      </c>
    </row>
    <row r="9" spans="1:105" ht="12" customHeight="1" x14ac:dyDescent="0.3">
      <c r="A9" s="202" t="s">
        <v>95</v>
      </c>
      <c r="B9" s="226">
        <v>0.53551349447844121</v>
      </c>
      <c r="C9" s="226">
        <v>0.48414042373213262</v>
      </c>
      <c r="D9" s="226">
        <v>0.46874276297986528</v>
      </c>
      <c r="E9" s="226">
        <v>0.46462943848160732</v>
      </c>
      <c r="F9" s="226">
        <v>0.48758628686478722</v>
      </c>
      <c r="G9" s="226">
        <v>0.54375532203902666</v>
      </c>
      <c r="H9" s="226">
        <v>0.53386031202266249</v>
      </c>
      <c r="I9" s="226">
        <v>0.44707586114613362</v>
      </c>
      <c r="J9" s="226">
        <v>0.46320086353300971</v>
      </c>
      <c r="K9" s="226">
        <v>0.40954115444176681</v>
      </c>
      <c r="L9" s="226">
        <v>0.42281285636404292</v>
      </c>
      <c r="M9" s="226">
        <v>0.48727739443778573</v>
      </c>
      <c r="N9" s="226">
        <v>0.44167602857029481</v>
      </c>
      <c r="O9" s="226">
        <v>0.44510888223106509</v>
      </c>
      <c r="P9" s="226">
        <v>0.42849026772441301</v>
      </c>
      <c r="Q9" s="226">
        <v>0.39829060570044922</v>
      </c>
      <c r="R9" s="226">
        <v>0.42356492174246202</v>
      </c>
      <c r="S9" s="226">
        <v>0.41147965072396142</v>
      </c>
      <c r="T9" s="226">
        <v>0.41966920381511069</v>
      </c>
      <c r="U9" s="226">
        <v>0.4325038598944107</v>
      </c>
      <c r="V9" s="226">
        <v>0.42964320251428861</v>
      </c>
      <c r="W9" s="226">
        <v>0.43564033980159522</v>
      </c>
      <c r="DA9" s="174" t="s">
        <v>1445</v>
      </c>
    </row>
    <row r="10" spans="1:105" ht="12" customHeight="1" x14ac:dyDescent="0.3">
      <c r="A10" s="56" t="s">
        <v>96</v>
      </c>
      <c r="B10" s="262">
        <v>2.03861681142113</v>
      </c>
      <c r="C10" s="262">
        <v>1.8274833072411489</v>
      </c>
      <c r="D10" s="262">
        <v>1.7488897064667539</v>
      </c>
      <c r="E10" s="262">
        <v>1.719952319274437</v>
      </c>
      <c r="F10" s="262">
        <v>1.83605318687041</v>
      </c>
      <c r="G10" s="262">
        <v>2.0590014040502189</v>
      </c>
      <c r="H10" s="262">
        <v>1.9815398055179021</v>
      </c>
      <c r="I10" s="262">
        <v>1.732688415864533</v>
      </c>
      <c r="J10" s="262">
        <v>1.7543728618469121</v>
      </c>
      <c r="K10" s="262">
        <v>1.5391450488768941</v>
      </c>
      <c r="L10" s="262">
        <v>1.57342928901294</v>
      </c>
      <c r="M10" s="262">
        <v>1.950770196177865</v>
      </c>
      <c r="N10" s="262">
        <v>1.8027106603318259</v>
      </c>
      <c r="O10" s="262">
        <v>1.824543743117554</v>
      </c>
      <c r="P10" s="262">
        <v>1.765563976643088</v>
      </c>
      <c r="Q10" s="262">
        <v>1.659841301633757</v>
      </c>
      <c r="R10" s="262">
        <v>1.771460474665282</v>
      </c>
      <c r="S10" s="262">
        <v>1.7067107546278719</v>
      </c>
      <c r="T10" s="262">
        <v>1.7138616359132699</v>
      </c>
      <c r="U10" s="262">
        <v>1.7800710905393149</v>
      </c>
      <c r="V10" s="262">
        <v>1.800502379382581</v>
      </c>
      <c r="W10" s="262">
        <v>1.7773933903045389</v>
      </c>
      <c r="DA10" s="68" t="s">
        <v>1446</v>
      </c>
    </row>
    <row r="11" spans="1:105" ht="12" customHeight="1" x14ac:dyDescent="0.3">
      <c r="A11" s="37" t="s">
        <v>160</v>
      </c>
      <c r="B11" s="228">
        <v>3.3842600900044072E-3</v>
      </c>
      <c r="C11" s="228">
        <v>2.3593210253037952E-2</v>
      </c>
      <c r="D11" s="228">
        <v>2.3005893090182299E-2</v>
      </c>
      <c r="E11" s="228">
        <v>2.1899270153366571E-2</v>
      </c>
      <c r="F11" s="228">
        <v>2.9250762816629989E-2</v>
      </c>
      <c r="G11" s="228">
        <v>2.5081846731428291E-2</v>
      </c>
      <c r="H11" s="228">
        <v>2.3583915658556671E-2</v>
      </c>
      <c r="I11" s="228">
        <v>1.438336060035968E-2</v>
      </c>
      <c r="J11" s="228">
        <v>1.598598938932105E-2</v>
      </c>
      <c r="K11" s="228">
        <v>8.8064658868884909E-3</v>
      </c>
      <c r="L11" s="228">
        <v>1.272445267065685E-2</v>
      </c>
      <c r="M11" s="228">
        <v>1.1027907288978E-2</v>
      </c>
      <c r="N11" s="228">
        <v>1.9454970598772121E-2</v>
      </c>
      <c r="O11" s="228">
        <v>2.3405887882350759E-2</v>
      </c>
      <c r="P11" s="228">
        <v>1.9283903488551159E-2</v>
      </c>
      <c r="Q11" s="228">
        <v>2.028344797321921E-2</v>
      </c>
      <c r="R11" s="228">
        <v>1.5893796511481241E-2</v>
      </c>
      <c r="S11" s="228">
        <v>1.7379242979920249E-2</v>
      </c>
      <c r="T11" s="228">
        <v>1.7782126180111268E-2</v>
      </c>
      <c r="U11" s="228">
        <v>1.8129057015283029E-2</v>
      </c>
      <c r="V11" s="228">
        <v>8.4368785759340897E-2</v>
      </c>
      <c r="W11" s="228">
        <v>8.1787251397187608E-2</v>
      </c>
      <c r="DA11" s="69" t="s">
        <v>1447</v>
      </c>
    </row>
    <row r="12" spans="1:105" ht="12" customHeight="1" x14ac:dyDescent="0.3">
      <c r="A12" s="37" t="s">
        <v>162</v>
      </c>
      <c r="B12" s="228">
        <v>1.457600220160979</v>
      </c>
      <c r="C12" s="228">
        <v>1.221241654742041</v>
      </c>
      <c r="D12" s="228">
        <v>1.094852510533906</v>
      </c>
      <c r="E12" s="228">
        <v>1.312314894888716</v>
      </c>
      <c r="F12" s="228">
        <v>1.4605150119460051</v>
      </c>
      <c r="G12" s="228">
        <v>1.6428470658009739</v>
      </c>
      <c r="H12" s="228">
        <v>1.7259753163175049</v>
      </c>
      <c r="I12" s="228">
        <v>1.402178114729556</v>
      </c>
      <c r="J12" s="228">
        <v>1.4314998685481131</v>
      </c>
      <c r="K12" s="228">
        <v>1.1766582025101009</v>
      </c>
      <c r="L12" s="228">
        <v>1.3663037311600901</v>
      </c>
      <c r="M12" s="228">
        <v>1.2731504967853751</v>
      </c>
      <c r="N12" s="228">
        <v>1.186993447164709</v>
      </c>
      <c r="O12" s="228">
        <v>1.221399227289693</v>
      </c>
      <c r="P12" s="228">
        <v>1.161939365238623</v>
      </c>
      <c r="Q12" s="228">
        <v>1.0863692843313459</v>
      </c>
      <c r="R12" s="228">
        <v>1.195232186540772</v>
      </c>
      <c r="S12" s="228">
        <v>1.232196690527074</v>
      </c>
      <c r="T12" s="228">
        <v>1.2419506192673071</v>
      </c>
      <c r="U12" s="228">
        <v>1.2774632704860669</v>
      </c>
      <c r="V12" s="228">
        <v>1.158604671011664</v>
      </c>
      <c r="W12" s="228">
        <v>1.211678812032922</v>
      </c>
      <c r="DA12" s="69" t="s">
        <v>1448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1449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3.3990940344546708E-2</v>
      </c>
      <c r="M14" s="228">
        <v>4.6172593461983769E-2</v>
      </c>
      <c r="N14" s="228">
        <v>5.8103866522975577E-2</v>
      </c>
      <c r="O14" s="228">
        <v>7.6386396810942211E-2</v>
      </c>
      <c r="P14" s="228">
        <v>0.1182622936988736</v>
      </c>
      <c r="Q14" s="228">
        <v>0.14451874772928</v>
      </c>
      <c r="R14" s="228">
        <v>0.1999331951709441</v>
      </c>
      <c r="S14" s="228">
        <v>0.2058336474329677</v>
      </c>
      <c r="T14" s="228">
        <v>0.1913224034173992</v>
      </c>
      <c r="U14" s="228">
        <v>0.22286056486039971</v>
      </c>
      <c r="V14" s="228">
        <v>0.23593416007508911</v>
      </c>
      <c r="W14" s="228">
        <v>0.12715177125761179</v>
      </c>
      <c r="DA14" s="69" t="s">
        <v>1450</v>
      </c>
    </row>
    <row r="15" spans="1:105" ht="12" customHeight="1" x14ac:dyDescent="0.3">
      <c r="A15" s="37" t="s">
        <v>38</v>
      </c>
      <c r="B15" s="228">
        <v>0.57763233117014712</v>
      </c>
      <c r="C15" s="228">
        <v>0.5826484422460706</v>
      </c>
      <c r="D15" s="228">
        <v>0.63103130284266573</v>
      </c>
      <c r="E15" s="228">
        <v>0.38573815423235458</v>
      </c>
      <c r="F15" s="228">
        <v>0.34628741210777481</v>
      </c>
      <c r="G15" s="228">
        <v>0.39107249151781709</v>
      </c>
      <c r="H15" s="228">
        <v>0.23198057354183979</v>
      </c>
      <c r="I15" s="228">
        <v>0.31612694053461737</v>
      </c>
      <c r="J15" s="228">
        <v>0.30688700390947748</v>
      </c>
      <c r="K15" s="228">
        <v>0.35368038047990452</v>
      </c>
      <c r="L15" s="228">
        <v>0.16041016483764581</v>
      </c>
      <c r="M15" s="228">
        <v>0.62041919864152728</v>
      </c>
      <c r="N15" s="228">
        <v>0.53815837604536987</v>
      </c>
      <c r="O15" s="228">
        <v>0.50335223113456762</v>
      </c>
      <c r="P15" s="228">
        <v>0.4660784142170406</v>
      </c>
      <c r="Q15" s="228">
        <v>0.40866982159991222</v>
      </c>
      <c r="R15" s="228">
        <v>0.36040129644208541</v>
      </c>
      <c r="S15" s="228">
        <v>0.25130117368790961</v>
      </c>
      <c r="T15" s="228">
        <v>0.26280648704845272</v>
      </c>
      <c r="U15" s="228">
        <v>0.2616181981775656</v>
      </c>
      <c r="V15" s="228">
        <v>0.32159476253648772</v>
      </c>
      <c r="W15" s="228">
        <v>0.35677555561681762</v>
      </c>
      <c r="DA15" s="69" t="s">
        <v>1451</v>
      </c>
    </row>
    <row r="16" spans="1:105" ht="12" customHeight="1" x14ac:dyDescent="0.3">
      <c r="A16" s="57" t="s">
        <v>1452</v>
      </c>
      <c r="B16" s="263">
        <v>14.86315095281126</v>
      </c>
      <c r="C16" s="263">
        <v>14.06707189418492</v>
      </c>
      <c r="D16" s="263">
        <v>13.906234354391881</v>
      </c>
      <c r="E16" s="263">
        <v>12.047004064695461</v>
      </c>
      <c r="F16" s="263">
        <v>12.25076075362289</v>
      </c>
      <c r="G16" s="263">
        <v>13.99553262272542</v>
      </c>
      <c r="H16" s="263">
        <v>10.99959092443021</v>
      </c>
      <c r="I16" s="263">
        <v>11.49117286896602</v>
      </c>
      <c r="J16" s="263">
        <v>11.096291626677759</v>
      </c>
      <c r="K16" s="263">
        <v>10.56095066173657</v>
      </c>
      <c r="L16" s="263">
        <v>8.0738394280343915</v>
      </c>
      <c r="M16" s="263">
        <v>15.232965529397831</v>
      </c>
      <c r="N16" s="263">
        <v>14.20764639865541</v>
      </c>
      <c r="O16" s="263">
        <v>13.84948859635494</v>
      </c>
      <c r="P16" s="263">
        <v>13.164026495316801</v>
      </c>
      <c r="Q16" s="263">
        <v>12.079672526425959</v>
      </c>
      <c r="R16" s="263">
        <v>12.14995887865679</v>
      </c>
      <c r="S16" s="263">
        <v>10.456728064290161</v>
      </c>
      <c r="T16" s="263">
        <v>10.50826507105341</v>
      </c>
      <c r="U16" s="263">
        <v>10.767397798776249</v>
      </c>
      <c r="V16" s="263">
        <v>11.9329173161296</v>
      </c>
      <c r="W16" s="263">
        <v>12.34232585956762</v>
      </c>
      <c r="DA16" s="70" t="s">
        <v>1453</v>
      </c>
    </row>
    <row r="17" spans="1:105" ht="12" customHeight="1" x14ac:dyDescent="0.3">
      <c r="A17" s="57" t="s">
        <v>1454</v>
      </c>
      <c r="B17" s="263">
        <v>207.70993225445821</v>
      </c>
      <c r="C17" s="263">
        <v>187.18831076203901</v>
      </c>
      <c r="D17" s="263">
        <v>180.9691714401572</v>
      </c>
      <c r="E17" s="263">
        <v>181.04571187825411</v>
      </c>
      <c r="F17" s="263">
        <v>190.35286121021929</v>
      </c>
      <c r="G17" s="263">
        <v>211.95817174813359</v>
      </c>
      <c r="H17" s="263">
        <v>210.73491135952321</v>
      </c>
      <c r="I17" s="263">
        <v>174.27194162076009</v>
      </c>
      <c r="J17" s="263">
        <v>181.34639471820029</v>
      </c>
      <c r="K17" s="263">
        <v>159.6263980766692</v>
      </c>
      <c r="L17" s="263">
        <v>167.50784877508639</v>
      </c>
      <c r="M17" s="263">
        <v>187.33146627757861</v>
      </c>
      <c r="N17" s="263">
        <v>169.4045780805443</v>
      </c>
      <c r="O17" s="263">
        <v>171.1657963069305</v>
      </c>
      <c r="P17" s="263">
        <v>164.93242734612349</v>
      </c>
      <c r="Q17" s="263">
        <v>153.4504160693044</v>
      </c>
      <c r="R17" s="263">
        <v>163.85051968355319</v>
      </c>
      <c r="S17" s="263">
        <v>160.46719264468811</v>
      </c>
      <c r="T17" s="263">
        <v>163.36534544784149</v>
      </c>
      <c r="U17" s="263">
        <v>167.99792297962529</v>
      </c>
      <c r="V17" s="263">
        <v>165.50255206321711</v>
      </c>
      <c r="W17" s="263">
        <v>167.69363868002009</v>
      </c>
      <c r="DA17" s="70" t="s">
        <v>1455</v>
      </c>
    </row>
    <row r="18" spans="1:105" ht="12" customHeight="1" x14ac:dyDescent="0.3">
      <c r="A18" s="18" t="s">
        <v>30</v>
      </c>
      <c r="B18" s="232">
        <v>45.947545069718721</v>
      </c>
      <c r="C18" s="232">
        <v>31.56438412048966</v>
      </c>
      <c r="D18" s="232">
        <v>27.34398247585839</v>
      </c>
      <c r="E18" s="232">
        <v>17.629609991616729</v>
      </c>
      <c r="F18" s="232">
        <v>22.95089831276924</v>
      </c>
      <c r="G18" s="232">
        <v>23.62768393095854</v>
      </c>
      <c r="H18" s="232">
        <v>28.793793245965599</v>
      </c>
      <c r="I18" s="232">
        <v>28.26487867313055</v>
      </c>
      <c r="J18" s="232">
        <v>29.888588767000531</v>
      </c>
      <c r="K18" s="232">
        <v>23.23746411533509</v>
      </c>
      <c r="L18" s="232">
        <v>33.488121716761043</v>
      </c>
      <c r="M18" s="232">
        <v>34.980418730664027</v>
      </c>
      <c r="N18" s="232">
        <v>34.896046956639893</v>
      </c>
      <c r="O18" s="232">
        <v>44.013389388554273</v>
      </c>
      <c r="P18" s="232">
        <v>42.199758282923902</v>
      </c>
      <c r="Q18" s="232">
        <v>39.971905753833283</v>
      </c>
      <c r="R18" s="232">
        <v>40.358137855136967</v>
      </c>
      <c r="S18" s="232">
        <v>40.375540250829062</v>
      </c>
      <c r="T18" s="232">
        <v>42.050255734953041</v>
      </c>
      <c r="U18" s="232">
        <v>43.091855291877522</v>
      </c>
      <c r="V18" s="232">
        <v>36.334294658715031</v>
      </c>
      <c r="W18" s="232">
        <v>39.807758303522888</v>
      </c>
      <c r="DA18" s="71" t="s">
        <v>1456</v>
      </c>
    </row>
    <row r="19" spans="1:105" ht="12" customHeight="1" x14ac:dyDescent="0.3">
      <c r="A19" s="18" t="s">
        <v>33</v>
      </c>
      <c r="B19" s="232">
        <v>0.15055528396953019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1457</v>
      </c>
    </row>
    <row r="20" spans="1:105" ht="12" customHeight="1" x14ac:dyDescent="0.3">
      <c r="A20" s="18" t="s">
        <v>160</v>
      </c>
      <c r="B20" s="297">
        <v>0.13737519145471641</v>
      </c>
      <c r="C20" s="297">
        <v>1.014299699800838</v>
      </c>
      <c r="D20" s="297">
        <v>0.96521581653084143</v>
      </c>
      <c r="E20" s="297">
        <v>0.99351097194338256</v>
      </c>
      <c r="F20" s="297">
        <v>1.3982921603474521</v>
      </c>
      <c r="G20" s="297">
        <v>1.239268848563075</v>
      </c>
      <c r="H20" s="297">
        <v>1.0199160507525911</v>
      </c>
      <c r="I20" s="297">
        <v>0.74587720854818607</v>
      </c>
      <c r="J20" s="297">
        <v>0.72046318213445282</v>
      </c>
      <c r="K20" s="297">
        <v>0.37343810543174388</v>
      </c>
      <c r="L20" s="297">
        <v>0.49516860154649928</v>
      </c>
      <c r="M20" s="297">
        <v>0.52535356957132351</v>
      </c>
      <c r="N20" s="297">
        <v>1.03400671245955</v>
      </c>
      <c r="O20" s="297">
        <v>1.179435647201527</v>
      </c>
      <c r="P20" s="297">
        <v>0.99436698062643447</v>
      </c>
      <c r="Q20" s="297">
        <v>1.0584163319664801</v>
      </c>
      <c r="R20" s="297">
        <v>0.85922204273901059</v>
      </c>
      <c r="S20" s="297">
        <v>0.93703735717894954</v>
      </c>
      <c r="T20" s="297">
        <v>0.88593570954085288</v>
      </c>
      <c r="U20" s="297">
        <v>0.89834858714559884</v>
      </c>
      <c r="V20" s="297">
        <v>4.5577756426405678</v>
      </c>
      <c r="W20" s="297">
        <v>4.2743414765776624</v>
      </c>
      <c r="DA20" s="122" t="s">
        <v>1458</v>
      </c>
    </row>
    <row r="21" spans="1:105" ht="12" customHeight="1" x14ac:dyDescent="0.3">
      <c r="A21" s="18" t="s">
        <v>70</v>
      </c>
      <c r="B21" s="297">
        <v>19.113640152732771</v>
      </c>
      <c r="C21" s="297">
        <v>14.238322750434911</v>
      </c>
      <c r="D21" s="297">
        <v>12.398640523921969</v>
      </c>
      <c r="E21" s="297">
        <v>20.377761723869121</v>
      </c>
      <c r="F21" s="297">
        <v>21.762079437270049</v>
      </c>
      <c r="G21" s="297">
        <v>21.200909990601058</v>
      </c>
      <c r="H21" s="297">
        <v>23.91867162968482</v>
      </c>
      <c r="I21" s="297">
        <v>21.633454269020049</v>
      </c>
      <c r="J21" s="297">
        <v>26.077735538987501</v>
      </c>
      <c r="K21" s="297">
        <v>24.312550773934952</v>
      </c>
      <c r="L21" s="297">
        <v>12.752574207786861</v>
      </c>
      <c r="M21" s="297">
        <v>17.989768367489351</v>
      </c>
      <c r="N21" s="297">
        <v>8.351147646373116</v>
      </c>
      <c r="O21" s="297">
        <v>6.4804290019158746</v>
      </c>
      <c r="P21" s="297">
        <v>3.1905613996002371</v>
      </c>
      <c r="Q21" s="297">
        <v>2.7953967866284741</v>
      </c>
      <c r="R21" s="297">
        <v>2.449533298048562</v>
      </c>
      <c r="S21" s="297">
        <v>2.3992776008926771</v>
      </c>
      <c r="T21" s="297">
        <v>2.5636394151799782</v>
      </c>
      <c r="U21" s="297">
        <v>2.1606594465812061</v>
      </c>
      <c r="V21" s="297">
        <v>2.17276137324526</v>
      </c>
      <c r="W21" s="297">
        <v>2.0007928008602009</v>
      </c>
      <c r="DA21" s="122" t="s">
        <v>1459</v>
      </c>
    </row>
    <row r="22" spans="1:105" ht="12" customHeight="1" x14ac:dyDescent="0.3">
      <c r="A22" s="18" t="s">
        <v>34</v>
      </c>
      <c r="B22" s="297">
        <v>35.356605796536527</v>
      </c>
      <c r="C22" s="297">
        <v>31.013807088443659</v>
      </c>
      <c r="D22" s="297">
        <v>36.814841179306917</v>
      </c>
      <c r="E22" s="297">
        <v>30.901964784316299</v>
      </c>
      <c r="F22" s="297">
        <v>23.250426988391411</v>
      </c>
      <c r="G22" s="297">
        <v>29.555019204162651</v>
      </c>
      <c r="H22" s="297">
        <v>24.038302482900072</v>
      </c>
      <c r="I22" s="297">
        <v>19.9186968820507</v>
      </c>
      <c r="J22" s="297">
        <v>11.022608732195939</v>
      </c>
      <c r="K22" s="297">
        <v>15.10048277373981</v>
      </c>
      <c r="L22" s="297">
        <v>12.56433075585473</v>
      </c>
      <c r="M22" s="297">
        <v>13.16468910193322</v>
      </c>
      <c r="N22" s="297">
        <v>13.36597092587103</v>
      </c>
      <c r="O22" s="297">
        <v>11.043555357220679</v>
      </c>
      <c r="P22" s="297">
        <v>12.855368307344371</v>
      </c>
      <c r="Q22" s="297">
        <v>10.198675225971099</v>
      </c>
      <c r="R22" s="297">
        <v>9.5594910139342009</v>
      </c>
      <c r="S22" s="297">
        <v>7.622418647343312</v>
      </c>
      <c r="T22" s="297">
        <v>9.6835009189531664</v>
      </c>
      <c r="U22" s="297">
        <v>10.5285368051061</v>
      </c>
      <c r="V22" s="297">
        <v>10.72764211943756</v>
      </c>
      <c r="W22" s="297">
        <v>9.3152928628016767</v>
      </c>
      <c r="DA22" s="122" t="s">
        <v>1460</v>
      </c>
    </row>
    <row r="23" spans="1:105" ht="12" customHeight="1" x14ac:dyDescent="0.3">
      <c r="A23" s="18" t="s">
        <v>162</v>
      </c>
      <c r="B23" s="297">
        <v>59.167470579600291</v>
      </c>
      <c r="C23" s="297">
        <v>52.502606915463318</v>
      </c>
      <c r="D23" s="297">
        <v>45.934707068025062</v>
      </c>
      <c r="E23" s="297">
        <v>59.536196301785573</v>
      </c>
      <c r="F23" s="297">
        <v>69.817895146064075</v>
      </c>
      <c r="G23" s="297">
        <v>81.171423037575622</v>
      </c>
      <c r="H23" s="297">
        <v>74.641970137656813</v>
      </c>
      <c r="I23" s="297">
        <v>72.712680100343619</v>
      </c>
      <c r="J23" s="297">
        <v>64.515428191650216</v>
      </c>
      <c r="K23" s="297">
        <v>49.896180321359978</v>
      </c>
      <c r="L23" s="297">
        <v>53.169336658893123</v>
      </c>
      <c r="M23" s="297">
        <v>60.651050154927972</v>
      </c>
      <c r="N23" s="297">
        <v>63.087177941624461</v>
      </c>
      <c r="O23" s="297">
        <v>61.546983193751139</v>
      </c>
      <c r="P23" s="297">
        <v>59.914951294445203</v>
      </c>
      <c r="Q23" s="297">
        <v>56.688142696507327</v>
      </c>
      <c r="R23" s="297">
        <v>64.614507938686714</v>
      </c>
      <c r="S23" s="297">
        <v>66.43639954572042</v>
      </c>
      <c r="T23" s="297">
        <v>61.876087929570538</v>
      </c>
      <c r="U23" s="297">
        <v>63.302096915692069</v>
      </c>
      <c r="V23" s="297">
        <v>62.590211551099628</v>
      </c>
      <c r="W23" s="297">
        <v>63.324404648482449</v>
      </c>
      <c r="DA23" s="122" t="s">
        <v>1461</v>
      </c>
    </row>
    <row r="24" spans="1:105" ht="12" customHeight="1" x14ac:dyDescent="0.3">
      <c r="A24" s="18" t="s">
        <v>73</v>
      </c>
      <c r="B24" s="297">
        <v>47.836740180445673</v>
      </c>
      <c r="C24" s="297">
        <v>56.854890187406617</v>
      </c>
      <c r="D24" s="297">
        <v>57.511784376513987</v>
      </c>
      <c r="E24" s="297">
        <v>51.606668104722999</v>
      </c>
      <c r="F24" s="297">
        <v>51.173269165377071</v>
      </c>
      <c r="G24" s="297">
        <v>55.163866736272631</v>
      </c>
      <c r="H24" s="297">
        <v>58.322257812563308</v>
      </c>
      <c r="I24" s="297">
        <v>30.996354487667009</v>
      </c>
      <c r="J24" s="297">
        <v>49.121570306231654</v>
      </c>
      <c r="K24" s="297">
        <v>46.706281986867623</v>
      </c>
      <c r="L24" s="297">
        <v>55.038316834244213</v>
      </c>
      <c r="M24" s="297">
        <v>60.020186352992653</v>
      </c>
      <c r="N24" s="297">
        <v>48.670227897576289</v>
      </c>
      <c r="O24" s="297">
        <v>46.90200371828702</v>
      </c>
      <c r="P24" s="297">
        <v>45.777421081183341</v>
      </c>
      <c r="Q24" s="297">
        <v>42.737879274397727</v>
      </c>
      <c r="R24" s="297">
        <v>46.009627535007724</v>
      </c>
      <c r="S24" s="297">
        <v>42.696519242723681</v>
      </c>
      <c r="T24" s="297">
        <v>46.305925739643932</v>
      </c>
      <c r="U24" s="297">
        <v>48.016425933222799</v>
      </c>
      <c r="V24" s="297">
        <v>49.119866718079031</v>
      </c>
      <c r="W24" s="297">
        <v>48.971048587775172</v>
      </c>
      <c r="DA24" s="122" t="s">
        <v>1462</v>
      </c>
    </row>
    <row r="25" spans="1:105" ht="12" customHeight="1" x14ac:dyDescent="0.3">
      <c r="A25" s="57" t="s">
        <v>1463</v>
      </c>
      <c r="B25" s="263">
        <v>295.98786270335131</v>
      </c>
      <c r="C25" s="263">
        <v>266.74443260436539</v>
      </c>
      <c r="D25" s="263">
        <v>257.88212286424618</v>
      </c>
      <c r="E25" s="263">
        <v>257.99119343413582</v>
      </c>
      <c r="F25" s="263">
        <v>271.25393541632678</v>
      </c>
      <c r="G25" s="263">
        <v>302.04162871413831</v>
      </c>
      <c r="H25" s="263">
        <v>300.2984755388203</v>
      </c>
      <c r="I25" s="263">
        <v>248.33853138183201</v>
      </c>
      <c r="J25" s="263">
        <v>258.41966823156719</v>
      </c>
      <c r="K25" s="263">
        <v>227.46854656842501</v>
      </c>
      <c r="L25" s="263">
        <v>238.69965969771201</v>
      </c>
      <c r="M25" s="263">
        <v>266.9484300474287</v>
      </c>
      <c r="N25" s="263">
        <v>241.4025100003231</v>
      </c>
      <c r="O25" s="263">
        <v>243.91225622634181</v>
      </c>
      <c r="P25" s="263">
        <v>235.0296691679126</v>
      </c>
      <c r="Q25" s="263">
        <v>218.6677362527449</v>
      </c>
      <c r="R25" s="263">
        <v>233.48794445012561</v>
      </c>
      <c r="S25" s="263">
        <v>228.6666837227699</v>
      </c>
      <c r="T25" s="263">
        <v>232.79656833966061</v>
      </c>
      <c r="U25" s="263">
        <v>239.39801829228219</v>
      </c>
      <c r="V25" s="263">
        <v>235.84210020890939</v>
      </c>
      <c r="W25" s="263">
        <v>238.9644113938696</v>
      </c>
      <c r="DA25" s="70" t="s">
        <v>1464</v>
      </c>
    </row>
    <row r="26" spans="1:105" ht="12" customHeight="1" x14ac:dyDescent="0.3">
      <c r="A26" s="18" t="s">
        <v>30</v>
      </c>
      <c r="B26" s="232">
        <v>65.475519220675309</v>
      </c>
      <c r="C26" s="232">
        <v>44.979431132479249</v>
      </c>
      <c r="D26" s="232">
        <v>38.965334218645658</v>
      </c>
      <c r="E26" s="232">
        <v>25.122296873698399</v>
      </c>
      <c r="F26" s="232">
        <v>32.705163710690613</v>
      </c>
      <c r="G26" s="232">
        <v>33.669587156704807</v>
      </c>
      <c r="H26" s="232">
        <v>41.031323006522328</v>
      </c>
      <c r="I26" s="232">
        <v>40.2776166610101</v>
      </c>
      <c r="J26" s="232">
        <v>42.591412997651673</v>
      </c>
      <c r="K26" s="232">
        <v>33.113521647668939</v>
      </c>
      <c r="L26" s="232">
        <v>47.720768406735772</v>
      </c>
      <c r="M26" s="232">
        <v>49.847300339366853</v>
      </c>
      <c r="N26" s="232">
        <v>49.727070070188837</v>
      </c>
      <c r="O26" s="232">
        <v>62.719336114794373</v>
      </c>
      <c r="P26" s="232">
        <v>60.134901230716643</v>
      </c>
      <c r="Q26" s="232">
        <v>56.96019840670359</v>
      </c>
      <c r="R26" s="232">
        <v>57.510581399618196</v>
      </c>
      <c r="S26" s="232">
        <v>57.535379914792301</v>
      </c>
      <c r="T26" s="232">
        <v>59.921859229487751</v>
      </c>
      <c r="U26" s="232">
        <v>61.406144662064698</v>
      </c>
      <c r="V26" s="232">
        <v>51.77658141880223</v>
      </c>
      <c r="W26" s="232">
        <v>56.726287334381517</v>
      </c>
      <c r="DA26" s="71" t="s">
        <v>1465</v>
      </c>
    </row>
    <row r="27" spans="1:105" ht="12" customHeight="1" x14ac:dyDescent="0.3">
      <c r="A27" s="18" t="s">
        <v>33</v>
      </c>
      <c r="B27" s="297">
        <v>0.21454215615575539</v>
      </c>
      <c r="C27" s="297">
        <v>0</v>
      </c>
      <c r="D27" s="297">
        <v>0</v>
      </c>
      <c r="E27" s="297">
        <v>0</v>
      </c>
      <c r="F27" s="297">
        <v>0</v>
      </c>
      <c r="G27" s="297">
        <v>0</v>
      </c>
      <c r="H27" s="297">
        <v>0</v>
      </c>
      <c r="I27" s="297">
        <v>0</v>
      </c>
      <c r="J27" s="297">
        <v>0</v>
      </c>
      <c r="K27" s="297">
        <v>0</v>
      </c>
      <c r="L27" s="297">
        <v>0</v>
      </c>
      <c r="M27" s="297">
        <v>0</v>
      </c>
      <c r="N27" s="297">
        <v>0</v>
      </c>
      <c r="O27" s="297">
        <v>0</v>
      </c>
      <c r="P27" s="297">
        <v>0</v>
      </c>
      <c r="Q27" s="297">
        <v>0</v>
      </c>
      <c r="R27" s="297">
        <v>0</v>
      </c>
      <c r="S27" s="297">
        <v>0</v>
      </c>
      <c r="T27" s="297">
        <v>0</v>
      </c>
      <c r="U27" s="297">
        <v>0</v>
      </c>
      <c r="V27" s="297">
        <v>0</v>
      </c>
      <c r="W27" s="297">
        <v>0</v>
      </c>
      <c r="DA27" s="122" t="s">
        <v>1466</v>
      </c>
    </row>
    <row r="28" spans="1:105" ht="12" customHeight="1" x14ac:dyDescent="0.3">
      <c r="A28" s="18" t="s">
        <v>160</v>
      </c>
      <c r="B28" s="297">
        <v>0.19576044759059641</v>
      </c>
      <c r="C28" s="297">
        <v>1.445382977242085</v>
      </c>
      <c r="D28" s="297">
        <v>1.375438157826955</v>
      </c>
      <c r="E28" s="297">
        <v>1.4157589190178901</v>
      </c>
      <c r="F28" s="297">
        <v>1.9925744690391931</v>
      </c>
      <c r="G28" s="297">
        <v>1.7659653239483171</v>
      </c>
      <c r="H28" s="297">
        <v>1.453386310045472</v>
      </c>
      <c r="I28" s="297">
        <v>1.062879364511375</v>
      </c>
      <c r="J28" s="297">
        <v>1.02666422891703</v>
      </c>
      <c r="K28" s="297">
        <v>0.53215147431332399</v>
      </c>
      <c r="L28" s="297">
        <v>0.70561813996456002</v>
      </c>
      <c r="M28" s="297">
        <v>0.74863189513006467</v>
      </c>
      <c r="N28" s="297">
        <v>1.473465585010568</v>
      </c>
      <c r="O28" s="297">
        <v>1.680702663672603</v>
      </c>
      <c r="P28" s="297">
        <v>1.4169787363747299</v>
      </c>
      <c r="Q28" s="297">
        <v>1.508249434915286</v>
      </c>
      <c r="R28" s="297">
        <v>1.224396413101563</v>
      </c>
      <c r="S28" s="297">
        <v>1.3352836892018249</v>
      </c>
      <c r="T28" s="297">
        <v>1.262463543815179</v>
      </c>
      <c r="U28" s="297">
        <v>1.280151966666937</v>
      </c>
      <c r="V28" s="297">
        <v>6.4948568251127483</v>
      </c>
      <c r="W28" s="297">
        <v>6.0909614883828134</v>
      </c>
      <c r="DA28" s="122" t="s">
        <v>1467</v>
      </c>
    </row>
    <row r="29" spans="1:105" ht="12" customHeight="1" x14ac:dyDescent="0.3">
      <c r="A29" s="18" t="s">
        <v>70</v>
      </c>
      <c r="B29" s="297">
        <v>27.237048492980271</v>
      </c>
      <c r="C29" s="297">
        <v>20.28969281169881</v>
      </c>
      <c r="D29" s="297">
        <v>17.668134928699612</v>
      </c>
      <c r="E29" s="297">
        <v>29.038429091282509</v>
      </c>
      <c r="F29" s="297">
        <v>31.011089892066789</v>
      </c>
      <c r="G29" s="297">
        <v>30.21142016356054</v>
      </c>
      <c r="H29" s="297">
        <v>34.084246321455034</v>
      </c>
      <c r="I29" s="297">
        <v>30.827798278483598</v>
      </c>
      <c r="J29" s="297">
        <v>37.160924961798322</v>
      </c>
      <c r="K29" s="297">
        <v>34.645526395087707</v>
      </c>
      <c r="L29" s="297">
        <v>18.17249248872978</v>
      </c>
      <c r="M29" s="297">
        <v>25.63552465607836</v>
      </c>
      <c r="N29" s="297">
        <v>11.90043401459463</v>
      </c>
      <c r="O29" s="297">
        <v>9.2346490553377034</v>
      </c>
      <c r="P29" s="297">
        <v>4.5465685691648847</v>
      </c>
      <c r="Q29" s="297">
        <v>3.9834566951201662</v>
      </c>
      <c r="R29" s="297">
        <v>3.490599210353952</v>
      </c>
      <c r="S29" s="297">
        <v>3.4189845493293931</v>
      </c>
      <c r="T29" s="297">
        <v>3.6532010915665021</v>
      </c>
      <c r="U29" s="297">
        <v>3.0789522902540449</v>
      </c>
      <c r="V29" s="297">
        <v>3.096197606205032</v>
      </c>
      <c r="W29" s="297">
        <v>2.8511413893937729</v>
      </c>
      <c r="DA29" s="122" t="s">
        <v>1468</v>
      </c>
    </row>
    <row r="30" spans="1:105" ht="12" customHeight="1" x14ac:dyDescent="0.3">
      <c r="A30" s="18" t="s">
        <v>34</v>
      </c>
      <c r="B30" s="297">
        <v>50.383369098312087</v>
      </c>
      <c r="C30" s="297">
        <v>44.194855656477401</v>
      </c>
      <c r="D30" s="297">
        <v>52.461363008279989</v>
      </c>
      <c r="E30" s="297">
        <v>44.035479721975072</v>
      </c>
      <c r="F30" s="297">
        <v>33.131993817241131</v>
      </c>
      <c r="G30" s="297">
        <v>42.116074428640317</v>
      </c>
      <c r="H30" s="297">
        <v>34.254720983750822</v>
      </c>
      <c r="I30" s="297">
        <v>28.38425901911846</v>
      </c>
      <c r="J30" s="297">
        <v>15.70728161454082</v>
      </c>
      <c r="K30" s="297">
        <v>21.518275864211041</v>
      </c>
      <c r="L30" s="297">
        <v>17.90424447381524</v>
      </c>
      <c r="M30" s="297">
        <v>18.759758612129051</v>
      </c>
      <c r="N30" s="297">
        <v>19.04658638305817</v>
      </c>
      <c r="O30" s="297">
        <v>15.73713067714765</v>
      </c>
      <c r="P30" s="297">
        <v>18.318974679043482</v>
      </c>
      <c r="Q30" s="297">
        <v>14.53317157141392</v>
      </c>
      <c r="R30" s="297">
        <v>13.622330348073881</v>
      </c>
      <c r="S30" s="297">
        <v>10.86199094847999</v>
      </c>
      <c r="T30" s="297">
        <v>13.79904518468382</v>
      </c>
      <c r="U30" s="297">
        <v>15.003226242061601</v>
      </c>
      <c r="V30" s="297">
        <v>15.286952474130519</v>
      </c>
      <c r="W30" s="297">
        <v>13.274346561043039</v>
      </c>
      <c r="DA30" s="122" t="s">
        <v>1469</v>
      </c>
    </row>
    <row r="31" spans="1:105" ht="12" customHeight="1" x14ac:dyDescent="0.3">
      <c r="A31" s="18" t="s">
        <v>162</v>
      </c>
      <c r="B31" s="297">
        <v>84.313990035704762</v>
      </c>
      <c r="C31" s="297">
        <v>74.816520512964672</v>
      </c>
      <c r="D31" s="297">
        <v>65.457224993521862</v>
      </c>
      <c r="E31" s="297">
        <v>84.83942633645745</v>
      </c>
      <c r="F31" s="297">
        <v>99.490907047304304</v>
      </c>
      <c r="G31" s="297">
        <v>115.6697503904072</v>
      </c>
      <c r="H31" s="297">
        <v>106.3652419950092</v>
      </c>
      <c r="I31" s="297">
        <v>103.6159924599429</v>
      </c>
      <c r="J31" s="297">
        <v>91.934860767488459</v>
      </c>
      <c r="K31" s="297">
        <v>71.102347442334988</v>
      </c>
      <c r="L31" s="297">
        <v>75.766614278903489</v>
      </c>
      <c r="M31" s="297">
        <v>86.42809956761505</v>
      </c>
      <c r="N31" s="297">
        <v>89.899595846248374</v>
      </c>
      <c r="O31" s="297">
        <v>87.704809363859709</v>
      </c>
      <c r="P31" s="297">
        <v>85.379154406024256</v>
      </c>
      <c r="Q31" s="297">
        <v>80.780933368205126</v>
      </c>
      <c r="R31" s="297">
        <v>92.076049983835603</v>
      </c>
      <c r="S31" s="297">
        <v>94.672256130503911</v>
      </c>
      <c r="T31" s="297">
        <v>88.173785528376499</v>
      </c>
      <c r="U31" s="297">
        <v>90.205856635504901</v>
      </c>
      <c r="V31" s="297">
        <v>89.19141584652337</v>
      </c>
      <c r="W31" s="297">
        <v>90.237645284601797</v>
      </c>
      <c r="DA31" s="122" t="s">
        <v>1470</v>
      </c>
    </row>
    <row r="32" spans="1:105" ht="12" customHeight="1" x14ac:dyDescent="0.3">
      <c r="A32" s="18" t="s">
        <v>73</v>
      </c>
      <c r="B32" s="297">
        <v>68.167633251932429</v>
      </c>
      <c r="C32" s="297">
        <v>81.018549513503203</v>
      </c>
      <c r="D32" s="297">
        <v>81.95462755727219</v>
      </c>
      <c r="E32" s="297">
        <v>73.539802491704435</v>
      </c>
      <c r="F32" s="297">
        <v>72.922206479984823</v>
      </c>
      <c r="G32" s="297">
        <v>78.608831250877103</v>
      </c>
      <c r="H32" s="297">
        <v>83.109556922037456</v>
      </c>
      <c r="I32" s="297">
        <v>44.169985598765528</v>
      </c>
      <c r="J32" s="297">
        <v>69.998523661170935</v>
      </c>
      <c r="K32" s="297">
        <v>66.55672374480902</v>
      </c>
      <c r="L32" s="297">
        <v>78.429921909563163</v>
      </c>
      <c r="M32" s="297">
        <v>85.529114977109316</v>
      </c>
      <c r="N32" s="297">
        <v>69.355358101222521</v>
      </c>
      <c r="O32" s="297">
        <v>66.835628351529806</v>
      </c>
      <c r="P32" s="297">
        <v>65.233091546588625</v>
      </c>
      <c r="Q32" s="297">
        <v>60.901726776386823</v>
      </c>
      <c r="R32" s="297">
        <v>65.56398709514238</v>
      </c>
      <c r="S32" s="297">
        <v>60.842788490462468</v>
      </c>
      <c r="T32" s="297">
        <v>65.986213761730795</v>
      </c>
      <c r="U32" s="297">
        <v>68.423686495730053</v>
      </c>
      <c r="V32" s="297">
        <v>69.996096038135548</v>
      </c>
      <c r="W32" s="297">
        <v>69.784029336066666</v>
      </c>
      <c r="DA32" s="122" t="s">
        <v>1471</v>
      </c>
    </row>
    <row r="33" spans="1:105" ht="12" customHeight="1" x14ac:dyDescent="0.3">
      <c r="A33" s="57" t="s">
        <v>1472</v>
      </c>
      <c r="B33" s="263">
        <f t="shared" ref="B33:W33" si="0">B34+B35</f>
        <v>50.71671083006698</v>
      </c>
      <c r="C33" s="263">
        <f t="shared" si="0"/>
        <v>46.522319609459899</v>
      </c>
      <c r="D33" s="263">
        <f t="shared" si="0"/>
        <v>45.348835273997693</v>
      </c>
      <c r="E33" s="263">
        <f t="shared" si="0"/>
        <v>43.103472657662174</v>
      </c>
      <c r="F33" s="263">
        <f t="shared" si="0"/>
        <v>44.814777555827767</v>
      </c>
      <c r="G33" s="263">
        <f t="shared" si="0"/>
        <v>50.331485213750433</v>
      </c>
      <c r="H33" s="263">
        <f t="shared" si="0"/>
        <v>46.501529650011946</v>
      </c>
      <c r="I33" s="263">
        <f t="shared" si="0"/>
        <v>41.363165813472172</v>
      </c>
      <c r="J33" s="263">
        <f t="shared" si="0"/>
        <v>41.996450484846441</v>
      </c>
      <c r="K33" s="263">
        <f t="shared" si="0"/>
        <v>37.930145641739941</v>
      </c>
      <c r="L33" s="263">
        <f t="shared" si="0"/>
        <v>36.150061810051739</v>
      </c>
      <c r="M33" s="263">
        <f t="shared" si="0"/>
        <v>47.96041688822465</v>
      </c>
      <c r="N33" s="263">
        <f t="shared" si="0"/>
        <v>43.895814623525183</v>
      </c>
      <c r="O33" s="263">
        <f t="shared" si="0"/>
        <v>43.737974211617157</v>
      </c>
      <c r="P33" s="263">
        <f t="shared" si="0"/>
        <v>41.925273967521051</v>
      </c>
      <c r="Q33" s="263">
        <f t="shared" si="0"/>
        <v>38.802701997324881</v>
      </c>
      <c r="R33" s="263">
        <f t="shared" si="0"/>
        <v>40.523862298955429</v>
      </c>
      <c r="S33" s="263">
        <f t="shared" si="0"/>
        <v>37.93585051805784</v>
      </c>
      <c r="T33" s="263">
        <f t="shared" si="0"/>
        <v>39.630564743681475</v>
      </c>
      <c r="U33" s="263">
        <f t="shared" si="0"/>
        <v>41.788440286986727</v>
      </c>
      <c r="V33" s="263">
        <f t="shared" si="0"/>
        <v>43.28768149138525</v>
      </c>
      <c r="W33" s="263">
        <f t="shared" si="0"/>
        <v>43.924755108737934</v>
      </c>
      <c r="DA33" s="70"/>
    </row>
    <row r="34" spans="1:105" ht="12" customHeight="1" x14ac:dyDescent="0.3">
      <c r="A34" s="60" t="s">
        <v>1473</v>
      </c>
      <c r="B34" s="264">
        <v>18.046231638826271</v>
      </c>
      <c r="C34" s="264">
        <v>17.07966491684379</v>
      </c>
      <c r="D34" s="264">
        <v>16.884382536375519</v>
      </c>
      <c r="E34" s="264">
        <v>14.626980954146591</v>
      </c>
      <c r="F34" s="264">
        <v>14.87437401487905</v>
      </c>
      <c r="G34" s="264">
        <v>16.992804851429</v>
      </c>
      <c r="H34" s="264">
        <v>13.355254641819659</v>
      </c>
      <c r="I34" s="264">
        <v>13.95211338790404</v>
      </c>
      <c r="J34" s="264">
        <v>13.472664690196151</v>
      </c>
      <c r="K34" s="264">
        <v>12.82267552640754</v>
      </c>
      <c r="L34" s="264">
        <v>9.8029265123919576</v>
      </c>
      <c r="M34" s="264">
        <v>18.495245413475011</v>
      </c>
      <c r="N34" s="264">
        <v>17.25034474632557</v>
      </c>
      <c r="O34" s="264">
        <v>16.815484151550748</v>
      </c>
      <c r="P34" s="264">
        <v>15.98322402755389</v>
      </c>
      <c r="Q34" s="264">
        <v>14.666645667876841</v>
      </c>
      <c r="R34" s="264">
        <v>14.75198448986907</v>
      </c>
      <c r="S34" s="264">
        <v>12.69613269968867</v>
      </c>
      <c r="T34" s="264">
        <v>12.758706831174919</v>
      </c>
      <c r="U34" s="264">
        <v>13.073335219498111</v>
      </c>
      <c r="V34" s="264">
        <v>14.488461477484019</v>
      </c>
      <c r="W34" s="264">
        <v>14.985548631698761</v>
      </c>
      <c r="DA34" s="72" t="s">
        <v>1474</v>
      </c>
    </row>
    <row r="35" spans="1:105" ht="12" customHeight="1" x14ac:dyDescent="0.3">
      <c r="A35" s="60" t="s">
        <v>1475</v>
      </c>
      <c r="B35" s="264">
        <v>32.670479191240709</v>
      </c>
      <c r="C35" s="264">
        <v>29.442654692616109</v>
      </c>
      <c r="D35" s="264">
        <v>28.464452737622171</v>
      </c>
      <c r="E35" s="264">
        <v>28.476491703515581</v>
      </c>
      <c r="F35" s="264">
        <v>29.940403540948719</v>
      </c>
      <c r="G35" s="264">
        <v>33.338680362321433</v>
      </c>
      <c r="H35" s="264">
        <v>33.146275008192283</v>
      </c>
      <c r="I35" s="264">
        <v>27.41105242556813</v>
      </c>
      <c r="J35" s="264">
        <v>28.523785794650291</v>
      </c>
      <c r="K35" s="264">
        <v>25.107470115332401</v>
      </c>
      <c r="L35" s="264">
        <v>26.347135297659779</v>
      </c>
      <c r="M35" s="264">
        <v>29.465171474749638</v>
      </c>
      <c r="N35" s="264">
        <v>26.645469877199609</v>
      </c>
      <c r="O35" s="264">
        <v>26.922490060066409</v>
      </c>
      <c r="P35" s="264">
        <v>25.942049939967159</v>
      </c>
      <c r="Q35" s="264">
        <v>24.136056329448039</v>
      </c>
      <c r="R35" s="264">
        <v>25.771877809086359</v>
      </c>
      <c r="S35" s="264">
        <v>25.239717818369169</v>
      </c>
      <c r="T35" s="264">
        <v>26.87185791250656</v>
      </c>
      <c r="U35" s="264">
        <v>28.715105067488619</v>
      </c>
      <c r="V35" s="264">
        <v>28.79922001390123</v>
      </c>
      <c r="W35" s="264">
        <v>28.939206477039171</v>
      </c>
      <c r="DA35" s="72" t="s">
        <v>1476</v>
      </c>
    </row>
    <row r="36" spans="1:105" ht="12" customHeight="1" x14ac:dyDescent="0.3">
      <c r="A36" s="64" t="s">
        <v>30</v>
      </c>
      <c r="B36" s="231">
        <v>7.2270415708857856</v>
      </c>
      <c r="C36" s="231">
        <v>4.9647291460741094</v>
      </c>
      <c r="D36" s="231">
        <v>4.3009065613135</v>
      </c>
      <c r="E36" s="231">
        <v>2.772943017838962</v>
      </c>
      <c r="F36" s="231">
        <v>3.6099229228433538</v>
      </c>
      <c r="G36" s="231">
        <v>3.716373828758134</v>
      </c>
      <c r="H36" s="231">
        <v>4.5289457892980236</v>
      </c>
      <c r="I36" s="231">
        <v>4.4457533662964019</v>
      </c>
      <c r="J36" s="231">
        <v>4.7011450380311954</v>
      </c>
      <c r="K36" s="231">
        <v>3.6549965598525831</v>
      </c>
      <c r="L36" s="231">
        <v>5.2673118315828384</v>
      </c>
      <c r="M36" s="231">
        <v>5.5020336766612052</v>
      </c>
      <c r="N36" s="231">
        <v>5.4887629280856993</v>
      </c>
      <c r="O36" s="231">
        <v>6.922820235640768</v>
      </c>
      <c r="P36" s="231">
        <v>6.6375560855157998</v>
      </c>
      <c r="Q36" s="231">
        <v>6.2871394785543107</v>
      </c>
      <c r="R36" s="231">
        <v>6.3478895240223956</v>
      </c>
      <c r="S36" s="231">
        <v>6.3506267287394067</v>
      </c>
      <c r="T36" s="231">
        <v>6.3035340555730643</v>
      </c>
      <c r="U36" s="231">
        <v>6.1977710904861194</v>
      </c>
      <c r="V36" s="231">
        <v>5.1249306743327603</v>
      </c>
      <c r="W36" s="231">
        <v>5.6654771713065113</v>
      </c>
      <c r="DA36" s="73" t="s">
        <v>1477</v>
      </c>
    </row>
    <row r="37" spans="1:105" ht="12" customHeight="1" x14ac:dyDescent="0.3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1478</v>
      </c>
    </row>
    <row r="38" spans="1:105" ht="12" customHeight="1" x14ac:dyDescent="0.3">
      <c r="A38" s="64" t="s">
        <v>33</v>
      </c>
      <c r="B38" s="231">
        <v>2.368068401289606E-2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1479</v>
      </c>
    </row>
    <row r="39" spans="1:105" ht="12" customHeight="1" x14ac:dyDescent="0.3">
      <c r="A39" s="64" t="s">
        <v>160</v>
      </c>
      <c r="B39" s="231">
        <v>2.1607600970741211E-2</v>
      </c>
      <c r="C39" s="231">
        <v>0.15953814474037381</v>
      </c>
      <c r="D39" s="231">
        <v>0.15181779179628241</v>
      </c>
      <c r="E39" s="231">
        <v>0.1562683073594279</v>
      </c>
      <c r="F39" s="231">
        <v>0.21993591944338001</v>
      </c>
      <c r="G39" s="231">
        <v>0.19492330814365161</v>
      </c>
      <c r="H39" s="231">
        <v>0.16042153473963069</v>
      </c>
      <c r="I39" s="231">
        <v>0.1173182502955209</v>
      </c>
      <c r="J39" s="231">
        <v>0.1133209045157421</v>
      </c>
      <c r="K39" s="231">
        <v>5.8737691165282629E-2</v>
      </c>
      <c r="L39" s="231">
        <v>7.7884554279100626E-2</v>
      </c>
      <c r="M39" s="231">
        <v>8.2632316502310954E-2</v>
      </c>
      <c r="N39" s="231">
        <v>0.16263784026287401</v>
      </c>
      <c r="O39" s="231">
        <v>0.18551220613802871</v>
      </c>
      <c r="P39" s="231">
        <v>0.15640294807479299</v>
      </c>
      <c r="Q39" s="231">
        <v>0.16647720392503279</v>
      </c>
      <c r="R39" s="231">
        <v>0.13514614136781461</v>
      </c>
      <c r="S39" s="231">
        <v>0.14738563123513321</v>
      </c>
      <c r="T39" s="231">
        <v>0.13280599174803789</v>
      </c>
      <c r="U39" s="231">
        <v>0.12920675763151751</v>
      </c>
      <c r="V39" s="231">
        <v>0.64287154648515266</v>
      </c>
      <c r="W39" s="231">
        <v>0.60832825283146463</v>
      </c>
      <c r="DA39" s="73" t="s">
        <v>1480</v>
      </c>
    </row>
    <row r="40" spans="1:105" ht="12" customHeight="1" x14ac:dyDescent="0.3">
      <c r="A40" s="64" t="s">
        <v>70</v>
      </c>
      <c r="B40" s="231">
        <v>3.0063645782413739</v>
      </c>
      <c r="C40" s="231">
        <v>2.2395309751792989</v>
      </c>
      <c r="D40" s="231">
        <v>1.950169271348227</v>
      </c>
      <c r="E40" s="231">
        <v>3.2051969452675908</v>
      </c>
      <c r="F40" s="231">
        <v>3.4229348384865128</v>
      </c>
      <c r="G40" s="231">
        <v>3.3346690799300109</v>
      </c>
      <c r="H40" s="231">
        <v>3.7621429812149239</v>
      </c>
      <c r="I40" s="231">
        <v>3.4027035195641542</v>
      </c>
      <c r="J40" s="231">
        <v>4.1017398977216386</v>
      </c>
      <c r="K40" s="231">
        <v>3.8240958221138528</v>
      </c>
      <c r="L40" s="231">
        <v>2.0058391323331191</v>
      </c>
      <c r="M40" s="231">
        <v>2.8295919541550312</v>
      </c>
      <c r="N40" s="231">
        <v>1.3135433267079879</v>
      </c>
      <c r="O40" s="231">
        <v>1.019299936981521</v>
      </c>
      <c r="P40" s="231">
        <v>0.50184008382573686</v>
      </c>
      <c r="Q40" s="231">
        <v>0.43968505288868531</v>
      </c>
      <c r="R40" s="231">
        <v>0.3852845445258149</v>
      </c>
      <c r="S40" s="231">
        <v>0.3773798781944947</v>
      </c>
      <c r="T40" s="231">
        <v>0.3843017855029095</v>
      </c>
      <c r="U40" s="231">
        <v>0.31076110702829007</v>
      </c>
      <c r="V40" s="231">
        <v>0.30646670079445559</v>
      </c>
      <c r="W40" s="231">
        <v>0.28475469156937488</v>
      </c>
      <c r="DA40" s="73" t="s">
        <v>1481</v>
      </c>
    </row>
    <row r="41" spans="1:105" ht="12" customHeight="1" x14ac:dyDescent="0.3">
      <c r="A41" s="64" t="s">
        <v>34</v>
      </c>
      <c r="B41" s="231">
        <v>5.5612037489548332</v>
      </c>
      <c r="C41" s="231">
        <v>4.8781294573957714</v>
      </c>
      <c r="D41" s="231">
        <v>5.7905680755021436</v>
      </c>
      <c r="E41" s="231">
        <v>4.860537897714277</v>
      </c>
      <c r="F41" s="231">
        <v>3.6570354766720561</v>
      </c>
      <c r="G41" s="231">
        <v>4.6486782284605477</v>
      </c>
      <c r="H41" s="231">
        <v>3.7809595936810592</v>
      </c>
      <c r="I41" s="231">
        <v>3.13299111380217</v>
      </c>
      <c r="J41" s="231">
        <v>1.733734662130805</v>
      </c>
      <c r="K41" s="231">
        <v>2.3751392284543318</v>
      </c>
      <c r="L41" s="231">
        <v>1.976230515583383</v>
      </c>
      <c r="M41" s="231">
        <v>2.0706602553649982</v>
      </c>
      <c r="N41" s="231">
        <v>2.1023196640854209</v>
      </c>
      <c r="O41" s="231">
        <v>1.737029334992954</v>
      </c>
      <c r="P41" s="231">
        <v>2.0220075093294678</v>
      </c>
      <c r="Q41" s="231">
        <v>1.6041390179653261</v>
      </c>
      <c r="R41" s="231">
        <v>1.503602398112508</v>
      </c>
      <c r="S41" s="231">
        <v>1.198922300450608</v>
      </c>
      <c r="T41" s="231">
        <v>1.451603010562821</v>
      </c>
      <c r="U41" s="231">
        <v>1.514287574619825</v>
      </c>
      <c r="V41" s="231">
        <v>1.513127547337229</v>
      </c>
      <c r="W41" s="231">
        <v>1.325761140726351</v>
      </c>
      <c r="DA41" s="73" t="s">
        <v>1482</v>
      </c>
    </row>
    <row r="42" spans="1:105" ht="12" customHeight="1" x14ac:dyDescent="0.3">
      <c r="A42" s="64" t="s">
        <v>162</v>
      </c>
      <c r="B42" s="231">
        <v>9.3063899034018771</v>
      </c>
      <c r="C42" s="231">
        <v>8.2580804302424955</v>
      </c>
      <c r="D42" s="231">
        <v>7.2250222949530576</v>
      </c>
      <c r="E42" s="231">
        <v>9.3643863887079952</v>
      </c>
      <c r="F42" s="231">
        <v>10.98158410523844</v>
      </c>
      <c r="G42" s="231">
        <v>12.76736869772674</v>
      </c>
      <c r="H42" s="231">
        <v>11.740357842821391</v>
      </c>
      <c r="I42" s="231">
        <v>11.436901819636651</v>
      </c>
      <c r="J42" s="231">
        <v>10.14756459343101</v>
      </c>
      <c r="K42" s="231">
        <v>7.8481183023754841</v>
      </c>
      <c r="L42" s="231">
        <v>8.3629496580761398</v>
      </c>
      <c r="M42" s="231">
        <v>9.5397405916343292</v>
      </c>
      <c r="N42" s="231">
        <v>9.9229165972235496</v>
      </c>
      <c r="O42" s="231">
        <v>9.6806609673906419</v>
      </c>
      <c r="P42" s="231">
        <v>9.4239603675349031</v>
      </c>
      <c r="Q42" s="231">
        <v>8.9164189995857832</v>
      </c>
      <c r="R42" s="231">
        <v>10.16314874378287</v>
      </c>
      <c r="S42" s="231">
        <v>10.44971217958128</v>
      </c>
      <c r="T42" s="231">
        <v>9.2755209373310379</v>
      </c>
      <c r="U42" s="231">
        <v>9.1045489588186381</v>
      </c>
      <c r="V42" s="231">
        <v>8.8283121525868982</v>
      </c>
      <c r="W42" s="231">
        <v>9.0123881427104511</v>
      </c>
      <c r="DA42" s="73" t="s">
        <v>1483</v>
      </c>
    </row>
    <row r="43" spans="1:105" ht="12" customHeight="1" x14ac:dyDescent="0.3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1484</v>
      </c>
    </row>
    <row r="44" spans="1:105" ht="12" customHeight="1" x14ac:dyDescent="0.3">
      <c r="A44" s="64" t="s">
        <v>73</v>
      </c>
      <c r="B44" s="231">
        <v>7.5241911047732009</v>
      </c>
      <c r="C44" s="231">
        <v>8.9426465389840608</v>
      </c>
      <c r="D44" s="231">
        <v>9.0459687427089523</v>
      </c>
      <c r="E44" s="231">
        <v>8.1171591466273316</v>
      </c>
      <c r="F44" s="231">
        <v>8.0489902782649807</v>
      </c>
      <c r="G44" s="231">
        <v>8.6766672193023542</v>
      </c>
      <c r="H44" s="231">
        <v>9.1734472664372468</v>
      </c>
      <c r="I44" s="231">
        <v>4.8753843559732317</v>
      </c>
      <c r="J44" s="231">
        <v>7.726280698819898</v>
      </c>
      <c r="K44" s="231">
        <v>7.3463825113708676</v>
      </c>
      <c r="L44" s="231">
        <v>8.6569196058051965</v>
      </c>
      <c r="M44" s="231">
        <v>9.4405126804317696</v>
      </c>
      <c r="N44" s="231">
        <v>7.6552895208340752</v>
      </c>
      <c r="O44" s="231">
        <v>7.3771673789224934</v>
      </c>
      <c r="P44" s="231">
        <v>7.2002829456864612</v>
      </c>
      <c r="Q44" s="231">
        <v>6.7221965765288987</v>
      </c>
      <c r="R44" s="231">
        <v>7.2368064572749509</v>
      </c>
      <c r="S44" s="231">
        <v>6.7156911001682449</v>
      </c>
      <c r="T44" s="231">
        <v>6.9414793031105688</v>
      </c>
      <c r="U44" s="231">
        <v>6.9060571772014292</v>
      </c>
      <c r="V44" s="231">
        <v>6.9283280170195747</v>
      </c>
      <c r="W44" s="231">
        <v>6.9696051637358583</v>
      </c>
      <c r="DA44" s="73" t="s">
        <v>1485</v>
      </c>
    </row>
    <row r="45" spans="1:105" ht="12" customHeight="1" x14ac:dyDescent="0.3">
      <c r="A45" s="146" t="s">
        <v>79</v>
      </c>
      <c r="B45" s="327">
        <v>0</v>
      </c>
      <c r="C45" s="327">
        <v>0</v>
      </c>
      <c r="D45" s="327">
        <v>0</v>
      </c>
      <c r="E45" s="327">
        <v>0</v>
      </c>
      <c r="F45" s="327">
        <v>0</v>
      </c>
      <c r="G45" s="327">
        <v>0</v>
      </c>
      <c r="H45" s="327">
        <v>0</v>
      </c>
      <c r="I45" s="327">
        <v>0</v>
      </c>
      <c r="J45" s="327">
        <v>0</v>
      </c>
      <c r="K45" s="327">
        <v>0</v>
      </c>
      <c r="L45" s="327">
        <v>0</v>
      </c>
      <c r="M45" s="327">
        <v>0</v>
      </c>
      <c r="N45" s="327">
        <v>0</v>
      </c>
      <c r="O45" s="327">
        <v>0</v>
      </c>
      <c r="P45" s="327">
        <v>0</v>
      </c>
      <c r="Q45" s="327">
        <v>0</v>
      </c>
      <c r="R45" s="327">
        <v>0</v>
      </c>
      <c r="S45" s="327">
        <v>0</v>
      </c>
      <c r="T45" s="327">
        <v>2.382612828678115</v>
      </c>
      <c r="U45" s="327">
        <v>4.5524724017027971</v>
      </c>
      <c r="V45" s="327">
        <v>5.4551833753451557</v>
      </c>
      <c r="W45" s="327">
        <v>5.0728919141591664</v>
      </c>
      <c r="DA45" s="148" t="s">
        <v>1486</v>
      </c>
    </row>
    <row r="46" spans="1:105" ht="12" hidden="1" customHeight="1" x14ac:dyDescent="0.3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3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3">
      <c r="A48" s="34" t="s">
        <v>50</v>
      </c>
      <c r="B48" s="225">
        <v>496.63907305477443</v>
      </c>
      <c r="C48" s="225">
        <v>466.63435319583817</v>
      </c>
      <c r="D48" s="225">
        <v>437.94662932065648</v>
      </c>
      <c r="E48" s="225">
        <v>588.22012140235915</v>
      </c>
      <c r="F48" s="225">
        <v>477.68905396407757</v>
      </c>
      <c r="G48" s="225">
        <v>460.87596192104928</v>
      </c>
      <c r="H48" s="225">
        <v>503.84323585569638</v>
      </c>
      <c r="I48" s="225">
        <v>507.60132969919232</v>
      </c>
      <c r="J48" s="225">
        <v>535.5481170042566</v>
      </c>
      <c r="K48" s="225">
        <v>432.92810315307503</v>
      </c>
      <c r="L48" s="225">
        <v>448.76201406840232</v>
      </c>
      <c r="M48" s="225">
        <v>592.19998014829514</v>
      </c>
      <c r="N48" s="225">
        <v>610.42398849795256</v>
      </c>
      <c r="O48" s="225">
        <v>650.46356120304154</v>
      </c>
      <c r="P48" s="225">
        <v>655.21039429611506</v>
      </c>
      <c r="Q48" s="225">
        <v>702.09430489958606</v>
      </c>
      <c r="R48" s="225">
        <v>653.18380197323336</v>
      </c>
      <c r="S48" s="225">
        <v>514.19857294574524</v>
      </c>
      <c r="T48" s="225">
        <v>590.55881401458066</v>
      </c>
      <c r="U48" s="225">
        <v>613.94147797601045</v>
      </c>
      <c r="V48" s="225">
        <v>601.68924625897557</v>
      </c>
      <c r="W48" s="225">
        <v>634.491388221021</v>
      </c>
      <c r="DA48" s="89" t="s">
        <v>1487</v>
      </c>
    </row>
    <row r="49" spans="1:105" ht="12" customHeight="1" x14ac:dyDescent="0.3">
      <c r="A49" s="55" t="s">
        <v>92</v>
      </c>
      <c r="B49" s="261">
        <v>3.5735913955378531</v>
      </c>
      <c r="C49" s="261">
        <v>3.3576909267044699</v>
      </c>
      <c r="D49" s="261">
        <v>3.1512669686228998</v>
      </c>
      <c r="E49" s="261">
        <v>4.2325674288898156</v>
      </c>
      <c r="F49" s="261">
        <v>3.4372355813420201</v>
      </c>
      <c r="G49" s="261">
        <v>3.3162561330522431</v>
      </c>
      <c r="H49" s="261">
        <v>3.625429310825159</v>
      </c>
      <c r="I49" s="261">
        <v>3.652470863839028</v>
      </c>
      <c r="J49" s="261">
        <v>3.8535633756140562</v>
      </c>
      <c r="K49" s="261">
        <v>3.115155911511617</v>
      </c>
      <c r="L49" s="261">
        <v>3.2290896128144411</v>
      </c>
      <c r="M49" s="261">
        <v>4.2612047023981683</v>
      </c>
      <c r="N49" s="261">
        <v>4.3923364698404148</v>
      </c>
      <c r="O49" s="261">
        <v>4.6804432263625442</v>
      </c>
      <c r="P49" s="261">
        <v>4.7145993023093622</v>
      </c>
      <c r="Q49" s="261">
        <v>5.0519548359591404</v>
      </c>
      <c r="R49" s="261">
        <v>4.7000168554575676</v>
      </c>
      <c r="S49" s="261">
        <v>3.6999416589884579</v>
      </c>
      <c r="T49" s="261">
        <v>4.2493956090498894</v>
      </c>
      <c r="U49" s="261">
        <v>4.4176467420575527</v>
      </c>
      <c r="V49" s="261">
        <v>4.3294851933279599</v>
      </c>
      <c r="W49" s="261">
        <v>4.5655146534141133</v>
      </c>
      <c r="DA49" s="67" t="s">
        <v>1488</v>
      </c>
    </row>
    <row r="50" spans="1:105" ht="12" customHeight="1" x14ac:dyDescent="0.3">
      <c r="A50" s="202" t="s">
        <v>93</v>
      </c>
      <c r="B50" s="226">
        <v>4.0011430276071991</v>
      </c>
      <c r="C50" s="226">
        <v>3.7594117942578982</v>
      </c>
      <c r="D50" s="226">
        <v>3.5282908603871559</v>
      </c>
      <c r="E50" s="226">
        <v>4.7389602734452936</v>
      </c>
      <c r="F50" s="226">
        <v>3.8484733306954042</v>
      </c>
      <c r="G50" s="226">
        <v>3.7130196589038218</v>
      </c>
      <c r="H50" s="226">
        <v>4.0591829349050741</v>
      </c>
      <c r="I50" s="226">
        <v>4.0894597934827521</v>
      </c>
      <c r="J50" s="226">
        <v>4.3146114161325402</v>
      </c>
      <c r="K50" s="226">
        <v>3.4878594040766369</v>
      </c>
      <c r="L50" s="226">
        <v>3.6154243615998971</v>
      </c>
      <c r="M50" s="226">
        <v>4.7710237677134684</v>
      </c>
      <c r="N50" s="226">
        <v>4.9178444024548904</v>
      </c>
      <c r="O50" s="226">
        <v>5.2404208283732041</v>
      </c>
      <c r="P50" s="226">
        <v>5.2786634056571318</v>
      </c>
      <c r="Q50" s="226">
        <v>5.6563808310384847</v>
      </c>
      <c r="R50" s="226">
        <v>5.2623362856569669</v>
      </c>
      <c r="S50" s="226">
        <v>4.1426100896425977</v>
      </c>
      <c r="T50" s="226">
        <v>4.7578018107846969</v>
      </c>
      <c r="U50" s="226">
        <v>4.9461828463337536</v>
      </c>
      <c r="V50" s="226">
        <v>4.8474734733363496</v>
      </c>
      <c r="W50" s="226">
        <v>5.1117419707680396</v>
      </c>
      <c r="DA50" s="174" t="s">
        <v>1489</v>
      </c>
    </row>
    <row r="51" spans="1:105" ht="12" customHeight="1" x14ac:dyDescent="0.3">
      <c r="A51" s="202" t="s">
        <v>94</v>
      </c>
      <c r="B51" s="226">
        <v>4.2605229048585587</v>
      </c>
      <c r="C51" s="226">
        <v>4.2014609881261169</v>
      </c>
      <c r="D51" s="226">
        <v>4.0403585966109334</v>
      </c>
      <c r="E51" s="226">
        <v>4.7596515848061376</v>
      </c>
      <c r="F51" s="226">
        <v>3.7355901199199191</v>
      </c>
      <c r="G51" s="226">
        <v>3.686353413334877</v>
      </c>
      <c r="H51" s="226">
        <v>3.2654559081374308</v>
      </c>
      <c r="I51" s="226">
        <v>4.0309643317316741</v>
      </c>
      <c r="J51" s="226">
        <v>3.9897205524840178</v>
      </c>
      <c r="K51" s="226">
        <v>3.4678906148082098</v>
      </c>
      <c r="L51" s="226">
        <v>2.7053821980773818</v>
      </c>
      <c r="M51" s="226">
        <v>5.6642568439548979</v>
      </c>
      <c r="N51" s="226">
        <v>5.9827371298528478</v>
      </c>
      <c r="O51" s="226">
        <v>6.167723840948879</v>
      </c>
      <c r="P51" s="226">
        <v>6.1480142338934787</v>
      </c>
      <c r="Q51" s="226">
        <v>6.503321441439204</v>
      </c>
      <c r="R51" s="226">
        <v>5.7453927642667111</v>
      </c>
      <c r="S51" s="226">
        <v>4.0356461558737289</v>
      </c>
      <c r="T51" s="226">
        <v>4.5811300245347901</v>
      </c>
      <c r="U51" s="226">
        <v>4.7392504538594498</v>
      </c>
      <c r="V51" s="226">
        <v>5.148926891911219</v>
      </c>
      <c r="W51" s="226">
        <v>5.5267714931102647</v>
      </c>
      <c r="DA51" s="174" t="s">
        <v>1490</v>
      </c>
    </row>
    <row r="52" spans="1:105" ht="12" customHeight="1" x14ac:dyDescent="0.3">
      <c r="A52" s="202" t="s">
        <v>95</v>
      </c>
      <c r="B52" s="226">
        <v>2.9429036643308648</v>
      </c>
      <c r="C52" s="226">
        <v>2.7651065379851181</v>
      </c>
      <c r="D52" s="226">
        <v>2.5951134538842142</v>
      </c>
      <c r="E52" s="226">
        <v>3.4855798599583809</v>
      </c>
      <c r="F52" s="226">
        <v>2.830612699630537</v>
      </c>
      <c r="G52" s="226">
        <v>2.7309843923413299</v>
      </c>
      <c r="H52" s="226">
        <v>2.9855929295447812</v>
      </c>
      <c r="I52" s="226">
        <v>3.007862035507225</v>
      </c>
      <c r="J52" s="226">
        <v>3.1734645972637732</v>
      </c>
      <c r="K52" s="226">
        <v>2.5653754814824579</v>
      </c>
      <c r="L52" s="226">
        <v>2.659201515279586</v>
      </c>
      <c r="M52" s="226">
        <v>3.5091630645881549</v>
      </c>
      <c r="N52" s="226">
        <v>3.617151952013236</v>
      </c>
      <c r="O52" s="226">
        <v>3.854411989785361</v>
      </c>
      <c r="P52" s="226">
        <v>3.882540007215828</v>
      </c>
      <c r="Q52" s="226">
        <v>4.1603571178681218</v>
      </c>
      <c r="R52" s="226">
        <v>3.8705311535095421</v>
      </c>
      <c r="S52" s="226">
        <v>3.0469549147794321</v>
      </c>
      <c r="T52" s="226">
        <v>3.4994381071880261</v>
      </c>
      <c r="U52" s="226">
        <v>3.637995323459124</v>
      </c>
      <c r="V52" s="226">
        <v>3.5653930261921869</v>
      </c>
      <c r="W52" s="226">
        <v>3.7597666649481178</v>
      </c>
      <c r="DA52" s="174" t="s">
        <v>1491</v>
      </c>
    </row>
    <row r="53" spans="1:105" ht="12" customHeight="1" x14ac:dyDescent="0.3">
      <c r="A53" s="56" t="s">
        <v>96</v>
      </c>
      <c r="B53" s="262">
        <v>3.7570254052309071</v>
      </c>
      <c r="C53" s="262">
        <v>3.5091874022471981</v>
      </c>
      <c r="D53" s="262">
        <v>3.2668508296839289</v>
      </c>
      <c r="E53" s="262">
        <v>4.3688690541204052</v>
      </c>
      <c r="F53" s="262">
        <v>3.5994648084904899</v>
      </c>
      <c r="G53" s="262">
        <v>3.4867490842846252</v>
      </c>
      <c r="H53" s="262">
        <v>3.7820442486804891</v>
      </c>
      <c r="I53" s="262">
        <v>3.9077033188404031</v>
      </c>
      <c r="J53" s="262">
        <v>4.0554871641562977</v>
      </c>
      <c r="K53" s="262">
        <v>3.249364571457916</v>
      </c>
      <c r="L53" s="262">
        <v>3.3896297667909141</v>
      </c>
      <c r="M53" s="262">
        <v>4.6635979769043239</v>
      </c>
      <c r="N53" s="262">
        <v>4.8804551149921194</v>
      </c>
      <c r="O53" s="262">
        <v>5.2239856776709548</v>
      </c>
      <c r="P53" s="262">
        <v>5.3013452726532826</v>
      </c>
      <c r="Q53" s="262">
        <v>5.7451734010018418</v>
      </c>
      <c r="R53" s="262">
        <v>5.3855851445843266</v>
      </c>
      <c r="S53" s="262">
        <v>4.2348078187510207</v>
      </c>
      <c r="T53" s="262">
        <v>4.8036778117485621</v>
      </c>
      <c r="U53" s="262">
        <v>5.0372413965796312</v>
      </c>
      <c r="V53" s="262">
        <v>4.9948253631552388</v>
      </c>
      <c r="W53" s="262">
        <v>5.1169900903649852</v>
      </c>
      <c r="DA53" s="68" t="s">
        <v>1492</v>
      </c>
    </row>
    <row r="54" spans="1:105" ht="12" customHeight="1" x14ac:dyDescent="0.3">
      <c r="A54" s="37" t="s">
        <v>160</v>
      </c>
      <c r="B54" s="228">
        <v>6.2369500068980991E-3</v>
      </c>
      <c r="C54" s="228">
        <v>4.5304378907579851E-2</v>
      </c>
      <c r="D54" s="228">
        <v>4.2974019831770627E-2</v>
      </c>
      <c r="E54" s="228">
        <v>5.5626567439512761E-2</v>
      </c>
      <c r="F54" s="228">
        <v>5.7344249138787648E-2</v>
      </c>
      <c r="G54" s="228">
        <v>4.2474039090476458E-2</v>
      </c>
      <c r="H54" s="228">
        <v>4.5013182339023253E-2</v>
      </c>
      <c r="I54" s="228">
        <v>3.243855354458499E-2</v>
      </c>
      <c r="J54" s="228">
        <v>3.6953931621171818E-2</v>
      </c>
      <c r="K54" s="228">
        <v>1.8591761883318729E-2</v>
      </c>
      <c r="L54" s="228">
        <v>2.741221600472311E-2</v>
      </c>
      <c r="M54" s="228">
        <v>2.6363805548768531E-2</v>
      </c>
      <c r="N54" s="228">
        <v>5.2670188766355507E-2</v>
      </c>
      <c r="O54" s="228">
        <v>6.7015122839230626E-2</v>
      </c>
      <c r="P54" s="228">
        <v>5.7902535365332138E-2</v>
      </c>
      <c r="Q54" s="228">
        <v>7.0206667144408985E-2</v>
      </c>
      <c r="R54" s="228">
        <v>4.8320239490216813E-2</v>
      </c>
      <c r="S54" s="228">
        <v>4.312257004051466E-2</v>
      </c>
      <c r="T54" s="228">
        <v>4.9840432382160141E-2</v>
      </c>
      <c r="U54" s="228">
        <v>5.1301567091159461E-2</v>
      </c>
      <c r="V54" s="228">
        <v>0.23404987174405911</v>
      </c>
      <c r="W54" s="228">
        <v>0.23545972276058261</v>
      </c>
      <c r="DA54" s="69" t="s">
        <v>1493</v>
      </c>
    </row>
    <row r="55" spans="1:105" ht="12" customHeight="1" x14ac:dyDescent="0.3">
      <c r="A55" s="37" t="s">
        <v>162</v>
      </c>
      <c r="B55" s="228">
        <v>2.6862532611008172</v>
      </c>
      <c r="C55" s="228">
        <v>2.345064282086371</v>
      </c>
      <c r="D55" s="228">
        <v>2.045137448744665</v>
      </c>
      <c r="E55" s="228">
        <v>3.3334249265463312</v>
      </c>
      <c r="F55" s="228">
        <v>2.8632462421921989</v>
      </c>
      <c r="G55" s="228">
        <v>2.7820260302073678</v>
      </c>
      <c r="H55" s="228">
        <v>3.2942638852198098</v>
      </c>
      <c r="I55" s="228">
        <v>3.1623089427767339</v>
      </c>
      <c r="J55" s="228">
        <v>3.3091194401380841</v>
      </c>
      <c r="K55" s="228">
        <v>2.484100818660063</v>
      </c>
      <c r="L55" s="228">
        <v>2.943420355752413</v>
      </c>
      <c r="M55" s="228">
        <v>3.0436501914660452</v>
      </c>
      <c r="N55" s="228">
        <v>3.2135319151054431</v>
      </c>
      <c r="O55" s="228">
        <v>3.4970781567436688</v>
      </c>
      <c r="P55" s="228">
        <v>3.48888051778752</v>
      </c>
      <c r="Q55" s="228">
        <v>3.760226902332505</v>
      </c>
      <c r="R55" s="228">
        <v>3.6337388274944722</v>
      </c>
      <c r="S55" s="228">
        <v>3.0574109673439871</v>
      </c>
      <c r="T55" s="228">
        <v>3.4809873259591742</v>
      </c>
      <c r="U55" s="228">
        <v>3.6149628533952618</v>
      </c>
      <c r="V55" s="228">
        <v>3.2141184943191501</v>
      </c>
      <c r="W55" s="228">
        <v>3.488337757807991</v>
      </c>
      <c r="DA55" s="69" t="s">
        <v>1494</v>
      </c>
    </row>
    <row r="56" spans="1:105" ht="12" customHeight="1" x14ac:dyDescent="0.3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1495</v>
      </c>
    </row>
    <row r="57" spans="1:105" ht="12" customHeight="1" x14ac:dyDescent="0.3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7.3226489425126134E-2</v>
      </c>
      <c r="M57" s="228">
        <v>0.1103822551111501</v>
      </c>
      <c r="N57" s="228">
        <v>0.15730384182710611</v>
      </c>
      <c r="O57" s="228">
        <v>0.2187075231353017</v>
      </c>
      <c r="P57" s="228">
        <v>0.35509857469208922</v>
      </c>
      <c r="Q57" s="228">
        <v>0.50021966834004983</v>
      </c>
      <c r="R57" s="228">
        <v>0.60783588526036336</v>
      </c>
      <c r="S57" s="228">
        <v>0.51072856788860455</v>
      </c>
      <c r="T57" s="228">
        <v>0.53624584676395448</v>
      </c>
      <c r="U57" s="228">
        <v>0.63065035376750378</v>
      </c>
      <c r="V57" s="228">
        <v>0.65451172976616179</v>
      </c>
      <c r="W57" s="228">
        <v>0.36606097279684102</v>
      </c>
      <c r="DA57" s="69" t="s">
        <v>1496</v>
      </c>
    </row>
    <row r="58" spans="1:105" ht="12" customHeight="1" x14ac:dyDescent="0.3">
      <c r="A58" s="37" t="s">
        <v>38</v>
      </c>
      <c r="B58" s="228">
        <v>1.064535194123192</v>
      </c>
      <c r="C58" s="228">
        <v>1.118818741253248</v>
      </c>
      <c r="D58" s="228">
        <v>1.178739361107493</v>
      </c>
      <c r="E58" s="228">
        <v>0.97981756013456078</v>
      </c>
      <c r="F58" s="228">
        <v>0.6788743171595033</v>
      </c>
      <c r="G58" s="228">
        <v>0.66224901498678035</v>
      </c>
      <c r="H58" s="228">
        <v>0.44276718112165642</v>
      </c>
      <c r="I58" s="228">
        <v>0.71295582251908407</v>
      </c>
      <c r="J58" s="228">
        <v>0.70941379239704216</v>
      </c>
      <c r="K58" s="228">
        <v>0.74667199091453362</v>
      </c>
      <c r="L58" s="228">
        <v>0.34557070560865222</v>
      </c>
      <c r="M58" s="228">
        <v>1.48320172477836</v>
      </c>
      <c r="N58" s="228">
        <v>1.4569491692932151</v>
      </c>
      <c r="O58" s="228">
        <v>1.441184874952754</v>
      </c>
      <c r="P58" s="228">
        <v>1.399463644808342</v>
      </c>
      <c r="Q58" s="228">
        <v>1.4145201631848781</v>
      </c>
      <c r="R58" s="228">
        <v>1.095690192339275</v>
      </c>
      <c r="S58" s="228">
        <v>0.62354571347791532</v>
      </c>
      <c r="T58" s="228">
        <v>0.73660420664327386</v>
      </c>
      <c r="U58" s="228">
        <v>0.74032662232570634</v>
      </c>
      <c r="V58" s="228">
        <v>0.8921452673258683</v>
      </c>
      <c r="W58" s="228">
        <v>1.02713163699957</v>
      </c>
      <c r="DA58" s="69" t="s">
        <v>1497</v>
      </c>
    </row>
    <row r="59" spans="1:105" ht="12" customHeight="1" x14ac:dyDescent="0.3">
      <c r="A59" s="57" t="s">
        <v>1498</v>
      </c>
      <c r="B59" s="263">
        <v>18.16844792405875</v>
      </c>
      <c r="C59" s="263">
        <v>17.91658603235884</v>
      </c>
      <c r="D59" s="263">
        <v>17.229585756560031</v>
      </c>
      <c r="E59" s="263">
        <v>20.296917511369379</v>
      </c>
      <c r="F59" s="263">
        <v>15.929940074256351</v>
      </c>
      <c r="G59" s="263">
        <v>15.719976518251899</v>
      </c>
      <c r="H59" s="263">
        <v>13.92511363984193</v>
      </c>
      <c r="I59" s="263">
        <v>17.189525131126238</v>
      </c>
      <c r="J59" s="263">
        <v>17.013646378168971</v>
      </c>
      <c r="K59" s="263">
        <v>14.788370218506479</v>
      </c>
      <c r="L59" s="263">
        <v>11.536751867803019</v>
      </c>
      <c r="M59" s="263">
        <v>24.154489436151579</v>
      </c>
      <c r="N59" s="263">
        <v>25.512607352282888</v>
      </c>
      <c r="O59" s="263">
        <v>26.301459214423669</v>
      </c>
      <c r="P59" s="263">
        <v>26.217410148760571</v>
      </c>
      <c r="Q59" s="263">
        <v>27.732571700873269</v>
      </c>
      <c r="R59" s="263">
        <v>24.500483056154131</v>
      </c>
      <c r="S59" s="263">
        <v>17.209490163591511</v>
      </c>
      <c r="T59" s="263">
        <v>19.535635447279791</v>
      </c>
      <c r="U59" s="263">
        <v>20.209919531667371</v>
      </c>
      <c r="V59" s="263">
        <v>21.956931623063362</v>
      </c>
      <c r="W59" s="263">
        <v>23.568200970411102</v>
      </c>
      <c r="DA59" s="70" t="s">
        <v>1499</v>
      </c>
    </row>
    <row r="60" spans="1:105" ht="12" customHeight="1" x14ac:dyDescent="0.3">
      <c r="A60" s="57" t="s">
        <v>1500</v>
      </c>
      <c r="B60" s="263">
        <f t="shared" ref="B60:W60" si="1">B61+B67+B78</f>
        <v>73.532180962289246</v>
      </c>
      <c r="C60" s="263">
        <f t="shared" si="1"/>
        <v>67.416628935533865</v>
      </c>
      <c r="D60" s="263">
        <f t="shared" si="1"/>
        <v>62.036920848246467</v>
      </c>
      <c r="E60" s="263">
        <f t="shared" si="1"/>
        <v>86.31813127582393</v>
      </c>
      <c r="F60" s="263">
        <f t="shared" si="1"/>
        <v>71.396617305323247</v>
      </c>
      <c r="G60" s="263">
        <f t="shared" si="1"/>
        <v>68.711210840275598</v>
      </c>
      <c r="H60" s="263">
        <f t="shared" si="1"/>
        <v>76.901415274112566</v>
      </c>
      <c r="I60" s="263">
        <f t="shared" si="1"/>
        <v>77.109860323990432</v>
      </c>
      <c r="J60" s="263">
        <f t="shared" si="1"/>
        <v>81.395094600653621</v>
      </c>
      <c r="K60" s="263">
        <f t="shared" si="1"/>
        <v>64.606454524183789</v>
      </c>
      <c r="L60" s="263">
        <f t="shared" si="1"/>
        <v>68.945661136250195</v>
      </c>
      <c r="M60" s="263">
        <f t="shared" si="1"/>
        <v>86.79855225382488</v>
      </c>
      <c r="N60" s="263">
        <f t="shared" si="1"/>
        <v>89.694978718447416</v>
      </c>
      <c r="O60" s="263">
        <f t="shared" si="1"/>
        <v>96.727378917881538</v>
      </c>
      <c r="P60" s="263">
        <f t="shared" si="1"/>
        <v>97.162110658348865</v>
      </c>
      <c r="Q60" s="263">
        <f t="shared" si="1"/>
        <v>104.59602712884683</v>
      </c>
      <c r="R60" s="263">
        <f t="shared" si="1"/>
        <v>97.940272169407748</v>
      </c>
      <c r="S60" s="263">
        <f t="shared" si="1"/>
        <v>78.354575949488591</v>
      </c>
      <c r="T60" s="263">
        <f t="shared" si="1"/>
        <v>90.452396744287427</v>
      </c>
      <c r="U60" s="263">
        <f t="shared" si="1"/>
        <v>94.772954360914909</v>
      </c>
      <c r="V60" s="263">
        <f t="shared" si="1"/>
        <v>91.943744387596396</v>
      </c>
      <c r="W60" s="263">
        <f t="shared" si="1"/>
        <v>96.844444356733973</v>
      </c>
      <c r="DA60" s="70"/>
    </row>
    <row r="61" spans="1:105" ht="12" customHeight="1" x14ac:dyDescent="0.3">
      <c r="A61" s="60" t="s">
        <v>1501</v>
      </c>
      <c r="B61" s="264">
        <v>60.494133006201302</v>
      </c>
      <c r="C61" s="264">
        <v>55.17388834021007</v>
      </c>
      <c r="D61" s="264">
        <v>50.52313201281062</v>
      </c>
      <c r="E61" s="264">
        <v>70.654673419696238</v>
      </c>
      <c r="F61" s="264">
        <v>58.6862277047818</v>
      </c>
      <c r="G61" s="264">
        <v>56.485869406164568</v>
      </c>
      <c r="H61" s="264">
        <v>63.201840942926907</v>
      </c>
      <c r="I61" s="264">
        <v>63.723103903430271</v>
      </c>
      <c r="J61" s="264">
        <v>67.116783641782135</v>
      </c>
      <c r="K61" s="264">
        <v>53.128344460839713</v>
      </c>
      <c r="L61" s="264">
        <v>56.654668020778082</v>
      </c>
      <c r="M61" s="264">
        <v>71.544946922204986</v>
      </c>
      <c r="N61" s="264">
        <v>74.074072743314645</v>
      </c>
      <c r="O61" s="264">
        <v>80.035260308277856</v>
      </c>
      <c r="P61" s="264">
        <v>80.294426462127419</v>
      </c>
      <c r="Q61" s="264">
        <v>86.505491569407042</v>
      </c>
      <c r="R61" s="264">
        <v>80.973624850543843</v>
      </c>
      <c r="S61" s="264">
        <v>64.793104457008837</v>
      </c>
      <c r="T61" s="264">
        <v>74.142757787196103</v>
      </c>
      <c r="U61" s="264">
        <v>77.176937658488015</v>
      </c>
      <c r="V61" s="264">
        <v>74.643355183355084</v>
      </c>
      <c r="W61" s="264">
        <v>78.803213131939088</v>
      </c>
      <c r="DA61" s="72" t="s">
        <v>1502</v>
      </c>
    </row>
    <row r="62" spans="1:105" ht="12" customHeight="1" x14ac:dyDescent="0.3">
      <c r="A62" s="59" t="s">
        <v>30</v>
      </c>
      <c r="B62" s="232">
        <v>22.322784344263621</v>
      </c>
      <c r="C62" s="232">
        <v>17.534601111124669</v>
      </c>
      <c r="D62" s="232">
        <v>15.944864295977821</v>
      </c>
      <c r="E62" s="232">
        <v>12.64107226692432</v>
      </c>
      <c r="F62" s="232">
        <v>11.61831575131766</v>
      </c>
      <c r="G62" s="232">
        <v>10.48913675066785</v>
      </c>
      <c r="H62" s="232">
        <v>14.17589047805145</v>
      </c>
      <c r="I62" s="232">
        <v>14.600933898708821</v>
      </c>
      <c r="J62" s="232">
        <v>16.551066615259561</v>
      </c>
      <c r="K62" s="232">
        <v>12.620861028245249</v>
      </c>
      <c r="L62" s="232">
        <v>18.990587036499569</v>
      </c>
      <c r="M62" s="232">
        <v>21.925071816557491</v>
      </c>
      <c r="N62" s="232">
        <v>24.074986868625992</v>
      </c>
      <c r="O62" s="232">
        <v>31.113016214250401</v>
      </c>
      <c r="P62" s="232">
        <v>31.875982395344199</v>
      </c>
      <c r="Q62" s="232">
        <v>34.401119429979289</v>
      </c>
      <c r="R62" s="232">
        <v>30.180111081918941</v>
      </c>
      <c r="S62" s="232">
        <v>23.75032271557966</v>
      </c>
      <c r="T62" s="232">
        <v>29.0355785636227</v>
      </c>
      <c r="U62" s="232">
        <v>30.384718897671611</v>
      </c>
      <c r="V62" s="232">
        <v>25.66951447602483</v>
      </c>
      <c r="W62" s="232">
        <v>28.672486583034079</v>
      </c>
      <c r="DA62" s="71" t="s">
        <v>1503</v>
      </c>
    </row>
    <row r="63" spans="1:105" ht="12" customHeight="1" x14ac:dyDescent="0.3">
      <c r="A63" s="59" t="s">
        <v>33</v>
      </c>
      <c r="B63" s="297">
        <v>7.3144563672371321E-2</v>
      </c>
      <c r="C63" s="297">
        <v>0</v>
      </c>
      <c r="D63" s="297">
        <v>0</v>
      </c>
      <c r="E63" s="297">
        <v>0</v>
      </c>
      <c r="F63" s="297">
        <v>0</v>
      </c>
      <c r="G63" s="297">
        <v>0</v>
      </c>
      <c r="H63" s="297">
        <v>0</v>
      </c>
      <c r="I63" s="297">
        <v>0</v>
      </c>
      <c r="J63" s="297">
        <v>0</v>
      </c>
      <c r="K63" s="297">
        <v>0</v>
      </c>
      <c r="L63" s="297">
        <v>0</v>
      </c>
      <c r="M63" s="297">
        <v>0</v>
      </c>
      <c r="N63" s="297">
        <v>0</v>
      </c>
      <c r="O63" s="297">
        <v>0</v>
      </c>
      <c r="P63" s="297">
        <v>0</v>
      </c>
      <c r="Q63" s="297">
        <v>0</v>
      </c>
      <c r="R63" s="297">
        <v>0</v>
      </c>
      <c r="S63" s="297">
        <v>0</v>
      </c>
      <c r="T63" s="297">
        <v>0</v>
      </c>
      <c r="U63" s="297">
        <v>0</v>
      </c>
      <c r="V63" s="297">
        <v>0</v>
      </c>
      <c r="W63" s="297">
        <v>0</v>
      </c>
      <c r="DA63" s="122" t="s">
        <v>1504</v>
      </c>
    </row>
    <row r="64" spans="1:105" ht="12" customHeight="1" x14ac:dyDescent="0.3">
      <c r="A64" s="59" t="s">
        <v>160</v>
      </c>
      <c r="B64" s="297">
        <v>6.6741253932989159E-2</v>
      </c>
      <c r="C64" s="297">
        <v>0.56346230533913766</v>
      </c>
      <c r="D64" s="297">
        <v>0.56283810247843447</v>
      </c>
      <c r="E64" s="297">
        <v>0.71238354111580571</v>
      </c>
      <c r="F64" s="297">
        <v>0.70785028150597873</v>
      </c>
      <c r="G64" s="297">
        <v>0.5501538136960098</v>
      </c>
      <c r="H64" s="297">
        <v>0.50212968151743209</v>
      </c>
      <c r="I64" s="297">
        <v>0.38530162978970639</v>
      </c>
      <c r="J64" s="297">
        <v>0.39896276851032753</v>
      </c>
      <c r="K64" s="297">
        <v>0.20282378524233699</v>
      </c>
      <c r="L64" s="297">
        <v>0.28080232462557109</v>
      </c>
      <c r="M64" s="297">
        <v>0.32928178563623067</v>
      </c>
      <c r="N64" s="297">
        <v>0.71336727783139675</v>
      </c>
      <c r="O64" s="297">
        <v>0.83374175279009177</v>
      </c>
      <c r="P64" s="297">
        <v>0.75110440577537008</v>
      </c>
      <c r="Q64" s="297">
        <v>0.9109074475171276</v>
      </c>
      <c r="R64" s="297">
        <v>0.64253253673338118</v>
      </c>
      <c r="S64" s="297">
        <v>0.55119855960557584</v>
      </c>
      <c r="T64" s="297">
        <v>0.61173601556268842</v>
      </c>
      <c r="U64" s="297">
        <v>0.63343917563197982</v>
      </c>
      <c r="V64" s="297">
        <v>3.2199851114812579</v>
      </c>
      <c r="W64" s="297">
        <v>3.0786963110061181</v>
      </c>
      <c r="DA64" s="122" t="s">
        <v>1505</v>
      </c>
    </row>
    <row r="65" spans="1:105" ht="12" customHeight="1" x14ac:dyDescent="0.3">
      <c r="A65" s="59" t="s">
        <v>70</v>
      </c>
      <c r="B65" s="297">
        <v>9.2860166199500433</v>
      </c>
      <c r="C65" s="297">
        <v>7.9096525047755089</v>
      </c>
      <c r="D65" s="297">
        <v>7.2299139594274138</v>
      </c>
      <c r="E65" s="297">
        <v>14.611597120531121</v>
      </c>
      <c r="F65" s="297">
        <v>11.01650605836149</v>
      </c>
      <c r="G65" s="297">
        <v>9.4118088247591061</v>
      </c>
      <c r="H65" s="297">
        <v>11.77574856172855</v>
      </c>
      <c r="I65" s="297">
        <v>11.17530485220076</v>
      </c>
      <c r="J65" s="297">
        <v>14.440773415084809</v>
      </c>
      <c r="K65" s="297">
        <v>13.204768086440779</v>
      </c>
      <c r="L65" s="297">
        <v>7.231784227276731</v>
      </c>
      <c r="M65" s="297">
        <v>11.275650141794371</v>
      </c>
      <c r="N65" s="297">
        <v>5.7615055990212642</v>
      </c>
      <c r="O65" s="297">
        <v>4.5810080844248766</v>
      </c>
      <c r="P65" s="297">
        <v>2.4100204158296261</v>
      </c>
      <c r="Q65" s="297">
        <v>2.4058092026739142</v>
      </c>
      <c r="R65" s="297">
        <v>1.8317789413208789</v>
      </c>
      <c r="S65" s="297">
        <v>1.411340057655146</v>
      </c>
      <c r="T65" s="297">
        <v>1.770185516051088</v>
      </c>
      <c r="U65" s="297">
        <v>1.523513654106774</v>
      </c>
      <c r="V65" s="297">
        <v>1.5350161616551179</v>
      </c>
      <c r="W65" s="297">
        <v>1.441118696026106</v>
      </c>
      <c r="DA65" s="122" t="s">
        <v>1506</v>
      </c>
    </row>
    <row r="66" spans="1:105" ht="12" customHeight="1" x14ac:dyDescent="0.3">
      <c r="A66" s="59" t="s">
        <v>162</v>
      </c>
      <c r="B66" s="297">
        <v>28.74544622438227</v>
      </c>
      <c r="C66" s="297">
        <v>29.16617241897076</v>
      </c>
      <c r="D66" s="297">
        <v>26.78551565492695</v>
      </c>
      <c r="E66" s="297">
        <v>42.689620491124991</v>
      </c>
      <c r="F66" s="297">
        <v>35.343555613596671</v>
      </c>
      <c r="G66" s="297">
        <v>36.034770017041609</v>
      </c>
      <c r="H66" s="297">
        <v>36.748072221629471</v>
      </c>
      <c r="I66" s="297">
        <v>37.561563522730978</v>
      </c>
      <c r="J66" s="297">
        <v>35.725980842927441</v>
      </c>
      <c r="K66" s="297">
        <v>27.099891560911349</v>
      </c>
      <c r="L66" s="297">
        <v>30.1514944323762</v>
      </c>
      <c r="M66" s="297">
        <v>38.014943178216903</v>
      </c>
      <c r="N66" s="297">
        <v>43.524212997835988</v>
      </c>
      <c r="O66" s="297">
        <v>43.507494256812492</v>
      </c>
      <c r="P66" s="297">
        <v>45.257319245178223</v>
      </c>
      <c r="Q66" s="297">
        <v>48.78765548923672</v>
      </c>
      <c r="R66" s="297">
        <v>48.31920229057063</v>
      </c>
      <c r="S66" s="297">
        <v>39.080243124168462</v>
      </c>
      <c r="T66" s="297">
        <v>42.725257691959627</v>
      </c>
      <c r="U66" s="297">
        <v>44.635265931077647</v>
      </c>
      <c r="V66" s="297">
        <v>44.218839434193882</v>
      </c>
      <c r="W66" s="297">
        <v>45.610911541872767</v>
      </c>
      <c r="DA66" s="122" t="s">
        <v>1507</v>
      </c>
    </row>
    <row r="67" spans="1:105" ht="12" customHeight="1" x14ac:dyDescent="0.3">
      <c r="A67" s="60" t="s">
        <v>1508</v>
      </c>
      <c r="B67" s="264">
        <v>13.03804795608794</v>
      </c>
      <c r="C67" s="264">
        <v>12.2427405953238</v>
      </c>
      <c r="D67" s="264">
        <v>11.51378883543585</v>
      </c>
      <c r="E67" s="264">
        <v>15.6634578561277</v>
      </c>
      <c r="F67" s="264">
        <v>12.710389600541451</v>
      </c>
      <c r="G67" s="264">
        <v>12.22534143411103</v>
      </c>
      <c r="H67" s="264">
        <v>13.69957433118566</v>
      </c>
      <c r="I67" s="264">
        <v>13.386756420560159</v>
      </c>
      <c r="J67" s="264">
        <v>14.27831095887149</v>
      </c>
      <c r="K67" s="264">
        <v>11.478110063344079</v>
      </c>
      <c r="L67" s="264">
        <v>12.29099311547211</v>
      </c>
      <c r="M67" s="264">
        <v>15.253605331619889</v>
      </c>
      <c r="N67" s="264">
        <v>15.62090597513277</v>
      </c>
      <c r="O67" s="264">
        <v>16.692118609603689</v>
      </c>
      <c r="P67" s="264">
        <v>16.86768419622144</v>
      </c>
      <c r="Q67" s="264">
        <v>18.090535559439779</v>
      </c>
      <c r="R67" s="264">
        <v>16.96664731886391</v>
      </c>
      <c r="S67" s="264">
        <v>13.561471492479759</v>
      </c>
      <c r="T67" s="264">
        <v>16.30963895709133</v>
      </c>
      <c r="U67" s="264">
        <v>17.596016702426891</v>
      </c>
      <c r="V67" s="264">
        <v>17.300389204241309</v>
      </c>
      <c r="W67" s="264">
        <v>18.041231224794881</v>
      </c>
      <c r="DA67" s="72" t="s">
        <v>1509</v>
      </c>
    </row>
    <row r="68" spans="1:105" ht="12" customHeight="1" x14ac:dyDescent="0.3">
      <c r="A68" s="147" t="s">
        <v>30</v>
      </c>
      <c r="B68" s="231">
        <v>2.8841485314703639</v>
      </c>
      <c r="C68" s="231">
        <v>2.0644161233420379</v>
      </c>
      <c r="D68" s="231">
        <v>1.739704269193721</v>
      </c>
      <c r="E68" s="231">
        <v>1.5252537619303019</v>
      </c>
      <c r="F68" s="231">
        <v>1.53249526896024</v>
      </c>
      <c r="G68" s="231">
        <v>1.3627995607381931</v>
      </c>
      <c r="H68" s="231">
        <v>1.8718432000900229</v>
      </c>
      <c r="I68" s="231">
        <v>2.171175936498607</v>
      </c>
      <c r="J68" s="231">
        <v>2.3532784602650652</v>
      </c>
      <c r="K68" s="231">
        <v>1.670915173947088</v>
      </c>
      <c r="L68" s="231">
        <v>2.4572118648808039</v>
      </c>
      <c r="M68" s="231">
        <v>2.8483068661925919</v>
      </c>
      <c r="N68" s="231">
        <v>3.2177871140785528</v>
      </c>
      <c r="O68" s="231">
        <v>4.2921934868752336</v>
      </c>
      <c r="P68" s="231">
        <v>4.3157807553480492</v>
      </c>
      <c r="Q68" s="231">
        <v>4.712357261330002</v>
      </c>
      <c r="R68" s="231">
        <v>4.1790669492940999</v>
      </c>
      <c r="S68" s="231">
        <v>3.412234794419911</v>
      </c>
      <c r="T68" s="231">
        <v>3.8258748217136791</v>
      </c>
      <c r="U68" s="231">
        <v>3.797864690715901</v>
      </c>
      <c r="V68" s="231">
        <v>3.0786700218934522</v>
      </c>
      <c r="W68" s="231">
        <v>3.5319622093796652</v>
      </c>
      <c r="DA68" s="73" t="s">
        <v>1510</v>
      </c>
    </row>
    <row r="69" spans="1:105" ht="12" customHeight="1" x14ac:dyDescent="0.3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1511</v>
      </c>
    </row>
    <row r="70" spans="1:105" ht="12" customHeight="1" x14ac:dyDescent="0.3">
      <c r="A70" s="147" t="s">
        <v>33</v>
      </c>
      <c r="B70" s="231">
        <v>9.4504244025867476E-3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1512</v>
      </c>
    </row>
    <row r="71" spans="1:105" ht="12" customHeight="1" x14ac:dyDescent="0.3">
      <c r="A71" s="147" t="s">
        <v>160</v>
      </c>
      <c r="B71" s="231">
        <v>8.6231039350065132E-3</v>
      </c>
      <c r="C71" s="231">
        <v>6.6338587383068304E-2</v>
      </c>
      <c r="D71" s="231">
        <v>6.1409857843294807E-2</v>
      </c>
      <c r="E71" s="231">
        <v>8.5955182683919856E-2</v>
      </c>
      <c r="F71" s="231">
        <v>9.3367853891994576E-2</v>
      </c>
      <c r="G71" s="231">
        <v>7.1478653912642257E-2</v>
      </c>
      <c r="H71" s="231">
        <v>6.630327959764043E-2</v>
      </c>
      <c r="I71" s="231">
        <v>5.7294802695263443E-2</v>
      </c>
      <c r="J71" s="231">
        <v>5.6725678858513102E-2</v>
      </c>
      <c r="K71" s="231">
        <v>2.6852473824119559E-2</v>
      </c>
      <c r="L71" s="231">
        <v>3.6333305675591523E-2</v>
      </c>
      <c r="M71" s="231">
        <v>4.2777308954196812E-2</v>
      </c>
      <c r="N71" s="231">
        <v>9.5346429335027544E-2</v>
      </c>
      <c r="O71" s="231">
        <v>0.115018772092643</v>
      </c>
      <c r="P71" s="231">
        <v>0.10169418151567119</v>
      </c>
      <c r="Q71" s="231">
        <v>0.124778536159092</v>
      </c>
      <c r="R71" s="231">
        <v>8.8972054503711831E-2</v>
      </c>
      <c r="S71" s="231">
        <v>7.9191298840184179E-2</v>
      </c>
      <c r="T71" s="231">
        <v>8.0605434272590828E-2</v>
      </c>
      <c r="U71" s="231">
        <v>7.9175202737624642E-2</v>
      </c>
      <c r="V71" s="231">
        <v>0.38618851334019311</v>
      </c>
      <c r="W71" s="231">
        <v>0.37924297193897372</v>
      </c>
      <c r="DA71" s="73" t="s">
        <v>1513</v>
      </c>
    </row>
    <row r="72" spans="1:105" ht="12" customHeight="1" x14ac:dyDescent="0.3">
      <c r="A72" s="147" t="s">
        <v>70</v>
      </c>
      <c r="B72" s="231">
        <v>1.199771981156134</v>
      </c>
      <c r="C72" s="231">
        <v>0.93123385341977505</v>
      </c>
      <c r="D72" s="231">
        <v>0.78883783189625489</v>
      </c>
      <c r="E72" s="231">
        <v>1.7630144821031499</v>
      </c>
      <c r="F72" s="231">
        <v>1.45311452849748</v>
      </c>
      <c r="G72" s="231">
        <v>1.222827887272697</v>
      </c>
      <c r="H72" s="231">
        <v>1.5549185361843509</v>
      </c>
      <c r="I72" s="231">
        <v>1.6617808933632721</v>
      </c>
      <c r="J72" s="231">
        <v>2.053230877335487</v>
      </c>
      <c r="K72" s="231">
        <v>1.748220451418268</v>
      </c>
      <c r="L72" s="231">
        <v>0.93572810431655251</v>
      </c>
      <c r="M72" s="231">
        <v>1.4648304000265331</v>
      </c>
      <c r="N72" s="231">
        <v>0.77006473878422244</v>
      </c>
      <c r="O72" s="231">
        <v>0.63197257790407935</v>
      </c>
      <c r="P72" s="231">
        <v>0.32629958197469022</v>
      </c>
      <c r="Q72" s="231">
        <v>0.32955417304575141</v>
      </c>
      <c r="R72" s="231">
        <v>0.25364806681156471</v>
      </c>
      <c r="S72" s="231">
        <v>0.20276876694102461</v>
      </c>
      <c r="T72" s="231">
        <v>0.23324860500995989</v>
      </c>
      <c r="U72" s="231">
        <v>0.1904279164879511</v>
      </c>
      <c r="V72" s="231">
        <v>0.18410197218273991</v>
      </c>
      <c r="W72" s="231">
        <v>0.1775212888793021</v>
      </c>
      <c r="DA72" s="73" t="s">
        <v>1514</v>
      </c>
    </row>
    <row r="73" spans="1:105" ht="12" customHeight="1" x14ac:dyDescent="0.3">
      <c r="A73" s="147" t="s">
        <v>34</v>
      </c>
      <c r="B73" s="231">
        <v>2.2193504034029918</v>
      </c>
      <c r="C73" s="231">
        <v>2.0284065469232848</v>
      </c>
      <c r="D73" s="231">
        <v>2.3422680447471471</v>
      </c>
      <c r="E73" s="231">
        <v>2.6735326567478852</v>
      </c>
      <c r="F73" s="231">
        <v>1.5524956311270459</v>
      </c>
      <c r="G73" s="231">
        <v>1.7046769081021691</v>
      </c>
      <c r="H73" s="231">
        <v>1.562695566365788</v>
      </c>
      <c r="I73" s="231">
        <v>1.5300612416153829</v>
      </c>
      <c r="J73" s="231">
        <v>0.86786525478397325</v>
      </c>
      <c r="K73" s="231">
        <v>1.0858166655077199</v>
      </c>
      <c r="L73" s="231">
        <v>0.92191562335730459</v>
      </c>
      <c r="M73" s="231">
        <v>1.071944697090119</v>
      </c>
      <c r="N73" s="231">
        <v>1.232484844654671</v>
      </c>
      <c r="O73" s="231">
        <v>1.076969463945338</v>
      </c>
      <c r="P73" s="231">
        <v>1.3147220126660859</v>
      </c>
      <c r="Q73" s="231">
        <v>1.2023395019748939</v>
      </c>
      <c r="R73" s="231">
        <v>0.9898809774574715</v>
      </c>
      <c r="S73" s="231">
        <v>0.6441890799359874</v>
      </c>
      <c r="T73" s="231">
        <v>0.88103774172933902</v>
      </c>
      <c r="U73" s="231">
        <v>0.92792380152061571</v>
      </c>
      <c r="V73" s="231">
        <v>0.9089723774448506</v>
      </c>
      <c r="W73" s="231">
        <v>0.82650377119597696</v>
      </c>
      <c r="DA73" s="73" t="s">
        <v>1515</v>
      </c>
    </row>
    <row r="74" spans="1:105" ht="12" customHeight="1" x14ac:dyDescent="0.3">
      <c r="A74" s="147" t="s">
        <v>162</v>
      </c>
      <c r="B74" s="231">
        <v>3.71396933446688</v>
      </c>
      <c r="C74" s="231">
        <v>3.433845812420373</v>
      </c>
      <c r="D74" s="231">
        <v>2.9225006291954752</v>
      </c>
      <c r="E74" s="231">
        <v>5.1508687613339408</v>
      </c>
      <c r="F74" s="231">
        <v>4.661934907383384</v>
      </c>
      <c r="G74" s="231">
        <v>4.6818122327749618</v>
      </c>
      <c r="H74" s="231">
        <v>4.8523674199498483</v>
      </c>
      <c r="I74" s="231">
        <v>5.5854483982719181</v>
      </c>
      <c r="J74" s="231">
        <v>5.0796231532287273</v>
      </c>
      <c r="K74" s="231">
        <v>3.5878392068582312</v>
      </c>
      <c r="L74" s="231">
        <v>3.9013333142743472</v>
      </c>
      <c r="M74" s="231">
        <v>4.9385573091106698</v>
      </c>
      <c r="N74" s="231">
        <v>5.8173095794024796</v>
      </c>
      <c r="O74" s="231">
        <v>6.0020726435973204</v>
      </c>
      <c r="P74" s="231">
        <v>6.1275183620854161</v>
      </c>
      <c r="Q74" s="231">
        <v>6.6830634123963311</v>
      </c>
      <c r="R74" s="231">
        <v>6.6908031173469151</v>
      </c>
      <c r="S74" s="231">
        <v>5.6147011962579363</v>
      </c>
      <c r="T74" s="231">
        <v>5.6296962465108313</v>
      </c>
      <c r="U74" s="231">
        <v>5.5790774636175584</v>
      </c>
      <c r="V74" s="231">
        <v>5.3033810006855457</v>
      </c>
      <c r="W74" s="231">
        <v>5.6184877943783293</v>
      </c>
      <c r="DA74" s="73" t="s">
        <v>1516</v>
      </c>
    </row>
    <row r="75" spans="1:105" ht="12" customHeight="1" x14ac:dyDescent="0.3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1517</v>
      </c>
    </row>
    <row r="76" spans="1:105" ht="12" customHeight="1" x14ac:dyDescent="0.3">
      <c r="A76" s="147" t="s">
        <v>73</v>
      </c>
      <c r="B76" s="231">
        <v>3.0027341772539748</v>
      </c>
      <c r="C76" s="231">
        <v>3.718499671835267</v>
      </c>
      <c r="D76" s="231">
        <v>3.6590682025599581</v>
      </c>
      <c r="E76" s="231">
        <v>4.4648330113285084</v>
      </c>
      <c r="F76" s="231">
        <v>3.4169814106812999</v>
      </c>
      <c r="G76" s="231">
        <v>3.1817461913103702</v>
      </c>
      <c r="H76" s="231">
        <v>3.7914463289980058</v>
      </c>
      <c r="I76" s="231">
        <v>2.3809951481157161</v>
      </c>
      <c r="J76" s="231">
        <v>3.8675875343997261</v>
      </c>
      <c r="K76" s="231">
        <v>3.358466091788658</v>
      </c>
      <c r="L76" s="231">
        <v>4.0384709029675081</v>
      </c>
      <c r="M76" s="231">
        <v>4.8871887502457749</v>
      </c>
      <c r="N76" s="231">
        <v>4.4879132688778167</v>
      </c>
      <c r="O76" s="231">
        <v>4.5738916651890733</v>
      </c>
      <c r="P76" s="231">
        <v>4.6816693026315246</v>
      </c>
      <c r="Q76" s="231">
        <v>5.0384426745337088</v>
      </c>
      <c r="R76" s="231">
        <v>4.764276153450143</v>
      </c>
      <c r="S76" s="231">
        <v>3.6083863560847198</v>
      </c>
      <c r="T76" s="231">
        <v>4.2130701059253619</v>
      </c>
      <c r="U76" s="231">
        <v>4.2318876128904002</v>
      </c>
      <c r="V76" s="231">
        <v>4.1620144980048384</v>
      </c>
      <c r="W76" s="231">
        <v>4.3449794798018164</v>
      </c>
      <c r="DA76" s="73" t="s">
        <v>1518</v>
      </c>
    </row>
    <row r="77" spans="1:105" ht="12" customHeight="1" x14ac:dyDescent="0.3">
      <c r="A77" s="147" t="s">
        <v>79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1.4461060019295631</v>
      </c>
      <c r="U77" s="231">
        <v>2.7896600144568349</v>
      </c>
      <c r="V77" s="231">
        <v>3.2770608206896861</v>
      </c>
      <c r="W77" s="231">
        <v>3.162533709220817</v>
      </c>
      <c r="DA77" s="73" t="s">
        <v>1519</v>
      </c>
    </row>
    <row r="78" spans="1:105" ht="12" customHeight="1" x14ac:dyDescent="0.3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1521</v>
      </c>
    </row>
    <row r="79" spans="1:105" ht="12" customHeight="1" x14ac:dyDescent="0.3">
      <c r="A79" s="57" t="s">
        <v>1522</v>
      </c>
      <c r="B79" s="263">
        <f t="shared" ref="B79:W79" si="2">B80+B88</f>
        <v>335.1599639321995</v>
      </c>
      <c r="C79" s="263">
        <f t="shared" si="2"/>
        <v>315.56306001794985</v>
      </c>
      <c r="D79" s="263">
        <f t="shared" si="2"/>
        <v>297.14978500916027</v>
      </c>
      <c r="E79" s="263">
        <f t="shared" si="2"/>
        <v>401.13539374641874</v>
      </c>
      <c r="F79" s="263">
        <f t="shared" si="2"/>
        <v>324.97365864549545</v>
      </c>
      <c r="G79" s="263">
        <f t="shared" si="2"/>
        <v>312.96597713604564</v>
      </c>
      <c r="H79" s="263">
        <f t="shared" si="2"/>
        <v>347.05380554908811</v>
      </c>
      <c r="I79" s="263">
        <f t="shared" si="2"/>
        <v>342.67432703678764</v>
      </c>
      <c r="J79" s="263">
        <f t="shared" si="2"/>
        <v>364.18936124307055</v>
      </c>
      <c r="K79" s="263">
        <f t="shared" si="2"/>
        <v>293.86594208687245</v>
      </c>
      <c r="L79" s="263">
        <f t="shared" si="2"/>
        <v>310.4233003102409</v>
      </c>
      <c r="M79" s="263">
        <f t="shared" si="2"/>
        <v>394.9823315048348</v>
      </c>
      <c r="N79" s="263">
        <f t="shared" si="2"/>
        <v>405.26177388247743</v>
      </c>
      <c r="O79" s="263">
        <f t="shared" si="2"/>
        <v>432.10211572788216</v>
      </c>
      <c r="P79" s="263">
        <f t="shared" si="2"/>
        <v>436.28997039262811</v>
      </c>
      <c r="Q79" s="263">
        <f t="shared" si="2"/>
        <v>467.53803905447427</v>
      </c>
      <c r="R79" s="263">
        <f t="shared" si="2"/>
        <v>436.99836746447465</v>
      </c>
      <c r="S79" s="263">
        <f t="shared" si="2"/>
        <v>346.94442543768281</v>
      </c>
      <c r="T79" s="263">
        <f t="shared" si="2"/>
        <v>398.73361186257728</v>
      </c>
      <c r="U79" s="263">
        <f t="shared" si="2"/>
        <v>413.91237739633851</v>
      </c>
      <c r="V79" s="263">
        <f t="shared" si="2"/>
        <v>402.15611899102129</v>
      </c>
      <c r="W79" s="263">
        <f t="shared" si="2"/>
        <v>423.34912752731458</v>
      </c>
      <c r="DA79" s="70"/>
    </row>
    <row r="80" spans="1:105" ht="12" customHeight="1" x14ac:dyDescent="0.3">
      <c r="A80" s="60" t="s">
        <v>1523</v>
      </c>
      <c r="B80" s="264">
        <v>317.18010371836078</v>
      </c>
      <c r="C80" s="264">
        <v>297.83244738017743</v>
      </c>
      <c r="D80" s="264">
        <v>280.09904161378881</v>
      </c>
      <c r="E80" s="264">
        <v>381.04915736829719</v>
      </c>
      <c r="F80" s="264">
        <v>309.20907066598619</v>
      </c>
      <c r="G80" s="264">
        <v>297.40917329983472</v>
      </c>
      <c r="H80" s="264">
        <v>333.27323399158962</v>
      </c>
      <c r="I80" s="264">
        <v>325.66322843927611</v>
      </c>
      <c r="J80" s="264">
        <v>347.35231578460389</v>
      </c>
      <c r="K80" s="264">
        <v>279.23107451697149</v>
      </c>
      <c r="L80" s="264">
        <v>299.00629943202267</v>
      </c>
      <c r="M80" s="264">
        <v>371.07856463306177</v>
      </c>
      <c r="N80" s="264">
        <v>380.01398630029382</v>
      </c>
      <c r="O80" s="264">
        <v>406.0736645320535</v>
      </c>
      <c r="P80" s="264">
        <v>410.34469583676582</v>
      </c>
      <c r="Q80" s="264">
        <v>440.09333025842602</v>
      </c>
      <c r="R80" s="264">
        <v>412.7521983716353</v>
      </c>
      <c r="S80" s="264">
        <v>329.9135690438867</v>
      </c>
      <c r="T80" s="264">
        <v>379.40075547337091</v>
      </c>
      <c r="U80" s="264">
        <v>393.91223596262091</v>
      </c>
      <c r="V80" s="264">
        <v>380.42709937648829</v>
      </c>
      <c r="W80" s="264">
        <v>400.02556347215312</v>
      </c>
      <c r="DA80" s="72" t="s">
        <v>1524</v>
      </c>
    </row>
    <row r="81" spans="1:105" ht="12" customHeight="1" x14ac:dyDescent="0.3">
      <c r="A81" s="59" t="s">
        <v>30</v>
      </c>
      <c r="B81" s="232">
        <v>70.163458013956557</v>
      </c>
      <c r="C81" s="232">
        <v>50.221606970983522</v>
      </c>
      <c r="D81" s="232">
        <v>42.32225425160248</v>
      </c>
      <c r="E81" s="232">
        <v>37.105259010799891</v>
      </c>
      <c r="F81" s="232">
        <v>37.281425102424123</v>
      </c>
      <c r="G81" s="232">
        <v>33.153191910177178</v>
      </c>
      <c r="H81" s="232">
        <v>45.536833607966337</v>
      </c>
      <c r="I81" s="232">
        <v>52.818781695604947</v>
      </c>
      <c r="J81" s="232">
        <v>57.248838830703207</v>
      </c>
      <c r="K81" s="232">
        <v>40.648803406928167</v>
      </c>
      <c r="L81" s="232">
        <v>59.777254753612112</v>
      </c>
      <c r="M81" s="232">
        <v>69.291528170736868</v>
      </c>
      <c r="N81" s="232">
        <v>78.279973660510819</v>
      </c>
      <c r="O81" s="232">
        <v>104.4173468245815</v>
      </c>
      <c r="P81" s="232">
        <v>104.9911606566703</v>
      </c>
      <c r="Q81" s="232">
        <v>114.6387841140519</v>
      </c>
      <c r="R81" s="232">
        <v>101.665287080352</v>
      </c>
      <c r="S81" s="232">
        <v>83.010354744104532</v>
      </c>
      <c r="T81" s="232">
        <v>97.657791191604389</v>
      </c>
      <c r="U81" s="232">
        <v>101.03939839696601</v>
      </c>
      <c r="V81" s="232">
        <v>83.518653655719987</v>
      </c>
      <c r="W81" s="232">
        <v>94.959600562518588</v>
      </c>
      <c r="DA81" s="71" t="s">
        <v>1525</v>
      </c>
    </row>
    <row r="82" spans="1:105" ht="12" customHeight="1" x14ac:dyDescent="0.3">
      <c r="A82" s="59" t="s">
        <v>33</v>
      </c>
      <c r="B82" s="297">
        <v>0.22990301940064251</v>
      </c>
      <c r="C82" s="297">
        <v>0</v>
      </c>
      <c r="D82" s="297">
        <v>0</v>
      </c>
      <c r="E82" s="297">
        <v>0</v>
      </c>
      <c r="F82" s="297">
        <v>0</v>
      </c>
      <c r="G82" s="297">
        <v>0</v>
      </c>
      <c r="H82" s="297">
        <v>0</v>
      </c>
      <c r="I82" s="297">
        <v>0</v>
      </c>
      <c r="J82" s="297">
        <v>0</v>
      </c>
      <c r="K82" s="297">
        <v>0</v>
      </c>
      <c r="L82" s="297">
        <v>0</v>
      </c>
      <c r="M82" s="297">
        <v>0</v>
      </c>
      <c r="N82" s="297">
        <v>0</v>
      </c>
      <c r="O82" s="297">
        <v>0</v>
      </c>
      <c r="P82" s="297">
        <v>0</v>
      </c>
      <c r="Q82" s="297">
        <v>0</v>
      </c>
      <c r="R82" s="297">
        <v>0</v>
      </c>
      <c r="S82" s="297">
        <v>0</v>
      </c>
      <c r="T82" s="297">
        <v>0</v>
      </c>
      <c r="U82" s="297">
        <v>0</v>
      </c>
      <c r="V82" s="297">
        <v>0</v>
      </c>
      <c r="W82" s="297">
        <v>0</v>
      </c>
      <c r="DA82" s="122" t="s">
        <v>1526</v>
      </c>
    </row>
    <row r="83" spans="1:105" ht="12" customHeight="1" x14ac:dyDescent="0.3">
      <c r="A83" s="59" t="s">
        <v>160</v>
      </c>
      <c r="B83" s="297">
        <v>0.2097765715919509</v>
      </c>
      <c r="C83" s="297">
        <v>1.6138366799660531</v>
      </c>
      <c r="D83" s="297">
        <v>1.4939341491661779</v>
      </c>
      <c r="E83" s="297">
        <v>2.0910548765151709</v>
      </c>
      <c r="F83" s="297">
        <v>2.2713849251946918</v>
      </c>
      <c r="G83" s="297">
        <v>1.7388804626289549</v>
      </c>
      <c r="H83" s="297">
        <v>1.6129777379617141</v>
      </c>
      <c r="I83" s="297">
        <v>1.393826094413247</v>
      </c>
      <c r="J83" s="297">
        <v>1.379980865574004</v>
      </c>
      <c r="K83" s="297">
        <v>0.65324736197583033</v>
      </c>
      <c r="L83" s="297">
        <v>0.88389011157409925</v>
      </c>
      <c r="M83" s="297">
        <v>1.0406551146752809</v>
      </c>
      <c r="N83" s="297">
        <v>2.3195182628192681</v>
      </c>
      <c r="O83" s="297">
        <v>2.7980926427616328</v>
      </c>
      <c r="P83" s="297">
        <v>2.473941739540328</v>
      </c>
      <c r="Q83" s="297">
        <v>3.0355210514689039</v>
      </c>
      <c r="R83" s="297">
        <v>2.1644471297059429</v>
      </c>
      <c r="S83" s="297">
        <v>1.926508052763594</v>
      </c>
      <c r="T83" s="297">
        <v>2.0575029335579171</v>
      </c>
      <c r="U83" s="297">
        <v>2.106398069452927</v>
      </c>
      <c r="V83" s="297">
        <v>10.47658386969321</v>
      </c>
      <c r="W83" s="297">
        <v>10.19624758040446</v>
      </c>
      <c r="DA83" s="122" t="s">
        <v>1527</v>
      </c>
    </row>
    <row r="84" spans="1:105" ht="12" customHeight="1" x14ac:dyDescent="0.3">
      <c r="A84" s="59" t="s">
        <v>70</v>
      </c>
      <c r="B84" s="297">
        <v>29.187176079053781</v>
      </c>
      <c r="C84" s="297">
        <v>22.654376729440891</v>
      </c>
      <c r="D84" s="297">
        <v>19.190270367198028</v>
      </c>
      <c r="E84" s="297">
        <v>42.889328078390882</v>
      </c>
      <c r="F84" s="297">
        <v>35.350308452292303</v>
      </c>
      <c r="G84" s="297">
        <v>29.74806331600843</v>
      </c>
      <c r="H84" s="297">
        <v>37.826921962675108</v>
      </c>
      <c r="I84" s="297">
        <v>40.426591303342938</v>
      </c>
      <c r="J84" s="297">
        <v>49.949500479243227</v>
      </c>
      <c r="K84" s="297">
        <v>42.52942970995052</v>
      </c>
      <c r="L84" s="297">
        <v>22.763709581289369</v>
      </c>
      <c r="M84" s="297">
        <v>35.635323614013707</v>
      </c>
      <c r="N84" s="297">
        <v>18.733572275547839</v>
      </c>
      <c r="O84" s="297">
        <v>15.374167090187671</v>
      </c>
      <c r="P84" s="297">
        <v>7.9379778017816029</v>
      </c>
      <c r="Q84" s="297">
        <v>8.0171531152147768</v>
      </c>
      <c r="R84" s="297">
        <v>6.1705648276656158</v>
      </c>
      <c r="S84" s="297">
        <v>4.9328103981369136</v>
      </c>
      <c r="T84" s="297">
        <v>5.9538130820476622</v>
      </c>
      <c r="U84" s="297">
        <v>5.0661947401563063</v>
      </c>
      <c r="V84" s="297">
        <v>4.9943478004208766</v>
      </c>
      <c r="W84" s="297">
        <v>4.7728004106484301</v>
      </c>
      <c r="DA84" s="122" t="s">
        <v>1528</v>
      </c>
    </row>
    <row r="85" spans="1:105" ht="12" customHeight="1" x14ac:dyDescent="0.3">
      <c r="A85" s="59" t="s">
        <v>34</v>
      </c>
      <c r="B85" s="297">
        <v>53.990734925166073</v>
      </c>
      <c r="C85" s="297">
        <v>49.345592308219473</v>
      </c>
      <c r="D85" s="297">
        <v>56.980985487340973</v>
      </c>
      <c r="E85" s="297">
        <v>65.039748911627584</v>
      </c>
      <c r="F85" s="297">
        <v>37.767979298868077</v>
      </c>
      <c r="G85" s="297">
        <v>41.470134205609611</v>
      </c>
      <c r="H85" s="297">
        <v>38.016115870219927</v>
      </c>
      <c r="I85" s="297">
        <v>37.222211863732603</v>
      </c>
      <c r="J85" s="297">
        <v>21.11279176553488</v>
      </c>
      <c r="K85" s="297">
        <v>26.414954427595191</v>
      </c>
      <c r="L85" s="297">
        <v>22.427689637351641</v>
      </c>
      <c r="M85" s="297">
        <v>26.077487316238368</v>
      </c>
      <c r="N85" s="297">
        <v>29.98299071881706</v>
      </c>
      <c r="O85" s="297">
        <v>26.199726172673529</v>
      </c>
      <c r="P85" s="297">
        <v>31.983596451148738</v>
      </c>
      <c r="Q85" s="297">
        <v>29.24963684943415</v>
      </c>
      <c r="R85" s="297">
        <v>24.081101109325878</v>
      </c>
      <c r="S85" s="297">
        <v>15.67136122496969</v>
      </c>
      <c r="T85" s="297">
        <v>22.489026385653538</v>
      </c>
      <c r="U85" s="297">
        <v>24.686730649741889</v>
      </c>
      <c r="V85" s="297">
        <v>24.658748301886131</v>
      </c>
      <c r="W85" s="297">
        <v>22.2212083039161</v>
      </c>
      <c r="DA85" s="122" t="s">
        <v>1529</v>
      </c>
    </row>
    <row r="86" spans="1:105" ht="12" customHeight="1" x14ac:dyDescent="0.3">
      <c r="A86" s="59" t="s">
        <v>162</v>
      </c>
      <c r="B86" s="297">
        <v>90.350732155649624</v>
      </c>
      <c r="C86" s="297">
        <v>83.536091798756601</v>
      </c>
      <c r="D86" s="297">
        <v>71.096459823371433</v>
      </c>
      <c r="E86" s="297">
        <v>125.3065714639212</v>
      </c>
      <c r="F86" s="297">
        <v>113.4121459310681</v>
      </c>
      <c r="G86" s="297">
        <v>113.8957069787478</v>
      </c>
      <c r="H86" s="297">
        <v>118.04484894693449</v>
      </c>
      <c r="I86" s="297">
        <v>135.8787073221508</v>
      </c>
      <c r="J86" s="297">
        <v>123.57336036940779</v>
      </c>
      <c r="K86" s="297">
        <v>87.282330575009567</v>
      </c>
      <c r="L86" s="297">
        <v>94.908786148745136</v>
      </c>
      <c r="M86" s="297">
        <v>120.1416135911186</v>
      </c>
      <c r="N86" s="297">
        <v>141.51925671473941</v>
      </c>
      <c r="O86" s="297">
        <v>146.01403753331121</v>
      </c>
      <c r="P86" s="297">
        <v>149.065789308967</v>
      </c>
      <c r="Q86" s="297">
        <v>162.5806833537892</v>
      </c>
      <c r="R86" s="297">
        <v>162.7689692403915</v>
      </c>
      <c r="S86" s="297">
        <v>136.5903480164101</v>
      </c>
      <c r="T86" s="297">
        <v>143.70143460879251</v>
      </c>
      <c r="U86" s="297">
        <v>148.4272549024725</v>
      </c>
      <c r="V86" s="297">
        <v>143.87096955852681</v>
      </c>
      <c r="W86" s="297">
        <v>151.05749299997709</v>
      </c>
      <c r="DA86" s="122" t="s">
        <v>1530</v>
      </c>
    </row>
    <row r="87" spans="1:105" ht="12" customHeight="1" x14ac:dyDescent="0.3">
      <c r="A87" s="59" t="s">
        <v>73</v>
      </c>
      <c r="B87" s="297">
        <v>73.048322953542197</v>
      </c>
      <c r="C87" s="297">
        <v>90.460942892810877</v>
      </c>
      <c r="D87" s="297">
        <v>89.01513753510973</v>
      </c>
      <c r="E87" s="297">
        <v>108.6171950270425</v>
      </c>
      <c r="F87" s="297">
        <v>83.12582695613888</v>
      </c>
      <c r="G87" s="297">
        <v>77.403196426662703</v>
      </c>
      <c r="H87" s="297">
        <v>92.235535865831977</v>
      </c>
      <c r="I87" s="297">
        <v>57.923110160031598</v>
      </c>
      <c r="J87" s="297">
        <v>94.087843474140882</v>
      </c>
      <c r="K87" s="297">
        <v>81.702309035512187</v>
      </c>
      <c r="L87" s="297">
        <v>98.244969199450381</v>
      </c>
      <c r="M87" s="297">
        <v>118.8919568262789</v>
      </c>
      <c r="N87" s="297">
        <v>109.1786746678594</v>
      </c>
      <c r="O87" s="297">
        <v>111.27029426853809</v>
      </c>
      <c r="P87" s="297">
        <v>113.8922298786579</v>
      </c>
      <c r="Q87" s="297">
        <v>122.5715517744671</v>
      </c>
      <c r="R87" s="297">
        <v>115.9018289841944</v>
      </c>
      <c r="S87" s="297">
        <v>87.782186607501828</v>
      </c>
      <c r="T87" s="297">
        <v>107.5411872717149</v>
      </c>
      <c r="U87" s="297">
        <v>112.5862592038312</v>
      </c>
      <c r="V87" s="297">
        <v>112.9077961902413</v>
      </c>
      <c r="W87" s="297">
        <v>116.8182136146884</v>
      </c>
      <c r="DA87" s="122" t="s">
        <v>1531</v>
      </c>
    </row>
    <row r="88" spans="1:105" ht="12" customHeight="1" x14ac:dyDescent="0.3">
      <c r="A88" s="60" t="s">
        <v>1532</v>
      </c>
      <c r="B88" s="264">
        <v>17.979860213838691</v>
      </c>
      <c r="C88" s="264">
        <v>17.730612637772449</v>
      </c>
      <c r="D88" s="264">
        <v>17.05074339537148</v>
      </c>
      <c r="E88" s="264">
        <v>20.086236378121569</v>
      </c>
      <c r="F88" s="264">
        <v>15.764587979509241</v>
      </c>
      <c r="G88" s="264">
        <v>15.556803836210941</v>
      </c>
      <c r="H88" s="264">
        <v>13.78057155749848</v>
      </c>
      <c r="I88" s="264">
        <v>17.011098597511531</v>
      </c>
      <c r="J88" s="264">
        <v>16.83704545846664</v>
      </c>
      <c r="K88" s="264">
        <v>14.634867569900949</v>
      </c>
      <c r="L88" s="264">
        <v>11.417000878218211</v>
      </c>
      <c r="M88" s="264">
        <v>23.903766871773019</v>
      </c>
      <c r="N88" s="264">
        <v>25.247787582183591</v>
      </c>
      <c r="O88" s="264">
        <v>26.028451195828652</v>
      </c>
      <c r="P88" s="264">
        <v>25.945274555862301</v>
      </c>
      <c r="Q88" s="264">
        <v>27.444708796048271</v>
      </c>
      <c r="R88" s="264">
        <v>24.246169092839359</v>
      </c>
      <c r="S88" s="264">
        <v>17.0308563937961</v>
      </c>
      <c r="T88" s="264">
        <v>19.33285638920638</v>
      </c>
      <c r="U88" s="264">
        <v>20.00014143371758</v>
      </c>
      <c r="V88" s="264">
        <v>21.72901961453298</v>
      </c>
      <c r="W88" s="264">
        <v>23.323564055161441</v>
      </c>
      <c r="DA88" s="72" t="s">
        <v>1533</v>
      </c>
    </row>
    <row r="89" spans="1:105" ht="12" customHeight="1" x14ac:dyDescent="0.3">
      <c r="A89" s="57" t="s">
        <v>1534</v>
      </c>
      <c r="B89" s="263">
        <f t="shared" ref="B89:W89" si="3">B90+B96</f>
        <v>51.243293838661586</v>
      </c>
      <c r="C89" s="263">
        <f t="shared" si="3"/>
        <v>48.145220560674787</v>
      </c>
      <c r="D89" s="263">
        <f t="shared" si="3"/>
        <v>44.948456997500514</v>
      </c>
      <c r="E89" s="263">
        <f t="shared" si="3"/>
        <v>58.884050667527006</v>
      </c>
      <c r="F89" s="263">
        <f t="shared" si="3"/>
        <v>47.937461398924256</v>
      </c>
      <c r="G89" s="263">
        <f t="shared" si="3"/>
        <v>46.545434744559245</v>
      </c>
      <c r="H89" s="263">
        <f t="shared" si="3"/>
        <v>48.245196060561007</v>
      </c>
      <c r="I89" s="263">
        <f t="shared" si="3"/>
        <v>51.939156863886851</v>
      </c>
      <c r="J89" s="263">
        <f t="shared" si="3"/>
        <v>53.563167676712752</v>
      </c>
      <c r="K89" s="263">
        <f t="shared" si="3"/>
        <v>43.781690340175459</v>
      </c>
      <c r="L89" s="263">
        <f t="shared" si="3"/>
        <v>42.257573299545868</v>
      </c>
      <c r="M89" s="263">
        <f t="shared" si="3"/>
        <v>63.395360597924913</v>
      </c>
      <c r="N89" s="263">
        <f t="shared" si="3"/>
        <v>66.164103475591389</v>
      </c>
      <c r="O89" s="263">
        <f t="shared" si="3"/>
        <v>70.165621779713234</v>
      </c>
      <c r="P89" s="263">
        <f t="shared" si="3"/>
        <v>70.215740874648361</v>
      </c>
      <c r="Q89" s="263">
        <f t="shared" si="3"/>
        <v>75.110479388084912</v>
      </c>
      <c r="R89" s="263">
        <f t="shared" si="3"/>
        <v>68.7808170797218</v>
      </c>
      <c r="S89" s="263">
        <f t="shared" si="3"/>
        <v>52.530120756947113</v>
      </c>
      <c r="T89" s="263">
        <f t="shared" si="3"/>
        <v>59.945726597130253</v>
      </c>
      <c r="U89" s="263">
        <f t="shared" si="3"/>
        <v>62.267909924800207</v>
      </c>
      <c r="V89" s="263">
        <f t="shared" si="3"/>
        <v>62.746347309371536</v>
      </c>
      <c r="W89" s="263">
        <f t="shared" si="3"/>
        <v>66.648830493955955</v>
      </c>
      <c r="DA89" s="70"/>
    </row>
    <row r="90" spans="1:105" ht="12" customHeight="1" x14ac:dyDescent="0.3">
      <c r="A90" s="60" t="s">
        <v>1535</v>
      </c>
      <c r="B90" s="264">
        <v>32.229801825111693</v>
      </c>
      <c r="C90" s="264">
        <v>29.3953049454155</v>
      </c>
      <c r="D90" s="264">
        <v>26.91749515923998</v>
      </c>
      <c r="E90" s="264">
        <v>37.643090481210173</v>
      </c>
      <c r="F90" s="264">
        <v>31.266593879353621</v>
      </c>
      <c r="G90" s="264">
        <v>30.09429652778396</v>
      </c>
      <c r="H90" s="264">
        <v>33.672402716540347</v>
      </c>
      <c r="I90" s="264">
        <v>33.950118935963999</v>
      </c>
      <c r="J90" s="264">
        <v>35.758188908861463</v>
      </c>
      <c r="K90" s="264">
        <v>28.305488948715151</v>
      </c>
      <c r="L90" s="264">
        <v>30.184228321612451</v>
      </c>
      <c r="M90" s="264">
        <v>38.117406536835993</v>
      </c>
      <c r="N90" s="264">
        <v>39.464863223202258</v>
      </c>
      <c r="O90" s="264">
        <v>42.640838880897689</v>
      </c>
      <c r="P90" s="264">
        <v>42.778916300363989</v>
      </c>
      <c r="Q90" s="264">
        <v>46.088020631357011</v>
      </c>
      <c r="R90" s="264">
        <v>43.140776672118577</v>
      </c>
      <c r="S90" s="264">
        <v>34.520189190397808</v>
      </c>
      <c r="T90" s="264">
        <v>39.501456943000193</v>
      </c>
      <c r="U90" s="264">
        <v>41.117994135845933</v>
      </c>
      <c r="V90" s="264">
        <v>39.768163052677266</v>
      </c>
      <c r="W90" s="264">
        <v>41.984434129572179</v>
      </c>
      <c r="DA90" s="72" t="s">
        <v>1536</v>
      </c>
    </row>
    <row r="91" spans="1:105" ht="12" customHeight="1" x14ac:dyDescent="0.3">
      <c r="A91" s="59" t="s">
        <v>30</v>
      </c>
      <c r="B91" s="232">
        <v>11.893036230911351</v>
      </c>
      <c r="C91" s="232">
        <v>9.342008733904807</v>
      </c>
      <c r="D91" s="232">
        <v>8.4950356480848175</v>
      </c>
      <c r="E91" s="232">
        <v>6.7348556591119584</v>
      </c>
      <c r="F91" s="232">
        <v>6.1899558783354456</v>
      </c>
      <c r="G91" s="232">
        <v>5.5883567875229447</v>
      </c>
      <c r="H91" s="232">
        <v>7.5525694492596607</v>
      </c>
      <c r="I91" s="232">
        <v>7.7790222395401729</v>
      </c>
      <c r="J91" s="232">
        <v>8.8180054907036176</v>
      </c>
      <c r="K91" s="232">
        <v>6.7240876030229559</v>
      </c>
      <c r="L91" s="232">
        <v>10.11772260073838</v>
      </c>
      <c r="M91" s="232">
        <v>11.68114467524564</v>
      </c>
      <c r="N91" s="232">
        <v>12.826567092687171</v>
      </c>
      <c r="O91" s="232">
        <v>16.576257844111652</v>
      </c>
      <c r="P91" s="232">
        <v>16.98274765715508</v>
      </c>
      <c r="Q91" s="232">
        <v>18.328079215162472</v>
      </c>
      <c r="R91" s="232">
        <v>16.079228693638651</v>
      </c>
      <c r="S91" s="232">
        <v>12.653593933268089</v>
      </c>
      <c r="T91" s="232">
        <v>15.46944962228139</v>
      </c>
      <c r="U91" s="232">
        <v>16.188238758348589</v>
      </c>
      <c r="V91" s="232">
        <v>13.67609259602591</v>
      </c>
      <c r="W91" s="232">
        <v>15.27600305156256</v>
      </c>
      <c r="DA91" s="71" t="s">
        <v>1537</v>
      </c>
    </row>
    <row r="92" spans="1:105" ht="12" customHeight="1" x14ac:dyDescent="0.3">
      <c r="A92" s="59" t="s">
        <v>33</v>
      </c>
      <c r="B92" s="297">
        <v>3.8969643411587193E-2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0</v>
      </c>
      <c r="T92" s="297">
        <v>0</v>
      </c>
      <c r="U92" s="297">
        <v>0</v>
      </c>
      <c r="V92" s="297">
        <v>0</v>
      </c>
      <c r="W92" s="297">
        <v>0</v>
      </c>
      <c r="DA92" s="122" t="s">
        <v>1538</v>
      </c>
    </row>
    <row r="93" spans="1:105" ht="12" customHeight="1" x14ac:dyDescent="0.3">
      <c r="A93" s="59" t="s">
        <v>160</v>
      </c>
      <c r="B93" s="297">
        <v>3.5558115819251293E-2</v>
      </c>
      <c r="C93" s="297">
        <v>0.30019900335028138</v>
      </c>
      <c r="D93" s="297">
        <v>0.2998664432572708</v>
      </c>
      <c r="E93" s="297">
        <v>0.37954061348858559</v>
      </c>
      <c r="F93" s="297">
        <v>0.37712540309402498</v>
      </c>
      <c r="G93" s="297">
        <v>0.293108562890457</v>
      </c>
      <c r="H93" s="297">
        <v>0.267522474024949</v>
      </c>
      <c r="I93" s="297">
        <v>0.20527933129881859</v>
      </c>
      <c r="J93" s="297">
        <v>0.21255765353918929</v>
      </c>
      <c r="K93" s="297">
        <v>0.1080595766718308</v>
      </c>
      <c r="L93" s="297">
        <v>0.14960464469810819</v>
      </c>
      <c r="M93" s="297">
        <v>0.17543332168405021</v>
      </c>
      <c r="N93" s="297">
        <v>0.38006472446953532</v>
      </c>
      <c r="O93" s="297">
        <v>0.44419731518412431</v>
      </c>
      <c r="P93" s="297">
        <v>0.40017014783279709</v>
      </c>
      <c r="Q93" s="297">
        <v>0.48530931935971072</v>
      </c>
      <c r="R93" s="297">
        <v>0.34232569831160842</v>
      </c>
      <c r="S93" s="297">
        <v>0.29366517808518111</v>
      </c>
      <c r="T93" s="297">
        <v>0.32591806132419121</v>
      </c>
      <c r="U93" s="297">
        <v>0.33748097682114098</v>
      </c>
      <c r="V93" s="297">
        <v>1.7155297028922241</v>
      </c>
      <c r="W93" s="297">
        <v>1.6402544685326419</v>
      </c>
      <c r="DA93" s="122" t="s">
        <v>1539</v>
      </c>
    </row>
    <row r="94" spans="1:105" ht="12" customHeight="1" x14ac:dyDescent="0.3">
      <c r="A94" s="59" t="s">
        <v>70</v>
      </c>
      <c r="B94" s="297">
        <v>4.9473636621092396</v>
      </c>
      <c r="C94" s="297">
        <v>4.2140703580011696</v>
      </c>
      <c r="D94" s="297">
        <v>3.8519222037791221</v>
      </c>
      <c r="E94" s="297">
        <v>7.7847033446171672</v>
      </c>
      <c r="F94" s="297">
        <v>5.8693263201199333</v>
      </c>
      <c r="G94" s="297">
        <v>5.0143826874372737</v>
      </c>
      <c r="H94" s="297">
        <v>6.2738322482933926</v>
      </c>
      <c r="I94" s="297">
        <v>5.953930452804701</v>
      </c>
      <c r="J94" s="297">
        <v>7.6936926316774228</v>
      </c>
      <c r="K94" s="297">
        <v>7.0351790731329018</v>
      </c>
      <c r="L94" s="297">
        <v>3.85291863697269</v>
      </c>
      <c r="M94" s="297">
        <v>6.0073919810053624</v>
      </c>
      <c r="N94" s="297">
        <v>3.0695899658846479</v>
      </c>
      <c r="O94" s="297">
        <v>2.4406496197757419</v>
      </c>
      <c r="P94" s="297">
        <v>1.284000225091245</v>
      </c>
      <c r="Q94" s="297">
        <v>1.2817565932098189</v>
      </c>
      <c r="R94" s="297">
        <v>0.97592724008678378</v>
      </c>
      <c r="S94" s="297">
        <v>0.75192763505519078</v>
      </c>
      <c r="T94" s="297">
        <v>0.94311176209701364</v>
      </c>
      <c r="U94" s="297">
        <v>0.8116909972852997</v>
      </c>
      <c r="V94" s="297">
        <v>0.81781925337150529</v>
      </c>
      <c r="W94" s="297">
        <v>0.76779296885903758</v>
      </c>
      <c r="DA94" s="122" t="s">
        <v>1540</v>
      </c>
    </row>
    <row r="95" spans="1:105" ht="12" customHeight="1" x14ac:dyDescent="0.3">
      <c r="A95" s="59" t="s">
        <v>162</v>
      </c>
      <c r="B95" s="297">
        <v>15.314874172860261</v>
      </c>
      <c r="C95" s="297">
        <v>15.539026850159249</v>
      </c>
      <c r="D95" s="297">
        <v>14.27067086411877</v>
      </c>
      <c r="E95" s="297">
        <v>22.743990863992451</v>
      </c>
      <c r="F95" s="297">
        <v>18.83018627780422</v>
      </c>
      <c r="G95" s="297">
        <v>19.198448489933281</v>
      </c>
      <c r="H95" s="297">
        <v>19.578478544962341</v>
      </c>
      <c r="I95" s="297">
        <v>20.01188691232031</v>
      </c>
      <c r="J95" s="297">
        <v>19.033933132941229</v>
      </c>
      <c r="K95" s="297">
        <v>14.43816269588746</v>
      </c>
      <c r="L95" s="297">
        <v>16.063982439203269</v>
      </c>
      <c r="M95" s="297">
        <v>20.25343655890093</v>
      </c>
      <c r="N95" s="297">
        <v>23.1886414401609</v>
      </c>
      <c r="O95" s="297">
        <v>23.17973410182617</v>
      </c>
      <c r="P95" s="297">
        <v>24.111998270284861</v>
      </c>
      <c r="Q95" s="297">
        <v>25.992875503625001</v>
      </c>
      <c r="R95" s="297">
        <v>25.743295040081531</v>
      </c>
      <c r="S95" s="297">
        <v>20.82100244398935</v>
      </c>
      <c r="T95" s="297">
        <v>22.762977497297602</v>
      </c>
      <c r="U95" s="297">
        <v>23.780583403390899</v>
      </c>
      <c r="V95" s="297">
        <v>23.55872150038763</v>
      </c>
      <c r="W95" s="297">
        <v>24.30038364061793</v>
      </c>
      <c r="DA95" s="122" t="s">
        <v>1541</v>
      </c>
    </row>
    <row r="96" spans="1:105" ht="12" customHeight="1" x14ac:dyDescent="0.3">
      <c r="A96" s="61" t="s">
        <v>1542</v>
      </c>
      <c r="B96" s="265">
        <v>19.013492013549889</v>
      </c>
      <c r="C96" s="265">
        <v>18.74991561525929</v>
      </c>
      <c r="D96" s="265">
        <v>18.030961838260531</v>
      </c>
      <c r="E96" s="265">
        <v>21.24096018631683</v>
      </c>
      <c r="F96" s="265">
        <v>16.670867519570631</v>
      </c>
      <c r="G96" s="265">
        <v>16.451138216775281</v>
      </c>
      <c r="H96" s="265">
        <v>14.57279334402066</v>
      </c>
      <c r="I96" s="265">
        <v>17.989037927922851</v>
      </c>
      <c r="J96" s="265">
        <v>17.804978767851289</v>
      </c>
      <c r="K96" s="265">
        <v>15.476201391460309</v>
      </c>
      <c r="L96" s="265">
        <v>12.07334497793342</v>
      </c>
      <c r="M96" s="265">
        <v>25.27795406108892</v>
      </c>
      <c r="N96" s="265">
        <v>26.699240252389131</v>
      </c>
      <c r="O96" s="265">
        <v>27.524782898815548</v>
      </c>
      <c r="P96" s="265">
        <v>27.43682457428438</v>
      </c>
      <c r="Q96" s="265">
        <v>29.0224587567279</v>
      </c>
      <c r="R96" s="265">
        <v>25.64004040760322</v>
      </c>
      <c r="S96" s="265">
        <v>18.009931566549302</v>
      </c>
      <c r="T96" s="265">
        <v>20.444269654130061</v>
      </c>
      <c r="U96" s="265">
        <v>21.149915788954271</v>
      </c>
      <c r="V96" s="265">
        <v>22.97818425669427</v>
      </c>
      <c r="W96" s="265">
        <v>24.664396364383769</v>
      </c>
      <c r="DA96" s="74" t="s">
        <v>1543</v>
      </c>
    </row>
    <row r="97" spans="1:105" ht="12" hidden="1" customHeight="1" x14ac:dyDescent="0.3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3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3">
      <c r="A99" s="34" t="s">
        <v>51</v>
      </c>
      <c r="B99" s="225">
        <v>402.73291318770208</v>
      </c>
      <c r="C99" s="225">
        <v>388.87899717409459</v>
      </c>
      <c r="D99" s="225">
        <v>393.01504356271442</v>
      </c>
      <c r="E99" s="225">
        <v>426.94841448622662</v>
      </c>
      <c r="F99" s="225">
        <v>439.01202978629851</v>
      </c>
      <c r="G99" s="225">
        <v>437.62641006829818</v>
      </c>
      <c r="H99" s="225">
        <v>471.34463436540989</v>
      </c>
      <c r="I99" s="225">
        <v>451.66499127910299</v>
      </c>
      <c r="J99" s="225">
        <v>464.17077710984381</v>
      </c>
      <c r="K99" s="225">
        <v>368.1577803446109</v>
      </c>
      <c r="L99" s="225">
        <v>348.60353929738432</v>
      </c>
      <c r="M99" s="225">
        <v>326.06977347828439</v>
      </c>
      <c r="N99" s="225">
        <v>272.39279987211819</v>
      </c>
      <c r="O99" s="225">
        <v>240.7209227181992</v>
      </c>
      <c r="P99" s="225">
        <v>258.7141710526281</v>
      </c>
      <c r="Q99" s="225">
        <v>229.9751030219912</v>
      </c>
      <c r="R99" s="225">
        <v>271.19826642806532</v>
      </c>
      <c r="S99" s="225">
        <v>305.86044398169838</v>
      </c>
      <c r="T99" s="225">
        <v>283.78533877003599</v>
      </c>
      <c r="U99" s="225">
        <v>251.55940211796491</v>
      </c>
      <c r="V99" s="225">
        <v>210.53864473393381</v>
      </c>
      <c r="W99" s="225">
        <v>211.840575852169</v>
      </c>
      <c r="DA99" s="89" t="s">
        <v>1544</v>
      </c>
    </row>
    <row r="100" spans="1:105" ht="12" customHeight="1" x14ac:dyDescent="0.3">
      <c r="A100" s="55" t="s">
        <v>92</v>
      </c>
      <c r="B100" s="261">
        <v>3.4192456232707649</v>
      </c>
      <c r="C100" s="261">
        <v>3.301624390579613</v>
      </c>
      <c r="D100" s="261">
        <v>3.3367398679813021</v>
      </c>
      <c r="E100" s="261">
        <v>3.624837826239363</v>
      </c>
      <c r="F100" s="261">
        <v>3.7272592138760259</v>
      </c>
      <c r="G100" s="261">
        <v>3.7154951538720629</v>
      </c>
      <c r="H100" s="261">
        <v>4.0017664941996829</v>
      </c>
      <c r="I100" s="261">
        <v>3.8346842138917618</v>
      </c>
      <c r="J100" s="261">
        <v>3.9408596767538802</v>
      </c>
      <c r="K100" s="261">
        <v>3.12569903749058</v>
      </c>
      <c r="L100" s="261">
        <v>2.9596814339428641</v>
      </c>
      <c r="M100" s="261">
        <v>2.7683673455487519</v>
      </c>
      <c r="N100" s="261">
        <v>2.3126440831500039</v>
      </c>
      <c r="O100" s="261">
        <v>2.0437464495242428</v>
      </c>
      <c r="P100" s="261">
        <v>2.1965110575345621</v>
      </c>
      <c r="Q100" s="261">
        <v>1.952513287889118</v>
      </c>
      <c r="R100" s="261">
        <v>2.3025023661045552</v>
      </c>
      <c r="S100" s="261">
        <v>2.5967879708123021</v>
      </c>
      <c r="T100" s="261">
        <v>2.409367960163705</v>
      </c>
      <c r="U100" s="261">
        <v>2.1357663019798458</v>
      </c>
      <c r="V100" s="261">
        <v>1.7874956725985951</v>
      </c>
      <c r="W100" s="261">
        <v>1.798549207415304</v>
      </c>
      <c r="DA100" s="67" t="s">
        <v>1545</v>
      </c>
    </row>
    <row r="101" spans="1:105" ht="12" customHeight="1" x14ac:dyDescent="0.3">
      <c r="A101" s="202" t="s">
        <v>93</v>
      </c>
      <c r="B101" s="226">
        <v>3.8336220173075541</v>
      </c>
      <c r="C101" s="226">
        <v>3.701746335642917</v>
      </c>
      <c r="D101" s="226">
        <v>3.741117437385121</v>
      </c>
      <c r="E101" s="226">
        <v>4.0641298201173566</v>
      </c>
      <c r="F101" s="226">
        <v>4.1789635963207488</v>
      </c>
      <c r="G101" s="226">
        <v>4.1657738567076654</v>
      </c>
      <c r="H101" s="226">
        <v>4.4867382547418453</v>
      </c>
      <c r="I101" s="226">
        <v>4.2994073697855084</v>
      </c>
      <c r="J101" s="226">
        <v>4.4184501754136898</v>
      </c>
      <c r="K101" s="226">
        <v>3.504500691043809</v>
      </c>
      <c r="L101" s="226">
        <v>3.318363510406769</v>
      </c>
      <c r="M101" s="226">
        <v>3.1038641785959071</v>
      </c>
      <c r="N101" s="226">
        <v>2.5929120783312101</v>
      </c>
      <c r="O101" s="226">
        <v>2.291426896437923</v>
      </c>
      <c r="P101" s="226">
        <v>2.4627049586946801</v>
      </c>
      <c r="Q101" s="226">
        <v>2.1891372408563989</v>
      </c>
      <c r="R101" s="226">
        <v>2.581541292478879</v>
      </c>
      <c r="S101" s="226">
        <v>2.9114911989454089</v>
      </c>
      <c r="T101" s="226">
        <v>2.7013578659036099</v>
      </c>
      <c r="U101" s="226">
        <v>2.3945985814442028</v>
      </c>
      <c r="V101" s="226">
        <v>2.0041212364734822</v>
      </c>
      <c r="W101" s="226">
        <v>2.01651434276395</v>
      </c>
      <c r="DA101" s="174" t="s">
        <v>1546</v>
      </c>
    </row>
    <row r="102" spans="1:105" ht="12" customHeight="1" x14ac:dyDescent="0.3">
      <c r="A102" s="202" t="s">
        <v>94</v>
      </c>
      <c r="B102" s="226">
        <v>6.17551267790693</v>
      </c>
      <c r="C102" s="226">
        <v>6.3247770942359569</v>
      </c>
      <c r="D102" s="226">
        <v>6.628504273730746</v>
      </c>
      <c r="E102" s="226">
        <v>6.3273201167701663</v>
      </c>
      <c r="F102" s="226">
        <v>6.226427000899398</v>
      </c>
      <c r="G102" s="226">
        <v>6.3282803184169492</v>
      </c>
      <c r="H102" s="226">
        <v>5.6602961786814214</v>
      </c>
      <c r="I102" s="226">
        <v>6.3746999489452376</v>
      </c>
      <c r="J102" s="226">
        <v>6.2388733876255413</v>
      </c>
      <c r="K102" s="226">
        <v>5.324915788473545</v>
      </c>
      <c r="L102" s="226">
        <v>3.9241546026464831</v>
      </c>
      <c r="M102" s="226">
        <v>5.4582438837694918</v>
      </c>
      <c r="N102" s="226">
        <v>4.6271714069696781</v>
      </c>
      <c r="O102" s="226">
        <v>3.9493429365094408</v>
      </c>
      <c r="P102" s="226">
        <v>4.2237673521369272</v>
      </c>
      <c r="Q102" s="226">
        <v>3.703135780214899</v>
      </c>
      <c r="R102" s="226">
        <v>4.1797863784209888</v>
      </c>
      <c r="S102" s="226">
        <v>4.2624297217412366</v>
      </c>
      <c r="T102" s="226">
        <v>3.9302673975848341</v>
      </c>
      <c r="U102" s="226">
        <v>3.4668405618876439</v>
      </c>
      <c r="V102" s="226">
        <v>3.1754426831164491</v>
      </c>
      <c r="W102" s="226">
        <v>3.236768623139608</v>
      </c>
      <c r="DA102" s="174" t="s">
        <v>1547</v>
      </c>
    </row>
    <row r="103" spans="1:105" ht="12" customHeight="1" x14ac:dyDescent="0.3">
      <c r="A103" s="202" t="s">
        <v>95</v>
      </c>
      <c r="B103" s="226">
        <v>3.068900889431422</v>
      </c>
      <c r="C103" s="226">
        <v>2.9633314318980948</v>
      </c>
      <c r="D103" s="226">
        <v>2.994848886829502</v>
      </c>
      <c r="E103" s="226">
        <v>3.2534275845177349</v>
      </c>
      <c r="F103" s="226">
        <v>3.345354612361461</v>
      </c>
      <c r="G103" s="226">
        <v>3.3347959283161339</v>
      </c>
      <c r="H103" s="226">
        <v>3.5917351680627569</v>
      </c>
      <c r="I103" s="226">
        <v>3.4417725695423509</v>
      </c>
      <c r="J103" s="226">
        <v>3.5370690203722419</v>
      </c>
      <c r="K103" s="226">
        <v>2.805431844663405</v>
      </c>
      <c r="L103" s="226">
        <v>2.656424833373737</v>
      </c>
      <c r="M103" s="226">
        <v>2.4847132803815821</v>
      </c>
      <c r="N103" s="226">
        <v>2.0756845999639779</v>
      </c>
      <c r="O103" s="226">
        <v>1.834338912077796</v>
      </c>
      <c r="P103" s="226">
        <v>1.971450863967362</v>
      </c>
      <c r="Q103" s="226">
        <v>1.752453735715457</v>
      </c>
      <c r="R103" s="226">
        <v>2.0665820294293211</v>
      </c>
      <c r="S103" s="226">
        <v>2.3307143713376952</v>
      </c>
      <c r="T103" s="226">
        <v>2.162497898832124</v>
      </c>
      <c r="U103" s="226">
        <v>1.916930172888188</v>
      </c>
      <c r="V103" s="226">
        <v>1.6043442513045361</v>
      </c>
      <c r="W103" s="226">
        <v>1.6142652124076191</v>
      </c>
      <c r="DA103" s="174" t="s">
        <v>1548</v>
      </c>
    </row>
    <row r="104" spans="1:105" ht="12" customHeight="1" x14ac:dyDescent="0.3">
      <c r="A104" s="56" t="s">
        <v>96</v>
      </c>
      <c r="B104" s="262">
        <v>3.1974633174506391</v>
      </c>
      <c r="C104" s="262">
        <v>3.101721327148899</v>
      </c>
      <c r="D104" s="262">
        <v>3.146851569630805</v>
      </c>
      <c r="E104" s="262">
        <v>3.4100833815936888</v>
      </c>
      <c r="F104" s="262">
        <v>3.5226455001738319</v>
      </c>
      <c r="G104" s="262">
        <v>3.5144774476568759</v>
      </c>
      <c r="H104" s="262">
        <v>3.8492246995608781</v>
      </c>
      <c r="I104" s="262">
        <v>3.6284713810642848</v>
      </c>
      <c r="J104" s="262">
        <v>3.7235573835462681</v>
      </c>
      <c r="K104" s="262">
        <v>2.929524404961692</v>
      </c>
      <c r="L104" s="262">
        <v>2.8868290833645252</v>
      </c>
      <c r="M104" s="262">
        <v>2.6386539011286949</v>
      </c>
      <c r="N104" s="262">
        <v>2.216293716645144</v>
      </c>
      <c r="O104" s="262">
        <v>1.964053122803574</v>
      </c>
      <c r="P104" s="262">
        <v>2.1384669413769042</v>
      </c>
      <c r="Q104" s="262">
        <v>1.9208297906376499</v>
      </c>
      <c r="R104" s="262">
        <v>2.300480653786388</v>
      </c>
      <c r="S104" s="262">
        <v>2.6262083817995112</v>
      </c>
      <c r="T104" s="262">
        <v>2.4197732829236092</v>
      </c>
      <c r="U104" s="262">
        <v>2.163556785725389</v>
      </c>
      <c r="V104" s="262">
        <v>1.808669382411052</v>
      </c>
      <c r="W104" s="262">
        <v>1.7595679721787729</v>
      </c>
      <c r="DA104" s="68" t="s">
        <v>1549</v>
      </c>
    </row>
    <row r="105" spans="1:105" ht="12" customHeight="1" x14ac:dyDescent="0.3">
      <c r="A105" s="37" t="s">
        <v>160</v>
      </c>
      <c r="B105" s="228">
        <v>5.3080340718655626E-3</v>
      </c>
      <c r="C105" s="228">
        <v>4.0043902523099383E-2</v>
      </c>
      <c r="D105" s="228">
        <v>4.1395481095179557E-2</v>
      </c>
      <c r="E105" s="228">
        <v>4.3418841547031461E-2</v>
      </c>
      <c r="F105" s="228">
        <v>5.6120415655435102E-2</v>
      </c>
      <c r="G105" s="228">
        <v>4.2811813780113908E-2</v>
      </c>
      <c r="H105" s="228">
        <v>4.5812751483713117E-2</v>
      </c>
      <c r="I105" s="228">
        <v>3.0120598616625738E-2</v>
      </c>
      <c r="J105" s="228">
        <v>3.3929360239438579E-2</v>
      </c>
      <c r="K105" s="228">
        <v>1.6761744941406049E-2</v>
      </c>
      <c r="L105" s="228">
        <v>2.334602533208946E-2</v>
      </c>
      <c r="M105" s="228">
        <v>1.491658558571409E-2</v>
      </c>
      <c r="N105" s="228">
        <v>2.3918385819961769E-2</v>
      </c>
      <c r="O105" s="228">
        <v>2.5195563198047961E-2</v>
      </c>
      <c r="P105" s="228">
        <v>2.33568370540592E-2</v>
      </c>
      <c r="Q105" s="228">
        <v>2.347275675419061E-2</v>
      </c>
      <c r="R105" s="228">
        <v>2.064024115287633E-2</v>
      </c>
      <c r="S105" s="228">
        <v>2.674238353478265E-2</v>
      </c>
      <c r="T105" s="228">
        <v>2.510629384692474E-2</v>
      </c>
      <c r="U105" s="228">
        <v>2.2034650488219801E-2</v>
      </c>
      <c r="V105" s="228">
        <v>8.4751479021341017E-2</v>
      </c>
      <c r="W105" s="228">
        <v>8.0967009822382238E-2</v>
      </c>
      <c r="DA105" s="69" t="s">
        <v>1550</v>
      </c>
    </row>
    <row r="106" spans="1:105" ht="12" customHeight="1" x14ac:dyDescent="0.3">
      <c r="A106" s="37" t="s">
        <v>162</v>
      </c>
      <c r="B106" s="228">
        <v>2.2861693327368182</v>
      </c>
      <c r="C106" s="228">
        <v>2.0727692948585461</v>
      </c>
      <c r="D106" s="228">
        <v>1.970014649036042</v>
      </c>
      <c r="E106" s="228">
        <v>2.6018763219934509</v>
      </c>
      <c r="F106" s="228">
        <v>2.802139214462231</v>
      </c>
      <c r="G106" s="228">
        <v>2.8041500852546148</v>
      </c>
      <c r="H106" s="228">
        <v>3.352779893647067</v>
      </c>
      <c r="I106" s="228">
        <v>2.9363404948444258</v>
      </c>
      <c r="J106" s="228">
        <v>3.0382776780224519</v>
      </c>
      <c r="K106" s="228">
        <v>2.2395867907751712</v>
      </c>
      <c r="L106" s="228">
        <v>2.5068081389897001</v>
      </c>
      <c r="M106" s="228">
        <v>1.722090860137566</v>
      </c>
      <c r="N106" s="228">
        <v>1.459316892354686</v>
      </c>
      <c r="O106" s="228">
        <v>1.314790602087327</v>
      </c>
      <c r="P106" s="228">
        <v>1.40735139214361</v>
      </c>
      <c r="Q106" s="228">
        <v>1.2571867460602499</v>
      </c>
      <c r="R106" s="228">
        <v>1.552170404727425</v>
      </c>
      <c r="S106" s="228">
        <v>1.8960478616034699</v>
      </c>
      <c r="T106" s="228">
        <v>1.7534898175208009</v>
      </c>
      <c r="U106" s="228">
        <v>1.5526707568390989</v>
      </c>
      <c r="V106" s="228">
        <v>1.163860053045759</v>
      </c>
      <c r="W106" s="228">
        <v>1.1995269262565731</v>
      </c>
      <c r="DA106" s="69" t="s">
        <v>1551</v>
      </c>
    </row>
    <row r="107" spans="1:105" ht="12" customHeight="1" x14ac:dyDescent="0.3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1552</v>
      </c>
    </row>
    <row r="108" spans="1:105" ht="12" customHeight="1" x14ac:dyDescent="0.3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6.236443915385833E-2</v>
      </c>
      <c r="M108" s="228">
        <v>6.2454047177058887E-2</v>
      </c>
      <c r="N108" s="228">
        <v>7.1434222430323421E-2</v>
      </c>
      <c r="O108" s="228">
        <v>8.2227100206376275E-2</v>
      </c>
      <c r="P108" s="228">
        <v>0.14324035199635901</v>
      </c>
      <c r="Q108" s="228">
        <v>0.16724244400402299</v>
      </c>
      <c r="R108" s="228">
        <v>0.25964025397030738</v>
      </c>
      <c r="S108" s="228">
        <v>0.31672739430454239</v>
      </c>
      <c r="T108" s="228">
        <v>0.27012498005269731</v>
      </c>
      <c r="U108" s="228">
        <v>0.2708720398510745</v>
      </c>
      <c r="V108" s="228">
        <v>0.23700434749717611</v>
      </c>
      <c r="W108" s="228">
        <v>0.12587657044924691</v>
      </c>
      <c r="DA108" s="69" t="s">
        <v>1553</v>
      </c>
    </row>
    <row r="109" spans="1:105" ht="12" customHeight="1" x14ac:dyDescent="0.3">
      <c r="A109" s="37" t="s">
        <v>38</v>
      </c>
      <c r="B109" s="228">
        <v>0.90598595064195553</v>
      </c>
      <c r="C109" s="228">
        <v>0.98890812976725351</v>
      </c>
      <c r="D109" s="228">
        <v>1.1354414394995831</v>
      </c>
      <c r="E109" s="228">
        <v>0.76478821805320618</v>
      </c>
      <c r="F109" s="228">
        <v>0.66438587005616634</v>
      </c>
      <c r="G109" s="228">
        <v>0.66751554862214713</v>
      </c>
      <c r="H109" s="228">
        <v>0.45063205443009768</v>
      </c>
      <c r="I109" s="228">
        <v>0.66201028760323333</v>
      </c>
      <c r="J109" s="228">
        <v>0.65135034528437741</v>
      </c>
      <c r="K109" s="228">
        <v>0.67317586924511419</v>
      </c>
      <c r="L109" s="228">
        <v>0.29431047988887749</v>
      </c>
      <c r="M109" s="228">
        <v>0.83919240822835606</v>
      </c>
      <c r="N109" s="228">
        <v>0.66162421604017319</v>
      </c>
      <c r="O109" s="228">
        <v>0.54183985731182227</v>
      </c>
      <c r="P109" s="228">
        <v>0.56451836018287527</v>
      </c>
      <c r="Q109" s="228">
        <v>0.47292784381918679</v>
      </c>
      <c r="R109" s="228">
        <v>0.46802975393577911</v>
      </c>
      <c r="S109" s="228">
        <v>0.38669074235671608</v>
      </c>
      <c r="T109" s="228">
        <v>0.37105219150318652</v>
      </c>
      <c r="U109" s="228">
        <v>0.31797933854699628</v>
      </c>
      <c r="V109" s="228">
        <v>0.32305350284677631</v>
      </c>
      <c r="W109" s="228">
        <v>0.35319746565057059</v>
      </c>
      <c r="DA109" s="69" t="s">
        <v>1554</v>
      </c>
    </row>
    <row r="110" spans="1:105" ht="12" customHeight="1" x14ac:dyDescent="0.3">
      <c r="A110" s="57" t="s">
        <v>1555</v>
      </c>
      <c r="B110" s="263">
        <f t="shared" ref="B110:W110" si="4">B111+B117</f>
        <v>304.62602825925154</v>
      </c>
      <c r="C110" s="263">
        <f t="shared" si="4"/>
        <v>290.93873945701836</v>
      </c>
      <c r="D110" s="263">
        <f t="shared" si="4"/>
        <v>291.93315937007407</v>
      </c>
      <c r="E110" s="263">
        <f t="shared" si="4"/>
        <v>324.862840906972</v>
      </c>
      <c r="F110" s="263">
        <f t="shared" si="4"/>
        <v>336.49752399894311</v>
      </c>
      <c r="G110" s="263">
        <f t="shared" si="4"/>
        <v>334.35942528747216</v>
      </c>
      <c r="H110" s="263">
        <f t="shared" si="4"/>
        <v>370.2697769713962</v>
      </c>
      <c r="I110" s="263">
        <f t="shared" si="4"/>
        <v>346.46734560741675</v>
      </c>
      <c r="J110" s="263">
        <f t="shared" si="4"/>
        <v>358.82432955506272</v>
      </c>
      <c r="K110" s="263">
        <f t="shared" si="4"/>
        <v>281.29787156958207</v>
      </c>
      <c r="L110" s="263">
        <f t="shared" si="4"/>
        <v>276.12815560516805</v>
      </c>
      <c r="M110" s="263">
        <f t="shared" si="4"/>
        <v>242.5439914003874</v>
      </c>
      <c r="N110" s="263">
        <f t="shared" si="4"/>
        <v>202.00994162784832</v>
      </c>
      <c r="O110" s="263">
        <f t="shared" si="4"/>
        <v>179.75169085872392</v>
      </c>
      <c r="P110" s="263">
        <f t="shared" si="4"/>
        <v>193.34572186944234</v>
      </c>
      <c r="Q110" s="263">
        <f t="shared" si="4"/>
        <v>172.3040553598683</v>
      </c>
      <c r="R110" s="263">
        <f t="shared" si="4"/>
        <v>204.81012305737991</v>
      </c>
      <c r="S110" s="263">
        <f t="shared" si="4"/>
        <v>234.94692378893677</v>
      </c>
      <c r="T110" s="263">
        <f t="shared" si="4"/>
        <v>218.2221594393778</v>
      </c>
      <c r="U110" s="263">
        <f t="shared" si="4"/>
        <v>193.57546719185777</v>
      </c>
      <c r="V110" s="263">
        <f t="shared" si="4"/>
        <v>159.59211909038717</v>
      </c>
      <c r="W110" s="263">
        <f t="shared" si="4"/>
        <v>160.26637563553712</v>
      </c>
      <c r="DA110" s="70"/>
    </row>
    <row r="111" spans="1:105" ht="12" customHeight="1" x14ac:dyDescent="0.3">
      <c r="A111" s="60" t="s">
        <v>1556</v>
      </c>
      <c r="B111" s="264">
        <v>273.58866807473169</v>
      </c>
      <c r="C111" s="264">
        <v>259.15119484345348</v>
      </c>
      <c r="D111" s="264">
        <v>258.61911965246168</v>
      </c>
      <c r="E111" s="264">
        <v>293.06251537780253</v>
      </c>
      <c r="F111" s="264">
        <v>305.20427474679627</v>
      </c>
      <c r="G111" s="264">
        <v>302.55427390401081</v>
      </c>
      <c r="H111" s="264">
        <v>341.82183096080843</v>
      </c>
      <c r="I111" s="264">
        <v>314.42889492275032</v>
      </c>
      <c r="J111" s="264">
        <v>327.46852630813629</v>
      </c>
      <c r="K111" s="264">
        <v>254.53550577113549</v>
      </c>
      <c r="L111" s="264">
        <v>256.40584165740358</v>
      </c>
      <c r="M111" s="264">
        <v>215.11153514431439</v>
      </c>
      <c r="N111" s="264">
        <v>178.75435248341719</v>
      </c>
      <c r="O111" s="264">
        <v>159.90278347146261</v>
      </c>
      <c r="P111" s="264">
        <v>172.11759143212919</v>
      </c>
      <c r="Q111" s="264">
        <v>153.69255457971479</v>
      </c>
      <c r="R111" s="264">
        <v>183.80303553483091</v>
      </c>
      <c r="S111" s="264">
        <v>213.52448108095351</v>
      </c>
      <c r="T111" s="264">
        <v>198.46912334300299</v>
      </c>
      <c r="U111" s="264">
        <v>176.15155684890641</v>
      </c>
      <c r="V111" s="264">
        <v>143.63273831641919</v>
      </c>
      <c r="W111" s="264">
        <v>143.99877829908641</v>
      </c>
      <c r="DA111" s="72" t="s">
        <v>1557</v>
      </c>
    </row>
    <row r="112" spans="1:105" ht="12" customHeight="1" x14ac:dyDescent="0.3">
      <c r="A112" s="59" t="s">
        <v>30</v>
      </c>
      <c r="B112" s="232">
        <v>100.9562503497736</v>
      </c>
      <c r="C112" s="232">
        <v>82.35984386367069</v>
      </c>
      <c r="D112" s="232">
        <v>81.618985263189217</v>
      </c>
      <c r="E112" s="232">
        <v>52.43282937013322</v>
      </c>
      <c r="F112" s="232">
        <v>60.422347309456718</v>
      </c>
      <c r="G112" s="232">
        <v>56.182779637482973</v>
      </c>
      <c r="H112" s="232">
        <v>76.66910910210953</v>
      </c>
      <c r="I112" s="232">
        <v>72.045384317257088</v>
      </c>
      <c r="J112" s="232">
        <v>80.754069239288853</v>
      </c>
      <c r="K112" s="232">
        <v>60.465976828234943</v>
      </c>
      <c r="L112" s="232">
        <v>85.946977058907777</v>
      </c>
      <c r="M112" s="232">
        <v>65.921299260133253</v>
      </c>
      <c r="N112" s="232">
        <v>58.097368341832038</v>
      </c>
      <c r="O112" s="232">
        <v>62.160826062020391</v>
      </c>
      <c r="P112" s="232">
        <v>68.328744050589663</v>
      </c>
      <c r="Q112" s="232">
        <v>61.119772047688279</v>
      </c>
      <c r="R112" s="232">
        <v>68.506208532392705</v>
      </c>
      <c r="S112" s="232">
        <v>78.268750600061054</v>
      </c>
      <c r="T112" s="232">
        <v>77.723920653437801</v>
      </c>
      <c r="U112" s="232">
        <v>69.351229792577627</v>
      </c>
      <c r="V112" s="232">
        <v>49.394653367170449</v>
      </c>
      <c r="W112" s="232">
        <v>52.393841249100582</v>
      </c>
      <c r="DA112" s="71" t="s">
        <v>1558</v>
      </c>
    </row>
    <row r="113" spans="1:105" ht="12" customHeight="1" x14ac:dyDescent="0.3">
      <c r="A113" s="59" t="s">
        <v>33</v>
      </c>
      <c r="B113" s="297">
        <v>0.33080106710480639</v>
      </c>
      <c r="C113" s="297">
        <v>0</v>
      </c>
      <c r="D113" s="297">
        <v>0</v>
      </c>
      <c r="E113" s="297">
        <v>0</v>
      </c>
      <c r="F113" s="297">
        <v>0</v>
      </c>
      <c r="G113" s="297">
        <v>0</v>
      </c>
      <c r="H113" s="297">
        <v>0</v>
      </c>
      <c r="I113" s="297">
        <v>0</v>
      </c>
      <c r="J113" s="297">
        <v>0</v>
      </c>
      <c r="K113" s="297">
        <v>0</v>
      </c>
      <c r="L113" s="297">
        <v>0</v>
      </c>
      <c r="M113" s="297">
        <v>0</v>
      </c>
      <c r="N113" s="297">
        <v>0</v>
      </c>
      <c r="O113" s="297">
        <v>0</v>
      </c>
      <c r="P113" s="297">
        <v>0</v>
      </c>
      <c r="Q113" s="297">
        <v>0</v>
      </c>
      <c r="R113" s="297">
        <v>0</v>
      </c>
      <c r="S113" s="297">
        <v>0</v>
      </c>
      <c r="T113" s="297">
        <v>0</v>
      </c>
      <c r="U113" s="297">
        <v>0</v>
      </c>
      <c r="V113" s="297">
        <v>0</v>
      </c>
      <c r="W113" s="297">
        <v>0</v>
      </c>
      <c r="DA113" s="122" t="s">
        <v>1559</v>
      </c>
    </row>
    <row r="114" spans="1:105" ht="12" customHeight="1" x14ac:dyDescent="0.3">
      <c r="A114" s="59" t="s">
        <v>160</v>
      </c>
      <c r="B114" s="297">
        <v>0.30184168053606369</v>
      </c>
      <c r="C114" s="297">
        <v>2.646576742561487</v>
      </c>
      <c r="D114" s="297">
        <v>2.88107028940578</v>
      </c>
      <c r="E114" s="297">
        <v>2.9548351491629008</v>
      </c>
      <c r="F114" s="297">
        <v>3.6812543631722439</v>
      </c>
      <c r="G114" s="297">
        <v>2.9467792456453372</v>
      </c>
      <c r="H114" s="297">
        <v>2.7157260699265251</v>
      </c>
      <c r="I114" s="297">
        <v>1.9011937310886451</v>
      </c>
      <c r="J114" s="297">
        <v>1.946573461463655</v>
      </c>
      <c r="K114" s="297">
        <v>0.9717196212866609</v>
      </c>
      <c r="L114" s="297">
        <v>1.270845967336165</v>
      </c>
      <c r="M114" s="297">
        <v>0.9900393172461327</v>
      </c>
      <c r="N114" s="297">
        <v>1.7214863596536629</v>
      </c>
      <c r="O114" s="297">
        <v>1.665736157463624</v>
      </c>
      <c r="P114" s="297">
        <v>1.6100529878881971</v>
      </c>
      <c r="Q114" s="297">
        <v>1.618390810278987</v>
      </c>
      <c r="R114" s="297">
        <v>1.4584925758167731</v>
      </c>
      <c r="S114" s="297">
        <v>1.816464690165317</v>
      </c>
      <c r="T114" s="297">
        <v>1.63752623114641</v>
      </c>
      <c r="U114" s="297">
        <v>1.4457854942420001</v>
      </c>
      <c r="V114" s="297">
        <v>6.1960676575171769</v>
      </c>
      <c r="W114" s="297">
        <v>5.6257668934961664</v>
      </c>
      <c r="DA114" s="122" t="s">
        <v>1560</v>
      </c>
    </row>
    <row r="115" spans="1:105" ht="12" customHeight="1" x14ac:dyDescent="0.3">
      <c r="A115" s="59" t="s">
        <v>70</v>
      </c>
      <c r="B115" s="297">
        <v>41.996616738213632</v>
      </c>
      <c r="C115" s="297">
        <v>37.151557721829462</v>
      </c>
      <c r="D115" s="297">
        <v>37.008671253319307</v>
      </c>
      <c r="E115" s="297">
        <v>60.606201947799143</v>
      </c>
      <c r="F115" s="297">
        <v>57.292568857888007</v>
      </c>
      <c r="G115" s="297">
        <v>50.412306919145728</v>
      </c>
      <c r="H115" s="297">
        <v>63.688143798517487</v>
      </c>
      <c r="I115" s="297">
        <v>55.142303809108412</v>
      </c>
      <c r="J115" s="297">
        <v>70.457768271894054</v>
      </c>
      <c r="K115" s="297">
        <v>63.263449248831137</v>
      </c>
      <c r="L115" s="297">
        <v>32.729372287550483</v>
      </c>
      <c r="M115" s="297">
        <v>33.902078568721372</v>
      </c>
      <c r="N115" s="297">
        <v>13.90357198599667</v>
      </c>
      <c r="O115" s="297">
        <v>9.1524153352325381</v>
      </c>
      <c r="P115" s="297">
        <v>5.1660735066151364</v>
      </c>
      <c r="Q115" s="297">
        <v>4.2743524773068353</v>
      </c>
      <c r="R115" s="297">
        <v>4.1579777423203161</v>
      </c>
      <c r="S115" s="297">
        <v>4.6510451376740551</v>
      </c>
      <c r="T115" s="297">
        <v>4.7385230602497526</v>
      </c>
      <c r="U115" s="297">
        <v>3.4773250946937382</v>
      </c>
      <c r="V115" s="297">
        <v>2.9537602391652529</v>
      </c>
      <c r="W115" s="297">
        <v>2.6333866775747481</v>
      </c>
      <c r="DA115" s="122" t="s">
        <v>1561</v>
      </c>
    </row>
    <row r="116" spans="1:105" ht="12" customHeight="1" x14ac:dyDescent="0.3">
      <c r="A116" s="59" t="s">
        <v>162</v>
      </c>
      <c r="B116" s="297">
        <v>130.0031582391037</v>
      </c>
      <c r="C116" s="297">
        <v>136.99321651539179</v>
      </c>
      <c r="D116" s="297">
        <v>137.1103928465474</v>
      </c>
      <c r="E116" s="297">
        <v>177.0686489107072</v>
      </c>
      <c r="F116" s="297">
        <v>183.8081042162793</v>
      </c>
      <c r="G116" s="297">
        <v>193.01240810173681</v>
      </c>
      <c r="H116" s="297">
        <v>198.74885199025479</v>
      </c>
      <c r="I116" s="297">
        <v>185.34001306529609</v>
      </c>
      <c r="J116" s="297">
        <v>174.3101153354898</v>
      </c>
      <c r="K116" s="297">
        <v>129.8343600727828</v>
      </c>
      <c r="L116" s="297">
        <v>136.45864634360919</v>
      </c>
      <c r="M116" s="297">
        <v>114.2981179982136</v>
      </c>
      <c r="N116" s="297">
        <v>105.0319257959349</v>
      </c>
      <c r="O116" s="297">
        <v>86.923805916745991</v>
      </c>
      <c r="P116" s="297">
        <v>97.012720887036252</v>
      </c>
      <c r="Q116" s="297">
        <v>86.680039244440692</v>
      </c>
      <c r="R116" s="297">
        <v>109.6803566843011</v>
      </c>
      <c r="S116" s="297">
        <v>128.78822065305309</v>
      </c>
      <c r="T116" s="297">
        <v>114.3691533981691</v>
      </c>
      <c r="U116" s="297">
        <v>101.877216467393</v>
      </c>
      <c r="V116" s="297">
        <v>85.088257052566362</v>
      </c>
      <c r="W116" s="297">
        <v>83.345783478914925</v>
      </c>
      <c r="DA116" s="122" t="s">
        <v>1562</v>
      </c>
    </row>
    <row r="117" spans="1:105" ht="12" customHeight="1" x14ac:dyDescent="0.3">
      <c r="A117" s="60" t="s">
        <v>1563</v>
      </c>
      <c r="B117" s="264">
        <v>31.03736018451983</v>
      </c>
      <c r="C117" s="264">
        <v>31.787544613564901</v>
      </c>
      <c r="D117" s="264">
        <v>33.314039717612367</v>
      </c>
      <c r="E117" s="264">
        <v>31.800325529169498</v>
      </c>
      <c r="F117" s="264">
        <v>31.293249252146818</v>
      </c>
      <c r="G117" s="264">
        <v>31.80515138346134</v>
      </c>
      <c r="H117" s="264">
        <v>28.447946010587749</v>
      </c>
      <c r="I117" s="264">
        <v>32.038450684666429</v>
      </c>
      <c r="J117" s="264">
        <v>31.355803246926421</v>
      </c>
      <c r="K117" s="264">
        <v>26.762365798446599</v>
      </c>
      <c r="L117" s="264">
        <v>19.72231394776448</v>
      </c>
      <c r="M117" s="264">
        <v>27.43245625607301</v>
      </c>
      <c r="N117" s="264">
        <v>23.255589144431141</v>
      </c>
      <c r="O117" s="264">
        <v>19.84890738726131</v>
      </c>
      <c r="P117" s="264">
        <v>21.228130437313169</v>
      </c>
      <c r="Q117" s="264">
        <v>18.611500780153509</v>
      </c>
      <c r="R117" s="264">
        <v>21.007087522549011</v>
      </c>
      <c r="S117" s="264">
        <v>21.422442707983251</v>
      </c>
      <c r="T117" s="264">
        <v>19.753036096374821</v>
      </c>
      <c r="U117" s="264">
        <v>17.42391034295137</v>
      </c>
      <c r="V117" s="264">
        <v>15.95938077396797</v>
      </c>
      <c r="W117" s="264">
        <v>16.267597336450709</v>
      </c>
      <c r="DA117" s="72" t="s">
        <v>1564</v>
      </c>
    </row>
    <row r="118" spans="1:105" ht="12" customHeight="1" x14ac:dyDescent="0.3">
      <c r="A118" s="57" t="s">
        <v>1565</v>
      </c>
      <c r="B118" s="263">
        <v>25.428294110748521</v>
      </c>
      <c r="C118" s="263">
        <v>26.04290534655124</v>
      </c>
      <c r="D118" s="263">
        <v>27.293532533707999</v>
      </c>
      <c r="E118" s="263">
        <v>26.053376497418029</v>
      </c>
      <c r="F118" s="263">
        <v>25.637938952728021</v>
      </c>
      <c r="G118" s="263">
        <v>26.057330224202101</v>
      </c>
      <c r="H118" s="263">
        <v>23.30683839422381</v>
      </c>
      <c r="I118" s="263">
        <v>26.248467718228859</v>
      </c>
      <c r="J118" s="263">
        <v>25.68918820097598</v>
      </c>
      <c r="K118" s="263">
        <v>21.925875930703469</v>
      </c>
      <c r="L118" s="263">
        <v>16.158100966924479</v>
      </c>
      <c r="M118" s="263">
        <v>22.47486776299947</v>
      </c>
      <c r="N118" s="263">
        <v>19.05284331424124</v>
      </c>
      <c r="O118" s="263">
        <v>16.26181646311613</v>
      </c>
      <c r="P118" s="263">
        <v>17.391786575024501</v>
      </c>
      <c r="Q118" s="263">
        <v>15.24803375243914</v>
      </c>
      <c r="R118" s="263">
        <v>17.210690495515671</v>
      </c>
      <c r="S118" s="263">
        <v>17.550982767566381</v>
      </c>
      <c r="T118" s="263">
        <v>16.18327101443926</v>
      </c>
      <c r="U118" s="263">
        <v>14.27506444252502</v>
      </c>
      <c r="V118" s="263">
        <v>13.07520439023321</v>
      </c>
      <c r="W118" s="263">
        <v>13.32772011173854</v>
      </c>
      <c r="DA118" s="70" t="s">
        <v>1566</v>
      </c>
    </row>
    <row r="119" spans="1:105" ht="12" customHeight="1" x14ac:dyDescent="0.3">
      <c r="A119" s="57" t="s">
        <v>1567</v>
      </c>
      <c r="B119" s="263">
        <f t="shared" ref="B119:W119" si="5">B120+B126</f>
        <v>30.293983855051213</v>
      </c>
      <c r="C119" s="263">
        <f t="shared" si="5"/>
        <v>29.265867020250617</v>
      </c>
      <c r="D119" s="263">
        <f t="shared" si="5"/>
        <v>29.586060593296935</v>
      </c>
      <c r="E119" s="263">
        <f t="shared" si="5"/>
        <v>32.104770093363719</v>
      </c>
      <c r="F119" s="263">
        <f t="shared" si="5"/>
        <v>32.998986768561672</v>
      </c>
      <c r="G119" s="263">
        <f t="shared" si="5"/>
        <v>32.899675651596972</v>
      </c>
      <c r="H119" s="263">
        <f t="shared" si="5"/>
        <v>35.381387022005271</v>
      </c>
      <c r="I119" s="263">
        <f t="shared" si="5"/>
        <v>33.948432813962441</v>
      </c>
      <c r="J119" s="263">
        <f t="shared" si="5"/>
        <v>34.875789469222475</v>
      </c>
      <c r="K119" s="263">
        <f t="shared" si="5"/>
        <v>27.679333324141467</v>
      </c>
      <c r="L119" s="263">
        <f t="shared" si="5"/>
        <v>26.153831475686331</v>
      </c>
      <c r="M119" s="263">
        <f t="shared" si="5"/>
        <v>24.542574336950487</v>
      </c>
      <c r="N119" s="263">
        <f t="shared" si="5"/>
        <v>20.504310395337967</v>
      </c>
      <c r="O119" s="263">
        <f t="shared" si="5"/>
        <v>18.113963158071815</v>
      </c>
      <c r="P119" s="263">
        <f t="shared" si="5"/>
        <v>19.464936490582666</v>
      </c>
      <c r="Q119" s="263">
        <f t="shared" si="5"/>
        <v>17.299006264501401</v>
      </c>
      <c r="R119" s="263">
        <f t="shared" si="5"/>
        <v>20.389328635874062</v>
      </c>
      <c r="S119" s="263">
        <f t="shared" si="5"/>
        <v>22.974028849499852</v>
      </c>
      <c r="T119" s="263">
        <f t="shared" si="5"/>
        <v>21.316186697926618</v>
      </c>
      <c r="U119" s="263">
        <f t="shared" si="5"/>
        <v>18.893428269403728</v>
      </c>
      <c r="V119" s="263">
        <f t="shared" si="5"/>
        <v>15.824142571508855</v>
      </c>
      <c r="W119" s="263">
        <f t="shared" si="5"/>
        <v>15.928387570359842</v>
      </c>
      <c r="DA119" s="70"/>
    </row>
    <row r="120" spans="1:105" ht="12" customHeight="1" x14ac:dyDescent="0.3">
      <c r="A120" s="60" t="s">
        <v>1568</v>
      </c>
      <c r="B120" s="264">
        <v>22.878977079145091</v>
      </c>
      <c r="C120" s="264">
        <v>21.671636799068281</v>
      </c>
      <c r="D120" s="264">
        <v>21.62714176868289</v>
      </c>
      <c r="E120" s="264">
        <v>24.507486436733039</v>
      </c>
      <c r="F120" s="264">
        <v>25.522846598608691</v>
      </c>
      <c r="G120" s="264">
        <v>25.301239070166609</v>
      </c>
      <c r="H120" s="264">
        <v>28.585006428583259</v>
      </c>
      <c r="I120" s="264">
        <v>26.294259665731119</v>
      </c>
      <c r="J120" s="264">
        <v>27.384704784259419</v>
      </c>
      <c r="K120" s="264">
        <v>21.285647696401281</v>
      </c>
      <c r="L120" s="264">
        <v>21.442055387455721</v>
      </c>
      <c r="M120" s="264">
        <v>17.988800181892572</v>
      </c>
      <c r="N120" s="264">
        <v>14.948414208984721</v>
      </c>
      <c r="O120" s="264">
        <v>13.3719431571478</v>
      </c>
      <c r="P120" s="264">
        <v>14.39341204080023</v>
      </c>
      <c r="Q120" s="264">
        <v>12.852609935233319</v>
      </c>
      <c r="R120" s="264">
        <v>15.37061263052756</v>
      </c>
      <c r="S120" s="264">
        <v>17.856082062408621</v>
      </c>
      <c r="T120" s="264">
        <v>16.59707090880773</v>
      </c>
      <c r="U120" s="264">
        <v>14.730754237602399</v>
      </c>
      <c r="V120" s="264">
        <v>12.011353214595021</v>
      </c>
      <c r="W120" s="264">
        <v>12.041963474999539</v>
      </c>
      <c r="DA120" s="72" t="s">
        <v>1569</v>
      </c>
    </row>
    <row r="121" spans="1:105" ht="12" customHeight="1" x14ac:dyDescent="0.3">
      <c r="A121" s="59" t="s">
        <v>30</v>
      </c>
      <c r="B121" s="232">
        <v>8.4425124549309896</v>
      </c>
      <c r="C121" s="232">
        <v>6.8873794856305377</v>
      </c>
      <c r="D121" s="232">
        <v>6.8254248474557064</v>
      </c>
      <c r="E121" s="232">
        <v>4.3847192568163136</v>
      </c>
      <c r="F121" s="232">
        <v>5.05284633639722</v>
      </c>
      <c r="G121" s="232">
        <v>4.6983105572834578</v>
      </c>
      <c r="H121" s="232">
        <v>6.4114891971567172</v>
      </c>
      <c r="I121" s="232">
        <v>6.0248281043660663</v>
      </c>
      <c r="J121" s="232">
        <v>6.7530958506977097</v>
      </c>
      <c r="K121" s="232">
        <v>5.0564948747929277</v>
      </c>
      <c r="L121" s="232">
        <v>7.1873551342244708</v>
      </c>
      <c r="M121" s="232">
        <v>5.5126986998894223</v>
      </c>
      <c r="N121" s="232">
        <v>4.8584189104219266</v>
      </c>
      <c r="O121" s="232">
        <v>5.1982274145404892</v>
      </c>
      <c r="P121" s="232">
        <v>5.714022367889859</v>
      </c>
      <c r="Q121" s="232">
        <v>5.1111687980427067</v>
      </c>
      <c r="R121" s="232">
        <v>5.7288629160752276</v>
      </c>
      <c r="S121" s="232">
        <v>6.5452599465961114</v>
      </c>
      <c r="T121" s="232">
        <v>6.4996982939569721</v>
      </c>
      <c r="U121" s="232">
        <v>5.7995282041487846</v>
      </c>
      <c r="V121" s="232">
        <v>4.1306504036604252</v>
      </c>
      <c r="W121" s="232">
        <v>4.3814588574227944</v>
      </c>
      <c r="DA121" s="71" t="s">
        <v>1570</v>
      </c>
    </row>
    <row r="122" spans="1:105" ht="12" customHeight="1" x14ac:dyDescent="0.3">
      <c r="A122" s="59" t="s">
        <v>33</v>
      </c>
      <c r="B122" s="297">
        <v>2.766339002747098E-2</v>
      </c>
      <c r="C122" s="297">
        <v>0</v>
      </c>
      <c r="D122" s="297">
        <v>0</v>
      </c>
      <c r="E122" s="297">
        <v>0</v>
      </c>
      <c r="F122" s="297">
        <v>0</v>
      </c>
      <c r="G122" s="297">
        <v>0</v>
      </c>
      <c r="H122" s="297">
        <v>0</v>
      </c>
      <c r="I122" s="297">
        <v>0</v>
      </c>
      <c r="J122" s="297">
        <v>0</v>
      </c>
      <c r="K122" s="297">
        <v>0</v>
      </c>
      <c r="L122" s="297">
        <v>0</v>
      </c>
      <c r="M122" s="297">
        <v>0</v>
      </c>
      <c r="N122" s="297">
        <v>0</v>
      </c>
      <c r="O122" s="297">
        <v>0</v>
      </c>
      <c r="P122" s="297">
        <v>0</v>
      </c>
      <c r="Q122" s="297">
        <v>0</v>
      </c>
      <c r="R122" s="297">
        <v>0</v>
      </c>
      <c r="S122" s="297">
        <v>0</v>
      </c>
      <c r="T122" s="297">
        <v>0</v>
      </c>
      <c r="U122" s="297">
        <v>0</v>
      </c>
      <c r="V122" s="297">
        <v>0</v>
      </c>
      <c r="W122" s="297">
        <v>0</v>
      </c>
      <c r="DA122" s="122" t="s">
        <v>1571</v>
      </c>
    </row>
    <row r="123" spans="1:105" ht="12" customHeight="1" x14ac:dyDescent="0.3">
      <c r="A123" s="59" t="s">
        <v>160</v>
      </c>
      <c r="B123" s="297">
        <v>2.524164812494676E-2</v>
      </c>
      <c r="C123" s="297">
        <v>0.2213211865000308</v>
      </c>
      <c r="D123" s="297">
        <v>0.2409308162453408</v>
      </c>
      <c r="E123" s="297">
        <v>0.24709943626716321</v>
      </c>
      <c r="F123" s="297">
        <v>0.30784657416627598</v>
      </c>
      <c r="G123" s="297">
        <v>0.24642575766334099</v>
      </c>
      <c r="H123" s="297">
        <v>0.22710383052164229</v>
      </c>
      <c r="I123" s="297">
        <v>0.15898819239366291</v>
      </c>
      <c r="J123" s="297">
        <v>0.1627830930319599</v>
      </c>
      <c r="K123" s="297">
        <v>8.1260496274283958E-2</v>
      </c>
      <c r="L123" s="297">
        <v>0.1062750733150466</v>
      </c>
      <c r="M123" s="297">
        <v>8.2792489199660452E-2</v>
      </c>
      <c r="N123" s="297">
        <v>0.1439600815404338</v>
      </c>
      <c r="O123" s="297">
        <v>0.13929794546937699</v>
      </c>
      <c r="P123" s="297">
        <v>0.1346414150312728</v>
      </c>
      <c r="Q123" s="297">
        <v>0.13533866922937721</v>
      </c>
      <c r="R123" s="297">
        <v>0.1219671064852013</v>
      </c>
      <c r="S123" s="297">
        <v>0.15190268772395471</v>
      </c>
      <c r="T123" s="297">
        <v>0.13693887752201739</v>
      </c>
      <c r="U123" s="297">
        <v>0.1209044709961736</v>
      </c>
      <c r="V123" s="297">
        <v>0.51814898224675532</v>
      </c>
      <c r="W123" s="297">
        <v>0.47045732089223041</v>
      </c>
      <c r="DA123" s="122" t="s">
        <v>1572</v>
      </c>
    </row>
    <row r="124" spans="1:105" ht="12" customHeight="1" x14ac:dyDescent="0.3">
      <c r="A124" s="59" t="s">
        <v>70</v>
      </c>
      <c r="B124" s="297">
        <v>3.5119862182770438</v>
      </c>
      <c r="C124" s="297">
        <v>3.106815949482578</v>
      </c>
      <c r="D124" s="297">
        <v>3.0948670034207089</v>
      </c>
      <c r="E124" s="297">
        <v>5.0682212643360556</v>
      </c>
      <c r="F124" s="297">
        <v>4.7911171867210216</v>
      </c>
      <c r="G124" s="297">
        <v>4.2157521458268583</v>
      </c>
      <c r="H124" s="297">
        <v>5.3259500564605249</v>
      </c>
      <c r="I124" s="297">
        <v>4.6113002918499362</v>
      </c>
      <c r="J124" s="297">
        <v>5.8920629888810137</v>
      </c>
      <c r="K124" s="297">
        <v>5.290434781152201</v>
      </c>
      <c r="L124" s="297">
        <v>2.7370086767523989</v>
      </c>
      <c r="M124" s="297">
        <v>2.8350767740763358</v>
      </c>
      <c r="N124" s="297">
        <v>1.16269254506905</v>
      </c>
      <c r="O124" s="297">
        <v>0.76537490440358213</v>
      </c>
      <c r="P124" s="297">
        <v>0.43201525186979262</v>
      </c>
      <c r="Q124" s="297">
        <v>0.35744467431588811</v>
      </c>
      <c r="R124" s="297">
        <v>0.34771278405491818</v>
      </c>
      <c r="S124" s="297">
        <v>0.38894576974894041</v>
      </c>
      <c r="T124" s="297">
        <v>0.39626115089986552</v>
      </c>
      <c r="U124" s="297">
        <v>0.29079289613158449</v>
      </c>
      <c r="V124" s="297">
        <v>0.2470095464286278</v>
      </c>
      <c r="W124" s="297">
        <v>0.2202181613030163</v>
      </c>
      <c r="DA124" s="122" t="s">
        <v>1573</v>
      </c>
    </row>
    <row r="125" spans="1:105" ht="12" customHeight="1" x14ac:dyDescent="0.3">
      <c r="A125" s="59" t="s">
        <v>162</v>
      </c>
      <c r="B125" s="297">
        <v>10.87157336778464</v>
      </c>
      <c r="C125" s="297">
        <v>11.45612017745513</v>
      </c>
      <c r="D125" s="297">
        <v>11.465919101561131</v>
      </c>
      <c r="E125" s="297">
        <v>14.80744647931351</v>
      </c>
      <c r="F125" s="297">
        <v>15.37103650132417</v>
      </c>
      <c r="G125" s="297">
        <v>16.140750609392949</v>
      </c>
      <c r="H125" s="297">
        <v>16.620463344444381</v>
      </c>
      <c r="I125" s="297">
        <v>15.49914307712146</v>
      </c>
      <c r="J125" s="297">
        <v>14.576762851648731</v>
      </c>
      <c r="K125" s="297">
        <v>10.857457544181869</v>
      </c>
      <c r="L125" s="297">
        <v>11.4114165031638</v>
      </c>
      <c r="M125" s="297">
        <v>9.558232218727154</v>
      </c>
      <c r="N125" s="297">
        <v>8.7833426719533048</v>
      </c>
      <c r="O125" s="297">
        <v>7.2690428927343529</v>
      </c>
      <c r="P125" s="297">
        <v>8.1127330060093072</v>
      </c>
      <c r="Q125" s="297">
        <v>7.2486577936453456</v>
      </c>
      <c r="R125" s="297">
        <v>9.1720698239122118</v>
      </c>
      <c r="S125" s="297">
        <v>10.76997365833962</v>
      </c>
      <c r="T125" s="297">
        <v>9.5641725864288745</v>
      </c>
      <c r="U125" s="297">
        <v>8.5195286663258578</v>
      </c>
      <c r="V125" s="297">
        <v>7.1155442822592088</v>
      </c>
      <c r="W125" s="297">
        <v>6.969829135381497</v>
      </c>
      <c r="DA125" s="122" t="s">
        <v>1574</v>
      </c>
    </row>
    <row r="126" spans="1:105" ht="12" customHeight="1" x14ac:dyDescent="0.3">
      <c r="A126" s="60" t="s">
        <v>1575</v>
      </c>
      <c r="B126" s="264">
        <v>7.4150067759061207</v>
      </c>
      <c r="C126" s="264">
        <v>7.5942302211823351</v>
      </c>
      <c r="D126" s="264">
        <v>7.958918824614047</v>
      </c>
      <c r="E126" s="264">
        <v>7.5972836566306796</v>
      </c>
      <c r="F126" s="264">
        <v>7.4761401699529779</v>
      </c>
      <c r="G126" s="264">
        <v>7.5984365814303656</v>
      </c>
      <c r="H126" s="264">
        <v>6.796380593422013</v>
      </c>
      <c r="I126" s="264">
        <v>7.654173148231326</v>
      </c>
      <c r="J126" s="264">
        <v>7.491084684963055</v>
      </c>
      <c r="K126" s="264">
        <v>6.3936856277401848</v>
      </c>
      <c r="L126" s="264">
        <v>4.7117760882306126</v>
      </c>
      <c r="M126" s="264">
        <v>6.5537741550579156</v>
      </c>
      <c r="N126" s="264">
        <v>5.5558961863532446</v>
      </c>
      <c r="O126" s="264">
        <v>4.7420200009240148</v>
      </c>
      <c r="P126" s="264">
        <v>5.0715244497824337</v>
      </c>
      <c r="Q126" s="264">
        <v>4.446396329268083</v>
      </c>
      <c r="R126" s="264">
        <v>5.0187160053465014</v>
      </c>
      <c r="S126" s="264">
        <v>5.1179467870912294</v>
      </c>
      <c r="T126" s="264">
        <v>4.7191157891188897</v>
      </c>
      <c r="U126" s="264">
        <v>4.1626740318013304</v>
      </c>
      <c r="V126" s="264">
        <v>3.812789356913834</v>
      </c>
      <c r="W126" s="264">
        <v>3.8864240953603031</v>
      </c>
      <c r="DA126" s="72" t="s">
        <v>1576</v>
      </c>
    </row>
    <row r="127" spans="1:105" ht="12" customHeight="1" x14ac:dyDescent="0.3">
      <c r="A127" s="132" t="s">
        <v>1577</v>
      </c>
      <c r="B127" s="318">
        <v>22.689862437283331</v>
      </c>
      <c r="C127" s="318">
        <v>23.23828477076885</v>
      </c>
      <c r="D127" s="318">
        <v>24.354229030077938</v>
      </c>
      <c r="E127" s="318">
        <v>23.247628259234592</v>
      </c>
      <c r="F127" s="318">
        <v>22.87693014243429</v>
      </c>
      <c r="G127" s="318">
        <v>23.251156200057299</v>
      </c>
      <c r="H127" s="318">
        <v>20.796871182538219</v>
      </c>
      <c r="I127" s="318">
        <v>23.42170965626579</v>
      </c>
      <c r="J127" s="318">
        <v>22.922660240870918</v>
      </c>
      <c r="K127" s="318">
        <v>19.56462775355082</v>
      </c>
      <c r="L127" s="318">
        <v>14.417997785871091</v>
      </c>
      <c r="M127" s="318">
        <v>20.054497388522641</v>
      </c>
      <c r="N127" s="318">
        <v>17.00099864963067</v>
      </c>
      <c r="O127" s="318">
        <v>14.51054392093442</v>
      </c>
      <c r="P127" s="318">
        <v>15.51882494386804</v>
      </c>
      <c r="Q127" s="318">
        <v>13.6059378098688</v>
      </c>
      <c r="R127" s="318">
        <v>15.357231519075549</v>
      </c>
      <c r="S127" s="318">
        <v>15.66087693105926</v>
      </c>
      <c r="T127" s="318">
        <v>14.44045721288429</v>
      </c>
      <c r="U127" s="318">
        <v>12.737749810253121</v>
      </c>
      <c r="V127" s="318">
        <v>11.667105455900421</v>
      </c>
      <c r="W127" s="318">
        <v>11.89242717662826</v>
      </c>
      <c r="DA127" s="139" t="s">
        <v>1578</v>
      </c>
    </row>
    <row r="128" spans="1:105" ht="12" hidden="1" customHeight="1" x14ac:dyDescent="0.3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3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3">
      <c r="A130" s="32" t="s">
        <v>253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3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3">
      <c r="A132" s="35" t="s">
        <v>49</v>
      </c>
      <c r="B132" s="234">
        <f t="shared" ref="B132:W132" si="6">SUM(B133:B138,B140:B141,B139)</f>
        <v>1.0000000000000002</v>
      </c>
      <c r="C132" s="234">
        <f t="shared" si="6"/>
        <v>1</v>
      </c>
      <c r="D132" s="234">
        <f t="shared" si="6"/>
        <v>1</v>
      </c>
      <c r="E132" s="234">
        <f t="shared" si="6"/>
        <v>1.0000000000000002</v>
      </c>
      <c r="F132" s="234">
        <f t="shared" si="6"/>
        <v>0.99999999999999956</v>
      </c>
      <c r="G132" s="234">
        <f t="shared" si="6"/>
        <v>1</v>
      </c>
      <c r="H132" s="234">
        <f t="shared" si="6"/>
        <v>1</v>
      </c>
      <c r="I132" s="234">
        <f t="shared" si="6"/>
        <v>1.0000000000000002</v>
      </c>
      <c r="J132" s="234">
        <f t="shared" si="6"/>
        <v>1</v>
      </c>
      <c r="K132" s="234">
        <f t="shared" si="6"/>
        <v>1</v>
      </c>
      <c r="L132" s="234">
        <f t="shared" si="6"/>
        <v>1</v>
      </c>
      <c r="M132" s="234">
        <f t="shared" si="6"/>
        <v>1</v>
      </c>
      <c r="N132" s="234">
        <f t="shared" si="6"/>
        <v>1.0000000000000002</v>
      </c>
      <c r="O132" s="234">
        <f t="shared" si="6"/>
        <v>1</v>
      </c>
      <c r="P132" s="234">
        <f t="shared" si="6"/>
        <v>1.0000000000000002</v>
      </c>
      <c r="Q132" s="234">
        <f t="shared" si="6"/>
        <v>1</v>
      </c>
      <c r="R132" s="234">
        <f t="shared" si="6"/>
        <v>1</v>
      </c>
      <c r="S132" s="234">
        <f t="shared" si="6"/>
        <v>0.99999999999999978</v>
      </c>
      <c r="T132" s="234">
        <f t="shared" si="6"/>
        <v>0.99999999999999978</v>
      </c>
      <c r="U132" s="234">
        <f t="shared" si="6"/>
        <v>0.99999999999999978</v>
      </c>
      <c r="V132" s="234">
        <f t="shared" si="6"/>
        <v>1</v>
      </c>
      <c r="W132" s="234">
        <f t="shared" si="6"/>
        <v>1.0000000000000002</v>
      </c>
      <c r="DA132" s="95"/>
    </row>
    <row r="133" spans="1:105" ht="12" customHeight="1" x14ac:dyDescent="0.3">
      <c r="A133" s="55" t="s">
        <v>92</v>
      </c>
      <c r="B133" s="268">
        <f t="shared" ref="B133:W133" si="7">IF(B$6=0,0,B$6/B$5)</f>
        <v>4.6326544655436036E-3</v>
      </c>
      <c r="C133" s="268">
        <f t="shared" si="7"/>
        <v>4.6326544655428577E-3</v>
      </c>
      <c r="D133" s="268">
        <f t="shared" si="7"/>
        <v>4.6326544655427857E-3</v>
      </c>
      <c r="E133" s="268">
        <f t="shared" si="7"/>
        <v>4.6326544655436487E-3</v>
      </c>
      <c r="F133" s="268">
        <f t="shared" si="7"/>
        <v>4.6326544655434397E-3</v>
      </c>
      <c r="G133" s="268">
        <f t="shared" si="7"/>
        <v>4.6326544655436244E-3</v>
      </c>
      <c r="H133" s="268">
        <f t="shared" si="7"/>
        <v>4.6326544655436383E-3</v>
      </c>
      <c r="I133" s="268">
        <f t="shared" si="7"/>
        <v>4.6326544655437762E-3</v>
      </c>
      <c r="J133" s="268">
        <f t="shared" si="7"/>
        <v>4.6326544655431665E-3</v>
      </c>
      <c r="K133" s="268">
        <f t="shared" si="7"/>
        <v>4.6326544655427371E-3</v>
      </c>
      <c r="L133" s="268">
        <f t="shared" si="7"/>
        <v>4.6326544655430407E-3</v>
      </c>
      <c r="M133" s="268">
        <f t="shared" si="7"/>
        <v>4.6326544655435949E-3</v>
      </c>
      <c r="N133" s="268">
        <f t="shared" si="7"/>
        <v>4.6326544655434275E-3</v>
      </c>
      <c r="O133" s="268">
        <f t="shared" si="7"/>
        <v>4.6326544655437537E-3</v>
      </c>
      <c r="P133" s="268">
        <f t="shared" si="7"/>
        <v>4.6326544655434813E-3</v>
      </c>
      <c r="Q133" s="268">
        <f t="shared" si="7"/>
        <v>4.6326544655433503E-3</v>
      </c>
      <c r="R133" s="268">
        <f t="shared" si="7"/>
        <v>4.6326544655433746E-3</v>
      </c>
      <c r="S133" s="268">
        <f t="shared" si="7"/>
        <v>4.6326544655437589E-3</v>
      </c>
      <c r="T133" s="268">
        <f t="shared" si="7"/>
        <v>4.6326544655436938E-3</v>
      </c>
      <c r="U133" s="268">
        <f t="shared" si="7"/>
        <v>4.632654465543706E-3</v>
      </c>
      <c r="V133" s="268">
        <f t="shared" si="7"/>
        <v>4.6326544655430684E-3</v>
      </c>
      <c r="W133" s="268">
        <f t="shared" si="7"/>
        <v>4.6326544655433824E-3</v>
      </c>
      <c r="DA133" s="76"/>
    </row>
    <row r="134" spans="1:105" ht="12" customHeight="1" x14ac:dyDescent="0.3">
      <c r="A134" s="202" t="s">
        <v>93</v>
      </c>
      <c r="B134" s="269">
        <f t="shared" ref="B134:W134" si="8">IF(B$7=0,0,B$7/B$5)</f>
        <v>1.8523245107450652E-3</v>
      </c>
      <c r="C134" s="269">
        <f t="shared" si="8"/>
        <v>1.8523245107447668E-3</v>
      </c>
      <c r="D134" s="269">
        <f t="shared" si="8"/>
        <v>1.8523245107447386E-3</v>
      </c>
      <c r="E134" s="269">
        <f t="shared" si="8"/>
        <v>1.8523245107450834E-3</v>
      </c>
      <c r="F134" s="269">
        <f t="shared" si="8"/>
        <v>1.8523245107449995E-3</v>
      </c>
      <c r="G134" s="269">
        <f t="shared" si="8"/>
        <v>1.8523245107450732E-3</v>
      </c>
      <c r="H134" s="269">
        <f t="shared" si="8"/>
        <v>1.8523245107450776E-3</v>
      </c>
      <c r="I134" s="269">
        <f t="shared" si="8"/>
        <v>1.8523245107451341E-3</v>
      </c>
      <c r="J134" s="269">
        <f t="shared" si="8"/>
        <v>1.8523245107448904E-3</v>
      </c>
      <c r="K134" s="269">
        <f t="shared" si="8"/>
        <v>1.8523245107447178E-3</v>
      </c>
      <c r="L134" s="269">
        <f t="shared" si="8"/>
        <v>1.852324510744839E-3</v>
      </c>
      <c r="M134" s="269">
        <f t="shared" si="8"/>
        <v>1.8523245107450615E-3</v>
      </c>
      <c r="N134" s="269">
        <f t="shared" si="8"/>
        <v>1.8523245107449939E-3</v>
      </c>
      <c r="O134" s="269">
        <f t="shared" si="8"/>
        <v>1.8523245107451246E-3</v>
      </c>
      <c r="P134" s="269">
        <f t="shared" si="8"/>
        <v>1.852324510745016E-3</v>
      </c>
      <c r="Q134" s="269">
        <f t="shared" si="8"/>
        <v>1.8523245107449639E-3</v>
      </c>
      <c r="R134" s="269">
        <f t="shared" si="8"/>
        <v>1.8523245107449735E-3</v>
      </c>
      <c r="S134" s="269">
        <f t="shared" si="8"/>
        <v>1.8523245107451266E-3</v>
      </c>
      <c r="T134" s="269">
        <f t="shared" si="8"/>
        <v>1.852324510745101E-3</v>
      </c>
      <c r="U134" s="269">
        <f t="shared" si="8"/>
        <v>1.8523245107451057E-3</v>
      </c>
      <c r="V134" s="269">
        <f t="shared" si="8"/>
        <v>1.852324510744851E-3</v>
      </c>
      <c r="W134" s="269">
        <f t="shared" si="8"/>
        <v>1.8523245107449767E-3</v>
      </c>
      <c r="DA134" s="77"/>
    </row>
    <row r="135" spans="1:105" ht="12" customHeight="1" x14ac:dyDescent="0.3">
      <c r="A135" s="202" t="s">
        <v>94</v>
      </c>
      <c r="B135" s="269">
        <f t="shared" ref="B135:W135" si="9">IF(B$8=0,0,B$8/B$5)</f>
        <v>6.4745159032556614E-3</v>
      </c>
      <c r="C135" s="269">
        <f t="shared" si="9"/>
        <v>6.7779629980784083E-3</v>
      </c>
      <c r="D135" s="269">
        <f t="shared" si="9"/>
        <v>6.9205689666267346E-3</v>
      </c>
      <c r="E135" s="269">
        <f t="shared" si="9"/>
        <v>6.0483813636704161E-3</v>
      </c>
      <c r="F135" s="269">
        <f t="shared" si="9"/>
        <v>5.8610902436461625E-3</v>
      </c>
      <c r="G135" s="269">
        <f t="shared" si="9"/>
        <v>6.0041667171413793E-3</v>
      </c>
      <c r="H135" s="269">
        <f t="shared" si="9"/>
        <v>4.806353735089277E-3</v>
      </c>
      <c r="I135" s="269">
        <f t="shared" si="9"/>
        <v>5.9958390850509292E-3</v>
      </c>
      <c r="J135" s="269">
        <f t="shared" si="9"/>
        <v>5.5882436624780582E-3</v>
      </c>
      <c r="K135" s="269">
        <f t="shared" si="9"/>
        <v>6.015507824912056E-3</v>
      </c>
      <c r="L135" s="269">
        <f t="shared" si="9"/>
        <v>4.4544978755296635E-3</v>
      </c>
      <c r="M135" s="269">
        <f t="shared" si="9"/>
        <v>7.2924763206041396E-3</v>
      </c>
      <c r="N135" s="269">
        <f t="shared" si="9"/>
        <v>7.5038672646061209E-3</v>
      </c>
      <c r="O135" s="269">
        <f t="shared" si="9"/>
        <v>7.2582898762504613E-3</v>
      </c>
      <c r="P135" s="269">
        <f t="shared" si="9"/>
        <v>7.1666239730511904E-3</v>
      </c>
      <c r="Q135" s="269">
        <f t="shared" si="9"/>
        <v>7.0749264678660693E-3</v>
      </c>
      <c r="R135" s="269">
        <f t="shared" si="9"/>
        <v>6.691471838070449E-3</v>
      </c>
      <c r="S135" s="269">
        <f t="shared" si="9"/>
        <v>5.9280831139636629E-3</v>
      </c>
      <c r="T135" s="269">
        <f t="shared" si="9"/>
        <v>5.8410476736497465E-3</v>
      </c>
      <c r="U135" s="269">
        <f t="shared" si="9"/>
        <v>5.8074783985646306E-3</v>
      </c>
      <c r="V135" s="269">
        <f t="shared" si="9"/>
        <v>6.4789632835927603E-3</v>
      </c>
      <c r="W135" s="269">
        <f t="shared" si="9"/>
        <v>6.6090000139023336E-3</v>
      </c>
      <c r="DA135" s="77"/>
    </row>
    <row r="136" spans="1:105" ht="12" customHeight="1" x14ac:dyDescent="0.3">
      <c r="A136" s="202" t="s">
        <v>95</v>
      </c>
      <c r="B136" s="269">
        <f t="shared" ref="B136:W136" si="10">IF(B$9=0,0,B$9/B$5)</f>
        <v>9.2431906669159284E-4</v>
      </c>
      <c r="C136" s="269">
        <f t="shared" si="10"/>
        <v>9.2431906669144441E-4</v>
      </c>
      <c r="D136" s="269">
        <f t="shared" si="10"/>
        <v>9.243190666914301E-4</v>
      </c>
      <c r="E136" s="269">
        <f t="shared" si="10"/>
        <v>9.2431906669160205E-4</v>
      </c>
      <c r="F136" s="269">
        <f t="shared" si="10"/>
        <v>9.2431906669156031E-4</v>
      </c>
      <c r="G136" s="269">
        <f t="shared" si="10"/>
        <v>9.2431906669159696E-4</v>
      </c>
      <c r="H136" s="269">
        <f t="shared" si="10"/>
        <v>9.2431906669159956E-4</v>
      </c>
      <c r="I136" s="269">
        <f t="shared" si="10"/>
        <v>9.2431906669162775E-4</v>
      </c>
      <c r="J136" s="269">
        <f t="shared" si="10"/>
        <v>9.2431906669150621E-4</v>
      </c>
      <c r="K136" s="269">
        <f t="shared" si="10"/>
        <v>9.2431906669142013E-4</v>
      </c>
      <c r="L136" s="269">
        <f t="shared" si="10"/>
        <v>9.243190666914803E-4</v>
      </c>
      <c r="M136" s="269">
        <f t="shared" si="10"/>
        <v>9.2431906669159132E-4</v>
      </c>
      <c r="N136" s="269">
        <f t="shared" si="10"/>
        <v>9.2431906669155749E-4</v>
      </c>
      <c r="O136" s="269">
        <f t="shared" si="10"/>
        <v>9.2431906669162265E-4</v>
      </c>
      <c r="P136" s="269">
        <f t="shared" si="10"/>
        <v>9.2431906669156877E-4</v>
      </c>
      <c r="Q136" s="269">
        <f t="shared" si="10"/>
        <v>9.2431906669154286E-4</v>
      </c>
      <c r="R136" s="269">
        <f t="shared" si="10"/>
        <v>9.2431906669154752E-4</v>
      </c>
      <c r="S136" s="269">
        <f t="shared" si="10"/>
        <v>9.2431906669162363E-4</v>
      </c>
      <c r="T136" s="269">
        <f t="shared" si="10"/>
        <v>9.2431906669161084E-4</v>
      </c>
      <c r="U136" s="269">
        <f t="shared" si="10"/>
        <v>9.2431906669161344E-4</v>
      </c>
      <c r="V136" s="269">
        <f t="shared" si="10"/>
        <v>9.2431906669148615E-4</v>
      </c>
      <c r="W136" s="269">
        <f t="shared" si="10"/>
        <v>9.2431906669154925E-4</v>
      </c>
      <c r="DA136" s="77"/>
    </row>
    <row r="137" spans="1:105" ht="12" customHeight="1" x14ac:dyDescent="0.3">
      <c r="A137" s="56" t="s">
        <v>96</v>
      </c>
      <c r="B137" s="270">
        <f t="shared" ref="B137:W137" si="11">IF(B$10=0,0,B$10/B$5)</f>
        <v>3.5187393182496722E-3</v>
      </c>
      <c r="C137" s="270">
        <f t="shared" si="11"/>
        <v>3.489024221365016E-3</v>
      </c>
      <c r="D137" s="270">
        <f t="shared" si="11"/>
        <v>3.448655059655901E-3</v>
      </c>
      <c r="E137" s="270">
        <f t="shared" si="11"/>
        <v>3.4216185864183821E-3</v>
      </c>
      <c r="F137" s="270">
        <f t="shared" si="11"/>
        <v>3.4806125885873114E-3</v>
      </c>
      <c r="G137" s="270">
        <f t="shared" si="11"/>
        <v>3.5000563285922017E-3</v>
      </c>
      <c r="H137" s="270">
        <f t="shared" si="11"/>
        <v>3.4308132341008529E-3</v>
      </c>
      <c r="I137" s="270">
        <f t="shared" si="11"/>
        <v>3.5822934732228956E-3</v>
      </c>
      <c r="J137" s="270">
        <f t="shared" si="11"/>
        <v>3.5008576493633465E-3</v>
      </c>
      <c r="K137" s="270">
        <f t="shared" si="11"/>
        <v>3.4737928036067517E-3</v>
      </c>
      <c r="L137" s="270">
        <f t="shared" si="11"/>
        <v>3.4397030980374932E-3</v>
      </c>
      <c r="M137" s="270">
        <f t="shared" si="11"/>
        <v>3.7004263026429313E-3</v>
      </c>
      <c r="N137" s="270">
        <f t="shared" si="11"/>
        <v>3.7726290930177537E-3</v>
      </c>
      <c r="O137" s="270">
        <f t="shared" si="11"/>
        <v>3.7888719751518712E-3</v>
      </c>
      <c r="P137" s="270">
        <f t="shared" si="11"/>
        <v>3.8085916297277305E-3</v>
      </c>
      <c r="Q137" s="270">
        <f t="shared" si="11"/>
        <v>3.8520189550643462E-3</v>
      </c>
      <c r="R137" s="270">
        <f t="shared" si="11"/>
        <v>3.8657466862167494E-3</v>
      </c>
      <c r="S137" s="270">
        <f t="shared" si="11"/>
        <v>3.8338354984375103E-3</v>
      </c>
      <c r="T137" s="270">
        <f t="shared" si="11"/>
        <v>3.7747706368366873E-3</v>
      </c>
      <c r="U137" s="270">
        <f t="shared" si="11"/>
        <v>3.8042519422918221E-3</v>
      </c>
      <c r="V137" s="270">
        <f t="shared" si="11"/>
        <v>3.8735366209625061E-3</v>
      </c>
      <c r="W137" s="270">
        <f t="shared" si="11"/>
        <v>3.7711810628424363E-3</v>
      </c>
      <c r="DA137" s="78"/>
    </row>
    <row r="138" spans="1:105" ht="12" customHeight="1" x14ac:dyDescent="0.3">
      <c r="A138" s="203" t="s">
        <v>1452</v>
      </c>
      <c r="B138" s="271">
        <f t="shared" ref="B138:W138" si="12">IF(B$16=0,0,B$16/B$5)</f>
        <v>2.5654430669723935E-2</v>
      </c>
      <c r="C138" s="271">
        <f t="shared" si="12"/>
        <v>2.6856800479665204E-2</v>
      </c>
      <c r="D138" s="271">
        <f t="shared" si="12"/>
        <v>2.7421858159324665E-2</v>
      </c>
      <c r="E138" s="271">
        <f t="shared" si="12"/>
        <v>2.39659277507231E-2</v>
      </c>
      <c r="F138" s="271">
        <f t="shared" si="12"/>
        <v>2.3223810946082786E-2</v>
      </c>
      <c r="G138" s="271">
        <f t="shared" si="12"/>
        <v>2.3790732940653196E-2</v>
      </c>
      <c r="H138" s="271">
        <f t="shared" si="12"/>
        <v>1.9044554143270203E-2</v>
      </c>
      <c r="I138" s="271">
        <f t="shared" si="12"/>
        <v>2.375773577711238E-2</v>
      </c>
      <c r="J138" s="271">
        <f t="shared" si="12"/>
        <v>2.2142691708036157E-2</v>
      </c>
      <c r="K138" s="271">
        <f t="shared" si="12"/>
        <v>2.3835670611263338E-2</v>
      </c>
      <c r="L138" s="271">
        <f t="shared" si="12"/>
        <v>1.7650370873094103E-2</v>
      </c>
      <c r="M138" s="271">
        <f t="shared" si="12"/>
        <v>2.8895492879007129E-2</v>
      </c>
      <c r="N138" s="271">
        <f t="shared" si="12"/>
        <v>2.9733102114684391E-2</v>
      </c>
      <c r="O138" s="271">
        <f t="shared" si="12"/>
        <v>2.8760033521177026E-2</v>
      </c>
      <c r="P138" s="271">
        <f t="shared" si="12"/>
        <v>2.8396819252567252E-2</v>
      </c>
      <c r="Q138" s="271">
        <f t="shared" si="12"/>
        <v>2.803347976518172E-2</v>
      </c>
      <c r="R138" s="271">
        <f t="shared" si="12"/>
        <v>2.651409046070418E-2</v>
      </c>
      <c r="S138" s="271">
        <f t="shared" si="12"/>
        <v>2.3489261517616898E-2</v>
      </c>
      <c r="T138" s="271">
        <f t="shared" si="12"/>
        <v>2.3144394858440203E-2</v>
      </c>
      <c r="U138" s="271">
        <f t="shared" si="12"/>
        <v>2.301138095389935E-2</v>
      </c>
      <c r="V138" s="271">
        <f t="shared" si="12"/>
        <v>2.5672052838272862E-2</v>
      </c>
      <c r="W138" s="271">
        <f t="shared" si="12"/>
        <v>2.618730653941323E-2</v>
      </c>
      <c r="DA138" s="79"/>
    </row>
    <row r="139" spans="1:105" ht="12" customHeight="1" x14ac:dyDescent="0.3">
      <c r="A139" s="203" t="s">
        <v>1454</v>
      </c>
      <c r="B139" s="271">
        <f t="shared" ref="B139:W139" si="13">IF(B$17=0,0,B$17/B$5)</f>
        <v>0.35851617690979393</v>
      </c>
      <c r="C139" s="271">
        <f t="shared" si="13"/>
        <v>0.35737921523951527</v>
      </c>
      <c r="D139" s="271">
        <f t="shared" si="13"/>
        <v>0.35685512152146592</v>
      </c>
      <c r="E139" s="271">
        <f t="shared" si="13"/>
        <v>0.36016659637129073</v>
      </c>
      <c r="F139" s="271">
        <f t="shared" si="13"/>
        <v>0.36085259933630964</v>
      </c>
      <c r="G139" s="271">
        <f t="shared" si="13"/>
        <v>0.360303562185329</v>
      </c>
      <c r="H139" s="271">
        <f t="shared" si="13"/>
        <v>0.36486378964784844</v>
      </c>
      <c r="I139" s="271">
        <f t="shared" si="13"/>
        <v>0.36030323358653976</v>
      </c>
      <c r="J139" s="271">
        <f t="shared" si="13"/>
        <v>0.36187741325713424</v>
      </c>
      <c r="K139" s="271">
        <f t="shared" si="13"/>
        <v>0.36027080963488295</v>
      </c>
      <c r="L139" s="271">
        <f t="shared" si="13"/>
        <v>0.36619203061785771</v>
      </c>
      <c r="M139" s="271">
        <f t="shared" si="13"/>
        <v>0.35535004916745966</v>
      </c>
      <c r="N139" s="271">
        <f t="shared" si="13"/>
        <v>0.35452202831008911</v>
      </c>
      <c r="O139" s="271">
        <f t="shared" si="13"/>
        <v>0.35544518522957586</v>
      </c>
      <c r="P139" s="271">
        <f t="shared" si="13"/>
        <v>0.35578448052358896</v>
      </c>
      <c r="Q139" s="271">
        <f t="shared" si="13"/>
        <v>0.3561147145691978</v>
      </c>
      <c r="R139" s="271">
        <f t="shared" si="13"/>
        <v>0.3575606752508943</v>
      </c>
      <c r="S139" s="271">
        <f t="shared" si="13"/>
        <v>0.36046226217749122</v>
      </c>
      <c r="T139" s="271">
        <f t="shared" si="13"/>
        <v>0.35981125672644471</v>
      </c>
      <c r="U139" s="271">
        <f t="shared" si="13"/>
        <v>0.35903421396647645</v>
      </c>
      <c r="V139" s="271">
        <f t="shared" si="13"/>
        <v>0.3560562894115481</v>
      </c>
      <c r="W139" s="271">
        <f t="shared" si="13"/>
        <v>0.35580366057335094</v>
      </c>
      <c r="DA139" s="79"/>
    </row>
    <row r="140" spans="1:105" ht="12" customHeight="1" x14ac:dyDescent="0.3">
      <c r="A140" s="203" t="s">
        <v>1463</v>
      </c>
      <c r="B140" s="271">
        <f t="shared" ref="B140:W140" si="14">IF(B$25=0,0,B$25/B$5)</f>
        <v>0.51088763929741665</v>
      </c>
      <c r="C140" s="271">
        <f t="shared" si="14"/>
        <v>0.5092674622981328</v>
      </c>
      <c r="D140" s="271">
        <f t="shared" si="14"/>
        <v>0.508520625698756</v>
      </c>
      <c r="E140" s="271">
        <f t="shared" si="14"/>
        <v>0.51323949663842239</v>
      </c>
      <c r="F140" s="271">
        <f t="shared" si="14"/>
        <v>0.5142170548573296</v>
      </c>
      <c r="G140" s="271">
        <f t="shared" si="14"/>
        <v>0.51343467372081097</v>
      </c>
      <c r="H140" s="271">
        <f t="shared" si="14"/>
        <v>0.51993302440352518</v>
      </c>
      <c r="I140" s="271">
        <f t="shared" si="14"/>
        <v>0.51343420546562335</v>
      </c>
      <c r="J140" s="271">
        <f t="shared" si="14"/>
        <v>0.51567742066074218</v>
      </c>
      <c r="K140" s="271">
        <f t="shared" si="14"/>
        <v>0.51338800114574723</v>
      </c>
      <c r="L140" s="271">
        <f t="shared" si="14"/>
        <v>0.52182577551851006</v>
      </c>
      <c r="M140" s="271">
        <f t="shared" si="14"/>
        <v>0.50637588883210272</v>
      </c>
      <c r="N140" s="271">
        <f t="shared" si="14"/>
        <v>0.50519595428979769</v>
      </c>
      <c r="O140" s="271">
        <f t="shared" si="14"/>
        <v>0.50651145827447919</v>
      </c>
      <c r="P140" s="271">
        <f t="shared" si="14"/>
        <v>0.50699495604374933</v>
      </c>
      <c r="Q140" s="271">
        <f t="shared" si="14"/>
        <v>0.50746554148129053</v>
      </c>
      <c r="R140" s="271">
        <f t="shared" si="14"/>
        <v>0.50952604387076772</v>
      </c>
      <c r="S140" s="271">
        <f t="shared" si="14"/>
        <v>0.51366082213355813</v>
      </c>
      <c r="T140" s="271">
        <f t="shared" si="14"/>
        <v>0.5127331355758088</v>
      </c>
      <c r="U140" s="271">
        <f t="shared" si="14"/>
        <v>0.51162584511908471</v>
      </c>
      <c r="V140" s="271">
        <f t="shared" si="14"/>
        <v>0.50738228529150131</v>
      </c>
      <c r="W140" s="271">
        <f t="shared" si="14"/>
        <v>0.50702228772632174</v>
      </c>
      <c r="DA140" s="79"/>
    </row>
    <row r="141" spans="1:105" ht="12" customHeight="1" x14ac:dyDescent="0.3">
      <c r="A141" s="203" t="s">
        <v>1472</v>
      </c>
      <c r="B141" s="271">
        <f t="shared" ref="B141:W141" si="15">IF(B$33=0,0,B$33/B$5)</f>
        <v>8.7539199858580122E-2</v>
      </c>
      <c r="C141" s="271">
        <f t="shared" si="15"/>
        <v>8.8820236720264248E-2</v>
      </c>
      <c r="D141" s="271">
        <f t="shared" si="15"/>
        <v>8.9423872551191746E-2</v>
      </c>
      <c r="E141" s="271">
        <f t="shared" si="15"/>
        <v>8.5748681246494957E-2</v>
      </c>
      <c r="F141" s="271">
        <f t="shared" si="15"/>
        <v>8.495553398506403E-2</v>
      </c>
      <c r="G141" s="271">
        <f t="shared" si="15"/>
        <v>8.5557510064493095E-2</v>
      </c>
      <c r="H141" s="271">
        <f t="shared" si="15"/>
        <v>8.0512166793185749E-2</v>
      </c>
      <c r="I141" s="271">
        <f t="shared" si="15"/>
        <v>8.5517394569470329E-2</v>
      </c>
      <c r="J141" s="271">
        <f t="shared" si="15"/>
        <v>8.3804075019266386E-2</v>
      </c>
      <c r="K141" s="271">
        <f t="shared" si="15"/>
        <v>8.5606919936608863E-2</v>
      </c>
      <c r="L141" s="271">
        <f t="shared" si="15"/>
        <v>7.9028323973991579E-2</v>
      </c>
      <c r="M141" s="271">
        <f t="shared" si="15"/>
        <v>9.0976368455203335E-2</v>
      </c>
      <c r="N141" s="271">
        <f t="shared" si="15"/>
        <v>9.1863120884825011E-2</v>
      </c>
      <c r="O141" s="271">
        <f t="shared" si="15"/>
        <v>9.0826863080385165E-2</v>
      </c>
      <c r="P141" s="271">
        <f t="shared" si="15"/>
        <v>9.0439230534335627E-2</v>
      </c>
      <c r="Q141" s="271">
        <f t="shared" si="15"/>
        <v>9.0050020718419749E-2</v>
      </c>
      <c r="R141" s="271">
        <f t="shared" si="15"/>
        <v>8.843267385036678E-2</v>
      </c>
      <c r="S141" s="271">
        <f t="shared" si="15"/>
        <v>8.5216437515951898E-2</v>
      </c>
      <c r="T141" s="271">
        <f t="shared" si="15"/>
        <v>8.7286096485839321E-2</v>
      </c>
      <c r="U141" s="271">
        <f t="shared" si="15"/>
        <v>8.9307531576702473E-2</v>
      </c>
      <c r="V141" s="271">
        <f t="shared" si="15"/>
        <v>9.3127574511143035E-2</v>
      </c>
      <c r="W141" s="271">
        <f t="shared" si="15"/>
        <v>9.3197266041189594E-2</v>
      </c>
      <c r="DA141" s="79"/>
    </row>
    <row r="142" spans="1:105" ht="12" customHeight="1" x14ac:dyDescent="0.3">
      <c r="A142" s="62" t="s">
        <v>1579</v>
      </c>
      <c r="B142" s="320">
        <f t="shared" ref="B142:W142" si="16">IF(B$34=0,0,B$34/B$5)</f>
        <v>3.1148563309214082E-2</v>
      </c>
      <c r="C142" s="320">
        <f t="shared" si="16"/>
        <v>3.2608431689386042E-2</v>
      </c>
      <c r="D142" s="320">
        <f t="shared" si="16"/>
        <v>3.3294501676080439E-2</v>
      </c>
      <c r="E142" s="320">
        <f t="shared" si="16"/>
        <v>2.9098451936742303E-2</v>
      </c>
      <c r="F142" s="320">
        <f t="shared" si="16"/>
        <v>2.8197403982501357E-2</v>
      </c>
      <c r="G142" s="320">
        <f t="shared" si="16"/>
        <v>2.8885737544317735E-2</v>
      </c>
      <c r="H142" s="320">
        <f t="shared" si="16"/>
        <v>2.3123120838829791E-2</v>
      </c>
      <c r="I142" s="320">
        <f t="shared" si="16"/>
        <v>2.884567373425671E-2</v>
      </c>
      <c r="J142" s="320">
        <f t="shared" si="16"/>
        <v>2.6884753101075035E-2</v>
      </c>
      <c r="K142" s="320">
        <f t="shared" si="16"/>
        <v>2.8940299031025019E-2</v>
      </c>
      <c r="L142" s="320">
        <f t="shared" si="16"/>
        <v>2.1430360379055578E-2</v>
      </c>
      <c r="M142" s="320">
        <f t="shared" si="16"/>
        <v>3.5083728845126769E-2</v>
      </c>
      <c r="N142" s="320">
        <f t="shared" si="16"/>
        <v>3.6100719814124056E-2</v>
      </c>
      <c r="O142" s="320">
        <f t="shared" si="16"/>
        <v>3.491925961805574E-2</v>
      </c>
      <c r="P142" s="320">
        <f t="shared" si="16"/>
        <v>3.4478259668134698E-2</v>
      </c>
      <c r="Q142" s="320">
        <f t="shared" si="16"/>
        <v>3.4037107682683643E-2</v>
      </c>
      <c r="R142" s="320">
        <f t="shared" si="16"/>
        <v>3.2192327163047534E-2</v>
      </c>
      <c r="S142" s="320">
        <f t="shared" si="16"/>
        <v>2.8519703239083805E-2</v>
      </c>
      <c r="T142" s="320">
        <f t="shared" si="16"/>
        <v>2.8100980208161881E-2</v>
      </c>
      <c r="U142" s="320">
        <f t="shared" si="16"/>
        <v>2.7939480150727908E-2</v>
      </c>
      <c r="V142" s="320">
        <f t="shared" si="16"/>
        <v>3.1169959427481464E-2</v>
      </c>
      <c r="W142" s="320">
        <f t="shared" si="16"/>
        <v>3.1795559454895782E-2</v>
      </c>
      <c r="DA142" s="141"/>
    </row>
    <row r="143" spans="1:105" ht="12" customHeight="1" x14ac:dyDescent="0.3">
      <c r="A143" s="63" t="s">
        <v>1580</v>
      </c>
      <c r="B143" s="328">
        <f t="shared" ref="B143:W143" si="17">IF(B$35=0,0,B$35/B$5)</f>
        <v>5.639063654936604E-2</v>
      </c>
      <c r="C143" s="328">
        <f t="shared" si="17"/>
        <v>5.6211805030878206E-2</v>
      </c>
      <c r="D143" s="328">
        <f t="shared" si="17"/>
        <v>5.6129370875111301E-2</v>
      </c>
      <c r="E143" s="328">
        <f t="shared" si="17"/>
        <v>5.6650229309752657E-2</v>
      </c>
      <c r="F143" s="328">
        <f t="shared" si="17"/>
        <v>5.6758130002562669E-2</v>
      </c>
      <c r="G143" s="328">
        <f t="shared" si="17"/>
        <v>5.6671772520175363E-2</v>
      </c>
      <c r="H143" s="328">
        <f t="shared" si="17"/>
        <v>5.7389045954355948E-2</v>
      </c>
      <c r="I143" s="328">
        <f t="shared" si="17"/>
        <v>5.6671720835213615E-2</v>
      </c>
      <c r="J143" s="328">
        <f t="shared" si="17"/>
        <v>5.6919321918191351E-2</v>
      </c>
      <c r="K143" s="328">
        <f t="shared" si="17"/>
        <v>5.6666620905583845E-2</v>
      </c>
      <c r="L143" s="328">
        <f t="shared" si="17"/>
        <v>5.7597963594935991E-2</v>
      </c>
      <c r="M143" s="328">
        <f t="shared" si="17"/>
        <v>5.5892639610076567E-2</v>
      </c>
      <c r="N143" s="328">
        <f t="shared" si="17"/>
        <v>5.5762401070700955E-2</v>
      </c>
      <c r="O143" s="328">
        <f t="shared" si="17"/>
        <v>5.5907603462329418E-2</v>
      </c>
      <c r="P143" s="328">
        <f t="shared" si="17"/>
        <v>5.5960970866200929E-2</v>
      </c>
      <c r="Q143" s="328">
        <f t="shared" si="17"/>
        <v>5.6012913035736092E-2</v>
      </c>
      <c r="R143" s="328">
        <f t="shared" si="17"/>
        <v>5.624034668731924E-2</v>
      </c>
      <c r="S143" s="328">
        <f t="shared" si="17"/>
        <v>5.669673427686809E-2</v>
      </c>
      <c r="T143" s="328">
        <f t="shared" si="17"/>
        <v>5.9185116277677446E-2</v>
      </c>
      <c r="U143" s="328">
        <f t="shared" si="17"/>
        <v>6.1368051425974575E-2</v>
      </c>
      <c r="V143" s="328">
        <f t="shared" si="17"/>
        <v>6.1957615083661571E-2</v>
      </c>
      <c r="W143" s="328">
        <f t="shared" si="17"/>
        <v>6.1401706586293812E-2</v>
      </c>
      <c r="DA143" s="149"/>
    </row>
    <row r="144" spans="1:105" ht="12" hidden="1" customHeight="1" x14ac:dyDescent="0.3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3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3">
      <c r="A146" s="35" t="s">
        <v>50</v>
      </c>
      <c r="B146" s="234">
        <f t="shared" ref="B146:W146" si="18">SUM(B147:B152,B154:B156,B158:B159,B161:B162)</f>
        <v>0.99999999999999978</v>
      </c>
      <c r="C146" s="234">
        <f t="shared" si="18"/>
        <v>0.99999999999999989</v>
      </c>
      <c r="D146" s="234">
        <f t="shared" si="18"/>
        <v>1</v>
      </c>
      <c r="E146" s="234">
        <f t="shared" si="18"/>
        <v>1</v>
      </c>
      <c r="F146" s="234">
        <f t="shared" si="18"/>
        <v>1.0000000000000002</v>
      </c>
      <c r="G146" s="234">
        <f t="shared" si="18"/>
        <v>0.99999999999999989</v>
      </c>
      <c r="H146" s="234">
        <f t="shared" si="18"/>
        <v>1.0000000000000002</v>
      </c>
      <c r="I146" s="234">
        <f t="shared" si="18"/>
        <v>0.99999999999999989</v>
      </c>
      <c r="J146" s="234">
        <f t="shared" si="18"/>
        <v>1</v>
      </c>
      <c r="K146" s="234">
        <f t="shared" si="18"/>
        <v>1</v>
      </c>
      <c r="L146" s="234">
        <f t="shared" si="18"/>
        <v>0.99999999999999978</v>
      </c>
      <c r="M146" s="234">
        <f t="shared" si="18"/>
        <v>1</v>
      </c>
      <c r="N146" s="234">
        <f t="shared" si="18"/>
        <v>1</v>
      </c>
      <c r="O146" s="234">
        <f t="shared" si="18"/>
        <v>1</v>
      </c>
      <c r="P146" s="234">
        <f t="shared" si="18"/>
        <v>1</v>
      </c>
      <c r="Q146" s="234">
        <f t="shared" si="18"/>
        <v>1</v>
      </c>
      <c r="R146" s="234">
        <f t="shared" si="18"/>
        <v>1</v>
      </c>
      <c r="S146" s="234">
        <f t="shared" si="18"/>
        <v>1</v>
      </c>
      <c r="T146" s="234">
        <f t="shared" si="18"/>
        <v>1.0000000000000002</v>
      </c>
      <c r="U146" s="234">
        <f t="shared" si="18"/>
        <v>1.0000000000000002</v>
      </c>
      <c r="V146" s="234">
        <f t="shared" si="18"/>
        <v>0.99999999999999989</v>
      </c>
      <c r="W146" s="234">
        <f t="shared" si="18"/>
        <v>1</v>
      </c>
      <c r="DA146" s="95"/>
    </row>
    <row r="147" spans="1:105" ht="12" customHeight="1" x14ac:dyDescent="0.3">
      <c r="A147" s="55" t="s">
        <v>92</v>
      </c>
      <c r="B147" s="268">
        <f t="shared" ref="B147:W147" si="19">IF(B$49=0,0,B$49/B$48)</f>
        <v>7.1955502283722267E-3</v>
      </c>
      <c r="C147" s="268">
        <f t="shared" si="19"/>
        <v>7.1955502283718633E-3</v>
      </c>
      <c r="D147" s="268">
        <f t="shared" si="19"/>
        <v>7.1955502283717774E-3</v>
      </c>
      <c r="E147" s="268">
        <f t="shared" si="19"/>
        <v>7.1955502283721096E-3</v>
      </c>
      <c r="F147" s="268">
        <f t="shared" si="19"/>
        <v>7.1955502283719943E-3</v>
      </c>
      <c r="G147" s="268">
        <f t="shared" si="19"/>
        <v>7.1955502283721556E-3</v>
      </c>
      <c r="H147" s="268">
        <f t="shared" si="19"/>
        <v>7.1955502283720307E-3</v>
      </c>
      <c r="I147" s="268">
        <f t="shared" si="19"/>
        <v>7.1955502283721452E-3</v>
      </c>
      <c r="J147" s="268">
        <f t="shared" si="19"/>
        <v>7.1955502283717818E-3</v>
      </c>
      <c r="K147" s="268">
        <f t="shared" si="19"/>
        <v>7.195550228371656E-3</v>
      </c>
      <c r="L147" s="268">
        <f t="shared" si="19"/>
        <v>7.1955502283717106E-3</v>
      </c>
      <c r="M147" s="268">
        <f t="shared" si="19"/>
        <v>7.1955502283723534E-3</v>
      </c>
      <c r="N147" s="268">
        <f t="shared" si="19"/>
        <v>7.195550228372369E-3</v>
      </c>
      <c r="O147" s="268">
        <f t="shared" si="19"/>
        <v>7.1955502283725138E-3</v>
      </c>
      <c r="P147" s="268">
        <f t="shared" si="19"/>
        <v>7.1955502283723716E-3</v>
      </c>
      <c r="Q147" s="268">
        <f t="shared" si="19"/>
        <v>7.1955502283723464E-3</v>
      </c>
      <c r="R147" s="268">
        <f t="shared" si="19"/>
        <v>7.195550228372271E-3</v>
      </c>
      <c r="S147" s="268">
        <f t="shared" si="19"/>
        <v>7.1955502283722805E-3</v>
      </c>
      <c r="T147" s="268">
        <f t="shared" si="19"/>
        <v>7.1955502283722978E-3</v>
      </c>
      <c r="U147" s="268">
        <f t="shared" si="19"/>
        <v>7.1955502283723707E-3</v>
      </c>
      <c r="V147" s="268">
        <f t="shared" si="19"/>
        <v>7.1955502283723516E-3</v>
      </c>
      <c r="W147" s="268">
        <f t="shared" si="19"/>
        <v>7.1955502283724384E-3</v>
      </c>
      <c r="DA147" s="76"/>
    </row>
    <row r="148" spans="1:105" ht="12" customHeight="1" x14ac:dyDescent="0.3">
      <c r="A148" s="202" t="s">
        <v>93</v>
      </c>
      <c r="B148" s="269">
        <f t="shared" ref="B148:W148" si="20">IF(B$50=0,0,B$50/B$48)</f>
        <v>8.0564402695836868E-3</v>
      </c>
      <c r="C148" s="269">
        <f t="shared" si="20"/>
        <v>8.0564402695832808E-3</v>
      </c>
      <c r="D148" s="269">
        <f t="shared" si="20"/>
        <v>8.0564402695831819E-3</v>
      </c>
      <c r="E148" s="269">
        <f t="shared" si="20"/>
        <v>8.0564402695835549E-3</v>
      </c>
      <c r="F148" s="269">
        <f t="shared" si="20"/>
        <v>8.0564402695834248E-3</v>
      </c>
      <c r="G148" s="269">
        <f t="shared" si="20"/>
        <v>8.0564402695836052E-3</v>
      </c>
      <c r="H148" s="269">
        <f t="shared" si="20"/>
        <v>8.0564402695834699E-3</v>
      </c>
      <c r="I148" s="269">
        <f t="shared" si="20"/>
        <v>8.0564402695835948E-3</v>
      </c>
      <c r="J148" s="269">
        <f t="shared" si="20"/>
        <v>8.0564402695831854E-3</v>
      </c>
      <c r="K148" s="269">
        <f t="shared" si="20"/>
        <v>8.0564402695830466E-3</v>
      </c>
      <c r="L148" s="269">
        <f t="shared" si="20"/>
        <v>8.0564402695831074E-3</v>
      </c>
      <c r="M148" s="269">
        <f t="shared" si="20"/>
        <v>8.0564402695838273E-3</v>
      </c>
      <c r="N148" s="269">
        <f t="shared" si="20"/>
        <v>8.0564402695838446E-3</v>
      </c>
      <c r="O148" s="269">
        <f t="shared" si="20"/>
        <v>8.0564402695840059E-3</v>
      </c>
      <c r="P148" s="269">
        <f t="shared" si="20"/>
        <v>8.0564402695838463E-3</v>
      </c>
      <c r="Q148" s="269">
        <f t="shared" si="20"/>
        <v>8.0564402695838186E-3</v>
      </c>
      <c r="R148" s="269">
        <f t="shared" si="20"/>
        <v>8.0564402695837371E-3</v>
      </c>
      <c r="S148" s="269">
        <f t="shared" si="20"/>
        <v>8.0564402695837475E-3</v>
      </c>
      <c r="T148" s="269">
        <f t="shared" si="20"/>
        <v>8.0564402695837648E-3</v>
      </c>
      <c r="U148" s="269">
        <f t="shared" si="20"/>
        <v>8.0564402695838446E-3</v>
      </c>
      <c r="V148" s="269">
        <f t="shared" si="20"/>
        <v>8.0564402695838255E-3</v>
      </c>
      <c r="W148" s="269">
        <f t="shared" si="20"/>
        <v>8.0564402695839227E-3</v>
      </c>
      <c r="DA148" s="77"/>
    </row>
    <row r="149" spans="1:105" ht="12" customHeight="1" x14ac:dyDescent="0.3">
      <c r="A149" s="202" t="s">
        <v>94</v>
      </c>
      <c r="B149" s="269">
        <f t="shared" ref="B149:W149" si="21">IF(B$51=0,0,B$51/B$48)</f>
        <v>8.5787106492699675E-3</v>
      </c>
      <c r="C149" s="269">
        <f t="shared" si="21"/>
        <v>9.0037541371559456E-3</v>
      </c>
      <c r="D149" s="269">
        <f t="shared" si="21"/>
        <v>9.2256871639321541E-3</v>
      </c>
      <c r="E149" s="269">
        <f t="shared" si="21"/>
        <v>8.0916164062167489E-3</v>
      </c>
      <c r="F149" s="269">
        <f t="shared" si="21"/>
        <v>7.820129201036365E-3</v>
      </c>
      <c r="G149" s="269">
        <f t="shared" si="21"/>
        <v>7.9985803511409236E-3</v>
      </c>
      <c r="H149" s="269">
        <f t="shared" si="21"/>
        <v>6.4810950624187326E-3</v>
      </c>
      <c r="I149" s="269">
        <f t="shared" si="21"/>
        <v>7.9412012851117798E-3</v>
      </c>
      <c r="J149" s="269">
        <f t="shared" si="21"/>
        <v>7.4497891520964995E-3</v>
      </c>
      <c r="K149" s="269">
        <f t="shared" si="21"/>
        <v>8.0103153146009343E-3</v>
      </c>
      <c r="L149" s="269">
        <f t="shared" si="21"/>
        <v>6.0285454500723749E-3</v>
      </c>
      <c r="M149" s="269">
        <f t="shared" si="21"/>
        <v>9.5647704049846294E-3</v>
      </c>
      <c r="N149" s="269">
        <f t="shared" si="21"/>
        <v>9.8009535054058815E-3</v>
      </c>
      <c r="O149" s="269">
        <f t="shared" si="21"/>
        <v>9.482043589869333E-3</v>
      </c>
      <c r="P149" s="269">
        <f t="shared" si="21"/>
        <v>9.3832672488326739E-3</v>
      </c>
      <c r="Q149" s="269">
        <f t="shared" si="21"/>
        <v>9.262746323471906E-3</v>
      </c>
      <c r="R149" s="269">
        <f t="shared" si="21"/>
        <v>8.7959816929173481E-3</v>
      </c>
      <c r="S149" s="269">
        <f t="shared" si="21"/>
        <v>7.8484195954770623E-3</v>
      </c>
      <c r="T149" s="269">
        <f t="shared" si="21"/>
        <v>7.7572799115342367E-3</v>
      </c>
      <c r="U149" s="269">
        <f t="shared" si="21"/>
        <v>7.7193847033815077E-3</v>
      </c>
      <c r="V149" s="269">
        <f t="shared" si="21"/>
        <v>8.5574520799978661E-3</v>
      </c>
      <c r="W149" s="269">
        <f t="shared" si="21"/>
        <v>8.7105539897179025E-3</v>
      </c>
      <c r="DA149" s="77"/>
    </row>
    <row r="150" spans="1:105" ht="12" customHeight="1" x14ac:dyDescent="0.3">
      <c r="A150" s="202" t="s">
        <v>95</v>
      </c>
      <c r="B150" s="269">
        <f t="shared" ref="B150:W150" si="22">IF(B$52=0,0,B$52/B$48)</f>
        <v>5.9256386055760281E-3</v>
      </c>
      <c r="C150" s="269">
        <f t="shared" si="22"/>
        <v>5.925638605575728E-3</v>
      </c>
      <c r="D150" s="269">
        <f t="shared" si="22"/>
        <v>5.9256386055756578E-3</v>
      </c>
      <c r="E150" s="269">
        <f t="shared" si="22"/>
        <v>5.9256386055759318E-3</v>
      </c>
      <c r="F150" s="269">
        <f t="shared" si="22"/>
        <v>5.9256386055758364E-3</v>
      </c>
      <c r="G150" s="269">
        <f t="shared" si="22"/>
        <v>5.9256386055759691E-3</v>
      </c>
      <c r="H150" s="269">
        <f t="shared" si="22"/>
        <v>5.9256386055758668E-3</v>
      </c>
      <c r="I150" s="269">
        <f t="shared" si="22"/>
        <v>5.9256386055759596E-3</v>
      </c>
      <c r="J150" s="269">
        <f t="shared" si="22"/>
        <v>5.9256386055756595E-3</v>
      </c>
      <c r="K150" s="269">
        <f t="shared" si="22"/>
        <v>5.9256386055755554E-3</v>
      </c>
      <c r="L150" s="269">
        <f t="shared" si="22"/>
        <v>5.9256386055756014E-3</v>
      </c>
      <c r="M150" s="269">
        <f t="shared" si="22"/>
        <v>5.9256386055761287E-3</v>
      </c>
      <c r="N150" s="269">
        <f t="shared" si="22"/>
        <v>5.9256386055761444E-3</v>
      </c>
      <c r="O150" s="269">
        <f t="shared" si="22"/>
        <v>5.9256386055762623E-3</v>
      </c>
      <c r="P150" s="269">
        <f t="shared" si="22"/>
        <v>5.9256386055761461E-3</v>
      </c>
      <c r="Q150" s="269">
        <f t="shared" si="22"/>
        <v>5.9256386055761244E-3</v>
      </c>
      <c r="R150" s="269">
        <f t="shared" si="22"/>
        <v>5.9256386055760637E-3</v>
      </c>
      <c r="S150" s="269">
        <f t="shared" si="22"/>
        <v>5.9256386055760724E-3</v>
      </c>
      <c r="T150" s="269">
        <f t="shared" si="22"/>
        <v>5.9256386055760845E-3</v>
      </c>
      <c r="U150" s="269">
        <f t="shared" si="22"/>
        <v>5.9256386055761452E-3</v>
      </c>
      <c r="V150" s="269">
        <f t="shared" si="22"/>
        <v>5.925638605576127E-3</v>
      </c>
      <c r="W150" s="269">
        <f t="shared" si="22"/>
        <v>5.925638605576199E-3</v>
      </c>
      <c r="DA150" s="77"/>
    </row>
    <row r="151" spans="1:105" ht="12" customHeight="1" x14ac:dyDescent="0.3">
      <c r="A151" s="56" t="s">
        <v>96</v>
      </c>
      <c r="B151" s="270">
        <f t="shared" ref="B151:W151" si="23">IF(B$53=0,0,B$53/B$48)</f>
        <v>7.5649009694743526E-3</v>
      </c>
      <c r="C151" s="270">
        <f t="shared" si="23"/>
        <v>7.5202080134345664E-3</v>
      </c>
      <c r="D151" s="270">
        <f t="shared" si="23"/>
        <v>7.4594724812735132E-3</v>
      </c>
      <c r="E151" s="270">
        <f t="shared" si="23"/>
        <v>7.4272689681283031E-3</v>
      </c>
      <c r="F151" s="270">
        <f t="shared" si="23"/>
        <v>7.535162839969892E-3</v>
      </c>
      <c r="G151" s="270">
        <f t="shared" si="23"/>
        <v>7.5654826295365029E-3</v>
      </c>
      <c r="H151" s="270">
        <f t="shared" si="23"/>
        <v>7.5063908365412459E-3</v>
      </c>
      <c r="I151" s="270">
        <f t="shared" si="23"/>
        <v>7.6983709265618597E-3</v>
      </c>
      <c r="J151" s="270">
        <f t="shared" si="23"/>
        <v>7.572591584938883E-3</v>
      </c>
      <c r="K151" s="270">
        <f t="shared" si="23"/>
        <v>7.50555241803973E-3</v>
      </c>
      <c r="L151" s="270">
        <f t="shared" si="23"/>
        <v>7.5532902975924592E-3</v>
      </c>
      <c r="M151" s="270">
        <f t="shared" si="23"/>
        <v>7.8750390632172824E-3</v>
      </c>
      <c r="N151" s="270">
        <f t="shared" si="23"/>
        <v>7.9951889292576329E-3</v>
      </c>
      <c r="O151" s="270">
        <f t="shared" si="23"/>
        <v>8.0311734419205895E-3</v>
      </c>
      <c r="P151" s="270">
        <f t="shared" si="23"/>
        <v>8.091057954519261E-3</v>
      </c>
      <c r="Q151" s="270">
        <f t="shared" si="23"/>
        <v>8.1829084225708403E-3</v>
      </c>
      <c r="R151" s="270">
        <f t="shared" si="23"/>
        <v>8.2451296684252755E-3</v>
      </c>
      <c r="S151" s="270">
        <f t="shared" si="23"/>
        <v>8.2357440132332857E-3</v>
      </c>
      <c r="T151" s="270">
        <f t="shared" si="23"/>
        <v>8.1341226271664131E-3</v>
      </c>
      <c r="U151" s="270">
        <f t="shared" si="23"/>
        <v>8.2047582339378269E-3</v>
      </c>
      <c r="V151" s="270">
        <f t="shared" si="23"/>
        <v>8.301337267053956E-3</v>
      </c>
      <c r="W151" s="270">
        <f t="shared" si="23"/>
        <v>8.0647116499278863E-3</v>
      </c>
      <c r="DA151" s="78"/>
    </row>
    <row r="152" spans="1:105" ht="12" customHeight="1" x14ac:dyDescent="0.3">
      <c r="A152" s="203" t="s">
        <v>1498</v>
      </c>
      <c r="B152" s="271">
        <f t="shared" ref="B152:W152" si="24">IF(B$59=0,0,B$59/B$48)</f>
        <v>3.6582800085193753E-2</v>
      </c>
      <c r="C152" s="271">
        <f t="shared" si="24"/>
        <v>3.8395342969615366E-2</v>
      </c>
      <c r="D152" s="271">
        <f t="shared" si="24"/>
        <v>3.9341747608119718E-2</v>
      </c>
      <c r="E152" s="271">
        <f t="shared" si="24"/>
        <v>3.4505649794808219E-2</v>
      </c>
      <c r="F152" s="271">
        <f t="shared" si="24"/>
        <v>3.3347927782859117E-2</v>
      </c>
      <c r="G152" s="271">
        <f t="shared" si="24"/>
        <v>3.4108909591914933E-2</v>
      </c>
      <c r="H152" s="271">
        <f t="shared" si="24"/>
        <v>2.7637790187244198E-2</v>
      </c>
      <c r="I152" s="271">
        <f t="shared" si="24"/>
        <v>3.3864223999005003E-2</v>
      </c>
      <c r="J152" s="271">
        <f t="shared" si="24"/>
        <v>3.1768660626312582E-2</v>
      </c>
      <c r="K152" s="271">
        <f t="shared" si="24"/>
        <v>3.415895182317974E-2</v>
      </c>
      <c r="L152" s="271">
        <f t="shared" si="24"/>
        <v>2.5707950998821696E-2</v>
      </c>
      <c r="M152" s="271">
        <f t="shared" si="24"/>
        <v>4.0787724157138536E-2</v>
      </c>
      <c r="N152" s="271">
        <f t="shared" si="24"/>
        <v>4.1794896388427996E-2</v>
      </c>
      <c r="O152" s="271">
        <f t="shared" si="24"/>
        <v>4.0434946372366734E-2</v>
      </c>
      <c r="P152" s="271">
        <f t="shared" si="24"/>
        <v>4.0013727463718937E-2</v>
      </c>
      <c r="Q152" s="271">
        <f t="shared" si="24"/>
        <v>3.9499781592502163E-2</v>
      </c>
      <c r="R152" s="271">
        <f t="shared" si="24"/>
        <v>3.7509324300663123E-2</v>
      </c>
      <c r="S152" s="271">
        <f t="shared" si="24"/>
        <v>3.3468568504579146E-2</v>
      </c>
      <c r="T152" s="271">
        <f t="shared" si="24"/>
        <v>3.3079915130684111E-2</v>
      </c>
      <c r="U152" s="271">
        <f t="shared" si="24"/>
        <v>3.2918315925312129E-2</v>
      </c>
      <c r="V152" s="271">
        <f t="shared" si="24"/>
        <v>3.6492145670844828E-2</v>
      </c>
      <c r="W152" s="271">
        <f t="shared" si="24"/>
        <v>3.7145028928590076E-2</v>
      </c>
      <c r="DA152" s="79"/>
    </row>
    <row r="153" spans="1:105" ht="12" customHeight="1" x14ac:dyDescent="0.3">
      <c r="A153" s="203" t="s">
        <v>1500</v>
      </c>
      <c r="B153" s="271">
        <f t="shared" ref="B153:W153" si="25">IF(B$60=0,0,B$60/B$48)</f>
        <v>0.14805959690203305</v>
      </c>
      <c r="C153" s="271">
        <f t="shared" si="25"/>
        <v>0.14447420871141972</v>
      </c>
      <c r="D153" s="271">
        <f t="shared" si="25"/>
        <v>0.14165406626026153</v>
      </c>
      <c r="E153" s="271">
        <f t="shared" si="25"/>
        <v>0.14674460824297422</v>
      </c>
      <c r="F153" s="271">
        <f t="shared" si="25"/>
        <v>0.14946253574965171</v>
      </c>
      <c r="G153" s="271">
        <f t="shared" si="25"/>
        <v>0.14908829385214548</v>
      </c>
      <c r="H153" s="271">
        <f t="shared" si="25"/>
        <v>0.15262964708359719</v>
      </c>
      <c r="I153" s="271">
        <f t="shared" si="25"/>
        <v>0.15191028039600726</v>
      </c>
      <c r="J153" s="271">
        <f t="shared" si="25"/>
        <v>0.15198465276278189</v>
      </c>
      <c r="K153" s="271">
        <f t="shared" si="25"/>
        <v>0.14923137133774889</v>
      </c>
      <c r="L153" s="271">
        <f t="shared" si="25"/>
        <v>0.15363524312407864</v>
      </c>
      <c r="M153" s="271">
        <f t="shared" si="25"/>
        <v>0.14656966424093651</v>
      </c>
      <c r="N153" s="271">
        <f t="shared" si="25"/>
        <v>0.14693881696745975</v>
      </c>
      <c r="O153" s="271">
        <f t="shared" si="25"/>
        <v>0.14870529986181377</v>
      </c>
      <c r="P153" s="271">
        <f t="shared" si="25"/>
        <v>0.14829146714427355</v>
      </c>
      <c r="Q153" s="271">
        <f t="shared" si="25"/>
        <v>0.1489771764261871</v>
      </c>
      <c r="R153" s="271">
        <f t="shared" si="25"/>
        <v>0.14994289796154683</v>
      </c>
      <c r="S153" s="271">
        <f t="shared" si="25"/>
        <v>0.15238193972536762</v>
      </c>
      <c r="T153" s="271">
        <f t="shared" si="25"/>
        <v>0.15316407883136632</v>
      </c>
      <c r="U153" s="271">
        <f t="shared" si="25"/>
        <v>0.15436805910777399</v>
      </c>
      <c r="V153" s="271">
        <f t="shared" si="25"/>
        <v>0.15280935293302966</v>
      </c>
      <c r="W153" s="271">
        <f t="shared" si="25"/>
        <v>0.15263318959815234</v>
      </c>
      <c r="DA153" s="79"/>
    </row>
    <row r="154" spans="1:105" ht="12" customHeight="1" x14ac:dyDescent="0.3">
      <c r="A154" s="62" t="s">
        <v>1501</v>
      </c>
      <c r="B154" s="320">
        <f t="shared" ref="B154:W154" si="26">IF(B$61=0,0,B$61/B$48)</f>
        <v>0.12180703510520888</v>
      </c>
      <c r="C154" s="320">
        <f t="shared" si="26"/>
        <v>0.11823794789719343</v>
      </c>
      <c r="D154" s="320">
        <f t="shared" si="26"/>
        <v>0.11536367363115041</v>
      </c>
      <c r="E154" s="320">
        <f t="shared" si="26"/>
        <v>0.12011604304057197</v>
      </c>
      <c r="F154" s="320">
        <f t="shared" si="26"/>
        <v>0.12285445357765101</v>
      </c>
      <c r="G154" s="320">
        <f t="shared" si="26"/>
        <v>0.12256197778403753</v>
      </c>
      <c r="H154" s="320">
        <f t="shared" si="26"/>
        <v>0.12543949475790578</v>
      </c>
      <c r="I154" s="320">
        <f t="shared" si="26"/>
        <v>0.12553770089844518</v>
      </c>
      <c r="J154" s="320">
        <f t="shared" si="26"/>
        <v>0.12532353585186573</v>
      </c>
      <c r="K154" s="320">
        <f t="shared" si="26"/>
        <v>0.12271863174023276</v>
      </c>
      <c r="L154" s="320">
        <f t="shared" si="26"/>
        <v>0.12624657668138223</v>
      </c>
      <c r="M154" s="320">
        <f t="shared" si="26"/>
        <v>0.12081214002116165</v>
      </c>
      <c r="N154" s="320">
        <f t="shared" si="26"/>
        <v>0.12134856122805059</v>
      </c>
      <c r="O154" s="320">
        <f t="shared" si="26"/>
        <v>0.12304341869704663</v>
      </c>
      <c r="P154" s="320">
        <f t="shared" si="26"/>
        <v>0.12254754680500268</v>
      </c>
      <c r="Q154" s="320">
        <f t="shared" si="26"/>
        <v>0.12321064416236663</v>
      </c>
      <c r="R154" s="320">
        <f t="shared" si="26"/>
        <v>0.12396759473509118</v>
      </c>
      <c r="S154" s="320">
        <f t="shared" si="26"/>
        <v>0.12600794297390119</v>
      </c>
      <c r="T154" s="320">
        <f t="shared" si="26"/>
        <v>0.12554678048605933</v>
      </c>
      <c r="U154" s="320">
        <f t="shared" si="26"/>
        <v>0.12570731971542029</v>
      </c>
      <c r="V154" s="320">
        <f t="shared" si="26"/>
        <v>0.12405632250776097</v>
      </c>
      <c r="W154" s="320">
        <f t="shared" si="26"/>
        <v>0.12419902711821913</v>
      </c>
      <c r="DA154" s="141"/>
    </row>
    <row r="155" spans="1:105" ht="12" customHeight="1" x14ac:dyDescent="0.3">
      <c r="A155" s="62" t="s">
        <v>1508</v>
      </c>
      <c r="B155" s="320">
        <f t="shared" ref="B155:W155" si="27">IF(B$67=0,0,B$67/B$48)</f>
        <v>2.6252561796824173E-2</v>
      </c>
      <c r="C155" s="320">
        <f t="shared" si="27"/>
        <v>2.6236260814226291E-2</v>
      </c>
      <c r="D155" s="320">
        <f t="shared" si="27"/>
        <v>2.6290392629111127E-2</v>
      </c>
      <c r="E155" s="320">
        <f t="shared" si="27"/>
        <v>2.6628565202402268E-2</v>
      </c>
      <c r="F155" s="320">
        <f t="shared" si="27"/>
        <v>2.6608082172000697E-2</v>
      </c>
      <c r="G155" s="320">
        <f t="shared" si="27"/>
        <v>2.6526316068107934E-2</v>
      </c>
      <c r="H155" s="320">
        <f t="shared" si="27"/>
        <v>2.7190152325691434E-2</v>
      </c>
      <c r="I155" s="320">
        <f t="shared" si="27"/>
        <v>2.6372579497562061E-2</v>
      </c>
      <c r="J155" s="320">
        <f t="shared" si="27"/>
        <v>2.6661116910916157E-2</v>
      </c>
      <c r="K155" s="320">
        <f t="shared" si="27"/>
        <v>2.6512739597516127E-2</v>
      </c>
      <c r="L155" s="320">
        <f t="shared" si="27"/>
        <v>2.7388666442696424E-2</v>
      </c>
      <c r="M155" s="320">
        <f t="shared" si="27"/>
        <v>2.5757524219774838E-2</v>
      </c>
      <c r="N155" s="320">
        <f t="shared" si="27"/>
        <v>2.5590255739409172E-2</v>
      </c>
      <c r="O155" s="320">
        <f t="shared" si="27"/>
        <v>2.5661881164767138E-2</v>
      </c>
      <c r="P155" s="320">
        <f t="shared" si="27"/>
        <v>2.5743920339270865E-2</v>
      </c>
      <c r="Q155" s="320">
        <f t="shared" si="27"/>
        <v>2.5766532263820453E-2</v>
      </c>
      <c r="R155" s="320">
        <f t="shared" si="27"/>
        <v>2.5975303226455668E-2</v>
      </c>
      <c r="S155" s="320">
        <f t="shared" si="27"/>
        <v>2.6373996751466431E-2</v>
      </c>
      <c r="T155" s="320">
        <f t="shared" si="27"/>
        <v>2.7617298345306979E-2</v>
      </c>
      <c r="U155" s="320">
        <f t="shared" si="27"/>
        <v>2.8660739392353696E-2</v>
      </c>
      <c r="V155" s="320">
        <f t="shared" si="27"/>
        <v>2.8753030425268687E-2</v>
      </c>
      <c r="W155" s="320">
        <f t="shared" si="27"/>
        <v>2.8434162479933193E-2</v>
      </c>
      <c r="DA155" s="141"/>
    </row>
    <row r="156" spans="1:105" ht="12" customHeight="1" x14ac:dyDescent="0.3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3">
      <c r="A157" s="203" t="s">
        <v>1522</v>
      </c>
      <c r="B157" s="271">
        <f t="shared" ref="B157:W157" si="29">IF(B$79=0,0,B$79/B$48)</f>
        <v>0.6748562127233888</v>
      </c>
      <c r="C157" s="271">
        <f t="shared" si="29"/>
        <v>0.67625338309696548</v>
      </c>
      <c r="D157" s="271">
        <f t="shared" si="29"/>
        <v>0.67850684333408273</v>
      </c>
      <c r="E157" s="271">
        <f t="shared" si="29"/>
        <v>0.68194775926753926</v>
      </c>
      <c r="F157" s="271">
        <f t="shared" si="29"/>
        <v>0.68030375816384858</v>
      </c>
      <c r="G157" s="271">
        <f t="shared" si="29"/>
        <v>0.67906769498570319</v>
      </c>
      <c r="H157" s="271">
        <f t="shared" si="29"/>
        <v>0.68881306892941263</v>
      </c>
      <c r="I157" s="271">
        <f t="shared" si="29"/>
        <v>0.67508555826648164</v>
      </c>
      <c r="J157" s="271">
        <f t="shared" si="29"/>
        <v>0.68003107410827834</v>
      </c>
      <c r="K157" s="271">
        <f t="shared" si="29"/>
        <v>0.67878693932458134</v>
      </c>
      <c r="L157" s="271">
        <f t="shared" si="29"/>
        <v>0.69173256777238012</v>
      </c>
      <c r="M157" s="271">
        <f t="shared" si="29"/>
        <v>0.66697457741542931</v>
      </c>
      <c r="N157" s="271">
        <f t="shared" si="29"/>
        <v>0.66390210987561271</v>
      </c>
      <c r="O157" s="271">
        <f t="shared" si="29"/>
        <v>0.66429872709349502</v>
      </c>
      <c r="P157" s="271">
        <f t="shared" si="29"/>
        <v>0.66587766951000427</v>
      </c>
      <c r="Q157" s="271">
        <f t="shared" si="29"/>
        <v>0.66591914475270075</v>
      </c>
      <c r="R157" s="271">
        <f t="shared" si="29"/>
        <v>0.66902817575133666</v>
      </c>
      <c r="S157" s="271">
        <f t="shared" si="29"/>
        <v>0.67472848757651072</v>
      </c>
      <c r="T157" s="271">
        <f t="shared" si="29"/>
        <v>0.67518018933967294</v>
      </c>
      <c r="U157" s="271">
        <f t="shared" si="29"/>
        <v>0.67418865192312682</v>
      </c>
      <c r="V157" s="271">
        <f t="shared" si="29"/>
        <v>0.66837843868980762</v>
      </c>
      <c r="W157" s="271">
        <f t="shared" si="29"/>
        <v>0.66722596300998749</v>
      </c>
      <c r="DA157" s="79"/>
    </row>
    <row r="158" spans="1:105" ht="12" customHeight="1" x14ac:dyDescent="0.3">
      <c r="A158" s="62" t="s">
        <v>1523</v>
      </c>
      <c r="B158" s="320">
        <f t="shared" ref="B158:W158" si="30">IF(B$80=0,0,B$80/B$48)</f>
        <v>0.6386531405340693</v>
      </c>
      <c r="C158" s="320">
        <f t="shared" si="30"/>
        <v>0.63825658214062608</v>
      </c>
      <c r="D158" s="320">
        <f t="shared" si="30"/>
        <v>0.63957346137879612</v>
      </c>
      <c r="E158" s="320">
        <f t="shared" si="30"/>
        <v>0.6478002766376787</v>
      </c>
      <c r="F158" s="320">
        <f t="shared" si="30"/>
        <v>0.64730198044110687</v>
      </c>
      <c r="G158" s="320">
        <f t="shared" si="30"/>
        <v>0.64531283441244569</v>
      </c>
      <c r="H158" s="320">
        <f t="shared" si="30"/>
        <v>0.66146215781894713</v>
      </c>
      <c r="I158" s="320">
        <f t="shared" si="30"/>
        <v>0.64157284346017407</v>
      </c>
      <c r="J158" s="320">
        <f t="shared" si="30"/>
        <v>0.64859217081673182</v>
      </c>
      <c r="K158" s="320">
        <f t="shared" si="30"/>
        <v>0.6449825559562733</v>
      </c>
      <c r="L158" s="320">
        <f t="shared" si="30"/>
        <v>0.66629146420233065</v>
      </c>
      <c r="M158" s="320">
        <f t="shared" si="30"/>
        <v>0.62661022808568567</v>
      </c>
      <c r="N158" s="320">
        <f t="shared" si="30"/>
        <v>0.62254104271914346</v>
      </c>
      <c r="O158" s="320">
        <f t="shared" si="30"/>
        <v>0.62428349373024761</v>
      </c>
      <c r="P158" s="320">
        <f t="shared" si="30"/>
        <v>0.62627928282119882</v>
      </c>
      <c r="Q158" s="320">
        <f t="shared" si="30"/>
        <v>0.62682936919901155</v>
      </c>
      <c r="R158" s="320">
        <f t="shared" si="30"/>
        <v>0.63190819662816644</v>
      </c>
      <c r="S158" s="320">
        <f t="shared" si="30"/>
        <v>0.64160732137756626</v>
      </c>
      <c r="T158" s="320">
        <f t="shared" si="30"/>
        <v>0.64244364230927165</v>
      </c>
      <c r="U158" s="320">
        <f t="shared" si="30"/>
        <v>0.64161202670527651</v>
      </c>
      <c r="V158" s="320">
        <f t="shared" si="30"/>
        <v>0.63226507992590431</v>
      </c>
      <c r="W158" s="320">
        <f t="shared" si="30"/>
        <v>0.63046649788855258</v>
      </c>
      <c r="DA158" s="141"/>
    </row>
    <row r="159" spans="1:105" ht="12" customHeight="1" x14ac:dyDescent="0.3">
      <c r="A159" s="62" t="s">
        <v>1532</v>
      </c>
      <c r="B159" s="320">
        <f t="shared" ref="B159:W159" si="31">IF(B$88=0,0,B$88/B$48)</f>
        <v>3.6203072189319445E-2</v>
      </c>
      <c r="C159" s="320">
        <f t="shared" si="31"/>
        <v>3.7996800956339415E-2</v>
      </c>
      <c r="D159" s="320">
        <f t="shared" si="31"/>
        <v>3.89333819552867E-2</v>
      </c>
      <c r="E159" s="320">
        <f t="shared" si="31"/>
        <v>3.4147482629860629E-2</v>
      </c>
      <c r="F159" s="320">
        <f t="shared" si="31"/>
        <v>3.3001777722741675E-2</v>
      </c>
      <c r="G159" s="320">
        <f t="shared" si="31"/>
        <v>3.3754860573257481E-2</v>
      </c>
      <c r="H159" s="320">
        <f t="shared" si="31"/>
        <v>2.7350911110465548E-2</v>
      </c>
      <c r="I159" s="320">
        <f t="shared" si="31"/>
        <v>3.3512714806307568E-2</v>
      </c>
      <c r="J159" s="320">
        <f t="shared" si="31"/>
        <v>3.1438903291546479E-2</v>
      </c>
      <c r="K159" s="320">
        <f t="shared" si="31"/>
        <v>3.3804383368308023E-2</v>
      </c>
      <c r="L159" s="320">
        <f t="shared" si="31"/>
        <v>2.5441103570049448E-2</v>
      </c>
      <c r="M159" s="320">
        <f t="shared" si="31"/>
        <v>4.0364349329743615E-2</v>
      </c>
      <c r="N159" s="320">
        <f t="shared" si="31"/>
        <v>4.1361067156469186E-2</v>
      </c>
      <c r="O159" s="320">
        <f t="shared" si="31"/>
        <v>4.0015233363247381E-2</v>
      </c>
      <c r="P159" s="320">
        <f t="shared" si="31"/>
        <v>3.9598386688805526E-2</v>
      </c>
      <c r="Q159" s="320">
        <f t="shared" si="31"/>
        <v>3.9089775553689227E-2</v>
      </c>
      <c r="R159" s="320">
        <f t="shared" si="31"/>
        <v>3.7119979123170201E-2</v>
      </c>
      <c r="S159" s="320">
        <f t="shared" si="31"/>
        <v>3.3121166198944473E-2</v>
      </c>
      <c r="T159" s="320">
        <f t="shared" si="31"/>
        <v>3.2736547030401381E-2</v>
      </c>
      <c r="U159" s="320">
        <f t="shared" si="31"/>
        <v>3.2576625217850291E-2</v>
      </c>
      <c r="V159" s="320">
        <f t="shared" si="31"/>
        <v>3.6113358763903355E-2</v>
      </c>
      <c r="W159" s="320">
        <f t="shared" si="31"/>
        <v>3.6759465121434916E-2</v>
      </c>
      <c r="DA159" s="141"/>
    </row>
    <row r="160" spans="1:105" ht="12" customHeight="1" x14ac:dyDescent="0.3">
      <c r="A160" s="203" t="s">
        <v>1534</v>
      </c>
      <c r="B160" s="271">
        <f t="shared" ref="B160:W160" si="32">IF(B$89=0,0,B$89/B$48)</f>
        <v>0.10318014956710816</v>
      </c>
      <c r="C160" s="271">
        <f t="shared" si="32"/>
        <v>0.10317547396787799</v>
      </c>
      <c r="D160" s="271">
        <f t="shared" si="32"/>
        <v>0.10263455404879958</v>
      </c>
      <c r="E160" s="271">
        <f t="shared" si="32"/>
        <v>0.10010546821680154</v>
      </c>
      <c r="F160" s="271">
        <f t="shared" si="32"/>
        <v>0.10035285715910328</v>
      </c>
      <c r="G160" s="271">
        <f t="shared" si="32"/>
        <v>0.10099340948602728</v>
      </c>
      <c r="H160" s="271">
        <f t="shared" si="32"/>
        <v>9.575437879725493E-2</v>
      </c>
      <c r="I160" s="271">
        <f t="shared" si="32"/>
        <v>0.10232273602330064</v>
      </c>
      <c r="J160" s="271">
        <f t="shared" si="32"/>
        <v>0.10001560266206112</v>
      </c>
      <c r="K160" s="271">
        <f t="shared" si="32"/>
        <v>0.10112924067831905</v>
      </c>
      <c r="L160" s="271">
        <f t="shared" si="32"/>
        <v>9.4164773253524042E-2</v>
      </c>
      <c r="M160" s="271">
        <f t="shared" si="32"/>
        <v>0.10705059561476148</v>
      </c>
      <c r="N160" s="271">
        <f t="shared" si="32"/>
        <v>0.10839040523030381</v>
      </c>
      <c r="O160" s="271">
        <f t="shared" si="32"/>
        <v>0.10787018053700184</v>
      </c>
      <c r="P160" s="271">
        <f t="shared" si="32"/>
        <v>0.10716518157511881</v>
      </c>
      <c r="Q160" s="271">
        <f t="shared" si="32"/>
        <v>0.10698061337903497</v>
      </c>
      <c r="R160" s="271">
        <f t="shared" si="32"/>
        <v>0.1053008615215788</v>
      </c>
      <c r="S160" s="271">
        <f t="shared" si="32"/>
        <v>0.10215921148130011</v>
      </c>
      <c r="T160" s="271">
        <f t="shared" si="32"/>
        <v>0.10150678505604391</v>
      </c>
      <c r="U160" s="271">
        <f t="shared" si="32"/>
        <v>0.1014232010029355</v>
      </c>
      <c r="V160" s="271">
        <f t="shared" si="32"/>
        <v>0.10428364425573367</v>
      </c>
      <c r="W160" s="271">
        <f t="shared" si="32"/>
        <v>0.10504292372009195</v>
      </c>
      <c r="DA160" s="79"/>
    </row>
    <row r="161" spans="1:105" ht="12" customHeight="1" x14ac:dyDescent="0.3">
      <c r="A161" s="62" t="s">
        <v>1535</v>
      </c>
      <c r="B161" s="320">
        <f t="shared" ref="B161:W161" si="33">IF(B$90=0,0,B$90/B$48)</f>
        <v>6.4895823896556487E-2</v>
      </c>
      <c r="C161" s="320">
        <f t="shared" si="33"/>
        <v>6.2994301092699045E-2</v>
      </c>
      <c r="D161" s="320">
        <f t="shared" si="33"/>
        <v>6.1462957714720726E-2</v>
      </c>
      <c r="E161" s="320">
        <f t="shared" si="33"/>
        <v>6.3994904478048675E-2</v>
      </c>
      <c r="F161" s="320">
        <f t="shared" si="33"/>
        <v>6.5453862967739015E-2</v>
      </c>
      <c r="G161" s="320">
        <f t="shared" si="33"/>
        <v>6.5298038982860393E-2</v>
      </c>
      <c r="H161" s="320">
        <f t="shared" si="33"/>
        <v>6.6831109996650456E-2</v>
      </c>
      <c r="I161" s="320">
        <f t="shared" si="33"/>
        <v>6.6883431838295315E-2</v>
      </c>
      <c r="J161" s="320">
        <f t="shared" si="33"/>
        <v>6.6769329913594397E-2</v>
      </c>
      <c r="K161" s="320">
        <f t="shared" si="33"/>
        <v>6.5381500398247139E-2</v>
      </c>
      <c r="L161" s="320">
        <f t="shared" si="33"/>
        <v>6.7261103603594302E-2</v>
      </c>
      <c r="M161" s="320">
        <f t="shared" si="33"/>
        <v>6.4365768008453603E-2</v>
      </c>
      <c r="N161" s="320">
        <f t="shared" si="33"/>
        <v>6.4651560172646505E-2</v>
      </c>
      <c r="O161" s="320">
        <f t="shared" si="33"/>
        <v>6.5554538984524902E-2</v>
      </c>
      <c r="P161" s="320">
        <f t="shared" si="33"/>
        <v>6.5290350508436124E-2</v>
      </c>
      <c r="Q161" s="320">
        <f t="shared" si="33"/>
        <v>6.5643632642695404E-2</v>
      </c>
      <c r="R161" s="320">
        <f t="shared" si="33"/>
        <v>6.6046917486001028E-2</v>
      </c>
      <c r="S161" s="320">
        <f t="shared" si="33"/>
        <v>6.713396537185673E-2</v>
      </c>
      <c r="T161" s="320">
        <f t="shared" si="33"/>
        <v>6.6888269221606969E-2</v>
      </c>
      <c r="U161" s="320">
        <f t="shared" si="33"/>
        <v>6.6973800615980864E-2</v>
      </c>
      <c r="V161" s="320">
        <f t="shared" si="33"/>
        <v>6.6094189483919222E-2</v>
      </c>
      <c r="W161" s="320">
        <f t="shared" si="33"/>
        <v>6.6170219027381294E-2</v>
      </c>
      <c r="DA161" s="141"/>
    </row>
    <row r="162" spans="1:105" ht="12" customHeight="1" x14ac:dyDescent="0.3">
      <c r="A162" s="63" t="s">
        <v>1542</v>
      </c>
      <c r="B162" s="328">
        <f t="shared" ref="B162:W162" si="34">IF(B$96=0,0,B$96/B$48)</f>
        <v>3.8284325670551678E-2</v>
      </c>
      <c r="C162" s="328">
        <f t="shared" si="34"/>
        <v>4.0181172875178958E-2</v>
      </c>
      <c r="D162" s="328">
        <f t="shared" si="34"/>
        <v>4.1171596334078853E-2</v>
      </c>
      <c r="E162" s="328">
        <f t="shared" si="34"/>
        <v>3.6110563738752849E-2</v>
      </c>
      <c r="F162" s="328">
        <f t="shared" si="34"/>
        <v>3.489899419136426E-2</v>
      </c>
      <c r="G162" s="328">
        <f t="shared" si="34"/>
        <v>3.5695370503166873E-2</v>
      </c>
      <c r="H162" s="328">
        <f t="shared" si="34"/>
        <v>2.8923268800604463E-2</v>
      </c>
      <c r="I162" s="328">
        <f t="shared" si="34"/>
        <v>3.5439304185005321E-2</v>
      </c>
      <c r="J162" s="328">
        <f t="shared" si="34"/>
        <v>3.3246272748466733E-2</v>
      </c>
      <c r="K162" s="328">
        <f t="shared" si="34"/>
        <v>3.5747740280071917E-2</v>
      </c>
      <c r="L162" s="328">
        <f t="shared" si="34"/>
        <v>2.6903669649929744E-2</v>
      </c>
      <c r="M162" s="328">
        <f t="shared" si="34"/>
        <v>4.2684827606307867E-2</v>
      </c>
      <c r="N162" s="328">
        <f t="shared" si="34"/>
        <v>4.3738845057657301E-2</v>
      </c>
      <c r="O162" s="328">
        <f t="shared" si="34"/>
        <v>4.2315641552476933E-2</v>
      </c>
      <c r="P162" s="328">
        <f t="shared" si="34"/>
        <v>4.1874831066682702E-2</v>
      </c>
      <c r="Q162" s="328">
        <f t="shared" si="34"/>
        <v>4.1336980736339554E-2</v>
      </c>
      <c r="R162" s="328">
        <f t="shared" si="34"/>
        <v>3.9253944035577776E-2</v>
      </c>
      <c r="S162" s="328">
        <f t="shared" si="34"/>
        <v>3.5025246109443381E-2</v>
      </c>
      <c r="T162" s="328">
        <f t="shared" si="34"/>
        <v>3.4618515834436939E-2</v>
      </c>
      <c r="U162" s="328">
        <f t="shared" si="34"/>
        <v>3.4449400386954626E-2</v>
      </c>
      <c r="V162" s="328">
        <f t="shared" si="34"/>
        <v>3.8189454771814443E-2</v>
      </c>
      <c r="W162" s="328">
        <f t="shared" si="34"/>
        <v>3.887270469271064E-2</v>
      </c>
      <c r="DA162" s="149"/>
    </row>
    <row r="163" spans="1:105" ht="12" hidden="1" customHeight="1" x14ac:dyDescent="0.3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3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3">
      <c r="A165" s="35" t="s">
        <v>51</v>
      </c>
      <c r="B165" s="234">
        <f t="shared" ref="B165:W165" si="35">SUM(B166:B170,B172:B174,B176:B178)</f>
        <v>0.99999999999999956</v>
      </c>
      <c r="C165" s="234">
        <f t="shared" si="35"/>
        <v>0.99999999999999989</v>
      </c>
      <c r="D165" s="234">
        <f t="shared" si="35"/>
        <v>1</v>
      </c>
      <c r="E165" s="234">
        <f t="shared" si="35"/>
        <v>1</v>
      </c>
      <c r="F165" s="234">
        <f t="shared" si="35"/>
        <v>1</v>
      </c>
      <c r="G165" s="234">
        <f t="shared" si="35"/>
        <v>1</v>
      </c>
      <c r="H165" s="234">
        <f t="shared" si="35"/>
        <v>1.0000000000000004</v>
      </c>
      <c r="I165" s="234">
        <f t="shared" si="35"/>
        <v>1</v>
      </c>
      <c r="J165" s="234">
        <f t="shared" si="35"/>
        <v>0.99999999999999978</v>
      </c>
      <c r="K165" s="234">
        <f t="shared" si="35"/>
        <v>1</v>
      </c>
      <c r="L165" s="234">
        <f t="shared" si="35"/>
        <v>1</v>
      </c>
      <c r="M165" s="234">
        <f t="shared" si="35"/>
        <v>1</v>
      </c>
      <c r="N165" s="234">
        <f t="shared" si="35"/>
        <v>1</v>
      </c>
      <c r="O165" s="234">
        <f t="shared" si="35"/>
        <v>1.0000000000000002</v>
      </c>
      <c r="P165" s="234">
        <f t="shared" si="35"/>
        <v>0.99999999999999956</v>
      </c>
      <c r="Q165" s="234">
        <f t="shared" si="35"/>
        <v>0.99999999999999989</v>
      </c>
      <c r="R165" s="234">
        <f t="shared" si="35"/>
        <v>1.0000000000000002</v>
      </c>
      <c r="S165" s="234">
        <f t="shared" si="35"/>
        <v>1.0000000000000002</v>
      </c>
      <c r="T165" s="234">
        <f t="shared" si="35"/>
        <v>0.99999999999999956</v>
      </c>
      <c r="U165" s="234">
        <f t="shared" si="35"/>
        <v>1</v>
      </c>
      <c r="V165" s="234">
        <f t="shared" si="35"/>
        <v>0.99999999999999978</v>
      </c>
      <c r="W165" s="234">
        <f t="shared" si="35"/>
        <v>1</v>
      </c>
      <c r="DA165" s="95"/>
    </row>
    <row r="166" spans="1:105" ht="12" customHeight="1" x14ac:dyDescent="0.3">
      <c r="A166" s="55" t="s">
        <v>92</v>
      </c>
      <c r="B166" s="268">
        <f t="shared" ref="B166:W166" si="36">IF(B$100=0,0,B$100/B$99)</f>
        <v>8.4901072430530501E-3</v>
      </c>
      <c r="C166" s="268">
        <f t="shared" si="36"/>
        <v>8.4901072430546599E-3</v>
      </c>
      <c r="D166" s="268">
        <f t="shared" si="36"/>
        <v>8.4901072430548074E-3</v>
      </c>
      <c r="E166" s="268">
        <f t="shared" si="36"/>
        <v>8.4901072430526633E-3</v>
      </c>
      <c r="F166" s="268">
        <f t="shared" si="36"/>
        <v>8.4901072430529391E-3</v>
      </c>
      <c r="G166" s="268">
        <f t="shared" si="36"/>
        <v>8.4901072430528229E-3</v>
      </c>
      <c r="H166" s="268">
        <f t="shared" si="36"/>
        <v>8.4901072430524655E-3</v>
      </c>
      <c r="I166" s="268">
        <f t="shared" si="36"/>
        <v>8.4901072430520683E-3</v>
      </c>
      <c r="J166" s="268">
        <f t="shared" si="36"/>
        <v>8.4901072430531195E-3</v>
      </c>
      <c r="K166" s="268">
        <f t="shared" si="36"/>
        <v>8.490107243054313E-3</v>
      </c>
      <c r="L166" s="268">
        <f t="shared" si="36"/>
        <v>8.4901072430536607E-3</v>
      </c>
      <c r="M166" s="268">
        <f t="shared" si="36"/>
        <v>8.4901072430533641E-3</v>
      </c>
      <c r="N166" s="268">
        <f t="shared" si="36"/>
        <v>8.4901072430539071E-3</v>
      </c>
      <c r="O166" s="268">
        <f t="shared" si="36"/>
        <v>8.4901072430532427E-3</v>
      </c>
      <c r="P166" s="268">
        <f t="shared" si="36"/>
        <v>8.4901072430537405E-3</v>
      </c>
      <c r="Q166" s="268">
        <f t="shared" si="36"/>
        <v>8.4901072430540892E-3</v>
      </c>
      <c r="R166" s="268">
        <f t="shared" si="36"/>
        <v>8.4901072430538134E-3</v>
      </c>
      <c r="S166" s="268">
        <f t="shared" si="36"/>
        <v>8.4901072430526026E-3</v>
      </c>
      <c r="T166" s="268">
        <f t="shared" si="36"/>
        <v>8.4901072430529061E-3</v>
      </c>
      <c r="U166" s="268">
        <f t="shared" si="36"/>
        <v>8.4901072430531178E-3</v>
      </c>
      <c r="V166" s="268">
        <f t="shared" si="36"/>
        <v>8.4901072430551908E-3</v>
      </c>
      <c r="W166" s="268">
        <f t="shared" si="36"/>
        <v>8.4901072430543477E-3</v>
      </c>
      <c r="DA166" s="76"/>
    </row>
    <row r="167" spans="1:105" ht="12" customHeight="1" x14ac:dyDescent="0.3">
      <c r="A167" s="202" t="s">
        <v>93</v>
      </c>
      <c r="B167" s="269">
        <f t="shared" ref="B167:W167" si="37">IF(B$101=0,0,B$101/B$99)</f>
        <v>9.519018415862163E-3</v>
      </c>
      <c r="C167" s="269">
        <f t="shared" si="37"/>
        <v>9.5190184158639637E-3</v>
      </c>
      <c r="D167" s="269">
        <f t="shared" si="37"/>
        <v>9.5190184158641285E-3</v>
      </c>
      <c r="E167" s="269">
        <f t="shared" si="37"/>
        <v>9.5190184158617259E-3</v>
      </c>
      <c r="F167" s="269">
        <f t="shared" si="37"/>
        <v>9.5190184158620364E-3</v>
      </c>
      <c r="G167" s="269">
        <f t="shared" si="37"/>
        <v>9.519018415861908E-3</v>
      </c>
      <c r="H167" s="269">
        <f t="shared" si="37"/>
        <v>9.5190184158615073E-3</v>
      </c>
      <c r="I167" s="269">
        <f t="shared" si="37"/>
        <v>9.519018415861065E-3</v>
      </c>
      <c r="J167" s="269">
        <f t="shared" si="37"/>
        <v>9.5190184158622394E-3</v>
      </c>
      <c r="K167" s="269">
        <f t="shared" si="37"/>
        <v>9.5190184158635768E-3</v>
      </c>
      <c r="L167" s="269">
        <f t="shared" si="37"/>
        <v>9.5190184158628465E-3</v>
      </c>
      <c r="M167" s="269">
        <f t="shared" si="37"/>
        <v>9.5190184158625134E-3</v>
      </c>
      <c r="N167" s="269">
        <f t="shared" si="37"/>
        <v>9.5190184158631189E-3</v>
      </c>
      <c r="O167" s="269">
        <f t="shared" si="37"/>
        <v>9.5190184158623799E-3</v>
      </c>
      <c r="P167" s="269">
        <f t="shared" si="37"/>
        <v>9.5190184158629332E-3</v>
      </c>
      <c r="Q167" s="269">
        <f t="shared" si="37"/>
        <v>9.5190184158633218E-3</v>
      </c>
      <c r="R167" s="269">
        <f t="shared" si="37"/>
        <v>9.5190184158630183E-3</v>
      </c>
      <c r="S167" s="269">
        <f t="shared" si="37"/>
        <v>9.5190184158616548E-3</v>
      </c>
      <c r="T167" s="269">
        <f t="shared" si="37"/>
        <v>9.5190184158620034E-3</v>
      </c>
      <c r="U167" s="269">
        <f t="shared" si="37"/>
        <v>9.5190184158622411E-3</v>
      </c>
      <c r="V167" s="269">
        <f t="shared" si="37"/>
        <v>9.5190184158645604E-3</v>
      </c>
      <c r="W167" s="269">
        <f t="shared" si="37"/>
        <v>9.5190184158636167E-3</v>
      </c>
      <c r="DA167" s="77"/>
    </row>
    <row r="168" spans="1:105" ht="12" customHeight="1" x14ac:dyDescent="0.3">
      <c r="A168" s="202" t="s">
        <v>94</v>
      </c>
      <c r="B168" s="269">
        <f t="shared" ref="B168:W168" si="38">IF(B$102=0,0,B$102/B$99)</f>
        <v>1.5334015362754083E-2</v>
      </c>
      <c r="C168" s="269">
        <f t="shared" si="38"/>
        <v>1.6264126219715746E-2</v>
      </c>
      <c r="D168" s="269">
        <f t="shared" si="38"/>
        <v>1.6865777486894135E-2</v>
      </c>
      <c r="E168" s="269">
        <f t="shared" si="38"/>
        <v>1.4819870274923543E-2</v>
      </c>
      <c r="F168" s="269">
        <f t="shared" si="38"/>
        <v>1.4182816365943974E-2</v>
      </c>
      <c r="G168" s="269">
        <f t="shared" si="38"/>
        <v>1.4460462560816029E-2</v>
      </c>
      <c r="H168" s="269">
        <f t="shared" si="38"/>
        <v>1.2008827015294455E-2</v>
      </c>
      <c r="I168" s="269">
        <f t="shared" si="38"/>
        <v>1.4113779177111469E-2</v>
      </c>
      <c r="J168" s="269">
        <f t="shared" si="38"/>
        <v>1.3440900839281275E-2</v>
      </c>
      <c r="K168" s="269">
        <f t="shared" si="38"/>
        <v>1.4463678544262202E-2</v>
      </c>
      <c r="L168" s="269">
        <f t="shared" si="38"/>
        <v>1.1256783595931573E-2</v>
      </c>
      <c r="M168" s="269">
        <f t="shared" si="38"/>
        <v>1.6739496659088519E-2</v>
      </c>
      <c r="N168" s="269">
        <f t="shared" si="38"/>
        <v>1.6987128180855085E-2</v>
      </c>
      <c r="O168" s="269">
        <f t="shared" si="38"/>
        <v>1.6406313551451251E-2</v>
      </c>
      <c r="P168" s="269">
        <f t="shared" si="38"/>
        <v>1.6325999209674993E-2</v>
      </c>
      <c r="Q168" s="269">
        <f t="shared" si="38"/>
        <v>1.6102333389805198E-2</v>
      </c>
      <c r="R168" s="269">
        <f t="shared" si="38"/>
        <v>1.5412290179700196E-2</v>
      </c>
      <c r="S168" s="269">
        <f t="shared" si="38"/>
        <v>1.3935864560493103E-2</v>
      </c>
      <c r="T168" s="269">
        <f t="shared" si="38"/>
        <v>1.3849437799074273E-2</v>
      </c>
      <c r="U168" s="269">
        <f t="shared" si="38"/>
        <v>1.3781399274680747E-2</v>
      </c>
      <c r="V168" s="269">
        <f t="shared" si="38"/>
        <v>1.508246947789269E-2</v>
      </c>
      <c r="W168" s="269">
        <f t="shared" si="38"/>
        <v>1.5279266543338502E-2</v>
      </c>
      <c r="DA168" s="77"/>
    </row>
    <row r="169" spans="1:105" ht="12" customHeight="1" x14ac:dyDescent="0.3">
      <c r="A169" s="202" t="s">
        <v>95</v>
      </c>
      <c r="B169" s="269">
        <f t="shared" ref="B169:W169" si="39">IF(B$103=0,0,B$103/B$99)</f>
        <v>7.6201889364852999E-3</v>
      </c>
      <c r="C169" s="269">
        <f t="shared" si="39"/>
        <v>7.6201889364867423E-3</v>
      </c>
      <c r="D169" s="269">
        <f t="shared" si="39"/>
        <v>7.6201889364868707E-3</v>
      </c>
      <c r="E169" s="269">
        <f t="shared" si="39"/>
        <v>7.6201889364849503E-3</v>
      </c>
      <c r="F169" s="269">
        <f t="shared" si="39"/>
        <v>7.6201889364851958E-3</v>
      </c>
      <c r="G169" s="269">
        <f t="shared" si="39"/>
        <v>7.6201889364850917E-3</v>
      </c>
      <c r="H169" s="269">
        <f t="shared" si="39"/>
        <v>7.6201889364847734E-3</v>
      </c>
      <c r="I169" s="269">
        <f t="shared" si="39"/>
        <v>7.620188936484416E-3</v>
      </c>
      <c r="J169" s="269">
        <f t="shared" si="39"/>
        <v>7.6201889364853562E-3</v>
      </c>
      <c r="K169" s="269">
        <f t="shared" si="39"/>
        <v>7.6201889364864292E-3</v>
      </c>
      <c r="L169" s="269">
        <f t="shared" si="39"/>
        <v>7.6201889364858463E-3</v>
      </c>
      <c r="M169" s="269">
        <f t="shared" si="39"/>
        <v>7.6201889364855809E-3</v>
      </c>
      <c r="N169" s="269">
        <f t="shared" si="39"/>
        <v>7.6201889364860649E-3</v>
      </c>
      <c r="O169" s="269">
        <f t="shared" si="39"/>
        <v>7.6201889364854725E-3</v>
      </c>
      <c r="P169" s="269">
        <f t="shared" si="39"/>
        <v>7.6201889364859183E-3</v>
      </c>
      <c r="Q169" s="269">
        <f t="shared" si="39"/>
        <v>7.6201889364862245E-3</v>
      </c>
      <c r="R169" s="269">
        <f t="shared" si="39"/>
        <v>7.6201889364859825E-3</v>
      </c>
      <c r="S169" s="269">
        <f t="shared" si="39"/>
        <v>7.6201889364848922E-3</v>
      </c>
      <c r="T169" s="269">
        <f t="shared" si="39"/>
        <v>7.6201889364851689E-3</v>
      </c>
      <c r="U169" s="269">
        <f t="shared" si="39"/>
        <v>7.6201889364853597E-3</v>
      </c>
      <c r="V169" s="269">
        <f t="shared" si="39"/>
        <v>7.6201889364872219E-3</v>
      </c>
      <c r="W169" s="269">
        <f t="shared" si="39"/>
        <v>7.6201889364864613E-3</v>
      </c>
      <c r="DA169" s="77"/>
    </row>
    <row r="170" spans="1:105" ht="12" customHeight="1" x14ac:dyDescent="0.3">
      <c r="A170" s="56" t="s">
        <v>96</v>
      </c>
      <c r="B170" s="270">
        <f t="shared" ref="B170:W170" si="40">IF(B$104=0,0,B$104/B$99)</f>
        <v>7.9394139707682516E-3</v>
      </c>
      <c r="C170" s="270">
        <f t="shared" si="40"/>
        <v>7.9760577189523819E-3</v>
      </c>
      <c r="D170" s="270">
        <f t="shared" si="40"/>
        <v>8.0069494060693736E-3</v>
      </c>
      <c r="E170" s="270">
        <f t="shared" si="40"/>
        <v>7.9871086667396406E-3</v>
      </c>
      <c r="F170" s="270">
        <f t="shared" si="40"/>
        <v>8.0240295508270665E-3</v>
      </c>
      <c r="G170" s="270">
        <f t="shared" si="40"/>
        <v>8.0307709196718469E-3</v>
      </c>
      <c r="H170" s="270">
        <f t="shared" si="40"/>
        <v>8.1664761172963035E-3</v>
      </c>
      <c r="I170" s="270">
        <f t="shared" si="40"/>
        <v>8.0335457720301772E-3</v>
      </c>
      <c r="J170" s="270">
        <f t="shared" si="40"/>
        <v>8.0219556404023812E-3</v>
      </c>
      <c r="K170" s="270">
        <f t="shared" si="40"/>
        <v>7.9572524644719884E-3</v>
      </c>
      <c r="L170" s="270">
        <f t="shared" si="40"/>
        <v>8.2811238496974891E-3</v>
      </c>
      <c r="M170" s="270">
        <f t="shared" si="40"/>
        <v>8.0922983844266827E-3</v>
      </c>
      <c r="N170" s="270">
        <f t="shared" si="40"/>
        <v>8.1363887653625212E-3</v>
      </c>
      <c r="O170" s="270">
        <f t="shared" si="40"/>
        <v>8.1590461710833485E-3</v>
      </c>
      <c r="P170" s="270">
        <f t="shared" si="40"/>
        <v>8.2657510900007621E-3</v>
      </c>
      <c r="Q170" s="270">
        <f t="shared" si="40"/>
        <v>8.3523379939695989E-3</v>
      </c>
      <c r="R170" s="270">
        <f t="shared" si="40"/>
        <v>8.4826525039627607E-3</v>
      </c>
      <c r="S170" s="270">
        <f t="shared" si="40"/>
        <v>8.5862962454754509E-3</v>
      </c>
      <c r="T170" s="270">
        <f t="shared" si="40"/>
        <v>8.5267734175811672E-3</v>
      </c>
      <c r="U170" s="270">
        <f t="shared" si="40"/>
        <v>8.6005800916589166E-3</v>
      </c>
      <c r="V170" s="270">
        <f t="shared" si="40"/>
        <v>8.5906764750801005E-3</v>
      </c>
      <c r="W170" s="270">
        <f t="shared" si="40"/>
        <v>8.3060951146897901E-3</v>
      </c>
      <c r="DA170" s="78"/>
    </row>
    <row r="171" spans="1:105" ht="12" customHeight="1" x14ac:dyDescent="0.3">
      <c r="A171" s="203" t="s">
        <v>1555</v>
      </c>
      <c r="B171" s="271">
        <f t="shared" ref="B171:W171" si="41">IF(B$110=0,0,B$110/B$99)</f>
        <v>0.75639715127348983</v>
      </c>
      <c r="C171" s="271">
        <f t="shared" si="41"/>
        <v>0.74814721692663178</v>
      </c>
      <c r="D171" s="271">
        <f t="shared" si="41"/>
        <v>0.74280403295424879</v>
      </c>
      <c r="E171" s="271">
        <f t="shared" si="41"/>
        <v>0.76089482917485363</v>
      </c>
      <c r="F171" s="271">
        <f t="shared" si="41"/>
        <v>0.76648816243769624</v>
      </c>
      <c r="G171" s="271">
        <f t="shared" si="41"/>
        <v>0.76402935836365626</v>
      </c>
      <c r="H171" s="271">
        <f t="shared" si="41"/>
        <v>0.78556060677322692</v>
      </c>
      <c r="I171" s="271">
        <f t="shared" si="41"/>
        <v>0.76708921943724406</v>
      </c>
      <c r="J171" s="271">
        <f t="shared" si="41"/>
        <v>0.7730437745117863</v>
      </c>
      <c r="K171" s="271">
        <f t="shared" si="41"/>
        <v>0.76406879492340385</v>
      </c>
      <c r="L171" s="271">
        <f t="shared" si="41"/>
        <v>0.79209796940590016</v>
      </c>
      <c r="M171" s="271">
        <f t="shared" si="41"/>
        <v>0.74384077006923288</v>
      </c>
      <c r="N171" s="271">
        <f t="shared" si="41"/>
        <v>0.74161263338343408</v>
      </c>
      <c r="O171" s="271">
        <f t="shared" si="41"/>
        <v>0.74672234066313736</v>
      </c>
      <c r="P171" s="271">
        <f t="shared" si="41"/>
        <v>0.74733332574237543</v>
      </c>
      <c r="Q171" s="271">
        <f t="shared" si="41"/>
        <v>0.74922916913919957</v>
      </c>
      <c r="R171" s="271">
        <f t="shared" si="41"/>
        <v>0.75520439623350355</v>
      </c>
      <c r="S171" s="271">
        <f t="shared" si="41"/>
        <v>0.7681507315244569</v>
      </c>
      <c r="T171" s="271">
        <f t="shared" si="41"/>
        <v>0.76896911019146419</v>
      </c>
      <c r="U171" s="271">
        <f t="shared" si="41"/>
        <v>0.7695020164703823</v>
      </c>
      <c r="V171" s="271">
        <f t="shared" si="41"/>
        <v>0.75801817425048112</v>
      </c>
      <c r="W171" s="271">
        <f t="shared" si="41"/>
        <v>0.75654239038406668</v>
      </c>
      <c r="DA171" s="79"/>
    </row>
    <row r="172" spans="1:105" ht="12" customHeight="1" x14ac:dyDescent="0.3">
      <c r="A172" s="62" t="s">
        <v>1556</v>
      </c>
      <c r="B172" s="320">
        <f t="shared" ref="B172:W172" si="42">IF(B$111=0,0,B$111/B$99)</f>
        <v>0.67933029339278261</v>
      </c>
      <c r="C172" s="320">
        <f t="shared" si="42"/>
        <v>0.66640573732871422</v>
      </c>
      <c r="D172" s="320">
        <f t="shared" si="42"/>
        <v>0.65803872876737135</v>
      </c>
      <c r="E172" s="320">
        <f t="shared" si="42"/>
        <v>0.68641200068739627</v>
      </c>
      <c r="F172" s="320">
        <f t="shared" si="42"/>
        <v>0.69520708782254337</v>
      </c>
      <c r="G172" s="320">
        <f t="shared" si="42"/>
        <v>0.69135286843587129</v>
      </c>
      <c r="H172" s="320">
        <f t="shared" si="42"/>
        <v>0.72520573278831701</v>
      </c>
      <c r="I172" s="320">
        <f t="shared" si="42"/>
        <v>0.69615511716393208</v>
      </c>
      <c r="J172" s="320">
        <f t="shared" si="42"/>
        <v>0.7054914752434801</v>
      </c>
      <c r="K172" s="320">
        <f t="shared" si="42"/>
        <v>0.69137614186200202</v>
      </c>
      <c r="L172" s="320">
        <f t="shared" si="42"/>
        <v>0.73552277229942475</v>
      </c>
      <c r="M172" s="320">
        <f t="shared" si="42"/>
        <v>0.65971013764831654</v>
      </c>
      <c r="N172" s="320">
        <f t="shared" si="42"/>
        <v>0.65623743567134674</v>
      </c>
      <c r="O172" s="320">
        <f t="shared" si="42"/>
        <v>0.66426624518489974</v>
      </c>
      <c r="P172" s="320">
        <f t="shared" si="42"/>
        <v>0.66528088017689879</v>
      </c>
      <c r="Q172" s="320">
        <f t="shared" si="42"/>
        <v>0.66830084022190028</v>
      </c>
      <c r="R172" s="320">
        <f t="shared" si="42"/>
        <v>0.6777441388386759</v>
      </c>
      <c r="S172" s="320">
        <f t="shared" si="42"/>
        <v>0.69811080603064213</v>
      </c>
      <c r="T172" s="320">
        <f t="shared" si="42"/>
        <v>0.69936355487283097</v>
      </c>
      <c r="U172" s="320">
        <f t="shared" si="42"/>
        <v>0.70023841433007883</v>
      </c>
      <c r="V172" s="320">
        <f t="shared" si="42"/>
        <v>0.68221555476398976</v>
      </c>
      <c r="W172" s="320">
        <f t="shared" si="42"/>
        <v>0.67975069327405269</v>
      </c>
      <c r="DA172" s="141"/>
    </row>
    <row r="173" spans="1:105" ht="12" customHeight="1" x14ac:dyDescent="0.3">
      <c r="A173" s="62" t="s">
        <v>1563</v>
      </c>
      <c r="B173" s="320">
        <f t="shared" ref="B173:W173" si="43">IF(B$117=0,0,B$117/B$99)</f>
        <v>7.7066857880707204E-2</v>
      </c>
      <c r="C173" s="320">
        <f t="shared" si="43"/>
        <v>8.1741479597917582E-2</v>
      </c>
      <c r="D173" s="320">
        <f t="shared" si="43"/>
        <v>8.4765304186877416E-2</v>
      </c>
      <c r="E173" s="320">
        <f t="shared" si="43"/>
        <v>7.4482828487457423E-2</v>
      </c>
      <c r="F173" s="320">
        <f t="shared" si="43"/>
        <v>7.1281074615152776E-2</v>
      </c>
      <c r="G173" s="320">
        <f t="shared" si="43"/>
        <v>7.2676489927784901E-2</v>
      </c>
      <c r="H173" s="320">
        <f t="shared" si="43"/>
        <v>6.0354873984909907E-2</v>
      </c>
      <c r="I173" s="320">
        <f t="shared" si="43"/>
        <v>7.0934102273311928E-2</v>
      </c>
      <c r="J173" s="320">
        <f t="shared" si="43"/>
        <v>6.7552299268306193E-2</v>
      </c>
      <c r="K173" s="320">
        <f t="shared" si="43"/>
        <v>7.269265306140188E-2</v>
      </c>
      <c r="L173" s="320">
        <f t="shared" si="43"/>
        <v>5.6575197106475454E-2</v>
      </c>
      <c r="M173" s="320">
        <f t="shared" si="43"/>
        <v>8.4130632420916368E-2</v>
      </c>
      <c r="N173" s="320">
        <f t="shared" si="43"/>
        <v>8.5375197712087389E-2</v>
      </c>
      <c r="O173" s="320">
        <f t="shared" si="43"/>
        <v>8.2456095478237693E-2</v>
      </c>
      <c r="P173" s="320">
        <f t="shared" si="43"/>
        <v>8.2052445565476598E-2</v>
      </c>
      <c r="Q173" s="320">
        <f t="shared" si="43"/>
        <v>8.0928328917299355E-2</v>
      </c>
      <c r="R173" s="320">
        <f t="shared" si="43"/>
        <v>7.7460257394827745E-2</v>
      </c>
      <c r="S173" s="320">
        <f t="shared" si="43"/>
        <v>7.0039925493814742E-2</v>
      </c>
      <c r="T173" s="320">
        <f t="shared" si="43"/>
        <v>6.9605555318633258E-2</v>
      </c>
      <c r="U173" s="320">
        <f t="shared" si="43"/>
        <v>6.926360214030361E-2</v>
      </c>
      <c r="V173" s="320">
        <f t="shared" si="43"/>
        <v>7.5802619486491349E-2</v>
      </c>
      <c r="W173" s="320">
        <f t="shared" si="43"/>
        <v>7.6791697110014004E-2</v>
      </c>
      <c r="DA173" s="141"/>
    </row>
    <row r="174" spans="1:105" ht="12" customHeight="1" x14ac:dyDescent="0.3">
      <c r="A174" s="203" t="s">
        <v>1565</v>
      </c>
      <c r="B174" s="271">
        <f t="shared" ref="B174:W174" si="44">IF(B$118=0,0,B$118/B$99)</f>
        <v>6.3139349375443604E-2</v>
      </c>
      <c r="C174" s="271">
        <f t="shared" si="44"/>
        <v>6.6969174308203303E-2</v>
      </c>
      <c r="D174" s="271">
        <f t="shared" si="44"/>
        <v>6.9446533868754309E-2</v>
      </c>
      <c r="E174" s="271">
        <f t="shared" si="44"/>
        <v>6.1022305303018082E-2</v>
      </c>
      <c r="F174" s="271">
        <f t="shared" si="44"/>
        <v>5.8399171806768055E-2</v>
      </c>
      <c r="G174" s="271">
        <f t="shared" si="44"/>
        <v>5.9542407918515387E-2</v>
      </c>
      <c r="H174" s="271">
        <f t="shared" si="44"/>
        <v>4.9447552162342395E-2</v>
      </c>
      <c r="I174" s="271">
        <f t="shared" si="44"/>
        <v>5.8114904243284193E-2</v>
      </c>
      <c r="J174" s="271">
        <f t="shared" si="44"/>
        <v>5.5344260060768015E-2</v>
      </c>
      <c r="K174" s="271">
        <f t="shared" si="44"/>
        <v>5.9555650053571989E-2</v>
      </c>
      <c r="L174" s="271">
        <f t="shared" si="44"/>
        <v>4.6350937800262657E-2</v>
      </c>
      <c r="M174" s="271">
        <f t="shared" si="44"/>
        <v>6.8926559868623491E-2</v>
      </c>
      <c r="N174" s="271">
        <f t="shared" si="44"/>
        <v>6.9946207547284978E-2</v>
      </c>
      <c r="O174" s="271">
        <f t="shared" si="44"/>
        <v>6.7554644936921759E-2</v>
      </c>
      <c r="P174" s="271">
        <f t="shared" si="44"/>
        <v>6.7223942562800829E-2</v>
      </c>
      <c r="Q174" s="271">
        <f t="shared" si="44"/>
        <v>6.6302976070331657E-2</v>
      </c>
      <c r="R174" s="271">
        <f t="shared" si="44"/>
        <v>6.3461653801097445E-2</v>
      </c>
      <c r="S174" s="271">
        <f t="shared" si="44"/>
        <v>5.7382322928350195E-2</v>
      </c>
      <c r="T174" s="271">
        <f t="shared" si="44"/>
        <v>5.7026452052032509E-2</v>
      </c>
      <c r="U174" s="271">
        <f t="shared" si="44"/>
        <v>5.6746296589745227E-2</v>
      </c>
      <c r="V174" s="271">
        <f t="shared" si="44"/>
        <v>6.2103583913332747E-2</v>
      </c>
      <c r="W174" s="271">
        <f t="shared" si="44"/>
        <v>6.2913915609062385E-2</v>
      </c>
      <c r="DA174" s="79"/>
    </row>
    <row r="175" spans="1:105" ht="12" customHeight="1" x14ac:dyDescent="0.3">
      <c r="A175" s="203" t="s">
        <v>1567</v>
      </c>
      <c r="B175" s="271">
        <f t="shared" ref="B175:W175" si="45">IF(B$119=0,0,B$119/B$99)</f>
        <v>7.5221028287131994E-2</v>
      </c>
      <c r="C175" s="271">
        <f t="shared" si="45"/>
        <v>7.5257000848386726E-2</v>
      </c>
      <c r="D175" s="271">
        <f t="shared" si="45"/>
        <v>7.5279715313431278E-2</v>
      </c>
      <c r="E175" s="271">
        <f t="shared" si="45"/>
        <v>7.5195899560834223E-2</v>
      </c>
      <c r="F175" s="271">
        <f t="shared" si="45"/>
        <v>7.5166475015786827E-2</v>
      </c>
      <c r="G175" s="271">
        <f t="shared" si="45"/>
        <v>7.5177537037726963E-2</v>
      </c>
      <c r="H175" s="271">
        <f t="shared" si="45"/>
        <v>7.5064792176197451E-2</v>
      </c>
      <c r="I175" s="271">
        <f t="shared" si="45"/>
        <v>7.5162860680925037E-2</v>
      </c>
      <c r="J175" s="271">
        <f t="shared" si="45"/>
        <v>7.5135685375060324E-2</v>
      </c>
      <c r="K175" s="271">
        <f t="shared" si="45"/>
        <v>7.5183344755698128E-2</v>
      </c>
      <c r="L175" s="271">
        <f t="shared" si="45"/>
        <v>7.5024572407955958E-2</v>
      </c>
      <c r="M175" s="271">
        <f t="shared" si="45"/>
        <v>7.5267860848147503E-2</v>
      </c>
      <c r="N175" s="271">
        <f t="shared" si="45"/>
        <v>7.5274788485467467E-2</v>
      </c>
      <c r="O175" s="271">
        <f t="shared" si="45"/>
        <v>7.524881075367508E-2</v>
      </c>
      <c r="P175" s="271">
        <f t="shared" si="45"/>
        <v>7.5237225743707226E-2</v>
      </c>
      <c r="Q175" s="271">
        <f t="shared" si="45"/>
        <v>7.5221213240840232E-2</v>
      </c>
      <c r="R175" s="271">
        <f t="shared" si="45"/>
        <v>7.5182370833046172E-2</v>
      </c>
      <c r="S175" s="271">
        <f t="shared" si="45"/>
        <v>7.5112781994374322E-2</v>
      </c>
      <c r="T175" s="271">
        <f t="shared" si="45"/>
        <v>7.5113770113402797E-2</v>
      </c>
      <c r="U175" s="271">
        <f t="shared" si="45"/>
        <v>7.5105236021128507E-2</v>
      </c>
      <c r="V175" s="271">
        <f t="shared" si="45"/>
        <v>7.5160275642063068E-2</v>
      </c>
      <c r="W175" s="271">
        <f t="shared" si="45"/>
        <v>7.519044690227486E-2</v>
      </c>
      <c r="DA175" s="79"/>
    </row>
    <row r="176" spans="1:105" ht="12" customHeight="1" x14ac:dyDescent="0.3">
      <c r="A176" s="62" t="s">
        <v>1568</v>
      </c>
      <c r="B176" s="320">
        <f t="shared" ref="B176:W176" si="46">IF(B$120=0,0,B$120/B$99)</f>
        <v>5.6809305447756801E-2</v>
      </c>
      <c r="C176" s="320">
        <f t="shared" si="46"/>
        <v>5.572848355542908E-2</v>
      </c>
      <c r="D176" s="320">
        <f t="shared" si="46"/>
        <v>5.5028788650508212E-2</v>
      </c>
      <c r="E176" s="320">
        <f t="shared" si="46"/>
        <v>5.7401516448361591E-2</v>
      </c>
      <c r="F176" s="320">
        <f t="shared" si="46"/>
        <v>5.81370096191502E-2</v>
      </c>
      <c r="G176" s="320">
        <f t="shared" si="46"/>
        <v>5.7814698766050179E-2</v>
      </c>
      <c r="H176" s="320">
        <f t="shared" si="46"/>
        <v>6.0645659978856861E-2</v>
      </c>
      <c r="I176" s="320">
        <f t="shared" si="46"/>
        <v>5.8216289004969127E-2</v>
      </c>
      <c r="J176" s="320">
        <f t="shared" si="46"/>
        <v>5.8997046205213732E-2</v>
      </c>
      <c r="K176" s="320">
        <f t="shared" si="46"/>
        <v>5.7816645016919202E-2</v>
      </c>
      <c r="L176" s="320">
        <f t="shared" si="46"/>
        <v>6.1508427110844907E-2</v>
      </c>
      <c r="M176" s="320">
        <f t="shared" si="46"/>
        <v>5.5168560980064563E-2</v>
      </c>
      <c r="N176" s="320">
        <f t="shared" si="46"/>
        <v>5.4878154694260051E-2</v>
      </c>
      <c r="O176" s="320">
        <f t="shared" si="46"/>
        <v>5.554956754964633E-2</v>
      </c>
      <c r="P176" s="320">
        <f t="shared" si="46"/>
        <v>5.5634416863358814E-2</v>
      </c>
      <c r="Q176" s="320">
        <f t="shared" si="46"/>
        <v>5.5886962398726689E-2</v>
      </c>
      <c r="R176" s="320">
        <f t="shared" si="46"/>
        <v>5.6676662550144204E-2</v>
      </c>
      <c r="S176" s="320">
        <f t="shared" si="46"/>
        <v>5.8379834377919972E-2</v>
      </c>
      <c r="T176" s="320">
        <f t="shared" si="46"/>
        <v>5.8484596070895269E-2</v>
      </c>
      <c r="U176" s="320">
        <f t="shared" si="46"/>
        <v>5.8557756591799494E-2</v>
      </c>
      <c r="V176" s="320">
        <f t="shared" si="46"/>
        <v>5.7050586745128209E-2</v>
      </c>
      <c r="W176" s="320">
        <f t="shared" si="46"/>
        <v>5.6844461579461117E-2</v>
      </c>
      <c r="DA176" s="141"/>
    </row>
    <row r="177" spans="1:105" ht="12" customHeight="1" x14ac:dyDescent="0.3">
      <c r="A177" s="62" t="s">
        <v>1575</v>
      </c>
      <c r="B177" s="320">
        <f t="shared" ref="B177:W177" si="47">IF(B$126=0,0,B$126/B$99)</f>
        <v>1.8411722839375193E-2</v>
      </c>
      <c r="C177" s="320">
        <f t="shared" si="47"/>
        <v>1.952851729295765E-2</v>
      </c>
      <c r="D177" s="320">
        <f t="shared" si="47"/>
        <v>2.0250926662923073E-2</v>
      </c>
      <c r="E177" s="320">
        <f t="shared" si="47"/>
        <v>1.7794383112472639E-2</v>
      </c>
      <c r="F177" s="320">
        <f t="shared" si="47"/>
        <v>1.7029465396636627E-2</v>
      </c>
      <c r="G177" s="320">
        <f t="shared" si="47"/>
        <v>1.7362838271676784E-2</v>
      </c>
      <c r="H177" s="320">
        <f t="shared" si="47"/>
        <v>1.4419132197340596E-2</v>
      </c>
      <c r="I177" s="320">
        <f t="shared" si="47"/>
        <v>1.6946571675955924E-2</v>
      </c>
      <c r="J177" s="320">
        <f t="shared" si="47"/>
        <v>1.6138639169846588E-2</v>
      </c>
      <c r="K177" s="320">
        <f t="shared" si="47"/>
        <v>1.736669973877893E-2</v>
      </c>
      <c r="L177" s="320">
        <f t="shared" si="47"/>
        <v>1.3516145297111063E-2</v>
      </c>
      <c r="M177" s="320">
        <f t="shared" si="47"/>
        <v>2.009929986808294E-2</v>
      </c>
      <c r="N177" s="320">
        <f t="shared" si="47"/>
        <v>2.0396633791207413E-2</v>
      </c>
      <c r="O177" s="320">
        <f t="shared" si="47"/>
        <v>1.9699243204028747E-2</v>
      </c>
      <c r="P177" s="320">
        <f t="shared" si="47"/>
        <v>1.9602808880348401E-2</v>
      </c>
      <c r="Q177" s="320">
        <f t="shared" si="47"/>
        <v>1.9334250842113546E-2</v>
      </c>
      <c r="R177" s="320">
        <f t="shared" si="47"/>
        <v>1.8505708282901961E-2</v>
      </c>
      <c r="S177" s="320">
        <f t="shared" si="47"/>
        <v>1.6732947616454351E-2</v>
      </c>
      <c r="T177" s="320">
        <f t="shared" si="47"/>
        <v>1.6629174042507536E-2</v>
      </c>
      <c r="U177" s="320">
        <f t="shared" si="47"/>
        <v>1.6547479429329017E-2</v>
      </c>
      <c r="V177" s="320">
        <f t="shared" si="47"/>
        <v>1.8109688896934859E-2</v>
      </c>
      <c r="W177" s="320">
        <f t="shared" si="47"/>
        <v>1.834598532281374E-2</v>
      </c>
      <c r="DA177" s="141"/>
    </row>
    <row r="178" spans="1:105" ht="12" customHeight="1" x14ac:dyDescent="0.3">
      <c r="A178" s="41" t="s">
        <v>1577</v>
      </c>
      <c r="B178" s="321">
        <f t="shared" ref="B178:W178" si="48">IF(B$127=0,0,B$127/B$99)</f>
        <v>5.6339727135011307E-2</v>
      </c>
      <c r="C178" s="321">
        <f t="shared" si="48"/>
        <v>5.9757109382704614E-2</v>
      </c>
      <c r="D178" s="321">
        <f t="shared" si="48"/>
        <v>6.1967676375196235E-2</v>
      </c>
      <c r="E178" s="321">
        <f t="shared" si="48"/>
        <v>5.4450672424231621E-2</v>
      </c>
      <c r="F178" s="321">
        <f t="shared" si="48"/>
        <v>5.2110030227577778E-2</v>
      </c>
      <c r="G178" s="321">
        <f t="shared" si="48"/>
        <v>5.313014860421382E-2</v>
      </c>
      <c r="H178" s="321">
        <f t="shared" si="48"/>
        <v>4.4122431160244092E-2</v>
      </c>
      <c r="I178" s="321">
        <f t="shared" si="48"/>
        <v>5.185637609400752E-2</v>
      </c>
      <c r="J178" s="321">
        <f t="shared" si="48"/>
        <v>4.9384108977300785E-2</v>
      </c>
      <c r="K178" s="321">
        <f t="shared" si="48"/>
        <v>5.3141964663187394E-2</v>
      </c>
      <c r="L178" s="321">
        <f t="shared" si="48"/>
        <v>4.1359298344849804E-2</v>
      </c>
      <c r="M178" s="321">
        <f t="shared" si="48"/>
        <v>6.1503699575079541E-2</v>
      </c>
      <c r="N178" s="321">
        <f t="shared" si="48"/>
        <v>6.2413539042192843E-2</v>
      </c>
      <c r="O178" s="321">
        <f t="shared" si="48"/>
        <v>6.0279529328330299E-2</v>
      </c>
      <c r="P178" s="321">
        <f t="shared" si="48"/>
        <v>5.9984441056037757E-2</v>
      </c>
      <c r="Q178" s="321">
        <f t="shared" si="48"/>
        <v>5.9162655570449911E-2</v>
      </c>
      <c r="R178" s="321">
        <f t="shared" si="48"/>
        <v>5.662732185328706E-2</v>
      </c>
      <c r="S178" s="321">
        <f t="shared" si="48"/>
        <v>5.1202688151451035E-2</v>
      </c>
      <c r="T178" s="321">
        <f t="shared" si="48"/>
        <v>5.0885141831044492E-2</v>
      </c>
      <c r="U178" s="321">
        <f t="shared" si="48"/>
        <v>5.0635156957003533E-2</v>
      </c>
      <c r="V178" s="321">
        <f t="shared" si="48"/>
        <v>5.541550564574315E-2</v>
      </c>
      <c r="W178" s="321">
        <f t="shared" si="48"/>
        <v>5.6138570851163479E-2</v>
      </c>
      <c r="DA178" s="82"/>
    </row>
    <row r="179" spans="1:105" ht="12" hidden="1" customHeight="1" x14ac:dyDescent="0.3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3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3">
      <c r="A181" s="32" t="s">
        <v>254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3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3">
      <c r="A183" s="35" t="s">
        <v>49</v>
      </c>
      <c r="B183" s="322">
        <f t="shared" ref="B183:W183" si="49">SUM(B184:B190,B191:B192)</f>
        <v>81.029370629370661</v>
      </c>
      <c r="C183" s="322">
        <f t="shared" si="49"/>
        <v>73.184383221108305</v>
      </c>
      <c r="D183" s="322">
        <f t="shared" si="49"/>
        <v>72.65361719353406</v>
      </c>
      <c r="E183" s="322">
        <f t="shared" si="49"/>
        <v>76.743837372624711</v>
      </c>
      <c r="F183" s="322">
        <f t="shared" si="49"/>
        <v>78.556758376872466</v>
      </c>
      <c r="G183" s="322">
        <f t="shared" si="49"/>
        <v>77.465979429430163</v>
      </c>
      <c r="H183" s="322">
        <f t="shared" si="49"/>
        <v>70.503158040786431</v>
      </c>
      <c r="I183" s="322">
        <f t="shared" si="49"/>
        <v>69.795283470032857</v>
      </c>
      <c r="J183" s="322">
        <f t="shared" si="49"/>
        <v>74.683545707668117</v>
      </c>
      <c r="K183" s="322">
        <f t="shared" si="49"/>
        <v>73.968841375377934</v>
      </c>
      <c r="L183" s="322">
        <f t="shared" si="49"/>
        <v>75.0503224806356</v>
      </c>
      <c r="M183" s="322">
        <f t="shared" si="49"/>
        <v>75.808807698353036</v>
      </c>
      <c r="N183" s="322">
        <f t="shared" si="49"/>
        <v>76.089069599693502</v>
      </c>
      <c r="O183" s="322">
        <f t="shared" si="49"/>
        <v>78.698036316135031</v>
      </c>
      <c r="P183" s="322">
        <f t="shared" si="49"/>
        <v>75.995734282271883</v>
      </c>
      <c r="Q183" s="322">
        <f t="shared" si="49"/>
        <v>77.631078878676803</v>
      </c>
      <c r="R183" s="322">
        <f t="shared" si="49"/>
        <v>79.509814414723252</v>
      </c>
      <c r="S183" s="322">
        <f t="shared" si="49"/>
        <v>79.732903116087769</v>
      </c>
      <c r="T183" s="322">
        <f t="shared" si="49"/>
        <v>80.355484203975138</v>
      </c>
      <c r="U183" s="322">
        <f t="shared" si="49"/>
        <v>80.202136018873517</v>
      </c>
      <c r="V183" s="322">
        <f t="shared" si="49"/>
        <v>77.236627125946626</v>
      </c>
      <c r="W183" s="322">
        <f t="shared" si="49"/>
        <v>77.616005775261144</v>
      </c>
      <c r="DA183" s="95"/>
    </row>
    <row r="184" spans="1:105" ht="12" customHeight="1" x14ac:dyDescent="0.3">
      <c r="A184" s="55" t="s">
        <v>92</v>
      </c>
      <c r="B184" s="275">
        <f>IF(B$6=0,0,B$6/NMM!B$9*1000)</f>
        <v>0.37538107568634155</v>
      </c>
      <c r="C184" s="275">
        <f>IF(C$6=0,0,C$6/NMM!C$9*1000)</f>
        <v>0.33903795973726714</v>
      </c>
      <c r="D184" s="275">
        <f>IF(D$6=0,0,D$6/NMM!D$9*1000)</f>
        <v>0.33657910412946174</v>
      </c>
      <c r="E184" s="275">
        <f>IF(E$6=0,0,E$6/NMM!E$9*1000)</f>
        <v>0.35552768090724529</v>
      </c>
      <c r="F184" s="275">
        <f>IF(F$6=0,0,F$6/NMM!F$9*1000)</f>
        <v>0.3639263174932354</v>
      </c>
      <c r="G184" s="275">
        <f>IF(G$6=0,0,G$6/NMM!G$9*1000)</f>
        <v>0.35887311553146012</v>
      </c>
      <c r="H184" s="275">
        <f>IF(H$6=0,0,H$6/NMM!H$9*1000)</f>
        <v>0.32661676993257815</v>
      </c>
      <c r="I184" s="275">
        <f>IF(I$6=0,0,I$6/NMM!I$9*1000)</f>
        <v>0.32333743164134143</v>
      </c>
      <c r="J184" s="275">
        <f>IF(J$6=0,0,J$6/NMM!J$9*1000)</f>
        <v>0.34598306152522595</v>
      </c>
      <c r="K184" s="275">
        <f>IF(K$6=0,0,K$6/NMM!K$9*1000)</f>
        <v>0.34267208330866694</v>
      </c>
      <c r="L184" s="275">
        <f>IF(L$6=0,0,L$6/NMM!L$9*1000)</f>
        <v>0.34768221158036172</v>
      </c>
      <c r="M184" s="275">
        <f>IF(M$6=0,0,M$6/NMM!M$9*1000)</f>
        <v>0.3511960115113108</v>
      </c>
      <c r="N184" s="275">
        <f>IF(N$6=0,0,N$6/NMM!N$9*1000)</f>
        <v>0.35249436806006462</v>
      </c>
      <c r="O184" s="275">
        <f>IF(O$6=0,0,O$6/NMM!O$9*1000)</f>
        <v>0.36458080936946735</v>
      </c>
      <c r="P184" s="275">
        <f>IF(P$6=0,0,P$6/NMM!P$9*1000)</f>
        <v>0.35206197778502263</v>
      </c>
      <c r="Q184" s="275">
        <f>IF(Q$6=0,0,Q$6/NMM!Q$9*1000)</f>
        <v>0.3596379642322502</v>
      </c>
      <c r="R184" s="275">
        <f>IF(R$6=0,0,R$6/NMM!R$9*1000)</f>
        <v>0.36834149680289269</v>
      </c>
      <c r="S184" s="275">
        <f>IF(S$6=0,0,S$6/NMM!S$9*1000)</f>
        <v>0.36937498967151189</v>
      </c>
      <c r="T184" s="275">
        <f>IF(T$6=0,0,T$6/NMM!T$9*1000)</f>
        <v>0.37225919272847119</v>
      </c>
      <c r="U184" s="275">
        <f>IF(U$6=0,0,U$6/NMM!U$9*1000)</f>
        <v>0.37154878357397808</v>
      </c>
      <c r="V184" s="275">
        <f>IF(V$6=0,0,V$6/NMM!V$9*1000)</f>
        <v>0.35781060555850164</v>
      </c>
      <c r="W184" s="275">
        <f>IF(W$6=0,0,W$6/NMM!W$9*1000)</f>
        <v>0.35956813575240437</v>
      </c>
      <c r="DA184" s="76"/>
    </row>
    <row r="185" spans="1:105" ht="12" customHeight="1" x14ac:dyDescent="0.3">
      <c r="A185" s="202" t="s">
        <v>93</v>
      </c>
      <c r="B185" s="276">
        <f>IF(B$7=0,0,B$7/NMM!B$9*1000)</f>
        <v>0.15009268930702951</v>
      </c>
      <c r="C185" s="276">
        <f>IF(C$7=0,0,C$7/NMM!C$9*1000)</f>
        <v>0.13556122684419697</v>
      </c>
      <c r="D185" s="276">
        <f>IF(D$7=0,0,D$7/NMM!D$9*1000)</f>
        <v>0.13457807592184853</v>
      </c>
      <c r="E185" s="276">
        <f>IF(E$7=0,0,E$7/NMM!E$9*1000)</f>
        <v>0.14215449101394728</v>
      </c>
      <c r="F185" s="276">
        <f>IF(F$7=0,0,F$7/NMM!F$9*1000)</f>
        <v>0.14551260902615348</v>
      </c>
      <c r="G185" s="276">
        <f>IF(G$7=0,0,G$7/NMM!G$9*1000)</f>
        <v>0.14349213244600709</v>
      </c>
      <c r="H185" s="276">
        <f>IF(H$7=0,0,H$7/NMM!H$9*1000)</f>
        <v>0.13059472772388261</v>
      </c>
      <c r="I185" s="276">
        <f>IF(I$7=0,0,I$7/NMM!I$9*1000)</f>
        <v>0.12928351430594653</v>
      </c>
      <c r="J185" s="276">
        <f>IF(J$7=0,0,J$7/NMM!J$9*1000)</f>
        <v>0.13833816226365003</v>
      </c>
      <c r="K185" s="276">
        <f>IF(K$7=0,0,K$7/NMM!K$9*1000)</f>
        <v>0.13701429791100056</v>
      </c>
      <c r="L185" s="276">
        <f>IF(L$7=0,0,L$7/NMM!L$9*1000)</f>
        <v>0.13901755187018575</v>
      </c>
      <c r="M185" s="276">
        <f>IF(M$7=0,0,M$7/NMM!M$9*1000)</f>
        <v>0.1404225126300182</v>
      </c>
      <c r="N185" s="276">
        <f>IF(N$7=0,0,N$7/NMM!N$9*1000)</f>
        <v>0.14094164861929404</v>
      </c>
      <c r="O185" s="276">
        <f>IF(O$7=0,0,O$7/NMM!O$9*1000)</f>
        <v>0.14577430161588686</v>
      </c>
      <c r="P185" s="276">
        <f>IF(P$7=0,0,P$7/NMM!P$9*1000)</f>
        <v>0.1407687613231175</v>
      </c>
      <c r="Q185" s="276">
        <f>IF(Q$7=0,0,Q$7/NMM!Q$9*1000)</f>
        <v>0.14379795020254874</v>
      </c>
      <c r="R185" s="276">
        <f>IF(R$7=0,0,R$7/NMM!R$9*1000)</f>
        <v>0.14727797808517587</v>
      </c>
      <c r="S185" s="276">
        <f>IF(S$7=0,0,S$7/NMM!S$9*1000)</f>
        <v>0.14769121075479585</v>
      </c>
      <c r="T185" s="276">
        <f>IF(T$7=0,0,T$7/NMM!T$9*1000)</f>
        <v>0.14884443296381394</v>
      </c>
      <c r="U185" s="276">
        <f>IF(U$7=0,0,U$7/NMM!U$9*1000)</f>
        <v>0.1485603823618723</v>
      </c>
      <c r="V185" s="276">
        <f>IF(V$7=0,0,V$7/NMM!V$9*1000)</f>
        <v>0.14306729755265157</v>
      </c>
      <c r="W185" s="276">
        <f>IF(W$7=0,0,W$7/NMM!W$9*1000)</f>
        <v>0.14377002992363982</v>
      </c>
      <c r="DA185" s="77"/>
    </row>
    <row r="186" spans="1:105" ht="12" customHeight="1" x14ac:dyDescent="0.3">
      <c r="A186" s="202" t="s">
        <v>94</v>
      </c>
      <c r="B186" s="276">
        <f>IF(B$8=0,0,B$8/NMM!B$9*1000)</f>
        <v>0.52462594877065738</v>
      </c>
      <c r="C186" s="276">
        <f>IF(C$8=0,0,C$8/NMM!C$9*1000)</f>
        <v>0.49604104150986239</v>
      </c>
      <c r="D186" s="276">
        <f>IF(D$8=0,0,D$8/NMM!D$9*1000)</f>
        <v>0.50280436846275034</v>
      </c>
      <c r="E186" s="276">
        <f>IF(E$8=0,0,E$8/NMM!E$9*1000)</f>
        <v>0.46417599574113633</v>
      </c>
      <c r="F186" s="276">
        <f>IF(F$8=0,0,F$8/NMM!F$9*1000)</f>
        <v>0.46042825009515637</v>
      </c>
      <c r="G186" s="276">
        <f>IF(G$8=0,0,G$8/NMM!G$9*1000)</f>
        <v>0.46511865540094322</v>
      </c>
      <c r="H186" s="276">
        <f>IF(H$8=0,0,H$8/NMM!H$9*1000)</f>
        <v>0.3388631169849235</v>
      </c>
      <c r="I186" s="276">
        <f>IF(I$8=0,0,I$8/NMM!I$9*1000)</f>
        <v>0.41848128858183203</v>
      </c>
      <c r="J186" s="276">
        <f>IF(J$8=0,0,J$8/NMM!J$9*1000)</f>
        <v>0.41734985099226674</v>
      </c>
      <c r="K186" s="276">
        <f>IF(K$8=0,0,K$8/NMM!K$9*1000)</f>
        <v>0.44496014409326462</v>
      </c>
      <c r="L186" s="276">
        <f>IF(L$8=0,0,L$8/NMM!L$9*1000)</f>
        <v>0.33431150204780741</v>
      </c>
      <c r="M186" s="276">
        <f>IF(M$8=0,0,M$8/NMM!M$9*1000)</f>
        <v>0.55283393503347222</v>
      </c>
      <c r="N186" s="276">
        <f>IF(N$8=0,0,N$8/NMM!N$9*1000)</f>
        <v>0.5709622785634767</v>
      </c>
      <c r="O186" s="276">
        <f>IF(O$8=0,0,O$8/NMM!O$9*1000)</f>
        <v>0.571213160274194</v>
      </c>
      <c r="P186" s="276">
        <f>IF(P$8=0,0,P$8/NMM!P$9*1000)</f>
        <v>0.54463285115695781</v>
      </c>
      <c r="Q186" s="276">
        <f>IF(Q$8=0,0,Q$8/NMM!Q$9*1000)</f>
        <v>0.54923417468774915</v>
      </c>
      <c r="R186" s="276">
        <f>IF(R$8=0,0,R$8/NMM!R$9*1000)</f>
        <v>0.53203768400632845</v>
      </c>
      <c r="S186" s="276">
        <f>IF(S$8=0,0,S$8/NMM!S$9*1000)</f>
        <v>0.47266327658978063</v>
      </c>
      <c r="T186" s="276">
        <f>IF(T$8=0,0,T$8/NMM!T$9*1000)</f>
        <v>0.46936021407462791</v>
      </c>
      <c r="U186" s="276">
        <f>IF(U$8=0,0,U$8/NMM!U$9*1000)</f>
        <v>0.46577217244835029</v>
      </c>
      <c r="V186" s="276">
        <f>IF(V$8=0,0,V$8/NMM!V$9*1000)</f>
        <v>0.50041327129755286</v>
      </c>
      <c r="W186" s="276">
        <f>IF(W$8=0,0,W$8/NMM!W$9*1000)</f>
        <v>0.51296418324774429</v>
      </c>
      <c r="DA186" s="77"/>
    </row>
    <row r="187" spans="1:105" ht="12" customHeight="1" x14ac:dyDescent="0.3">
      <c r="A187" s="202" t="s">
        <v>95</v>
      </c>
      <c r="B187" s="276">
        <f>IF(B$9=0,0,B$9/NMM!B$9*1000)</f>
        <v>7.4896992234747023E-2</v>
      </c>
      <c r="C187" s="276">
        <f>IF(C$9=0,0,C$9/NMM!C$9*1000)</f>
        <v>6.7645720795323827E-2</v>
      </c>
      <c r="D187" s="276">
        <f>IF(D$9=0,0,D$9/NMM!D$9*1000)</f>
        <v>6.7155123636083849E-2</v>
      </c>
      <c r="E187" s="276">
        <f>IF(E$9=0,0,E$9/NMM!E$9*1000)</f>
        <v>7.093579213459654E-2</v>
      </c>
      <c r="F187" s="276">
        <f>IF(F$9=0,0,F$9/NMM!F$9*1000)</f>
        <v>7.2611509585225206E-2</v>
      </c>
      <c r="G187" s="276">
        <f>IF(G$9=0,0,G$9/NMM!G$9*1000)</f>
        <v>7.1603281806561322E-2</v>
      </c>
      <c r="H187" s="276">
        <f>IF(H$9=0,0,H$9/NMM!H$9*1000)</f>
        <v>6.5167413239070063E-2</v>
      </c>
      <c r="I187" s="276">
        <f>IF(I$9=0,0,I$9/NMM!I$9*1000)</f>
        <v>6.4513111276498364E-2</v>
      </c>
      <c r="J187" s="276">
        <f>IF(J$9=0,0,J$9/NMM!J$9*1000)</f>
        <v>6.9031425265724242E-2</v>
      </c>
      <c r="K187" s="276">
        <f>IF(K$9=0,0,K$9/NMM!K$9*1000)</f>
        <v>6.837081042433503E-2</v>
      </c>
      <c r="L187" s="276">
        <f>IF(L$9=0,0,L$9/NMM!L$9*1000)</f>
        <v>6.9370444030195724E-2</v>
      </c>
      <c r="M187" s="276">
        <f>IF(M$9=0,0,M$9/NMM!M$9*1000)</f>
        <v>7.007152637874399E-2</v>
      </c>
      <c r="N187" s="276">
        <f>IF(N$9=0,0,N$9/NMM!N$9*1000)</f>
        <v>7.0330577797817651E-2</v>
      </c>
      <c r="O187" s="276">
        <f>IF(O$9=0,0,O$9/NMM!O$9*1000)</f>
        <v>7.2742095478193353E-2</v>
      </c>
      <c r="P187" s="276">
        <f>IF(P$9=0,0,P$9/NMM!P$9*1000)</f>
        <v>7.0244306184330002E-2</v>
      </c>
      <c r="Q187" s="276">
        <f>IF(Q$9=0,0,Q$9/NMM!Q$9*1000)</f>
        <v>7.1755886375396108E-2</v>
      </c>
      <c r="R187" s="276">
        <f>IF(R$9=0,0,R$9/NMM!R$9*1000)</f>
        <v>7.3492437452635145E-2</v>
      </c>
      <c r="S187" s="276">
        <f>IF(S$9=0,0,S$9/NMM!S$9*1000)</f>
        <v>7.369864259287591E-2</v>
      </c>
      <c r="T187" s="276">
        <f>IF(T$9=0,0,T$9/NMM!T$9*1000)</f>
        <v>7.4274106162970782E-2</v>
      </c>
      <c r="U187" s="276">
        <f>IF(U$9=0,0,U$9/NMM!U$9*1000)</f>
        <v>7.4132363511639002E-2</v>
      </c>
      <c r="V187" s="276">
        <f>IF(V$9=0,0,V$9/NMM!V$9*1000)</f>
        <v>7.1391287099453318E-2</v>
      </c>
      <c r="W187" s="276">
        <f>IF(W$9=0,0,W$9/NMM!W$9*1000)</f>
        <v>7.1741954018515255E-2</v>
      </c>
      <c r="DA187" s="77"/>
    </row>
    <row r="188" spans="1:105" ht="12" customHeight="1" x14ac:dyDescent="0.3">
      <c r="A188" s="56" t="s">
        <v>96</v>
      </c>
      <c r="B188" s="277">
        <f>IF(B$10=0,0,B$10/NMM!B$9*1000)</f>
        <v>0.28512123236659165</v>
      </c>
      <c r="C188" s="277">
        <f>IF(C$10=0,0,C$10/NMM!C$9*1000)</f>
        <v>0.25534208568410632</v>
      </c>
      <c r="D188" s="277">
        <f>IF(D$10=0,0,D$10/NMM!D$9*1000)</f>
        <v>0.25055726453678423</v>
      </c>
      <c r="E188" s="277">
        <f>IF(E$10=0,0,E$10/NMM!E$9*1000)</f>
        <v>0.26258814034724232</v>
      </c>
      <c r="F188" s="277">
        <f>IF(F$10=0,0,F$10/NMM!F$9*1000)</f>
        <v>0.27342564212515413</v>
      </c>
      <c r="G188" s="277">
        <f>IF(G$10=0,0,G$10/NMM!G$9*1000)</f>
        <v>0.27113529155257032</v>
      </c>
      <c r="H188" s="277">
        <f>IF(H$10=0,0,H$10/NMM!H$9*1000)</f>
        <v>0.24188316765223405</v>
      </c>
      <c r="I188" s="277">
        <f>IF(I$10=0,0,I$10/NMM!I$9*1000)</f>
        <v>0.25002718843644056</v>
      </c>
      <c r="J188" s="277">
        <f>IF(J$10=0,0,J$10/NMM!J$9*1000)</f>
        <v>0.2614564622722671</v>
      </c>
      <c r="K188" s="277">
        <f>IF(K$10=0,0,K$10/NMM!K$9*1000)</f>
        <v>0.25695242886091724</v>
      </c>
      <c r="L188" s="277">
        <f>IF(L$10=0,0,L$10/NMM!L$9*1000)</f>
        <v>0.25815082674535517</v>
      </c>
      <c r="M188" s="277">
        <f>IF(M$10=0,0,M$10/NMM!M$9*1000)</f>
        <v>0.28052490597898544</v>
      </c>
      <c r="N188" s="277">
        <f>IF(N$10=0,0,N$10/NMM!N$9*1000)</f>
        <v>0.2870558376324564</v>
      </c>
      <c r="O188" s="277">
        <f>IF(O$10=0,0,O$10/NMM!O$9*1000)</f>
        <v>0.29817678429768818</v>
      </c>
      <c r="P188" s="277">
        <f>IF(P$10=0,0,P$10/NMM!P$9*1000)</f>
        <v>0.28943671748247346</v>
      </c>
      <c r="Q188" s="277">
        <f>IF(Q$10=0,0,Q$10/NMM!Q$9*1000)</f>
        <v>0.2990363873427585</v>
      </c>
      <c r="R188" s="277">
        <f>IF(R$10=0,0,R$10/NMM!R$9*1000)</f>
        <v>0.30736480159542512</v>
      </c>
      <c r="S188" s="277">
        <f>IF(S$10=0,0,S$10/NMM!S$9*1000)</f>
        <v>0.3056828343599361</v>
      </c>
      <c r="T188" s="277">
        <f>IF(T$10=0,0,T$10/NMM!T$9*1000)</f>
        <v>0.30332352228195963</v>
      </c>
      <c r="U188" s="277">
        <f>IF(U$10=0,0,U$10/NMM!U$9*1000)</f>
        <v>0.30510913172575249</v>
      </c>
      <c r="V188" s="277">
        <f>IF(V$10=0,0,V$10/NMM!V$9*1000)</f>
        <v>0.29917890365198035</v>
      </c>
      <c r="W188" s="277">
        <f>IF(W$10=0,0,W$10/NMM!W$9*1000)</f>
        <v>0.29270401115313388</v>
      </c>
      <c r="DA188" s="78"/>
    </row>
    <row r="189" spans="1:105" ht="12" customHeight="1" x14ac:dyDescent="0.3">
      <c r="A189" s="203" t="s">
        <v>1452</v>
      </c>
      <c r="B189" s="278">
        <f>IF(B$16=0,0,B$16/NMM!B$9*1000)</f>
        <v>2.0787623710225538</v>
      </c>
      <c r="C189" s="278">
        <f>IF(C$16=0,0,C$16/NMM!C$9*1000)</f>
        <v>1.9654983783966633</v>
      </c>
      <c r="D189" s="278">
        <f>IF(D$16=0,0,D$16/NMM!D$9*1000)</f>
        <v>1.9922971854429627</v>
      </c>
      <c r="E189" s="278">
        <f>IF(E$16=0,0,E$16/NMM!E$9*1000)</f>
        <v>1.8392372617855666</v>
      </c>
      <c r="F189" s="278">
        <f>IF(F$16=0,0,F$16/NMM!F$9*1000)</f>
        <v>1.824387305081592</v>
      </c>
      <c r="G189" s="278">
        <f>IF(G$16=0,0,G$16/NMM!G$9*1000)</f>
        <v>1.8429724285917066</v>
      </c>
      <c r="H189" s="278">
        <f>IF(H$16=0,0,H$16/NMM!H$9*1000)</f>
        <v>1.3427012105792933</v>
      </c>
      <c r="I189" s="278">
        <f>IF(I$16=0,0,I$16/NMM!I$9*1000)</f>
        <v>1.6581779031696999</v>
      </c>
      <c r="J189" s="278">
        <f>IF(J$16=0,0,J$16/NMM!J$9*1000)</f>
        <v>1.6536947282679224</v>
      </c>
      <c r="K189" s="278">
        <f>IF(K$16=0,0,K$16/NMM!K$9*1000)</f>
        <v>1.7630969385202953</v>
      </c>
      <c r="L189" s="278">
        <f>IF(L$16=0,0,L$16/NMM!L$9*1000)</f>
        <v>1.3246660259285301</v>
      </c>
      <c r="M189" s="278">
        <f>IF(M$16=0,0,M$16/NMM!M$9*1000)</f>
        <v>2.1905328630137806</v>
      </c>
      <c r="N189" s="278">
        <f>IF(N$16=0,0,N$16/NMM!N$9*1000)</f>
        <v>2.2623640762190145</v>
      </c>
      <c r="O189" s="278">
        <f>IF(O$16=0,0,O$16/NMM!O$9*1000)</f>
        <v>2.26335816250285</v>
      </c>
      <c r="P189" s="278">
        <f>IF(P$16=0,0,P$16/NMM!P$9*1000)</f>
        <v>2.1580371303798036</v>
      </c>
      <c r="Q189" s="278">
        <f>IF(Q$16=0,0,Q$16/NMM!Q$9*1000)</f>
        <v>2.1762692788946123</v>
      </c>
      <c r="R189" s="278">
        <f>IF(R$16=0,0,R$16/NMM!R$9*1000)</f>
        <v>2.1081304119057735</v>
      </c>
      <c r="S189" s="278">
        <f>IF(S$16=0,0,S$16/NMM!S$9*1000)</f>
        <v>1.872867012852597</v>
      </c>
      <c r="T189" s="278">
        <f>IF(T$16=0,0,T$16/NMM!T$9*1000)</f>
        <v>1.859779055457955</v>
      </c>
      <c r="U189" s="278">
        <f>IF(U$16=0,0,U$16/NMM!U$9*1000)</f>
        <v>1.8455619052467511</v>
      </c>
      <c r="V189" s="278">
        <f>IF(V$16=0,0,V$16/NMM!V$9*1000)</f>
        <v>1.9828227726272811</v>
      </c>
      <c r="W189" s="278">
        <f>IF(W$16=0,0,W$16/NMM!W$9*1000)</f>
        <v>2.0325541356016306</v>
      </c>
      <c r="DA189" s="79"/>
    </row>
    <row r="190" spans="1:105" ht="12" customHeight="1" x14ac:dyDescent="0.3">
      <c r="A190" s="203" t="s">
        <v>1454</v>
      </c>
      <c r="B190" s="278">
        <f>IF(B$17=0,0,B$17/NMM!B$9*1000)</f>
        <v>29.050340175448703</v>
      </c>
      <c r="C190" s="278">
        <f>IF(C$17=0,0,C$17/NMM!C$9*1000)</f>
        <v>26.154577443347634</v>
      </c>
      <c r="D190" s="278">
        <f>IF(D$17=0,0,D$17/NMM!D$9*1000)</f>
        <v>25.926815392572664</v>
      </c>
      <c r="E190" s="278">
        <f>IF(E$17=0,0,E$17/NMM!E$9*1000)</f>
        <v>27.64056669897009</v>
      </c>
      <c r="F190" s="278">
        <f>IF(F$17=0,0,F$17/NMM!F$9*1000)</f>
        <v>28.347410455728859</v>
      </c>
      <c r="G190" s="278">
        <f>IF(G$17=0,0,G$17/NMM!G$9*1000)</f>
        <v>27.911268336599104</v>
      </c>
      <c r="H190" s="278">
        <f>IF(H$17=0,0,H$17/NMM!H$9*1000)</f>
        <v>25.724049424902514</v>
      </c>
      <c r="I190" s="278">
        <f>IF(I$17=0,0,I$17/NMM!I$9*1000)</f>
        <v>25.147466323342002</v>
      </c>
      <c r="J190" s="278">
        <f>IF(J$17=0,0,J$17/NMM!J$9*1000)</f>
        <v>27.026288333561894</v>
      </c>
      <c r="K190" s="278">
        <f>IF(K$17=0,0,K$17/NMM!K$9*1000)</f>
        <v>26.648814370061636</v>
      </c>
      <c r="L190" s="278">
        <f>IF(L$17=0,0,L$17/NMM!L$9*1000)</f>
        <v>27.482829987709007</v>
      </c>
      <c r="M190" s="278">
        <f>IF(M$17=0,0,M$17/NMM!M$9*1000)</f>
        <v>26.93866354293624</v>
      </c>
      <c r="N190" s="278">
        <f>IF(N$17=0,0,N$17/NMM!N$9*1000)</f>
        <v>26.975251286710876</v>
      </c>
      <c r="O190" s="278">
        <f>IF(O$17=0,0,O$17/NMM!O$9*1000)</f>
        <v>27.9728380955925</v>
      </c>
      <c r="P190" s="278">
        <f>IF(P$17=0,0,P$17/NMM!P$9*1000)</f>
        <v>27.038102843626802</v>
      </c>
      <c r="Q190" s="278">
        <f>IF(Q$17=0,0,Q$17/NMM!Q$9*1000)</f>
        <v>27.645569496578869</v>
      </c>
      <c r="R190" s="278">
        <f>IF(R$17=0,0,R$17/NMM!R$9*1000)</f>
        <v>28.429582931201733</v>
      </c>
      <c r="S190" s="278">
        <f>IF(S$17=0,0,S$17/NMM!S$9*1000)</f>
        <v>28.740702627203738</v>
      </c>
      <c r="T190" s="278">
        <f>IF(T$17=0,0,T$17/NMM!T$9*1000)</f>
        <v>28.912807756294271</v>
      </c>
      <c r="U190" s="278">
        <f>IF(U$17=0,0,U$17/NMM!U$9*1000)</f>
        <v>28.795310863968684</v>
      </c>
      <c r="V190" s="278">
        <f>IF(V$17=0,0,V$17/NMM!V$9*1000)</f>
        <v>27.500586861127886</v>
      </c>
      <c r="W190" s="278">
        <f>IF(W$17=0,0,W$17/NMM!W$9*1000)</f>
        <v>27.616058973920257</v>
      </c>
      <c r="DA190" s="79"/>
    </row>
    <row r="191" spans="1:105" ht="12" customHeight="1" x14ac:dyDescent="0.3">
      <c r="A191" s="203" t="s">
        <v>1463</v>
      </c>
      <c r="B191" s="278">
        <f>IF(B$25=0,0,B$25/NMM!B$9*1000)</f>
        <v>41.396903874594592</v>
      </c>
      <c r="C191" s="278">
        <f>IF(C$25=0,0,C$25/NMM!C$9*1000)</f>
        <v>37.270425122867877</v>
      </c>
      <c r="D191" s="278">
        <f>IF(D$25=0,0,D$25/NMM!D$9*1000)</f>
        <v>36.945862874533837</v>
      </c>
      <c r="E191" s="278">
        <f>IF(E$25=0,0,E$25/NMM!E$9*1000)</f>
        <v>39.387968463226841</v>
      </c>
      <c r="F191" s="278">
        <f>IF(F$25=0,0,F$25/NMM!F$9*1000)</f>
        <v>40.395224931694237</v>
      </c>
      <c r="G191" s="278">
        <f>IF(G$25=0,0,G$25/NMM!G$9*1000)</f>
        <v>39.773719872812521</v>
      </c>
      <c r="H191" s="278">
        <f>IF(H$25=0,0,H$25/NMM!H$9*1000)</f>
        <v>36.656920190145804</v>
      </c>
      <c r="I191" s="278">
        <f>IF(I$25=0,0,I$25/NMM!I$9*1000)</f>
        <v>35.835285913684274</v>
      </c>
      <c r="J191" s="278">
        <f>IF(J$25=0,0,J$25/NMM!J$9*1000)</f>
        <v>38.512618216328939</v>
      </c>
      <c r="K191" s="278">
        <f>IF(K$25=0,0,K$25/NMM!K$9*1000)</f>
        <v>37.974715620772123</v>
      </c>
      <c r="L191" s="278">
        <f>IF(L$25=0,0,L$25/NMM!L$9*1000)</f>
        <v>39.16319273137195</v>
      </c>
      <c r="M191" s="278">
        <f>IF(M$25=0,0,M$25/NMM!M$9*1000)</f>
        <v>38.387752379555465</v>
      </c>
      <c r="N191" s="278">
        <f>IF(N$25=0,0,N$25/NMM!N$9*1000)</f>
        <v>38.439890127439988</v>
      </c>
      <c r="O191" s="278">
        <f>IF(O$25=0,0,O$25/NMM!O$9*1000)</f>
        <v>39.861457137823471</v>
      </c>
      <c r="P191" s="278">
        <f>IF(P$25=0,0,P$25/NMM!P$9*1000)</f>
        <v>38.529453961952882</v>
      </c>
      <c r="Q191" s="278">
        <f>IF(Q$25=0,0,Q$25/NMM!Q$9*1000)</f>
        <v>39.3950974789445</v>
      </c>
      <c r="R191" s="278">
        <f>IF(R$25=0,0,R$25/NMM!R$9*1000)</f>
        <v>40.512321187632878</v>
      </c>
      <c r="S191" s="278">
        <f>IF(S$25=0,0,S$25/NMM!S$9*1000)</f>
        <v>40.955668565704983</v>
      </c>
      <c r="T191" s="278">
        <f>IF(T$25=0,0,T$25/NMM!T$9*1000)</f>
        <v>41.200919376616547</v>
      </c>
      <c r="U191" s="278">
        <f>IF(U$25=0,0,U$25/NMM!U$9*1000)</f>
        <v>41.033485621011948</v>
      </c>
      <c r="V191" s="278">
        <f>IF(V$25=0,0,V$25/NMM!V$9*1000)</f>
        <v>39.188496379370363</v>
      </c>
      <c r="W191" s="278">
        <f>IF(W$25=0,0,W$25/NMM!W$9*1000)</f>
        <v>39.353044812352294</v>
      </c>
      <c r="DA191" s="79"/>
    </row>
    <row r="192" spans="1:105" ht="12" customHeight="1" x14ac:dyDescent="0.3">
      <c r="A192" s="41" t="s">
        <v>1472</v>
      </c>
      <c r="B192" s="279">
        <f>IF(B$33=0,0,B$33/NMM!B$9*1000)</f>
        <v>7.0932462699394385</v>
      </c>
      <c r="C192" s="279">
        <f>IF(C$33=0,0,C$33/NMM!C$9*1000)</f>
        <v>6.500254241925373</v>
      </c>
      <c r="D192" s="279">
        <f>IF(D$33=0,0,D$33/NMM!D$9*1000)</f>
        <v>6.4969678042976637</v>
      </c>
      <c r="E192" s="279">
        <f>IF(E$33=0,0,E$33/NMM!E$9*1000)</f>
        <v>6.580682848498042</v>
      </c>
      <c r="F192" s="279">
        <f>IF(F$33=0,0,F$33/NMM!F$9*1000)</f>
        <v>6.6738313560428546</v>
      </c>
      <c r="G192" s="279">
        <f>IF(G$33=0,0,G$33/NMM!G$9*1000)</f>
        <v>6.6277963146892853</v>
      </c>
      <c r="H192" s="279">
        <f>IF(H$33=0,0,H$33/NMM!H$9*1000)</f>
        <v>5.676362019626132</v>
      </c>
      <c r="I192" s="279">
        <f>IF(I$33=0,0,I$33/NMM!I$9*1000)</f>
        <v>5.9687107955948298</v>
      </c>
      <c r="J192" s="279">
        <f>IF(J$33=0,0,J$33/NMM!J$9*1000)</f>
        <v>6.2587854671902292</v>
      </c>
      <c r="K192" s="279">
        <f>IF(K$33=0,0,K$33/NMM!K$9*1000)</f>
        <v>6.3322446814256992</v>
      </c>
      <c r="L192" s="279">
        <f>IF(L$33=0,0,L$33/NMM!L$9*1000)</f>
        <v>5.9311011993522129</v>
      </c>
      <c r="M192" s="279">
        <f>IF(M$33=0,0,M$33/NMM!M$9*1000)</f>
        <v>6.8968100213150194</v>
      </c>
      <c r="N192" s="279">
        <f>IF(N$33=0,0,N$33/NMM!N$9*1000)</f>
        <v>6.9897793986505068</v>
      </c>
      <c r="O192" s="279">
        <f>IF(O$33=0,0,O$33/NMM!O$9*1000)</f>
        <v>7.1478957691807743</v>
      </c>
      <c r="P192" s="279">
        <f>IF(P$33=0,0,P$33/NMM!P$9*1000)</f>
        <v>6.8729957323804998</v>
      </c>
      <c r="Q192" s="279">
        <f>IF(Q$33=0,0,Q$33/NMM!Q$9*1000)</f>
        <v>6.9906802614181238</v>
      </c>
      <c r="R192" s="279">
        <f>IF(R$33=0,0,R$33/NMM!R$9*1000)</f>
        <v>7.0312654860404118</v>
      </c>
      <c r="S192" s="279">
        <f>IF(S$33=0,0,S$33/NMM!S$9*1000)</f>
        <v>6.7945539563575412</v>
      </c>
      <c r="T192" s="279">
        <f>IF(T$33=0,0,T$33/NMM!T$9*1000)</f>
        <v>7.0139165473945111</v>
      </c>
      <c r="U192" s="279">
        <f>IF(U$33=0,0,U$33/NMM!U$9*1000)</f>
        <v>7.1626547950245341</v>
      </c>
      <c r="V192" s="279">
        <f>IF(V$33=0,0,V$33/NMM!V$9*1000)</f>
        <v>7.1928597476609673</v>
      </c>
      <c r="W192" s="279">
        <f>IF(W$33=0,0,W$33/NMM!W$9*1000)</f>
        <v>7.2335995392915189</v>
      </c>
      <c r="DA192" s="82"/>
    </row>
    <row r="193" spans="1:105" ht="12" customHeight="1" x14ac:dyDescent="0.3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3">
      <c r="A194" s="35" t="s">
        <v>50</v>
      </c>
      <c r="B194" s="322">
        <f t="shared" ref="B194:W194" si="50">SUM(B195:B201,B202,B203)</f>
        <v>51.802652330662085</v>
      </c>
      <c r="C194" s="322">
        <f t="shared" si="50"/>
        <v>48.74729950292469</v>
      </c>
      <c r="D194" s="322">
        <f t="shared" si="50"/>
        <v>48.393762185626137</v>
      </c>
      <c r="E194" s="322">
        <f t="shared" si="50"/>
        <v>48.56616745282146</v>
      </c>
      <c r="F194" s="322">
        <f t="shared" si="50"/>
        <v>49.713446870757458</v>
      </c>
      <c r="G194" s="322">
        <f t="shared" si="50"/>
        <v>49.023164043769256</v>
      </c>
      <c r="H194" s="322">
        <f t="shared" si="50"/>
        <v>52.635385320397944</v>
      </c>
      <c r="I194" s="322">
        <f t="shared" si="50"/>
        <v>52.106908982237741</v>
      </c>
      <c r="J194" s="322">
        <f t="shared" si="50"/>
        <v>55.756328009343392</v>
      </c>
      <c r="K194" s="322">
        <f t="shared" si="50"/>
        <v>55.222752791358303</v>
      </c>
      <c r="L194" s="322">
        <f t="shared" si="50"/>
        <v>56.030151726013614</v>
      </c>
      <c r="M194" s="322">
        <f t="shared" si="50"/>
        <v>52.255988715485209</v>
      </c>
      <c r="N194" s="322">
        <f t="shared" si="50"/>
        <v>50.643345025586378</v>
      </c>
      <c r="O194" s="322">
        <f t="shared" si="50"/>
        <v>50.687744692375681</v>
      </c>
      <c r="P194" s="322">
        <f t="shared" si="50"/>
        <v>47.423074439381772</v>
      </c>
      <c r="Q194" s="322">
        <f t="shared" si="50"/>
        <v>44.635865413009277</v>
      </c>
      <c r="R194" s="322">
        <f t="shared" si="50"/>
        <v>45.71608982499594</v>
      </c>
      <c r="S194" s="322">
        <f t="shared" si="50"/>
        <v>45.844360066671058</v>
      </c>
      <c r="T194" s="322">
        <f t="shared" si="50"/>
        <v>46.202328113090402</v>
      </c>
      <c r="U194" s="322">
        <f t="shared" si="50"/>
        <v>44.578130153129791</v>
      </c>
      <c r="V194" s="322">
        <f t="shared" si="50"/>
        <v>49.434694166862315</v>
      </c>
      <c r="W194" s="322">
        <f t="shared" si="50"/>
        <v>49.677512479885195</v>
      </c>
      <c r="DA194" s="95"/>
    </row>
    <row r="195" spans="1:105" ht="12" customHeight="1" x14ac:dyDescent="0.3">
      <c r="A195" s="55" t="s">
        <v>92</v>
      </c>
      <c r="B195" s="275">
        <f>IF(B$49=0,0,B$49/NMM!B$10*1000)</f>
        <v>0.37274858680818257</v>
      </c>
      <c r="C195" s="275">
        <f>IF(C$49=0,0,C$49/NMM!C$10*1000)</f>
        <v>0.35076364207078137</v>
      </c>
      <c r="D195" s="275">
        <f>IF(D$49=0,0,D$49/NMM!D$10*1000)</f>
        <v>0.34821974654655174</v>
      </c>
      <c r="E195" s="275">
        <f>IF(E$49=0,0,E$49/NMM!E$10*1000)</f>
        <v>0.34946029730630762</v>
      </c>
      <c r="F195" s="275">
        <f>IF(F$49=0,0,F$49/NMM!F$10*1000)</f>
        <v>0.35771560398403768</v>
      </c>
      <c r="G195" s="275">
        <f>IF(G$49=0,0,G$49/NMM!G$10*1000)</f>
        <v>0.35274863923066951</v>
      </c>
      <c r="H195" s="275">
        <f>IF(H$49=0,0,H$49/NMM!H$10*1000)</f>
        <v>0.37874055886263913</v>
      </c>
      <c r="I195" s="275">
        <f>IF(I$49=0,0,I$49/NMM!I$10*1000)</f>
        <v>0.37493788082690743</v>
      </c>
      <c r="J195" s="275">
        <f>IF(J$49=0,0,J$49/NMM!J$10*1000)</f>
        <v>0.40119745874080276</v>
      </c>
      <c r="K195" s="275">
        <f>IF(K$49=0,0,K$49/NMM!K$10*1000)</f>
        <v>0.39735809145916973</v>
      </c>
      <c r="L195" s="275">
        <f>IF(L$49=0,0,L$49/NMM!L$10*1000)</f>
        <v>0.40316777104781892</v>
      </c>
      <c r="M195" s="275">
        <f>IF(M$49=0,0,M$49/NMM!M$10*1000)</f>
        <v>0.37601059153553268</v>
      </c>
      <c r="N195" s="275">
        <f>IF(N$49=0,0,N$49/NMM!N$10*1000)</f>
        <v>0.36440673286439873</v>
      </c>
      <c r="O195" s="275">
        <f>IF(O$49=0,0,O$49/NMM!O$10*1000)</f>
        <v>0.36472621289691148</v>
      </c>
      <c r="P195" s="275">
        <f>IF(P$49=0,0,P$49/NMM!P$10*1000)</f>
        <v>0.34123511411241347</v>
      </c>
      <c r="Q195" s="275">
        <f>IF(Q$49=0,0,Q$49/NMM!Q$10*1000)</f>
        <v>0.32117961156617625</v>
      </c>
      <c r="R195" s="275">
        <f>IF(R$49=0,0,R$49/NMM!R$10*1000)</f>
        <v>0.32895242058053681</v>
      </c>
      <c r="S195" s="275">
        <f>IF(S$49=0,0,S$49/NMM!S$10*1000)</f>
        <v>0.32987539554731593</v>
      </c>
      <c r="T195" s="275">
        <f>IF(T$49=0,0,T$49/NMM!T$10*1000)</f>
        <v>0.33245117260547952</v>
      </c>
      <c r="U195" s="275">
        <f>IF(U$49=0,0,U$49/NMM!U$10*1000)</f>
        <v>0.32076417460376627</v>
      </c>
      <c r="V195" s="275">
        <f>IF(V$49=0,0,V$49/NMM!V$10*1000)</f>
        <v>0.35570982490188358</v>
      </c>
      <c r="W195" s="275">
        <f>IF(W$49=0,0,W$49/NMM!W$10*1000)</f>
        <v>0.3574570362696125</v>
      </c>
      <c r="DA195" s="76"/>
    </row>
    <row r="196" spans="1:105" ht="12" customHeight="1" x14ac:dyDescent="0.3">
      <c r="A196" s="202" t="s">
        <v>93</v>
      </c>
      <c r="B196" s="276">
        <f>IF(B$50=0,0,B$50/NMM!B$10*1000)</f>
        <v>0.41734497430798917</v>
      </c>
      <c r="C196" s="276">
        <f>IF(C$50=0,0,C$50/NMM!C$10*1000)</f>
        <v>0.39272970674879953</v>
      </c>
      <c r="D196" s="276">
        <f>IF(D$50=0,0,D$50/NMM!D$10*1000)</f>
        <v>0.38988145446891037</v>
      </c>
      <c r="E196" s="276">
        <f>IF(E$50=0,0,E$50/NMM!E$10*1000)</f>
        <v>0.39127042720624905</v>
      </c>
      <c r="F196" s="276">
        <f>IF(F$50=0,0,F$50/NMM!F$10*1000)</f>
        <v>0.40051341530936635</v>
      </c>
      <c r="G196" s="276">
        <f>IF(G$50=0,0,G$50/NMM!G$10*1000)</f>
        <v>0.39495219294462575</v>
      </c>
      <c r="H196" s="276">
        <f>IF(H$50=0,0,H$50/NMM!H$10*1000)</f>
        <v>0.42405383790029649</v>
      </c>
      <c r="I196" s="276">
        <f>IF(I$50=0,0,I$50/NMM!I$10*1000)</f>
        <v>0.41979619984802735</v>
      </c>
      <c r="J196" s="276">
        <f>IF(J$50=0,0,J$50/NMM!J$10*1000)</f>
        <v>0.44919752625856291</v>
      </c>
      <c r="K196" s="276">
        <f>IF(K$50=0,0,K$50/NMM!K$10*1000)</f>
        <v>0.44489880938552862</v>
      </c>
      <c r="L196" s="276">
        <f>IF(L$50=0,0,L$50/NMM!L$10*1000)</f>
        <v>0.4514035706763076</v>
      </c>
      <c r="M196" s="276">
        <f>IF(M$50=0,0,M$50/NMM!M$10*1000)</f>
        <v>0.42099725181435305</v>
      </c>
      <c r="N196" s="276">
        <f>IF(N$50=0,0,N$50/NMM!N$10*1000)</f>
        <v>0.40800508425056276</v>
      </c>
      <c r="O196" s="276">
        <f>IF(O$50=0,0,O$50/NMM!O$10*1000)</f>
        <v>0.40836278751404831</v>
      </c>
      <c r="P196" s="276">
        <f>IF(P$50=0,0,P$50/NMM!P$10*1000)</f>
        <v>0.38206116662090772</v>
      </c>
      <c r="Q196" s="276">
        <f>IF(Q$50=0,0,Q$50/NMM!Q$10*1000)</f>
        <v>0.35960618358109148</v>
      </c>
      <c r="R196" s="276">
        <f>IF(R$50=0,0,R$50/NMM!R$10*1000)</f>
        <v>0.36830894703400463</v>
      </c>
      <c r="S196" s="276">
        <f>IF(S$50=0,0,S$50/NMM!S$10*1000)</f>
        <v>0.36934234857442566</v>
      </c>
      <c r="T196" s="276">
        <f>IF(T$50=0,0,T$50/NMM!T$10*1000)</f>
        <v>0.37222629675882357</v>
      </c>
      <c r="U196" s="276">
        <f>IF(U$50=0,0,U$50/NMM!U$10*1000)</f>
        <v>0.35914104290842463</v>
      </c>
      <c r="V196" s="276">
        <f>IF(V$50=0,0,V$50/NMM!V$10*1000)</f>
        <v>0.39826766080047021</v>
      </c>
      <c r="W196" s="276">
        <f>IF(W$50=0,0,W$50/NMM!W$10*1000)</f>
        <v>0.4002239120357049</v>
      </c>
      <c r="DA196" s="77"/>
    </row>
    <row r="197" spans="1:105" ht="12" customHeight="1" x14ac:dyDescent="0.3">
      <c r="A197" s="202" t="s">
        <v>94</v>
      </c>
      <c r="B197" s="276">
        <f>IF(B$51=0,0,B$51/NMM!B$10*1000)</f>
        <v>0.4443999652094805</v>
      </c>
      <c r="C197" s="276">
        <f>IF(C$51=0,0,C$51/NMM!C$10*1000)</f>
        <v>0.43890869957463818</v>
      </c>
      <c r="D197" s="276">
        <f>IF(D$51=0,0,D$51/NMM!D$10*1000)</f>
        <v>0.44646571061031642</v>
      </c>
      <c r="E197" s="276">
        <f>IF(E$51=0,0,E$51/NMM!E$10*1000)</f>
        <v>0.39297879734832014</v>
      </c>
      <c r="F197" s="276">
        <f>IF(F$51=0,0,F$51/NMM!F$10*1000)</f>
        <v>0.38876557755818014</v>
      </c>
      <c r="G197" s="276">
        <f>IF(G$51=0,0,G$51/NMM!G$10*1000)</f>
        <v>0.392115716671251</v>
      </c>
      <c r="H197" s="276">
        <f>IF(H$51=0,0,H$51/NMM!H$10*1000)</f>
        <v>0.34113493590853849</v>
      </c>
      <c r="I197" s="276">
        <f>IF(I$51=0,0,I$51/NMM!I$10*1000)</f>
        <v>0.41379145257294897</v>
      </c>
      <c r="J197" s="276">
        <f>IF(J$51=0,0,J$51/NMM!J$10*1000)</f>
        <v>0.41537288756474056</v>
      </c>
      <c r="K197" s="276">
        <f>IF(K$51=0,0,K$51/NMM!K$10*1000)</f>
        <v>0.44235166239903889</v>
      </c>
      <c r="L197" s="276">
        <f>IF(L$51=0,0,L$51/NMM!L$10*1000)</f>
        <v>0.33778031625472427</v>
      </c>
      <c r="M197" s="276">
        <f>IF(M$51=0,0,M$51/NMM!M$10*1000)</f>
        <v>0.49981653434908357</v>
      </c>
      <c r="N197" s="276">
        <f>IF(N$51=0,0,N$51/NMM!N$10*1000)</f>
        <v>0.4963530699540003</v>
      </c>
      <c r="O197" s="276">
        <f>IF(O$51=0,0,O$51/NMM!O$10*1000)</f>
        <v>0.48062340464527414</v>
      </c>
      <c r="P197" s="276">
        <f>IF(P$51=0,0,P$51/NMM!P$10*1000)</f>
        <v>0.44498338122600489</v>
      </c>
      <c r="Q197" s="276">
        <f>IF(Q$51=0,0,Q$51/NMM!Q$10*1000)</f>
        <v>0.41345069824933844</v>
      </c>
      <c r="R197" s="276">
        <f>IF(R$51=0,0,R$51/NMM!R$10*1000)</f>
        <v>0.40211788917242935</v>
      </c>
      <c r="S197" s="276">
        <f>IF(S$51=0,0,S$51/NMM!S$10*1000)</f>
        <v>0.35980577388936724</v>
      </c>
      <c r="T197" s="276">
        <f>IF(T$51=0,0,T$51/NMM!T$10*1000)</f>
        <v>0.35840439173778965</v>
      </c>
      <c r="U197" s="276">
        <f>IF(U$51=0,0,U$51/NMM!U$10*1000)</f>
        <v>0.34411573600942003</v>
      </c>
      <c r="V197" s="276">
        <f>IF(V$51=0,0,V$51/NMM!V$10*1000)</f>
        <v>0.42303502642227442</v>
      </c>
      <c r="W197" s="276">
        <f>IF(W$51=0,0,W$51/NMM!W$10*1000)</f>
        <v>0.43271865453092473</v>
      </c>
      <c r="DA197" s="77"/>
    </row>
    <row r="198" spans="1:105" ht="12" customHeight="1" x14ac:dyDescent="0.3">
      <c r="A198" s="202" t="s">
        <v>95</v>
      </c>
      <c r="B198" s="276">
        <f>IF(B$52=0,0,B$52/NMM!B$10*1000)</f>
        <v>0.30696379652180422</v>
      </c>
      <c r="C198" s="276">
        <f>IF(C$52=0,0,C$52/NMM!C$10*1000)</f>
        <v>0.28885887985209308</v>
      </c>
      <c r="D198" s="276">
        <f>IF(D$52=0,0,D$52/NMM!D$10*1000)</f>
        <v>0.28676394547619372</v>
      </c>
      <c r="E198" s="276">
        <f>IF(E$52=0,0,E$52/NMM!E$10*1000)</f>
        <v>0.28778555678330425</v>
      </c>
      <c r="F198" s="276">
        <f>IF(F$52=0,0,F$52/NMM!F$10*1000)</f>
        <v>0.29458391999360356</v>
      </c>
      <c r="G198" s="276">
        <f>IF(G$52=0,0,G$52/NMM!G$10*1000)</f>
        <v>0.29049355342524286</v>
      </c>
      <c r="H198" s="276">
        <f>IF(H$52=0,0,H$52/NMM!H$10*1000)</f>
        <v>0.31189827127391123</v>
      </c>
      <c r="I198" s="276">
        <f>IF(I$52=0,0,I$52/NMM!I$10*1000)</f>
        <v>0.30876671148238077</v>
      </c>
      <c r="J198" s="276">
        <f>IF(J$52=0,0,J$52/NMM!J$10*1000)</f>
        <v>0.33039184975730462</v>
      </c>
      <c r="K198" s="276">
        <f>IF(K$52=0,0,K$52/NMM!K$10*1000)</f>
        <v>0.32723007584662805</v>
      </c>
      <c r="L198" s="276">
        <f>IF(L$52=0,0,L$52/NMM!L$10*1000)</f>
        <v>0.33201443014392479</v>
      </c>
      <c r="M198" s="276">
        <f>IF(M$52=0,0,M$52/NMM!M$10*1000)</f>
        <v>0.30965010410502969</v>
      </c>
      <c r="N198" s="276">
        <f>IF(N$52=0,0,N$52/NMM!N$10*1000)</f>
        <v>0.30009416039912723</v>
      </c>
      <c r="O198" s="276">
        <f>IF(O$52=0,0,O$52/NMM!O$10*1000)</f>
        <v>0.30035725677873465</v>
      </c>
      <c r="P198" s="276">
        <f>IF(P$52=0,0,P$52/NMM!P$10*1000)</f>
        <v>0.281012000693112</v>
      </c>
      <c r="Q198" s="276">
        <f>IF(Q$52=0,0,Q$52/NMM!Q$10*1000)</f>
        <v>0.26449600728462785</v>
      </c>
      <c r="R198" s="276">
        <f>IF(R$52=0,0,R$52/NMM!R$10*1000)</f>
        <v>0.27089702676297894</v>
      </c>
      <c r="S198" s="276">
        <f>IF(S$52=0,0,S$52/NMM!S$10*1000)</f>
        <v>0.27165710985899599</v>
      </c>
      <c r="T198" s="276">
        <f>IF(T$52=0,0,T$52/NMM!T$10*1000)</f>
        <v>0.27377829913442175</v>
      </c>
      <c r="U198" s="276">
        <f>IF(U$52=0,0,U$52/NMM!U$10*1000)</f>
        <v>0.26415388899978387</v>
      </c>
      <c r="V198" s="276">
        <f>IF(V$52=0,0,V$52/NMM!V$10*1000)</f>
        <v>0.29293213221000836</v>
      </c>
      <c r="W198" s="276">
        <f>IF(W$52=0,0,W$52/NMM!W$10*1000)</f>
        <v>0.29437098577980114</v>
      </c>
      <c r="DA198" s="77"/>
    </row>
    <row r="199" spans="1:105" ht="12" customHeight="1" x14ac:dyDescent="0.3">
      <c r="A199" s="56" t="s">
        <v>96</v>
      </c>
      <c r="B199" s="277">
        <f>IF(B$53=0,0,B$53/NMM!B$10*1000)</f>
        <v>0.39188193483756845</v>
      </c>
      <c r="C199" s="277">
        <f>IF(C$53=0,0,C$53/NMM!C$10*1000)</f>
        <v>0.3665898323551891</v>
      </c>
      <c r="D199" s="277">
        <f>IF(D$53=0,0,D$53/NMM!D$10*1000)</f>
        <v>0.360991937288973</v>
      </c>
      <c r="E199" s="277">
        <f>IF(E$53=0,0,E$53/NMM!E$10*1000)</f>
        <v>0.36071398842326369</v>
      </c>
      <c r="F199" s="277">
        <f>IF(F$53=0,0,F$53/NMM!F$10*1000)</f>
        <v>0.37459891750734897</v>
      </c>
      <c r="G199" s="277">
        <f>IF(G$53=0,0,G$53/NMM!G$10*1000)</f>
        <v>0.37088389601805483</v>
      </c>
      <c r="H199" s="277">
        <f>IF(H$53=0,0,H$53/NMM!H$10*1000)</f>
        <v>0.39510177404685265</v>
      </c>
      <c r="I199" s="277">
        <f>IF(I$53=0,0,I$53/NMM!I$10*1000)</f>
        <v>0.4011383131818641</v>
      </c>
      <c r="J199" s="277">
        <f>IF(J$53=0,0,J$53/NMM!J$10*1000)</f>
        <v>0.42221990029064582</v>
      </c>
      <c r="K199" s="277">
        <f>IF(K$53=0,0,K$53/NMM!K$10*1000)</f>
        <v>0.41447726574398952</v>
      </c>
      <c r="L199" s="277">
        <f>IF(L$53=0,0,L$53/NMM!L$10*1000)</f>
        <v>0.42321200140473214</v>
      </c>
      <c r="M199" s="277">
        <f>IF(M$53=0,0,M$53/NMM!M$10*1000)</f>
        <v>0.41151795242148753</v>
      </c>
      <c r="N199" s="277">
        <f>IF(N$53=0,0,N$53/NMM!N$10*1000)</f>
        <v>0.40490311148914288</v>
      </c>
      <c r="O199" s="277">
        <f>IF(O$53=0,0,O$53/NMM!O$10*1000)</f>
        <v>0.40708206900425886</v>
      </c>
      <c r="P199" s="277">
        <f>IF(P$53=0,0,P$53/NMM!P$10*1000)</f>
        <v>0.38370284367051888</v>
      </c>
      <c r="Q199" s="277">
        <f>IF(Q$53=0,0,Q$53/NMM!Q$10*1000)</f>
        <v>0.36525119903685205</v>
      </c>
      <c r="R199" s="277">
        <f>IF(R$53=0,0,R$53/NMM!R$10*1000)</f>
        <v>0.37693508854046887</v>
      </c>
      <c r="S199" s="277">
        <f>IF(S$53=0,0,S$53/NMM!S$10*1000)</f>
        <v>0.37756241395959722</v>
      </c>
      <c r="T199" s="277">
        <f>IF(T$53=0,0,T$53/NMM!T$10*1000)</f>
        <v>0.37581540253245549</v>
      </c>
      <c r="U199" s="277">
        <f>IF(U$53=0,0,U$53/NMM!U$10*1000)</f>
        <v>0.36575278042744375</v>
      </c>
      <c r="V199" s="277">
        <f>IF(V$53=0,0,V$53/NMM!V$10*1000)</f>
        <v>0.410374068972789</v>
      </c>
      <c r="W199" s="277">
        <f>IF(W$53=0,0,W$53/NMM!W$10*1000)</f>
        <v>0.40063481363596803</v>
      </c>
      <c r="DA199" s="78"/>
    </row>
    <row r="200" spans="1:105" ht="12" customHeight="1" x14ac:dyDescent="0.3">
      <c r="A200" s="203" t="s">
        <v>1498</v>
      </c>
      <c r="B200" s="278">
        <f>IF(B$59=0,0,B$59/NMM!B$10*1000)</f>
        <v>1.8950860740954072</v>
      </c>
      <c r="C200" s="278">
        <f>IF(C$59=0,0,C$59/NMM!C$10*1000)</f>
        <v>1.8716692832573543</v>
      </c>
      <c r="D200" s="278">
        <f>IF(D$59=0,0,D$59/NMM!D$10*1000)</f>
        <v>1.9038951777142721</v>
      </c>
      <c r="E200" s="278">
        <f>IF(E$59=0,0,E$59/NMM!E$10*1000)</f>
        <v>1.6758071660030707</v>
      </c>
      <c r="F200" s="278">
        <f>IF(F$59=0,0,F$59/NMM!F$10*1000)</f>
        <v>1.6578404360830228</v>
      </c>
      <c r="G200" s="278">
        <f>IF(G$59=0,0,G$59/NMM!G$10*1000)</f>
        <v>1.6721266702785405</v>
      </c>
      <c r="H200" s="278">
        <f>IF(H$59=0,0,H$59/NMM!H$10*1000)</f>
        <v>1.4547257359099113</v>
      </c>
      <c r="I200" s="278">
        <f>IF(I$59=0,0,I$59/NMM!I$10*1000)</f>
        <v>1.764560037670265</v>
      </c>
      <c r="J200" s="278">
        <f>IF(J$59=0,0,J$59/NMM!J$10*1000)</f>
        <v>1.7713038622981967</v>
      </c>
      <c r="K200" s="278">
        <f>IF(K$59=0,0,K$59/NMM!K$10*1000)</f>
        <v>1.8863513521433728</v>
      </c>
      <c r="L200" s="278">
        <f>IF(L$59=0,0,L$59/NMM!L$10*1000)</f>
        <v>1.4404203950289032</v>
      </c>
      <c r="M200" s="278">
        <f>IF(M$59=0,0,M$59/NMM!M$10*1000)</f>
        <v>2.1314028532857545</v>
      </c>
      <c r="N200" s="278">
        <f>IF(N$59=0,0,N$59/NMM!N$10*1000)</f>
        <v>2.1166333581077925</v>
      </c>
      <c r="O200" s="278">
        <f>IF(O$59=0,0,O$59/NMM!O$10*1000)</f>
        <v>2.0495562383724271</v>
      </c>
      <c r="P200" s="278">
        <f>IF(P$59=0,0,P$59/NMM!P$10*1000)</f>
        <v>1.897573976109078</v>
      </c>
      <c r="Q200" s="278">
        <f>IF(Q$59=0,0,Q$59/NMM!Q$10*1000)</f>
        <v>1.7631069350061876</v>
      </c>
      <c r="R200" s="278">
        <f>IF(R$59=0,0,R$59/NMM!R$10*1000)</f>
        <v>1.7147796390040182</v>
      </c>
      <c r="S200" s="278">
        <f>IF(S$59=0,0,S$59/NMM!S$10*1000)</f>
        <v>1.5343451054399726</v>
      </c>
      <c r="T200" s="278">
        <f>IF(T$59=0,0,T$59/NMM!T$10*1000)</f>
        <v>1.5283690928210509</v>
      </c>
      <c r="U200" s="278">
        <f>IF(U$59=0,0,U$59/NMM!U$10*1000)</f>
        <v>1.467436971740409</v>
      </c>
      <c r="V200" s="278">
        <f>IF(V$59=0,0,V$59/NMM!V$10*1000)</f>
        <v>1.8039780607308029</v>
      </c>
      <c r="W200" s="278">
        <f>IF(W$59=0,0,W$59/NMM!W$10*1000)</f>
        <v>1.8452726381657296</v>
      </c>
      <c r="DA200" s="79"/>
    </row>
    <row r="201" spans="1:105" ht="12" customHeight="1" x14ac:dyDescent="0.3">
      <c r="A201" s="203" t="s">
        <v>1500</v>
      </c>
      <c r="B201" s="278">
        <f>IF(B$60=0,0,B$60/NMM!B$10*1000)</f>
        <v>7.6698798225339901</v>
      </c>
      <c r="C201" s="278">
        <f>IF(C$60=0,0,C$60/NMM!C$10*1000)</f>
        <v>7.0427275225036281</v>
      </c>
      <c r="D201" s="278">
        <f>IF(D$60=0,0,D$60/NMM!D$10*1000)</f>
        <v>6.8551731952260253</v>
      </c>
      <c r="E201" s="278">
        <f>IF(E$60=0,0,E$60/NMM!E$10*1000)</f>
        <v>7.1268232167269714</v>
      </c>
      <c r="F201" s="278">
        <f>IF(F$60=0,0,F$60/NMM!F$10*1000)</f>
        <v>7.4302978301589953</v>
      </c>
      <c r="G201" s="278">
        <f>IF(G$60=0,0,G$60/NMM!G$10*1000)</f>
        <v>7.3087798865194022</v>
      </c>
      <c r="H201" s="278">
        <f>IF(H$60=0,0,H$60/NMM!H$10*1000)</f>
        <v>8.033720285561488</v>
      </c>
      <c r="I201" s="278">
        <f>IF(I$60=0,0,I$60/NMM!I$10*1000)</f>
        <v>7.9155751540609662</v>
      </c>
      <c r="J201" s="278">
        <f>IF(J$60=0,0,J$60/NMM!J$10*1000)</f>
        <v>8.4741061518278258</v>
      </c>
      <c r="K201" s="278">
        <f>IF(K$60=0,0,K$60/NMM!K$10*1000)</f>
        <v>8.2409671280998982</v>
      </c>
      <c r="L201" s="278">
        <f>IF(L$60=0,0,L$60/NMM!L$10*1000)</f>
        <v>8.6082059827051189</v>
      </c>
      <c r="M201" s="278">
        <f>IF(M$60=0,0,M$60/NMM!M$10*1000)</f>
        <v>7.659142720606833</v>
      </c>
      <c r="N201" s="278">
        <f>IF(N$60=0,0,N$60/NMM!N$10*1000)</f>
        <v>7.4414732053345514</v>
      </c>
      <c r="O201" s="278">
        <f>IF(O$60=0,0,O$60/NMM!O$10*1000)</f>
        <v>7.5375362737987839</v>
      </c>
      <c r="P201" s="278">
        <f>IF(P$60=0,0,P$60/NMM!P$10*1000)</f>
        <v>7.0324372851080215</v>
      </c>
      <c r="Q201" s="278">
        <f>IF(Q$60=0,0,Q$60/NMM!Q$10*1000)</f>
        <v>6.6497251965694248</v>
      </c>
      <c r="R201" s="278">
        <f>IF(R$60=0,0,R$60/NMM!R$10*1000)</f>
        <v>6.8548029918302751</v>
      </c>
      <c r="S201" s="278">
        <f>IF(S$60=0,0,S$60/NMM!S$10*1000)</f>
        <v>6.9858525124275177</v>
      </c>
      <c r="T201" s="278">
        <f>IF(T$60=0,0,T$60/NMM!T$10*1000)</f>
        <v>7.0765370253060293</v>
      </c>
      <c r="U201" s="278">
        <f>IF(U$60=0,0,U$60/NMM!U$10*1000)</f>
        <v>6.8814394303923807</v>
      </c>
      <c r="V201" s="278">
        <f>IF(V$60=0,0,V$60/NMM!V$10*1000)</f>
        <v>7.5540836280804475</v>
      </c>
      <c r="W201" s="278">
        <f>IF(W$60=0,0,W$60/NMM!W$10*1000)</f>
        <v>7.5824371811068945</v>
      </c>
      <c r="DA201" s="79"/>
    </row>
    <row r="202" spans="1:105" ht="12" customHeight="1" x14ac:dyDescent="0.3">
      <c r="A202" s="203" t="s">
        <v>1522</v>
      </c>
      <c r="B202" s="278">
        <f>IF(B$79=0,0,B$79/NMM!B$10*1000)</f>
        <v>34.959341760897047</v>
      </c>
      <c r="C202" s="278">
        <f>IF(C$79=0,0,C$79/NMM!C$10*1000)</f>
        <v>32.965526205693848</v>
      </c>
      <c r="D202" s="278">
        <f>IF(D$79=0,0,D$79/NMM!D$10*1000)</f>
        <v>32.8354988176295</v>
      </c>
      <c r="E202" s="278">
        <f>IF(E$79=0,0,E$79/NMM!E$10*1000)</f>
        <v>33.119589070663693</v>
      </c>
      <c r="F202" s="278">
        <f>IF(F$79=0,0,F$79/NMM!F$10*1000)</f>
        <v>33.820244737455106</v>
      </c>
      <c r="G202" s="278">
        <f>IF(G$79=0,0,G$79/NMM!G$10*1000)</f>
        <v>33.290047008108395</v>
      </c>
      <c r="H202" s="278">
        <f>IF(H$79=0,0,H$79/NMM!H$10*1000)</f>
        <v>36.255941296825455</v>
      </c>
      <c r="I202" s="278">
        <f>IF(I$79=0,0,I$79/NMM!I$10*1000)</f>
        <v>35.176621739814713</v>
      </c>
      <c r="J202" s="278">
        <f>IF(J$79=0,0,J$79/NMM!J$10*1000)</f>
        <v>37.916035624527268</v>
      </c>
      <c r="K202" s="278">
        <f>IF(K$79=0,0,K$79/NMM!K$10*1000)</f>
        <v>37.484483348324083</v>
      </c>
      <c r="L202" s="278">
        <f>IF(L$79=0,0,L$79/NMM!L$10*1000)</f>
        <v>38.757880726111466</v>
      </c>
      <c r="M202" s="278">
        <f>IF(M$79=0,0,M$79/NMM!M$10*1000)</f>
        <v>34.853415990936185</v>
      </c>
      <c r="N202" s="278">
        <f>IF(N$79=0,0,N$79/NMM!N$10*1000)</f>
        <v>33.62222361364541</v>
      </c>
      <c r="O202" s="278">
        <f>IF(O$79=0,0,O$79/NMM!O$10*1000)</f>
        <v>33.671804278385224</v>
      </c>
      <c r="P202" s="278">
        <f>IF(P$79=0,0,P$79/NMM!P$10*1000)</f>
        <v>31.577966288694991</v>
      </c>
      <c r="Q202" s="278">
        <f>IF(Q$79=0,0,Q$79/NMM!Q$10*1000)</f>
        <v>29.723877321127791</v>
      </c>
      <c r="R202" s="278">
        <f>IF(R$79=0,0,R$79/NMM!R$10*1000)</f>
        <v>30.585352178101274</v>
      </c>
      <c r="S202" s="278">
        <f>IF(S$79=0,0,S$79/NMM!S$10*1000)</f>
        <v>30.932495731697944</v>
      </c>
      <c r="T202" s="278">
        <f>IF(T$79=0,0,T$79/NMM!T$10*1000)</f>
        <v>31.194896643330068</v>
      </c>
      <c r="U202" s="278">
        <f>IF(U$79=0,0,U$79/NMM!U$10*1000)</f>
        <v>30.054069473192261</v>
      </c>
      <c r="V202" s="278">
        <f>IF(V$79=0,0,V$79/NMM!V$10*1000)</f>
        <v>33.041083704355579</v>
      </c>
      <c r="W202" s="278">
        <f>IF(W$79=0,0,W$79/NMM!W$10*1000)</f>
        <v>33.146126104332069</v>
      </c>
      <c r="DA202" s="79"/>
    </row>
    <row r="203" spans="1:105" ht="12" customHeight="1" x14ac:dyDescent="0.3">
      <c r="A203" s="41" t="s">
        <v>1534</v>
      </c>
      <c r="B203" s="279">
        <f>IF(B$89=0,0,B$89/NMM!B$10*1000)</f>
        <v>5.3450054154506175</v>
      </c>
      <c r="C203" s="279">
        <f>IF(C$89=0,0,C$89/NMM!C$10*1000)</f>
        <v>5.0295257308683592</v>
      </c>
      <c r="D203" s="279">
        <f>IF(D$89=0,0,D$89/NMM!D$10*1000)</f>
        <v>4.9668722006654011</v>
      </c>
      <c r="E203" s="279">
        <f>IF(E$89=0,0,E$89/NMM!E$10*1000)</f>
        <v>4.8617389323602813</v>
      </c>
      <c r="F203" s="279">
        <f>IF(F$89=0,0,F$89/NMM!F$10*1000)</f>
        <v>4.9888864327077922</v>
      </c>
      <c r="G203" s="279">
        <f>IF(G$89=0,0,G$89/NMM!G$10*1000)</f>
        <v>4.9510164805730774</v>
      </c>
      <c r="H203" s="279">
        <f>IF(H$89=0,0,H$89/NMM!H$10*1000)</f>
        <v>5.040068624108855</v>
      </c>
      <c r="I203" s="279">
        <f>IF(I$89=0,0,I$89/NMM!I$10*1000)</f>
        <v>5.3317214927796659</v>
      </c>
      <c r="J203" s="279">
        <f>IF(J$89=0,0,J$89/NMM!J$10*1000)</f>
        <v>5.5765027480780383</v>
      </c>
      <c r="K203" s="279">
        <f>IF(K$89=0,0,K$89/NMM!K$10*1000)</f>
        <v>5.5846350579565884</v>
      </c>
      <c r="L203" s="279">
        <f>IF(L$89=0,0,L$89/NMM!L$10*1000)</f>
        <v>5.2760665326406215</v>
      </c>
      <c r="M203" s="279">
        <f>IF(M$89=0,0,M$89/NMM!M$10*1000)</f>
        <v>5.5940347164309454</v>
      </c>
      <c r="N203" s="279">
        <f>IF(N$89=0,0,N$89/NMM!N$10*1000)</f>
        <v>5.4892526895413978</v>
      </c>
      <c r="O203" s="279">
        <f>IF(O$89=0,0,O$89/NMM!O$10*1000)</f>
        <v>5.4676961709800214</v>
      </c>
      <c r="P203" s="279">
        <f>IF(P$89=0,0,P$89/NMM!P$10*1000)</f>
        <v>5.0821023831467231</v>
      </c>
      <c r="Q203" s="279">
        <f>IF(Q$89=0,0,Q$89/NMM!Q$10*1000)</f>
        <v>4.7751722605877847</v>
      </c>
      <c r="R203" s="279">
        <f>IF(R$89=0,0,R$89/NMM!R$10*1000)</f>
        <v>4.8139436439699548</v>
      </c>
      <c r="S203" s="279">
        <f>IF(S$89=0,0,S$89/NMM!S$10*1000)</f>
        <v>4.6834236752759173</v>
      </c>
      <c r="T203" s="279">
        <f>IF(T$89=0,0,T$89/NMM!T$10*1000)</f>
        <v>4.6898497888642821</v>
      </c>
      <c r="U203" s="279">
        <f>IF(U$89=0,0,U$89/NMM!U$10*1000)</f>
        <v>4.5212566548559021</v>
      </c>
      <c r="V203" s="279">
        <f>IF(V$89=0,0,V$89/NMM!V$10*1000)</f>
        <v>5.155230060388063</v>
      </c>
      <c r="W203" s="279">
        <f>IF(W$89=0,0,W$89/NMM!W$10*1000)</f>
        <v>5.2182711540284954</v>
      </c>
      <c r="DA203" s="82"/>
    </row>
    <row r="204" spans="1:105" ht="12" customHeight="1" x14ac:dyDescent="0.3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3">
      <c r="A205" s="35" t="s">
        <v>51</v>
      </c>
      <c r="B205" s="322">
        <f t="shared" ref="B205:W205" si="51">SUM(B206:B211,B212:B213,B214)</f>
        <v>214.56074002909423</v>
      </c>
      <c r="C205" s="322">
        <f t="shared" si="51"/>
        <v>201.10413028896193</v>
      </c>
      <c r="D205" s="322">
        <f t="shared" si="51"/>
        <v>191.83405909094517</v>
      </c>
      <c r="E205" s="322">
        <f t="shared" si="51"/>
        <v>201.96703504387233</v>
      </c>
      <c r="F205" s="322">
        <f t="shared" si="51"/>
        <v>201.28127932543399</v>
      </c>
      <c r="G205" s="322">
        <f t="shared" si="51"/>
        <v>193.53865203093974</v>
      </c>
      <c r="H205" s="322">
        <f t="shared" si="51"/>
        <v>205.4402642937647</v>
      </c>
      <c r="I205" s="322">
        <f t="shared" si="51"/>
        <v>200.41959822828784</v>
      </c>
      <c r="J205" s="322">
        <f t="shared" si="51"/>
        <v>213.72754530830065</v>
      </c>
      <c r="K205" s="322">
        <f t="shared" si="51"/>
        <v>210.07516808531935</v>
      </c>
      <c r="L205" s="322">
        <f t="shared" si="51"/>
        <v>211.998665296095</v>
      </c>
      <c r="M205" s="322">
        <f t="shared" si="51"/>
        <v>210.6448410962966</v>
      </c>
      <c r="N205" s="322">
        <f t="shared" si="51"/>
        <v>205.43964519276315</v>
      </c>
      <c r="O205" s="322">
        <f t="shared" si="51"/>
        <v>201.56833152571971</v>
      </c>
      <c r="P205" s="322">
        <f t="shared" si="51"/>
        <v>200.66250775869889</v>
      </c>
      <c r="Q205" s="322">
        <f t="shared" si="51"/>
        <v>207.51327924408432</v>
      </c>
      <c r="R205" s="322">
        <f t="shared" si="51"/>
        <v>197.22549259640826</v>
      </c>
      <c r="S205" s="322">
        <f t="shared" si="51"/>
        <v>191.91478309164521</v>
      </c>
      <c r="T205" s="322">
        <f t="shared" si="51"/>
        <v>180.1489122392282</v>
      </c>
      <c r="U205" s="322">
        <f t="shared" si="51"/>
        <v>179.80512103426466</v>
      </c>
      <c r="V205" s="322">
        <f t="shared" si="51"/>
        <v>181.25447594550008</v>
      </c>
      <c r="W205" s="322">
        <f t="shared" si="51"/>
        <v>180.16474696516178</v>
      </c>
      <c r="DA205" s="95"/>
    </row>
    <row r="206" spans="1:105" ht="12" customHeight="1" x14ac:dyDescent="0.3">
      <c r="A206" s="55" t="s">
        <v>92</v>
      </c>
      <c r="B206" s="275">
        <f>IF(B$100=0,0,B$100/NMM!B$11*1000)</f>
        <v>1.8216436929958362</v>
      </c>
      <c r="C206" s="275">
        <f>IF(C$100=0,0,C$100/NMM!C$11*1000)</f>
        <v>1.7073956331745239</v>
      </c>
      <c r="D206" s="275">
        <f>IF(D$100=0,0,D$100/NMM!D$11*1000)</f>
        <v>1.6286917345526377</v>
      </c>
      <c r="E206" s="275">
        <f>IF(E$100=0,0,E$100/NMM!E$11*1000)</f>
        <v>1.7147217870838509</v>
      </c>
      <c r="F206" s="275">
        <f>IF(F$100=0,0,F$100/NMM!F$11*1000)</f>
        <v>1.7088996474918285</v>
      </c>
      <c r="G206" s="275">
        <f>IF(G$100=0,0,G$100/NMM!G$11*1000)</f>
        <v>1.6431639114185614</v>
      </c>
      <c r="H206" s="275">
        <f>IF(H$100=0,0,H$100/NMM!H$11*1000)</f>
        <v>1.7442098758951039</v>
      </c>
      <c r="I206" s="275">
        <f>IF(I$100=0,0,I$100/NMM!I$11*1000)</f>
        <v>1.7015838825675724</v>
      </c>
      <c r="J206" s="275">
        <f>IF(J$100=0,0,J$100/NMM!J$11*1000)</f>
        <v>1.8145697804619674</v>
      </c>
      <c r="K206" s="275">
        <f>IF(K$100=0,0,K$100/NMM!K$11*1000)</f>
        <v>1.7835607061470222</v>
      </c>
      <c r="L206" s="275">
        <f>IF(L$100=0,0,L$100/NMM!L$11*1000)</f>
        <v>1.7998914037480849</v>
      </c>
      <c r="M206" s="275">
        <f>IF(M$100=0,0,M$100/NMM!M$11*1000)</f>
        <v>1.7883972911034927</v>
      </c>
      <c r="N206" s="275">
        <f>IF(N$100=0,0,N$100/NMM!N$11*1000)</f>
        <v>1.7442046196615029</v>
      </c>
      <c r="O206" s="275">
        <f>IF(O$100=0,0,O$100/NMM!O$11*1000)</f>
        <v>1.7113367514566697</v>
      </c>
      <c r="P206" s="275">
        <f>IF(P$100=0,0,P$100/NMM!P$11*1000)</f>
        <v>1.7036462105314576</v>
      </c>
      <c r="Q206" s="275">
        <f>IF(Q$100=0,0,Q$100/NMM!Q$11*1000)</f>
        <v>1.7618099951401069</v>
      </c>
      <c r="R206" s="275">
        <f>IF(R$100=0,0,R$100/NMM!R$11*1000)</f>
        <v>1.6744655832076218</v>
      </c>
      <c r="S206" s="275">
        <f>IF(S$100=0,0,S$100/NMM!S$11*1000)</f>
        <v>1.6293770899752458</v>
      </c>
      <c r="T206" s="275">
        <f>IF(T$100=0,0,T$100/NMM!T$11*1000)</f>
        <v>1.5294835846303743</v>
      </c>
      <c r="U206" s="275">
        <f>IF(U$100=0,0,U$100/NMM!U$11*1000)</f>
        <v>1.526564760431053</v>
      </c>
      <c r="V206" s="275">
        <f>IF(V$100=0,0,V$100/NMM!V$11*1000)</f>
        <v>1.5388699390610634</v>
      </c>
      <c r="W206" s="275">
        <f>IF(W$100=0,0,W$100/NMM!W$11*1000)</f>
        <v>1.5296180231519736</v>
      </c>
      <c r="DA206" s="76"/>
    </row>
    <row r="207" spans="1:105" ht="12" customHeight="1" x14ac:dyDescent="0.3">
      <c r="A207" s="202" t="s">
        <v>93</v>
      </c>
      <c r="B207" s="276">
        <f>IF(B$101=0,0,B$101/NMM!B$11*1000)</f>
        <v>2.042407635657963</v>
      </c>
      <c r="C207" s="276">
        <f>IF(C$101=0,0,C$101/NMM!C$11*1000)</f>
        <v>1.914313919726935</v>
      </c>
      <c r="D207" s="276">
        <f>IF(D$101=0,0,D$101/NMM!D$11*1000)</f>
        <v>1.8260719412766748</v>
      </c>
      <c r="E207" s="276">
        <f>IF(E$101=0,0,E$101/NMM!E$11*1000)</f>
        <v>1.9225279259796109</v>
      </c>
      <c r="F207" s="276">
        <f>IF(F$101=0,0,F$101/NMM!F$11*1000)</f>
        <v>1.9160002046670763</v>
      </c>
      <c r="G207" s="276">
        <f>IF(G$101=0,0,G$101/NMM!G$11*1000)</f>
        <v>1.8422979928636052</v>
      </c>
      <c r="H207" s="276">
        <f>IF(H$101=0,0,H$101/NMM!H$11*1000)</f>
        <v>1.9555896591718007</v>
      </c>
      <c r="I207" s="276">
        <f>IF(I$101=0,0,I$101/NMM!I$11*1000)</f>
        <v>1.9077978464345475</v>
      </c>
      <c r="J207" s="276">
        <f>IF(J$101=0,0,J$101/NMM!J$11*1000)</f>
        <v>2.0344764397667454</v>
      </c>
      <c r="K207" s="276">
        <f>IF(K$101=0,0,K$101/NMM!K$11*1000)</f>
        <v>1.9997093937197912</v>
      </c>
      <c r="L207" s="276">
        <f>IF(L$101=0,0,L$101/NMM!L$11*1000)</f>
        <v>2.0180191990918721</v>
      </c>
      <c r="M207" s="276">
        <f>IF(M$101=0,0,M$101/NMM!M$11*1000)</f>
        <v>2.0051321216020801</v>
      </c>
      <c r="N207" s="276">
        <f>IF(N$101=0,0,N$101/NMM!N$11*1000)</f>
        <v>1.9555837659382975</v>
      </c>
      <c r="O207" s="276">
        <f>IF(O$101=0,0,O$101/NMM!O$11*1000)</f>
        <v>1.9187326598479792</v>
      </c>
      <c r="P207" s="276">
        <f>IF(P$101=0,0,P$101/NMM!P$11*1000)</f>
        <v>1.9101101067282944</v>
      </c>
      <c r="Q207" s="276">
        <f>IF(Q$101=0,0,Q$101/NMM!Q$11*1000)</f>
        <v>1.9753227266606272</v>
      </c>
      <c r="R207" s="276">
        <f>IF(R$101=0,0,R$101/NMM!R$11*1000)</f>
        <v>1.8773930961028655</v>
      </c>
      <c r="S207" s="276">
        <f>IF(S$101=0,0,S$101/NMM!S$11*1000)</f>
        <v>1.8268403545254654</v>
      </c>
      <c r="T207" s="276">
        <f>IF(T$101=0,0,T$101/NMM!T$11*1000)</f>
        <v>1.7148408132027217</v>
      </c>
      <c r="U207" s="276">
        <f>IF(U$101=0,0,U$101/NMM!U$11*1000)</f>
        <v>1.7115682583915044</v>
      </c>
      <c r="V207" s="276">
        <f>IF(V$101=0,0,V$101/NMM!V$11*1000)</f>
        <v>1.7253646944830956</v>
      </c>
      <c r="W207" s="276">
        <f>IF(W$101=0,0,W$101/NMM!W$11*1000)</f>
        <v>1.7149915442507833</v>
      </c>
      <c r="DA207" s="77"/>
    </row>
    <row r="208" spans="1:105" ht="12" customHeight="1" x14ac:dyDescent="0.3">
      <c r="A208" s="202" t="s">
        <v>94</v>
      </c>
      <c r="B208" s="276">
        <f>IF(B$102=0,0,B$102/NMM!B$11*1000)</f>
        <v>3.2900776838500172</v>
      </c>
      <c r="C208" s="276">
        <f>IF(C$102=0,0,C$102/NMM!C$11*1000)</f>
        <v>3.2707829583258374</v>
      </c>
      <c r="D208" s="276">
        <f>IF(D$102=0,0,D$102/NMM!D$11*1000)</f>
        <v>3.2354305550355824</v>
      </c>
      <c r="E208" s="276">
        <f>IF(E$102=0,0,E$102/NMM!E$11*1000)</f>
        <v>2.9931252591611246</v>
      </c>
      <c r="F208" s="276">
        <f>IF(F$102=0,0,F$102/NMM!F$11*1000)</f>
        <v>2.8547354225749055</v>
      </c>
      <c r="G208" s="276">
        <f>IF(G$102=0,0,G$102/NMM!G$11*1000)</f>
        <v>2.7986584317642058</v>
      </c>
      <c r="H208" s="276">
        <f>IF(H$102=0,0,H$102/NMM!H$11*1000)</f>
        <v>2.4670965958801934</v>
      </c>
      <c r="I208" s="276">
        <f>IF(I$102=0,0,I$102/NMM!I$11*1000)</f>
        <v>2.8286779521594561</v>
      </c>
      <c r="J208" s="276">
        <f>IF(J$102=0,0,J$102/NMM!J$11*1000)</f>
        <v>2.8726907431118658</v>
      </c>
      <c r="K208" s="276">
        <f>IF(K$102=0,0,K$102/NMM!K$11*1000)</f>
        <v>3.0384597013179091</v>
      </c>
      <c r="L208" s="276">
        <f>IF(L$102=0,0,L$102/NMM!L$11*1000)</f>
        <v>2.38642309786447</v>
      </c>
      <c r="M208" s="276">
        <f>IF(M$102=0,0,M$102/NMM!M$11*1000)</f>
        <v>3.5260886137856886</v>
      </c>
      <c r="N208" s="276">
        <f>IF(N$102=0,0,N$102/NMM!N$11*1000)</f>
        <v>3.4898295863188564</v>
      </c>
      <c r="O208" s="276">
        <f>IF(O$102=0,0,O$102/NMM!O$11*1000)</f>
        <v>3.3069932490538334</v>
      </c>
      <c r="P208" s="276">
        <f>IF(P$102=0,0,P$102/NMM!P$11*1000)</f>
        <v>3.2760159430799218</v>
      </c>
      <c r="Q208" s="276">
        <f>IF(Q$102=0,0,Q$102/NMM!Q$11*1000)</f>
        <v>3.3414480051999895</v>
      </c>
      <c r="R208" s="276">
        <f>IF(R$102=0,0,R$102/NMM!R$11*1000)</f>
        <v>3.0396965227301571</v>
      </c>
      <c r="S208" s="276">
        <f>IF(S$102=0,0,S$102/NMM!S$11*1000)</f>
        <v>2.674498424321579</v>
      </c>
      <c r="T208" s="276">
        <f>IF(T$102=0,0,T$102/NMM!T$11*1000)</f>
        <v>2.4949611546280819</v>
      </c>
      <c r="U208" s="276">
        <f>IF(U$102=0,0,U$102/NMM!U$11*1000)</f>
        <v>2.4779661646054989</v>
      </c>
      <c r="V208" s="276">
        <f>IF(V$102=0,0,V$102/NMM!V$11*1000)</f>
        <v>2.7337651011794404</v>
      </c>
      <c r="W208" s="276">
        <f>IF(W$102=0,0,W$102/NMM!W$11*1000)</f>
        <v>2.7527851905938432</v>
      </c>
      <c r="DA208" s="77"/>
    </row>
    <row r="209" spans="1:105" ht="12" customHeight="1" x14ac:dyDescent="0.3">
      <c r="A209" s="202" t="s">
        <v>95</v>
      </c>
      <c r="B209" s="276">
        <f>IF(B$103=0,0,B$103/NMM!B$11*1000)</f>
        <v>1.6349933773738032</v>
      </c>
      <c r="C209" s="276">
        <f>IF(C$103=0,0,C$103/NMM!C$11*1000)</f>
        <v>1.5324514687097361</v>
      </c>
      <c r="D209" s="276">
        <f>IF(D$103=0,0,D$103/NMM!D$11*1000)</f>
        <v>1.4618117747261892</v>
      </c>
      <c r="E209" s="276">
        <f>IF(E$103=0,0,E$103/NMM!E$11*1000)</f>
        <v>1.5390269659759839</v>
      </c>
      <c r="F209" s="276">
        <f>IF(F$103=0,0,F$103/NMM!F$11*1000)</f>
        <v>1.5338013778372581</v>
      </c>
      <c r="G209" s="276">
        <f>IF(G$103=0,0,G$103/NMM!G$11*1000)</f>
        <v>1.4748010949884052</v>
      </c>
      <c r="H209" s="276">
        <f>IF(H$103=0,0,H$103/NMM!H$11*1000)</f>
        <v>1.5654936290798529</v>
      </c>
      <c r="I209" s="276">
        <f>IF(I$103=0,0,I$103/NMM!I$11*1000)</f>
        <v>1.5272352050738507</v>
      </c>
      <c r="J209" s="276">
        <f>IF(J$103=0,0,J$103/NMM!J$11*1000)</f>
        <v>1.6286442761804856</v>
      </c>
      <c r="K209" s="276">
        <f>IF(K$103=0,0,K$103/NMM!K$11*1000)</f>
        <v>1.6008124716742775</v>
      </c>
      <c r="L209" s="276">
        <f>IF(L$103=0,0,L$103/NMM!L$11*1000)</f>
        <v>1.6154698838390691</v>
      </c>
      <c r="M209" s="276">
        <f>IF(M$103=0,0,M$103/NMM!M$11*1000)</f>
        <v>1.6051534876497624</v>
      </c>
      <c r="N209" s="276">
        <f>IF(N$103=0,0,N$103/NMM!N$11*1000)</f>
        <v>1.5654889114135164</v>
      </c>
      <c r="O209" s="276">
        <f>IF(O$103=0,0,O$103/NMM!O$11*1000)</f>
        <v>1.5359887698381249</v>
      </c>
      <c r="P209" s="276">
        <f>IF(P$103=0,0,P$103/NMM!P$11*1000)</f>
        <v>1.5290862215903576</v>
      </c>
      <c r="Q209" s="276">
        <f>IF(Q$103=0,0,Q$103/NMM!Q$11*1000)</f>
        <v>1.5812903946697483</v>
      </c>
      <c r="R209" s="276">
        <f>IF(R$103=0,0,R$103/NMM!R$11*1000)</f>
        <v>1.5028955166761482</v>
      </c>
      <c r="S209" s="276">
        <f>IF(S$103=0,0,S$103/NMM!S$11*1000)</f>
        <v>1.4624269068628526</v>
      </c>
      <c r="T209" s="276">
        <f>IF(T$103=0,0,T$103/NMM!T$11*1000)</f>
        <v>1.3727687479652051</v>
      </c>
      <c r="U209" s="276">
        <f>IF(U$103=0,0,U$103/NMM!U$11*1000)</f>
        <v>1.3701489940287146</v>
      </c>
      <c r="V209" s="276">
        <f>IF(V$103=0,0,V$103/NMM!V$11*1000)</f>
        <v>1.3811933522886892</v>
      </c>
      <c r="W209" s="276">
        <f>IF(W$103=0,0,W$103/NMM!W$11*1000)</f>
        <v>1.3728894115688084</v>
      </c>
      <c r="DA209" s="77"/>
    </row>
    <row r="210" spans="1:105" ht="12" customHeight="1" x14ac:dyDescent="0.3">
      <c r="A210" s="56" t="s">
        <v>96</v>
      </c>
      <c r="B210" s="277">
        <f>IF(B$104=0,0,B$104/NMM!B$11*1000)</f>
        <v>1.7034865369653662</v>
      </c>
      <c r="C210" s="277">
        <f>IF(C$104=0,0,C$104/NMM!C$11*1000)</f>
        <v>1.6040181507044806</v>
      </c>
      <c r="D210" s="277">
        <f>IF(D$104=0,0,D$104/NMM!D$11*1000)</f>
        <v>1.5360056055021207</v>
      </c>
      <c r="E210" s="277">
        <f>IF(E$104=0,0,E$104/NMM!E$11*1000)</f>
        <v>1.6131326559946211</v>
      </c>
      <c r="F210" s="277">
        <f>IF(F$104=0,0,F$104/NMM!F$11*1000)</f>
        <v>1.6150869333355591</v>
      </c>
      <c r="G210" s="277">
        <f>IF(G$104=0,0,G$104/NMM!G$11*1000)</f>
        <v>1.5542645785625597</v>
      </c>
      <c r="H210" s="277">
        <f>IF(H$104=0,0,H$104/NMM!H$11*1000)</f>
        <v>1.6777230118860693</v>
      </c>
      <c r="I210" s="277">
        <f>IF(I$104=0,0,I$104/NMM!I$11*1000)</f>
        <v>1.6100800159788486</v>
      </c>
      <c r="J210" s="277">
        <f>IF(J$104=0,0,J$104/NMM!J$11*1000)</f>
        <v>1.7145128875952782</v>
      </c>
      <c r="K210" s="277">
        <f>IF(K$104=0,0,K$104/NMM!K$11*1000)</f>
        <v>1.6716211489712747</v>
      </c>
      <c r="L210" s="277">
        <f>IF(L$104=0,0,L$104/NMM!L$11*1000)</f>
        <v>1.7555872032875277</v>
      </c>
      <c r="M210" s="277">
        <f>IF(M$104=0,0,M$104/NMM!M$11*1000)</f>
        <v>1.7046009072913761</v>
      </c>
      <c r="N210" s="277">
        <f>IF(N$104=0,0,N$104/NMM!N$11*1000)</f>
        <v>1.6715368211064603</v>
      </c>
      <c r="O210" s="277">
        <f>IF(O$104=0,0,O$104/NMM!O$11*1000)</f>
        <v>1.6446053235465825</v>
      </c>
      <c r="P210" s="277">
        <f>IF(P$104=0,0,P$104/NMM!P$11*1000)</f>
        <v>1.6586263422287524</v>
      </c>
      <c r="Q210" s="277">
        <f>IF(Q$104=0,0,Q$104/NMM!Q$11*1000)</f>
        <v>1.7332210464835889</v>
      </c>
      <c r="R210" s="277">
        <f>IF(R$104=0,0,R$104/NMM!R$11*1000)</f>
        <v>1.6729953186182114</v>
      </c>
      <c r="S210" s="277">
        <f>IF(S$104=0,0,S$104/NMM!S$11*1000)</f>
        <v>1.6478371815110284</v>
      </c>
      <c r="T210" s="277">
        <f>IF(T$104=0,0,T$104/NMM!T$11*1000)</f>
        <v>1.5360889560876143</v>
      </c>
      <c r="U210" s="277">
        <f>IF(U$104=0,0,U$104/NMM!U$11*1000)</f>
        <v>1.5464283443456186</v>
      </c>
      <c r="V210" s="277">
        <f>IF(V$104=0,0,V$104/NMM!V$11*1000)</f>
        <v>1.5570985625079798</v>
      </c>
      <c r="W210" s="277">
        <f>IF(W$104=0,0,W$104/NMM!W$11*1000)</f>
        <v>1.4964655246066523</v>
      </c>
      <c r="DA210" s="78"/>
    </row>
    <row r="211" spans="1:105" ht="12" customHeight="1" x14ac:dyDescent="0.3">
      <c r="A211" s="203" t="s">
        <v>1555</v>
      </c>
      <c r="B211" s="278">
        <f>IF(B$110=0,0,B$110/NMM!B$11*1000)</f>
        <v>162.29313253313879</v>
      </c>
      <c r="C211" s="278">
        <f>IF(C$110=0,0,C$110/NMM!C$11*1000)</f>
        <v>150.45549538813762</v>
      </c>
      <c r="D211" s="278">
        <f>IF(D$110=0,0,D$110/NMM!D$11*1000)</f>
        <v>142.49511275073777</v>
      </c>
      <c r="E211" s="278">
        <f>IF(E$110=0,0,E$110/NMM!E$11*1000)</f>
        <v>153.6756726286589</v>
      </c>
      <c r="F211" s="278">
        <f>IF(F$110=0,0,F$110/NMM!F$11*1000)</f>
        <v>154.27971792326053</v>
      </c>
      <c r="G211" s="278">
        <f>IF(G$110=0,0,G$110/NMM!G$11*1000)</f>
        <v>147.86921212976583</v>
      </c>
      <c r="H211" s="278">
        <f>IF(H$110=0,0,H$110/NMM!H$11*1000)</f>
        <v>161.38577867426184</v>
      </c>
      <c r="I211" s="278">
        <f>IF(I$110=0,0,I$110/NMM!I$11*1000)</f>
        <v>153.73971316486339</v>
      </c>
      <c r="J211" s="278">
        <f>IF(J$110=0,0,J$110/NMM!J$11*1000)</f>
        <v>165.2207483422676</v>
      </c>
      <c r="K211" s="278">
        <f>IF(K$110=0,0,K$110/NMM!K$11*1000)</f>
        <v>160.51188052228147</v>
      </c>
      <c r="L211" s="278">
        <f>IF(L$110=0,0,L$110/NMM!L$11*1000)</f>
        <v>167.92371229779792</v>
      </c>
      <c r="M211" s="278">
        <f>IF(M$110=0,0,M$110/NMM!M$11*1000)</f>
        <v>156.68622081218044</v>
      </c>
      <c r="N211" s="278">
        <f>IF(N$110=0,0,N$110/NMM!N$11*1000)</f>
        <v>152.35663627276341</v>
      </c>
      <c r="O211" s="278">
        <f>IF(O$110=0,0,O$110/NMM!O$11*1000)</f>
        <v>150.51557632044867</v>
      </c>
      <c r="P211" s="278">
        <f>IF(P$110=0,0,P$110/NMM!P$11*1000)</f>
        <v>149.96177927511371</v>
      </c>
      <c r="Q211" s="278">
        <f>IF(Q$110=0,0,Q$110/NMM!Q$11*1000)</f>
        <v>155.47500179339605</v>
      </c>
      <c r="R211" s="278">
        <f>IF(R$110=0,0,R$110/NMM!R$11*1000)</f>
        <v>148.94555905812584</v>
      </c>
      <c r="S211" s="278">
        <f>IF(S$110=0,0,S$110/NMM!S$11*1000)</f>
        <v>147.41948102220471</v>
      </c>
      <c r="T211" s="278">
        <f>IF(T$110=0,0,T$110/NMM!T$11*1000)</f>
        <v>138.52894874655954</v>
      </c>
      <c r="U211" s="278">
        <f>IF(U$110=0,0,U$110/NMM!U$11*1000)</f>
        <v>138.36040320756783</v>
      </c>
      <c r="V211" s="278">
        <f>IF(V$110=0,0,V$110/NMM!V$11*1000)</f>
        <v>137.39418693093575</v>
      </c>
      <c r="W211" s="278">
        <f>IF(W$110=0,0,W$110/NMM!W$11*1000)</f>
        <v>136.302268331964</v>
      </c>
      <c r="DA211" s="79"/>
    </row>
    <row r="212" spans="1:105" ht="12" customHeight="1" x14ac:dyDescent="0.3">
      <c r="A212" s="203" t="s">
        <v>1565</v>
      </c>
      <c r="B212" s="278">
        <f>IF(B$118=0,0,B$118/NMM!B$11*1000)</f>
        <v>13.547225526950715</v>
      </c>
      <c r="C212" s="278">
        <f>IF(C$118=0,0,C$118/NMM!C$11*1000)</f>
        <v>13.467777555421121</v>
      </c>
      <c r="D212" s="278">
        <f>IF(D$118=0,0,D$118/NMM!D$11*1000)</f>
        <v>13.322210481839942</v>
      </c>
      <c r="E212" s="278">
        <f>IF(E$118=0,0,E$118/NMM!E$11*1000)</f>
        <v>12.324494073592525</v>
      </c>
      <c r="F212" s="278">
        <f>IF(F$118=0,0,F$118/NMM!F$11*1000)</f>
        <v>11.754660012812089</v>
      </c>
      <c r="G212" s="278">
        <f>IF(G$118=0,0,G$118/NMM!G$11*1000)</f>
        <v>11.523757367225821</v>
      </c>
      <c r="H212" s="278">
        <f>IF(H$118=0,0,H$118/NMM!H$11*1000)</f>
        <v>10.158518184911335</v>
      </c>
      <c r="I212" s="278">
        <f>IF(I$118=0,0,I$118/NMM!I$11*1000)</f>
        <v>11.64736575951444</v>
      </c>
      <c r="J212" s="278">
        <f>IF(J$118=0,0,J$118/NMM!J$11*1000)</f>
        <v>11.828592849692171</v>
      </c>
      <c r="K212" s="278">
        <f>IF(K$118=0,0,K$118/NMM!K$11*1000)</f>
        <v>12.511163195434595</v>
      </c>
      <c r="L212" s="278">
        <f>IF(L$118=0,0,L$118/NMM!L$11*1000)</f>
        <v>9.8263369488779997</v>
      </c>
      <c r="M212" s="278">
        <f>IF(M$118=0,0,M$118/NMM!M$11*1000)</f>
        <v>14.51902425084057</v>
      </c>
      <c r="N212" s="278">
        <f>IF(N$118=0,0,N$118/NMM!N$11*1000)</f>
        <v>14.369724061093597</v>
      </c>
      <c r="O212" s="278">
        <f>IF(O$118=0,0,O$118/NMM!O$11*1000)</f>
        <v>13.616877066747726</v>
      </c>
      <c r="P212" s="278">
        <f>IF(P$118=0,0,P$118/NMM!P$11*1000)</f>
        <v>13.489324896078356</v>
      </c>
      <c r="Q212" s="278">
        <f>IF(Q$118=0,0,Q$118/NMM!Q$11*1000)</f>
        <v>13.758747987996577</v>
      </c>
      <c r="R212" s="278">
        <f>IF(R$118=0,0,R$118/NMM!R$11*1000)</f>
        <v>12.516255931904169</v>
      </c>
      <c r="S212" s="278">
        <f>IF(S$118=0,0,S$118/NMM!S$11*1000)</f>
        <v>11.012516058089066</v>
      </c>
      <c r="T212" s="278">
        <f>IF(T$118=0,0,T$118/NMM!T$11*1000)</f>
        <v>10.273253306036164</v>
      </c>
      <c r="U212" s="278">
        <f>IF(U$118=0,0,U$118/NMM!U$11*1000)</f>
        <v>10.203274726565422</v>
      </c>
      <c r="V212" s="278">
        <f>IF(V$118=0,0,V$118/NMM!V$11*1000)</f>
        <v>11.256552556548518</v>
      </c>
      <c r="W212" s="278">
        <f>IF(W$118=0,0,W$118/NMM!W$11*1000)</f>
        <v>11.334869686294265</v>
      </c>
      <c r="DA212" s="79"/>
    </row>
    <row r="213" spans="1:105" ht="12" customHeight="1" x14ac:dyDescent="0.3">
      <c r="A213" s="203" t="s">
        <v>1567</v>
      </c>
      <c r="B213" s="278">
        <f>IF(B$119=0,0,B$119/NMM!B$11*1000)</f>
        <v>16.139479495036479</v>
      </c>
      <c r="C213" s="278">
        <f>IF(C$119=0,0,C$119/NMM!C$11*1000)</f>
        <v>15.134493703770485</v>
      </c>
      <c r="D213" s="278">
        <f>IF(D$119=0,0,D$119/NMM!D$11*1000)</f>
        <v>14.441213355786308</v>
      </c>
      <c r="E213" s="278">
        <f>IF(E$119=0,0,E$119/NMM!E$11*1000)</f>
        <v>15.187092881758508</v>
      </c>
      <c r="F213" s="278">
        <f>IF(F$119=0,0,F$119/NMM!F$11*1000)</f>
        <v>15.129604253560842</v>
      </c>
      <c r="G213" s="278">
        <f>IF(G$119=0,0,G$119/NMM!G$11*1000)</f>
        <v>14.549759181287722</v>
      </c>
      <c r="H213" s="278">
        <f>IF(H$119=0,0,H$119/NMM!H$11*1000)</f>
        <v>15.42133074383452</v>
      </c>
      <c r="I213" s="278">
        <f>IF(I$119=0,0,I$119/NMM!I$11*1000)</f>
        <v>15.064110339359772</v>
      </c>
      <c r="J213" s="278">
        <f>IF(J$119=0,0,J$119/NMM!J$11*1000)</f>
        <v>16.05856560026843</v>
      </c>
      <c r="K213" s="278">
        <f>IF(K$119=0,0,K$119/NMM!K$11*1000)</f>
        <v>15.794153786769801</v>
      </c>
      <c r="L213" s="278">
        <f>IF(L$119=0,0,L$119/NMM!L$11*1000)</f>
        <v>15.9051092148969</v>
      </c>
      <c r="M213" s="278">
        <f>IF(M$119=0,0,M$119/NMM!M$11*1000)</f>
        <v>15.854786588016195</v>
      </c>
      <c r="N213" s="278">
        <f>IF(N$119=0,0,N$119/NMM!N$11*1000)</f>
        <v>15.464425838414728</v>
      </c>
      <c r="O213" s="278">
        <f>IF(O$119=0,0,O$119/NMM!O$11*1000)</f>
        <v>15.167777232912918</v>
      </c>
      <c r="P213" s="278">
        <f>IF(P$119=0,0,P$119/NMM!P$11*1000)</f>
        <v>15.097290394539638</v>
      </c>
      <c r="Q213" s="278">
        <f>IF(Q$119=0,0,Q$119/NMM!Q$11*1000)</f>
        <v>15.609400628325297</v>
      </c>
      <c r="R213" s="278">
        <f>IF(R$119=0,0,R$119/NMM!R$11*1000)</f>
        <v>14.827880122113369</v>
      </c>
      <c r="S213" s="278">
        <f>IF(S$119=0,0,S$119/NMM!S$11*1000)</f>
        <v>14.415253263860381</v>
      </c>
      <c r="T213" s="278">
        <f>IF(T$119=0,0,T$119/NMM!T$11*1000)</f>
        <v>13.531663980116969</v>
      </c>
      <c r="U213" s="278">
        <f>IF(U$119=0,0,U$119/NMM!U$11*1000)</f>
        <v>13.504306053086024</v>
      </c>
      <c r="V213" s="278">
        <f>IF(V$119=0,0,V$119/NMM!V$11*1000)</f>
        <v>13.623136373421479</v>
      </c>
      <c r="W213" s="278">
        <f>IF(W$119=0,0,W$119/NMM!W$11*1000)</f>
        <v>13.54666784034578</v>
      </c>
      <c r="DA213" s="79"/>
    </row>
    <row r="214" spans="1:105" ht="12" customHeight="1" x14ac:dyDescent="0.3">
      <c r="A214" s="41" t="s">
        <v>1577</v>
      </c>
      <c r="B214" s="279">
        <f>IF(B$127=0,0,B$127/NMM!B$11*1000)</f>
        <v>12.088293547125271</v>
      </c>
      <c r="C214" s="279">
        <f>IF(C$127=0,0,C$127/NMM!C$11*1000)</f>
        <v>12.01740151099118</v>
      </c>
      <c r="D214" s="279">
        <f>IF(D$127=0,0,D$127/NMM!D$11*1000)</f>
        <v>11.887510891487963</v>
      </c>
      <c r="E214" s="279">
        <f>IF(E$127=0,0,E$127/NMM!E$11*1000)</f>
        <v>10.997240865667198</v>
      </c>
      <c r="F214" s="279">
        <f>IF(F$127=0,0,F$127/NMM!F$11*1000)</f>
        <v>10.488773549893889</v>
      </c>
      <c r="G214" s="279">
        <f>IF(G$127=0,0,G$127/NMM!G$11*1000)</f>
        <v>10.28273734306306</v>
      </c>
      <c r="H214" s="279">
        <f>IF(H$127=0,0,H$127/NMM!H$11*1000)</f>
        <v>9.0645239188439817</v>
      </c>
      <c r="I214" s="279">
        <f>IF(I$127=0,0,I$127/NMM!I$11*1000)</f>
        <v>10.393034062335976</v>
      </c>
      <c r="J214" s="279">
        <f>IF(J$127=0,0,J$127/NMM!J$11*1000)</f>
        <v>10.554744388956111</v>
      </c>
      <c r="K214" s="279">
        <f>IF(K$127=0,0,K$127/NMM!K$11*1000)</f>
        <v>11.163807159003193</v>
      </c>
      <c r="L214" s="279">
        <f>IF(L$127=0,0,L$127/NMM!L$11*1000)</f>
        <v>8.7681160466911479</v>
      </c>
      <c r="M214" s="279">
        <f>IF(M$127=0,0,M$127/NMM!M$11*1000)</f>
        <v>12.955437023826994</v>
      </c>
      <c r="N214" s="279">
        <f>IF(N$127=0,0,N$127/NMM!N$11*1000)</f>
        <v>12.822215316052766</v>
      </c>
      <c r="O214" s="279">
        <f>IF(O$127=0,0,O$127/NMM!O$11*1000)</f>
        <v>12.150444151867225</v>
      </c>
      <c r="P214" s="279">
        <f>IF(P$127=0,0,P$127/NMM!P$11*1000)</f>
        <v>12.036628368808397</v>
      </c>
      <c r="Q214" s="279">
        <f>IF(Q$127=0,0,Q$127/NMM!Q$11*1000)</f>
        <v>12.277036666212357</v>
      </c>
      <c r="R214" s="279">
        <f>IF(R$127=0,0,R$127/NMM!R$11*1000)</f>
        <v>11.168351446929893</v>
      </c>
      <c r="S214" s="279">
        <f>IF(S$127=0,0,S$127/NMM!S$11*1000)</f>
        <v>9.8265527902948744</v>
      </c>
      <c r="T214" s="279">
        <f>IF(T$127=0,0,T$127/NMM!T$11*1000)</f>
        <v>9.1669029500015178</v>
      </c>
      <c r="U214" s="279">
        <f>IF(U$127=0,0,U$127/NMM!U$11*1000)</f>
        <v>9.1044605252430095</v>
      </c>
      <c r="V214" s="279">
        <f>IF(V$127=0,0,V$127/NMM!V$11*1000)</f>
        <v>10.044308435074079</v>
      </c>
      <c r="W214" s="279">
        <f>IF(W$127=0,0,W$127/NMM!W$11*1000)</f>
        <v>10.114191412385674</v>
      </c>
      <c r="DA214" s="82"/>
    </row>
    <row r="215" spans="1:105" ht="12" customHeight="1" x14ac:dyDescent="0.3">
      <c r="B215" s="313"/>
      <c r="C215" s="313"/>
      <c r="D215" s="313"/>
      <c r="E215" s="313"/>
      <c r="F215" s="313"/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  <c r="T215" s="313"/>
      <c r="U215" s="313"/>
      <c r="V215" s="313"/>
      <c r="W215" s="313"/>
      <c r="DA215" s="150"/>
    </row>
  </sheetData>
  <conditionalFormatting sqref="B16:V16">
    <cfRule type="cellIs" dxfId="111" priority="428" operator="lessThan">
      <formula>0</formula>
    </cfRule>
  </conditionalFormatting>
  <conditionalFormatting sqref="B6:W16">
    <cfRule type="cellIs" dxfId="110" priority="327" operator="lessThan">
      <formula>0</formula>
    </cfRule>
  </conditionalFormatting>
  <conditionalFormatting sqref="B20:W25">
    <cfRule type="cellIs" dxfId="109" priority="329" operator="lessThan">
      <formula>0</formula>
    </cfRule>
  </conditionalFormatting>
  <conditionalFormatting sqref="B27:W46">
    <cfRule type="cellIs" dxfId="108" priority="292" operator="lessThan">
      <formula>0</formula>
    </cfRule>
  </conditionalFormatting>
  <conditionalFormatting sqref="B49:W59 B100:W110 B147:W152 B166:W171 B195:W200 B206:W211 B214:W215">
    <cfRule type="cellIs" dxfId="107" priority="331" operator="lessThan">
      <formula>0</formula>
    </cfRule>
  </conditionalFormatting>
  <conditionalFormatting sqref="B63:W97">
    <cfRule type="cellIs" dxfId="106" priority="308" operator="lessThan">
      <formula>0</formula>
    </cfRule>
  </conditionalFormatting>
  <conditionalFormatting sqref="B113:W117">
    <cfRule type="cellIs" dxfId="105" priority="303" operator="lessThan">
      <formula>0</formula>
    </cfRule>
  </conditionalFormatting>
  <conditionalFormatting sqref="B122:W128">
    <cfRule type="cellIs" dxfId="104" priority="302" operator="lessThan">
      <formula>0</formula>
    </cfRule>
  </conditionalFormatting>
  <conditionalFormatting sqref="B133:W139">
    <cfRule type="cellIs" dxfId="103" priority="300" operator="lessThan">
      <formula>0</formula>
    </cfRule>
  </conditionalFormatting>
  <conditionalFormatting sqref="B142:W144">
    <cfRule type="cellIs" dxfId="102" priority="291" operator="lessThan">
      <formula>0</formula>
    </cfRule>
  </conditionalFormatting>
  <conditionalFormatting sqref="B156:W163">
    <cfRule type="cellIs" dxfId="101" priority="296" operator="lessThan">
      <formula>0</formula>
    </cfRule>
  </conditionalFormatting>
  <conditionalFormatting sqref="B177:W179">
    <cfRule type="cellIs" dxfId="100" priority="295" operator="lessThan">
      <formula>0</formula>
    </cfRule>
  </conditionalFormatting>
  <conditionalFormatting sqref="B184:W190">
    <cfRule type="cellIs" dxfId="99" priority="293" operator="lessThan">
      <formula>0</formula>
    </cfRule>
  </conditionalFormatting>
  <conditionalFormatting sqref="B192:W193">
    <cfRule type="cellIs" dxfId="98" priority="294" operator="lessThan">
      <formula>0</formula>
    </cfRule>
  </conditionalFormatting>
  <conditionalFormatting sqref="DA6:DA16">
    <cfRule type="cellIs" dxfId="97" priority="41" operator="lessThan">
      <formula>0</formula>
    </cfRule>
  </conditionalFormatting>
  <conditionalFormatting sqref="DA20:DA25">
    <cfRule type="cellIs" dxfId="96" priority="43" operator="lessThan">
      <formula>0</formula>
    </cfRule>
  </conditionalFormatting>
  <conditionalFormatting sqref="DA27:DA46">
    <cfRule type="cellIs" dxfId="95" priority="2" operator="lessThan">
      <formula>0</formula>
    </cfRule>
  </conditionalFormatting>
  <conditionalFormatting sqref="DA49:DA59 DA100:DA110">
    <cfRule type="cellIs" dxfId="94" priority="44" operator="lessThan">
      <formula>0</formula>
    </cfRule>
  </conditionalFormatting>
  <conditionalFormatting sqref="DA63:DA97">
    <cfRule type="cellIs" dxfId="93" priority="31" operator="lessThan">
      <formula>0</formula>
    </cfRule>
  </conditionalFormatting>
  <conditionalFormatting sqref="DA113:DA117">
    <cfRule type="cellIs" dxfId="92" priority="29" operator="lessThan">
      <formula>0</formula>
    </cfRule>
  </conditionalFormatting>
  <conditionalFormatting sqref="DA122:DA128">
    <cfRule type="cellIs" dxfId="91" priority="28" operator="lessThan">
      <formula>0</formula>
    </cfRule>
  </conditionalFormatting>
  <conditionalFormatting sqref="DA133:DA139">
    <cfRule type="cellIs" dxfId="90" priority="23" operator="lessThan">
      <formula>0</formula>
    </cfRule>
  </conditionalFormatting>
  <conditionalFormatting sqref="DA142:DA144">
    <cfRule type="cellIs" dxfId="89" priority="1" operator="lessThan">
      <formula>0</formula>
    </cfRule>
  </conditionalFormatting>
  <conditionalFormatting sqref="DA147:DA152">
    <cfRule type="cellIs" dxfId="88" priority="14" operator="lessThan">
      <formula>0</formula>
    </cfRule>
  </conditionalFormatting>
  <conditionalFormatting sqref="DA156:DA163">
    <cfRule type="cellIs" dxfId="87" priority="15" operator="lessThan">
      <formula>0</formula>
    </cfRule>
  </conditionalFormatting>
  <conditionalFormatting sqref="DA166:DA171">
    <cfRule type="cellIs" dxfId="86" priority="11" operator="lessThan">
      <formula>0</formula>
    </cfRule>
  </conditionalFormatting>
  <conditionalFormatting sqref="DA177:DA179">
    <cfRule type="cellIs" dxfId="85" priority="12" operator="lessThan">
      <formula>0</formula>
    </cfRule>
  </conditionalFormatting>
  <conditionalFormatting sqref="DA184:DA190">
    <cfRule type="cellIs" dxfId="84" priority="6" operator="lessThan">
      <formula>0</formula>
    </cfRule>
  </conditionalFormatting>
  <conditionalFormatting sqref="DA192:DA193">
    <cfRule type="cellIs" dxfId="83" priority="8" operator="lessThan">
      <formula>0</formula>
    </cfRule>
  </conditionalFormatting>
  <conditionalFormatting sqref="DA195:DA200">
    <cfRule type="cellIs" dxfId="82" priority="5" operator="lessThan">
      <formula>0</formula>
    </cfRule>
  </conditionalFormatting>
  <conditionalFormatting sqref="DA206:DA211">
    <cfRule type="cellIs" dxfId="81" priority="3" operator="lessThan">
      <formula>0</formula>
    </cfRule>
  </conditionalFormatting>
  <conditionalFormatting sqref="DA214:DA215">
    <cfRule type="cellIs" dxfId="80" priority="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Non-metallic mineral products / useful energy demand"</f>
        <v>BE: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3">
      <c r="A5" s="34" t="s">
        <v>49</v>
      </c>
      <c r="B5" s="225">
        <v>292.47338946301483</v>
      </c>
      <c r="C5" s="225">
        <v>264.79592615001849</v>
      </c>
      <c r="D5" s="225">
        <v>255.9180808022181</v>
      </c>
      <c r="E5" s="225">
        <v>253.6782790770192</v>
      </c>
      <c r="F5" s="225">
        <v>266.97336409144492</v>
      </c>
      <c r="G5" s="225">
        <v>298.10041632539708</v>
      </c>
      <c r="H5" s="225">
        <v>296.56704617694493</v>
      </c>
      <c r="I5" s="225">
        <v>250.0809520984229</v>
      </c>
      <c r="J5" s="225">
        <v>257.91317932670722</v>
      </c>
      <c r="K5" s="225">
        <v>227.43897550365909</v>
      </c>
      <c r="L5" s="225">
        <v>234.85628865164151</v>
      </c>
      <c r="M5" s="225">
        <v>272.41786021726011</v>
      </c>
      <c r="N5" s="225">
        <v>248.18710378892391</v>
      </c>
      <c r="O5" s="225">
        <v>250.21232449689779</v>
      </c>
      <c r="P5" s="225">
        <v>240.95742992863109</v>
      </c>
      <c r="Q5" s="225">
        <v>224.0797037079208</v>
      </c>
      <c r="R5" s="225">
        <v>238.3867605999929</v>
      </c>
      <c r="S5" s="225">
        <v>231.50510315780221</v>
      </c>
      <c r="T5" s="225">
        <v>235.9235450590937</v>
      </c>
      <c r="U5" s="225">
        <v>243.420599334397</v>
      </c>
      <c r="V5" s="225">
        <v>251.2140935201808</v>
      </c>
      <c r="W5" s="225">
        <v>255.11539950070559</v>
      </c>
      <c r="DA5" s="89" t="s">
        <v>1581</v>
      </c>
    </row>
    <row r="6" spans="1:105" ht="12" customHeight="1" x14ac:dyDescent="0.3">
      <c r="A6" s="55" t="s">
        <v>92</v>
      </c>
      <c r="B6" s="261">
        <v>1.1568419886434249</v>
      </c>
      <c r="C6" s="261">
        <v>1.047515605256522</v>
      </c>
      <c r="D6" s="261">
        <v>1.014200291905679</v>
      </c>
      <c r="E6" s="261">
        <v>1.0053004533666989</v>
      </c>
      <c r="F6" s="261">
        <v>1.054971283873912</v>
      </c>
      <c r="G6" s="261">
        <v>1.1765020175062111</v>
      </c>
      <c r="H6" s="261">
        <v>1.1753273500818779</v>
      </c>
      <c r="I6" s="261">
        <v>0.98426587504813912</v>
      </c>
      <c r="J6" s="261">
        <v>1.019766090926008</v>
      </c>
      <c r="K6" s="261">
        <v>0.90163083668051613</v>
      </c>
      <c r="L6" s="261">
        <v>0.93084933054511243</v>
      </c>
      <c r="M6" s="261">
        <v>1.0727721013564551</v>
      </c>
      <c r="N6" s="261">
        <v>0.97237780101581284</v>
      </c>
      <c r="O6" s="261">
        <v>0.97993544616280914</v>
      </c>
      <c r="P6" s="261">
        <v>0.94334851188381608</v>
      </c>
      <c r="Q6" s="261">
        <v>0.87686203978493671</v>
      </c>
      <c r="R6" s="261">
        <v>0.93250505019386543</v>
      </c>
      <c r="S6" s="261">
        <v>0.90589855924236662</v>
      </c>
      <c r="T6" s="261">
        <v>0.92392837999548993</v>
      </c>
      <c r="U6" s="261">
        <v>0.95218468970643821</v>
      </c>
      <c r="V6" s="261">
        <v>0.9697327031871128</v>
      </c>
      <c r="W6" s="261">
        <v>0.99544947731199962</v>
      </c>
      <c r="DA6" s="67" t="s">
        <v>1582</v>
      </c>
    </row>
    <row r="7" spans="1:105" ht="12" customHeight="1" x14ac:dyDescent="0.3">
      <c r="A7" s="202" t="s">
        <v>93</v>
      </c>
      <c r="B7" s="226">
        <v>0.11982076771351199</v>
      </c>
      <c r="C7" s="226">
        <v>0.1084972063997308</v>
      </c>
      <c r="D7" s="226">
        <v>0.1050465480890005</v>
      </c>
      <c r="E7" s="226">
        <v>0.1041247407058527</v>
      </c>
      <c r="F7" s="226">
        <v>0.1092694338469801</v>
      </c>
      <c r="G7" s="226">
        <v>0.12185706979688581</v>
      </c>
      <c r="H7" s="226">
        <v>0.1217354027464386</v>
      </c>
      <c r="I7" s="226">
        <v>0.1019460686422502</v>
      </c>
      <c r="J7" s="226">
        <v>0.10562302985410051</v>
      </c>
      <c r="K7" s="226">
        <v>9.3387083202194479E-2</v>
      </c>
      <c r="L7" s="226">
        <v>9.6413410393511159E-2</v>
      </c>
      <c r="M7" s="226">
        <v>0.11111316673152689</v>
      </c>
      <c r="N7" s="226">
        <v>0.10071475254967061</v>
      </c>
      <c r="O7" s="226">
        <v>0.10149754125591499</v>
      </c>
      <c r="P7" s="226">
        <v>9.7708022378982198E-2</v>
      </c>
      <c r="Q7" s="226">
        <v>9.0821636677515194E-2</v>
      </c>
      <c r="R7" s="226">
        <v>9.6584902785194285E-2</v>
      </c>
      <c r="S7" s="226">
        <v>9.3829115734527457E-2</v>
      </c>
      <c r="T7" s="226">
        <v>9.5696567802816962E-2</v>
      </c>
      <c r="U7" s="226">
        <v>9.8623236056176983E-2</v>
      </c>
      <c r="V7" s="226">
        <v>0.1016850565278548</v>
      </c>
      <c r="W7" s="226">
        <v>0.1031044185484718</v>
      </c>
      <c r="DA7" s="174" t="s">
        <v>1583</v>
      </c>
    </row>
    <row r="8" spans="1:105" ht="12" customHeight="1" x14ac:dyDescent="0.3">
      <c r="A8" s="202" t="s">
        <v>94</v>
      </c>
      <c r="B8" s="226">
        <v>2.295770824965873</v>
      </c>
      <c r="C8" s="226">
        <v>2.1762404702696521</v>
      </c>
      <c r="D8" s="226">
        <v>2.151358165987058</v>
      </c>
      <c r="E8" s="226">
        <v>1.863726722114144</v>
      </c>
      <c r="F8" s="226">
        <v>1.8952488154017519</v>
      </c>
      <c r="G8" s="226">
        <v>2.1651730172179522</v>
      </c>
      <c r="H8" s="226">
        <v>1.7314970666893541</v>
      </c>
      <c r="I8" s="226">
        <v>1.808879280341565</v>
      </c>
      <c r="J8" s="226">
        <v>1.7467191766240571</v>
      </c>
      <c r="K8" s="226">
        <v>1.662448650852451</v>
      </c>
      <c r="L8" s="226">
        <v>1.2709408361281</v>
      </c>
      <c r="M8" s="226">
        <v>2.3978923682108348</v>
      </c>
      <c r="N8" s="226">
        <v>2.2364920871005691</v>
      </c>
      <c r="O8" s="226">
        <v>2.180112791874433</v>
      </c>
      <c r="P8" s="226">
        <v>2.0722109957596162</v>
      </c>
      <c r="Q8" s="226">
        <v>1.9015177645943211</v>
      </c>
      <c r="R8" s="226">
        <v>1.9125818681189051</v>
      </c>
      <c r="S8" s="226">
        <v>1.6460424842048891</v>
      </c>
      <c r="T8" s="226">
        <v>1.6541551655445479</v>
      </c>
      <c r="U8" s="226">
        <v>1.6949464605134139</v>
      </c>
      <c r="V8" s="226">
        <v>1.921308410115826</v>
      </c>
      <c r="W8" s="226">
        <v>2.0165182779961199</v>
      </c>
      <c r="DA8" s="174" t="s">
        <v>1584</v>
      </c>
    </row>
    <row r="9" spans="1:105" ht="12" customHeight="1" x14ac:dyDescent="0.3">
      <c r="A9" s="202" t="s">
        <v>95</v>
      </c>
      <c r="B9" s="226">
        <v>0.22813855288631371</v>
      </c>
      <c r="C9" s="226">
        <v>0.2065785099910605</v>
      </c>
      <c r="D9" s="226">
        <v>0.20000846200574471</v>
      </c>
      <c r="E9" s="226">
        <v>0.1982533422010205</v>
      </c>
      <c r="F9" s="226">
        <v>0.20804882983357539</v>
      </c>
      <c r="G9" s="226">
        <v>0.23201566884379979</v>
      </c>
      <c r="H9" s="226">
        <v>0.23178401497149831</v>
      </c>
      <c r="I9" s="226">
        <v>0.1941051540255572</v>
      </c>
      <c r="J9" s="226">
        <v>0.201106082377947</v>
      </c>
      <c r="K9" s="226">
        <v>0.17780885923684389</v>
      </c>
      <c r="L9" s="226">
        <v>0.18357098143955139</v>
      </c>
      <c r="M9" s="226">
        <v>0.21155929433998821</v>
      </c>
      <c r="N9" s="226">
        <v>0.19176073012586739</v>
      </c>
      <c r="O9" s="226">
        <v>0.19325115858886421</v>
      </c>
      <c r="P9" s="226">
        <v>0.18603592061955079</v>
      </c>
      <c r="Q9" s="226">
        <v>0.1729242530970557</v>
      </c>
      <c r="R9" s="226">
        <v>0.18389750268304031</v>
      </c>
      <c r="S9" s="226">
        <v>0.17865048848175269</v>
      </c>
      <c r="T9" s="226">
        <v>0.18220611427662961</v>
      </c>
      <c r="U9" s="226">
        <v>0.18777848601853239</v>
      </c>
      <c r="V9" s="226">
        <v>0.19360818737110921</v>
      </c>
      <c r="W9" s="226">
        <v>0.19631065042141779</v>
      </c>
      <c r="DA9" s="174" t="s">
        <v>1585</v>
      </c>
    </row>
    <row r="10" spans="1:105" ht="12" customHeight="1" x14ac:dyDescent="0.3">
      <c r="A10" s="56" t="s">
        <v>96</v>
      </c>
      <c r="B10" s="262">
        <v>1.3315892562505469</v>
      </c>
      <c r="C10" s="262">
        <v>1.2040829916017419</v>
      </c>
      <c r="D10" s="262">
        <v>1.163325176580045</v>
      </c>
      <c r="E10" s="262">
        <v>1.1087799140129071</v>
      </c>
      <c r="F10" s="262">
        <v>1.173416098548117</v>
      </c>
      <c r="G10" s="262">
        <v>1.316779140325383</v>
      </c>
      <c r="H10" s="262">
        <v>1.2673672579127639</v>
      </c>
      <c r="I10" s="262">
        <v>1.125933007448173</v>
      </c>
      <c r="J10" s="262">
        <v>1.137916080116127</v>
      </c>
      <c r="K10" s="262">
        <v>1.011565483146349</v>
      </c>
      <c r="L10" s="262">
        <v>1.011912211127177</v>
      </c>
      <c r="M10" s="262">
        <v>1.320473845916958</v>
      </c>
      <c r="N10" s="262">
        <v>1.2183135734077031</v>
      </c>
      <c r="O10" s="262">
        <v>1.2310860773905179</v>
      </c>
      <c r="P10" s="262">
        <v>1.1998161228529429</v>
      </c>
      <c r="Q10" s="262">
        <v>1.131993466856213</v>
      </c>
      <c r="R10" s="262">
        <v>1.2087575908472501</v>
      </c>
      <c r="S10" s="262">
        <v>1.1531965403345461</v>
      </c>
      <c r="T10" s="262">
        <v>1.1556094354147679</v>
      </c>
      <c r="U10" s="262">
        <v>1.204818172426666</v>
      </c>
      <c r="V10" s="262">
        <v>1.2725327816213801</v>
      </c>
      <c r="W10" s="262">
        <v>1.23399080621413</v>
      </c>
      <c r="DA10" s="68" t="s">
        <v>1586</v>
      </c>
    </row>
    <row r="11" spans="1:105" ht="12" customHeight="1" x14ac:dyDescent="0.3">
      <c r="A11" s="37" t="s">
        <v>160</v>
      </c>
      <c r="B11" s="228">
        <v>1.8629670263888959E-3</v>
      </c>
      <c r="C11" s="228">
        <v>1.300810413939628E-2</v>
      </c>
      <c r="D11" s="228">
        <v>1.2684287128682459E-2</v>
      </c>
      <c r="E11" s="228">
        <v>1.207415115096871E-2</v>
      </c>
      <c r="F11" s="228">
        <v>1.6127392787783461E-2</v>
      </c>
      <c r="G11" s="228">
        <v>1.3828863083555311E-2</v>
      </c>
      <c r="H11" s="228">
        <v>1.3230764247302219E-2</v>
      </c>
      <c r="I11" s="228">
        <v>8.069179687650762E-3</v>
      </c>
      <c r="J11" s="228">
        <v>8.9682671839628591E-3</v>
      </c>
      <c r="K11" s="228">
        <v>4.9404974003567003E-3</v>
      </c>
      <c r="L11" s="228">
        <v>7.138519145794775E-3</v>
      </c>
      <c r="M11" s="228">
        <v>6.1867436940496274E-3</v>
      </c>
      <c r="N11" s="228">
        <v>1.0914393231268161E-2</v>
      </c>
      <c r="O11" s="228">
        <v>1.313088924899603E-2</v>
      </c>
      <c r="P11" s="228">
        <v>1.0818423221937689E-2</v>
      </c>
      <c r="Q11" s="228">
        <v>1.1379175627212509E-2</v>
      </c>
      <c r="R11" s="228">
        <v>8.916546246284884E-3</v>
      </c>
      <c r="S11" s="228">
        <v>9.749893528833084E-3</v>
      </c>
      <c r="T11" s="228">
        <v>9.9759142082698378E-3</v>
      </c>
      <c r="U11" s="228">
        <v>1.0170545165941699E-2</v>
      </c>
      <c r="V11" s="228">
        <v>4.9125925477105883E-2</v>
      </c>
      <c r="W11" s="228">
        <v>4.7622759779622909E-2</v>
      </c>
      <c r="DA11" s="69" t="s">
        <v>1587</v>
      </c>
    </row>
    <row r="12" spans="1:105" ht="12" customHeight="1" x14ac:dyDescent="0.3">
      <c r="A12" s="37" t="s">
        <v>162</v>
      </c>
      <c r="B12" s="228">
        <v>0.89017422317251449</v>
      </c>
      <c r="C12" s="228">
        <v>0.74700537959283886</v>
      </c>
      <c r="D12" s="228">
        <v>0.66969605241831287</v>
      </c>
      <c r="E12" s="228">
        <v>0.80271278202408569</v>
      </c>
      <c r="F12" s="228">
        <v>0.89336337870838167</v>
      </c>
      <c r="G12" s="228">
        <v>1.004891694642416</v>
      </c>
      <c r="H12" s="228">
        <v>1.0742336482921511</v>
      </c>
      <c r="I12" s="228">
        <v>0.87270478175497457</v>
      </c>
      <c r="J12" s="228">
        <v>0.89095441387951568</v>
      </c>
      <c r="K12" s="228">
        <v>0.73234293777280635</v>
      </c>
      <c r="L12" s="228">
        <v>0.85037684370295075</v>
      </c>
      <c r="M12" s="228">
        <v>0.79239899322820173</v>
      </c>
      <c r="N12" s="228">
        <v>0.73877551387418394</v>
      </c>
      <c r="O12" s="228">
        <v>0.76018940453448391</v>
      </c>
      <c r="P12" s="228">
        <v>0.72318204763070792</v>
      </c>
      <c r="Q12" s="228">
        <v>0.67614781547960123</v>
      </c>
      <c r="R12" s="228">
        <v>0.74390324135302088</v>
      </c>
      <c r="S12" s="228">
        <v>0.76690966189629783</v>
      </c>
      <c r="T12" s="228">
        <v>0.77298043148190088</v>
      </c>
      <c r="U12" s="228">
        <v>0.79508323012484339</v>
      </c>
      <c r="V12" s="228">
        <v>0.74844410940929618</v>
      </c>
      <c r="W12" s="228">
        <v>0.78272933991387739</v>
      </c>
      <c r="DA12" s="69" t="s">
        <v>1588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1589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2.9997444308988468E-2</v>
      </c>
      <c r="M14" s="228">
        <v>4.0747910676723398E-2</v>
      </c>
      <c r="N14" s="228">
        <v>5.1277413407584349E-2</v>
      </c>
      <c r="O14" s="228">
        <v>6.7411982754050234E-2</v>
      </c>
      <c r="P14" s="228">
        <v>0.1043680031539448</v>
      </c>
      <c r="Q14" s="228">
        <v>0.1275396632947032</v>
      </c>
      <c r="R14" s="228">
        <v>0.17644362959263399</v>
      </c>
      <c r="S14" s="228">
        <v>0.18165085499839689</v>
      </c>
      <c r="T14" s="228">
        <v>0.1688444945447358</v>
      </c>
      <c r="U14" s="228">
        <v>0.19667732976213739</v>
      </c>
      <c r="V14" s="228">
        <v>0.21610849065946161</v>
      </c>
      <c r="W14" s="228">
        <v>0.1164671421993923</v>
      </c>
      <c r="DA14" s="69" t="s">
        <v>1590</v>
      </c>
    </row>
    <row r="15" spans="1:105" ht="12" customHeight="1" x14ac:dyDescent="0.3">
      <c r="A15" s="37" t="s">
        <v>38</v>
      </c>
      <c r="B15" s="228">
        <v>0.43955206605164382</v>
      </c>
      <c r="C15" s="228">
        <v>0.44406950786950711</v>
      </c>
      <c r="D15" s="228">
        <v>0.48094483703304919</v>
      </c>
      <c r="E15" s="228">
        <v>0.29399298083785269</v>
      </c>
      <c r="F15" s="228">
        <v>0.26392532705195232</v>
      </c>
      <c r="G15" s="228">
        <v>0.29805858259941181</v>
      </c>
      <c r="H15" s="228">
        <v>0.17990284537331119</v>
      </c>
      <c r="I15" s="228">
        <v>0.24515904600554761</v>
      </c>
      <c r="J15" s="228">
        <v>0.23799339905264899</v>
      </c>
      <c r="K15" s="228">
        <v>0.27428204797318612</v>
      </c>
      <c r="L15" s="228">
        <v>0.1243994039694428</v>
      </c>
      <c r="M15" s="228">
        <v>0.48114019831798333</v>
      </c>
      <c r="N15" s="228">
        <v>0.41734625289466643</v>
      </c>
      <c r="O15" s="228">
        <v>0.39035380085298821</v>
      </c>
      <c r="P15" s="228">
        <v>0.36144764884635239</v>
      </c>
      <c r="Q15" s="228">
        <v>0.31692681245469673</v>
      </c>
      <c r="R15" s="228">
        <v>0.27949417365530982</v>
      </c>
      <c r="S15" s="228">
        <v>0.19488612991101861</v>
      </c>
      <c r="T15" s="228">
        <v>0.2038085951798613</v>
      </c>
      <c r="U15" s="228">
        <v>0.20288706737374321</v>
      </c>
      <c r="V15" s="228">
        <v>0.25885425607551571</v>
      </c>
      <c r="W15" s="228">
        <v>0.28717156432123758</v>
      </c>
      <c r="DA15" s="69" t="s">
        <v>1591</v>
      </c>
    </row>
    <row r="16" spans="1:105" ht="12" customHeight="1" x14ac:dyDescent="0.3">
      <c r="A16" s="57" t="s">
        <v>1452</v>
      </c>
      <c r="B16" s="263">
        <v>8.9466125256152491</v>
      </c>
      <c r="C16" s="263">
        <v>8.480803065504027</v>
      </c>
      <c r="D16" s="263">
        <v>8.3838367948554229</v>
      </c>
      <c r="E16" s="263">
        <v>7.2629378573264631</v>
      </c>
      <c r="F16" s="263">
        <v>7.3857793672775864</v>
      </c>
      <c r="G16" s="263">
        <v>8.4376732317147738</v>
      </c>
      <c r="H16" s="263">
        <v>6.7476392575636579</v>
      </c>
      <c r="I16" s="263">
        <v>7.0491975291437541</v>
      </c>
      <c r="J16" s="263">
        <v>6.8069597776813957</v>
      </c>
      <c r="K16" s="263">
        <v>6.4785577729126329</v>
      </c>
      <c r="L16" s="263">
        <v>4.9528529068177356</v>
      </c>
      <c r="M16" s="263">
        <v>9.3445798958749151</v>
      </c>
      <c r="N16" s="263">
        <v>8.7156034488724625</v>
      </c>
      <c r="O16" s="263">
        <v>8.4958934920378084</v>
      </c>
      <c r="P16" s="263">
        <v>8.0754004924059526</v>
      </c>
      <c r="Q16" s="263">
        <v>7.4102094448614428</v>
      </c>
      <c r="R16" s="263">
        <v>7.4533262255528374</v>
      </c>
      <c r="S16" s="263">
        <v>6.414622987075032</v>
      </c>
      <c r="T16" s="263">
        <v>6.4462380837129096</v>
      </c>
      <c r="U16" s="263">
        <v>6.6052016468594861</v>
      </c>
      <c r="V16" s="263">
        <v>7.5064029204710216</v>
      </c>
      <c r="W16" s="263">
        <v>7.8583661260354063</v>
      </c>
      <c r="DA16" s="70" t="s">
        <v>1592</v>
      </c>
    </row>
    <row r="17" spans="1:105" ht="12" customHeight="1" x14ac:dyDescent="0.3">
      <c r="A17" s="57" t="s">
        <v>1454</v>
      </c>
      <c r="B17" s="263">
        <v>80.085045443788118</v>
      </c>
      <c r="C17" s="263">
        <v>72.021705239405307</v>
      </c>
      <c r="D17" s="263">
        <v>69.525467441062517</v>
      </c>
      <c r="E17" s="263">
        <v>70.452744920269851</v>
      </c>
      <c r="F17" s="263">
        <v>74.255224099251052</v>
      </c>
      <c r="G17" s="263">
        <v>83.060241528470101</v>
      </c>
      <c r="H17" s="263">
        <v>83.333355827193429</v>
      </c>
      <c r="I17" s="263">
        <v>69.948964799969346</v>
      </c>
      <c r="J17" s="263">
        <v>71.386118850196596</v>
      </c>
      <c r="K17" s="263">
        <v>62.529309352437558</v>
      </c>
      <c r="L17" s="263">
        <v>65.306026653343167</v>
      </c>
      <c r="M17" s="263">
        <v>73.147308304478457</v>
      </c>
      <c r="N17" s="263">
        <v>66.808026827030488</v>
      </c>
      <c r="O17" s="263">
        <v>67.240991460493248</v>
      </c>
      <c r="P17" s="263">
        <v>64.882958312271001</v>
      </c>
      <c r="Q17" s="263">
        <v>60.360169084173172</v>
      </c>
      <c r="R17" s="263">
        <v>64.672089676685033</v>
      </c>
      <c r="S17" s="263">
        <v>63.525162597894557</v>
      </c>
      <c r="T17" s="263">
        <v>64.297055590152056</v>
      </c>
      <c r="U17" s="263">
        <v>66.109844930206748</v>
      </c>
      <c r="V17" s="263">
        <v>67.761543419269444</v>
      </c>
      <c r="W17" s="263">
        <v>68.573877216497394</v>
      </c>
      <c r="DA17" s="70" t="s">
        <v>1593</v>
      </c>
    </row>
    <row r="18" spans="1:105" ht="12" customHeight="1" x14ac:dyDescent="0.3">
      <c r="A18" s="18" t="s">
        <v>30</v>
      </c>
      <c r="B18" s="232">
        <v>16.50144003860995</v>
      </c>
      <c r="C18" s="232">
        <v>11.353829926025959</v>
      </c>
      <c r="D18" s="232">
        <v>9.8357352814496846</v>
      </c>
      <c r="E18" s="232">
        <v>6.3414382724182561</v>
      </c>
      <c r="F18" s="232">
        <v>8.2555260732473847</v>
      </c>
      <c r="G18" s="232">
        <v>8.498968453620444</v>
      </c>
      <c r="H18" s="232">
        <v>10.538674653117999</v>
      </c>
      <c r="I18" s="232">
        <v>10.34508923160768</v>
      </c>
      <c r="J18" s="232">
        <v>10.93937537737893</v>
      </c>
      <c r="K18" s="232">
        <v>8.5050299550002411</v>
      </c>
      <c r="L18" s="232">
        <v>12.256822729197349</v>
      </c>
      <c r="M18" s="232">
        <v>12.80301101988206</v>
      </c>
      <c r="N18" s="232">
        <v>12.77213052182641</v>
      </c>
      <c r="O18" s="232">
        <v>16.10912418466992</v>
      </c>
      <c r="P18" s="232">
        <v>15.4453259834485</v>
      </c>
      <c r="Q18" s="232">
        <v>14.62992063623876</v>
      </c>
      <c r="R18" s="232">
        <v>14.771283548080881</v>
      </c>
      <c r="S18" s="232">
        <v>14.777652913340161</v>
      </c>
      <c r="T18" s="232">
        <v>15.39060729114499</v>
      </c>
      <c r="U18" s="232">
        <v>15.771838022208771</v>
      </c>
      <c r="V18" s="232">
        <v>13.802691383216271</v>
      </c>
      <c r="W18" s="232">
        <v>15.122192619456859</v>
      </c>
      <c r="DA18" s="71" t="s">
        <v>1594</v>
      </c>
    </row>
    <row r="19" spans="1:105" ht="12" customHeight="1" x14ac:dyDescent="0.3">
      <c r="A19" s="18" t="s">
        <v>33</v>
      </c>
      <c r="B19" s="232">
        <v>6.2756301255823169E-2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1595</v>
      </c>
    </row>
    <row r="20" spans="1:105" ht="12" customHeight="1" x14ac:dyDescent="0.3">
      <c r="A20" s="18" t="s">
        <v>160</v>
      </c>
      <c r="B20" s="297">
        <v>5.473820690436506E-2</v>
      </c>
      <c r="C20" s="297">
        <v>0.40479401665217529</v>
      </c>
      <c r="D20" s="297">
        <v>0.38520526762104612</v>
      </c>
      <c r="E20" s="297">
        <v>0.39649750167523062</v>
      </c>
      <c r="F20" s="297">
        <v>0.55804048857692978</v>
      </c>
      <c r="G20" s="297">
        <v>0.49457632198872231</v>
      </c>
      <c r="H20" s="297">
        <v>0.41416582950839331</v>
      </c>
      <c r="I20" s="297">
        <v>0.30288458796370171</v>
      </c>
      <c r="J20" s="297">
        <v>0.29256450198895378</v>
      </c>
      <c r="K20" s="297">
        <v>0.15164513058898749</v>
      </c>
      <c r="L20" s="297">
        <v>0.20107724989197701</v>
      </c>
      <c r="M20" s="297">
        <v>0.21333471197570519</v>
      </c>
      <c r="N20" s="297">
        <v>0.41988774219902958</v>
      </c>
      <c r="O20" s="297">
        <v>0.47894328441496842</v>
      </c>
      <c r="P20" s="297">
        <v>0.4037909052053984</v>
      </c>
      <c r="Q20" s="297">
        <v>0.42979996027189149</v>
      </c>
      <c r="R20" s="297">
        <v>0.34891147148857088</v>
      </c>
      <c r="S20" s="297">
        <v>0.38051058617030631</v>
      </c>
      <c r="T20" s="297">
        <v>0.35975931329087601</v>
      </c>
      <c r="U20" s="297">
        <v>0.36479991417754909</v>
      </c>
      <c r="V20" s="297">
        <v>1.92097940979157</v>
      </c>
      <c r="W20" s="297">
        <v>1.8015195592573641</v>
      </c>
      <c r="DA20" s="122" t="s">
        <v>1596</v>
      </c>
    </row>
    <row r="21" spans="1:105" ht="12" customHeight="1" x14ac:dyDescent="0.3">
      <c r="A21" s="18" t="s">
        <v>70</v>
      </c>
      <c r="B21" s="297">
        <v>7.0995312899419982</v>
      </c>
      <c r="C21" s="297">
        <v>5.2970080966180344</v>
      </c>
      <c r="D21" s="297">
        <v>4.6126008233845583</v>
      </c>
      <c r="E21" s="297">
        <v>7.5810311884516564</v>
      </c>
      <c r="F21" s="297">
        <v>8.0960316042100722</v>
      </c>
      <c r="G21" s="297">
        <v>7.8872626954922609</v>
      </c>
      <c r="H21" s="297">
        <v>9.0542172525008304</v>
      </c>
      <c r="I21" s="297">
        <v>8.1891669364554165</v>
      </c>
      <c r="J21" s="297">
        <v>9.8715132127246008</v>
      </c>
      <c r="K21" s="297">
        <v>9.2033169767030678</v>
      </c>
      <c r="L21" s="297">
        <v>4.8273825233104048</v>
      </c>
      <c r="M21" s="297">
        <v>6.8098794800655158</v>
      </c>
      <c r="N21" s="297">
        <v>3.161258545985965</v>
      </c>
      <c r="O21" s="297">
        <v>2.453113324233827</v>
      </c>
      <c r="P21" s="297">
        <v>1.207760887254772</v>
      </c>
      <c r="Q21" s="297">
        <v>1.0581745593958991</v>
      </c>
      <c r="R21" s="297">
        <v>0.92725076840142251</v>
      </c>
      <c r="S21" s="297">
        <v>0.90822688583511169</v>
      </c>
      <c r="T21" s="297">
        <v>0.97044470451721176</v>
      </c>
      <c r="U21" s="297">
        <v>0.81789993779316916</v>
      </c>
      <c r="V21" s="297">
        <v>0.85366173473640072</v>
      </c>
      <c r="W21" s="297">
        <v>0.78609656553279617</v>
      </c>
      <c r="DA21" s="122" t="s">
        <v>1597</v>
      </c>
    </row>
    <row r="22" spans="1:105" ht="12" customHeight="1" x14ac:dyDescent="0.3">
      <c r="A22" s="18" t="s">
        <v>34</v>
      </c>
      <c r="B22" s="297">
        <v>14.212324290468439</v>
      </c>
      <c r="C22" s="297">
        <v>12.486339944933359</v>
      </c>
      <c r="D22" s="297">
        <v>14.821870164880339</v>
      </c>
      <c r="E22" s="297">
        <v>12.441311579806291</v>
      </c>
      <c r="F22" s="297">
        <v>9.3607577558604316</v>
      </c>
      <c r="G22" s="297">
        <v>11.899023419144109</v>
      </c>
      <c r="H22" s="297">
        <v>9.8474984247090322</v>
      </c>
      <c r="I22" s="297">
        <v>8.1598663760797621</v>
      </c>
      <c r="J22" s="297">
        <v>4.5155069582678866</v>
      </c>
      <c r="K22" s="297">
        <v>6.1860433128557899</v>
      </c>
      <c r="L22" s="297">
        <v>5.1470867135405047</v>
      </c>
      <c r="M22" s="297">
        <v>5.3930287001460266</v>
      </c>
      <c r="N22" s="297">
        <v>5.4754855394157786</v>
      </c>
      <c r="O22" s="297">
        <v>4.5240879242941254</v>
      </c>
      <c r="P22" s="297">
        <v>5.266312762545593</v>
      </c>
      <c r="Q22" s="297">
        <v>4.1779754744875408</v>
      </c>
      <c r="R22" s="297">
        <v>3.916128136240181</v>
      </c>
      <c r="S22" s="297">
        <v>3.1225896951576368</v>
      </c>
      <c r="T22" s="297">
        <v>3.9669298659043819</v>
      </c>
      <c r="U22" s="297">
        <v>4.3131061220536342</v>
      </c>
      <c r="V22" s="297">
        <v>4.5612757628920511</v>
      </c>
      <c r="W22" s="297">
        <v>3.9607603503430728</v>
      </c>
      <c r="DA22" s="122" t="s">
        <v>1598</v>
      </c>
    </row>
    <row r="23" spans="1:105" ht="12" customHeight="1" x14ac:dyDescent="0.3">
      <c r="A23" s="18" t="s">
        <v>162</v>
      </c>
      <c r="B23" s="297">
        <v>25.52905011366024</v>
      </c>
      <c r="C23" s="297">
        <v>22.689140880517201</v>
      </c>
      <c r="D23" s="297">
        <v>19.850805535234301</v>
      </c>
      <c r="E23" s="297">
        <v>25.728725195614778</v>
      </c>
      <c r="F23" s="297">
        <v>30.171988630981051</v>
      </c>
      <c r="G23" s="297">
        <v>35.078445832928423</v>
      </c>
      <c r="H23" s="297">
        <v>32.821794987561631</v>
      </c>
      <c r="I23" s="297">
        <v>31.97344168231718</v>
      </c>
      <c r="J23" s="297">
        <v>28.368921047179249</v>
      </c>
      <c r="K23" s="297">
        <v>21.940500741738521</v>
      </c>
      <c r="L23" s="297">
        <v>23.379783039280021</v>
      </c>
      <c r="M23" s="297">
        <v>26.669664939096631</v>
      </c>
      <c r="N23" s="297">
        <v>27.740886486853121</v>
      </c>
      <c r="O23" s="297">
        <v>27.06362735017187</v>
      </c>
      <c r="P23" s="297">
        <v>26.345985300887911</v>
      </c>
      <c r="Q23" s="297">
        <v>24.927083172898829</v>
      </c>
      <c r="R23" s="297">
        <v>28.412488696032209</v>
      </c>
      <c r="S23" s="297">
        <v>29.213616435631511</v>
      </c>
      <c r="T23" s="297">
        <v>27.208342289348561</v>
      </c>
      <c r="U23" s="297">
        <v>27.835391314268239</v>
      </c>
      <c r="V23" s="297">
        <v>28.56574679811958</v>
      </c>
      <c r="W23" s="297">
        <v>28.90082753360555</v>
      </c>
      <c r="DA23" s="122" t="s">
        <v>1599</v>
      </c>
    </row>
    <row r="24" spans="1:105" ht="12" customHeight="1" x14ac:dyDescent="0.3">
      <c r="A24" s="18" t="s">
        <v>73</v>
      </c>
      <c r="B24" s="297">
        <v>16.625205202947299</v>
      </c>
      <c r="C24" s="297">
        <v>19.79059237465858</v>
      </c>
      <c r="D24" s="297">
        <v>20.0192503684926</v>
      </c>
      <c r="E24" s="297">
        <v>17.963741182303629</v>
      </c>
      <c r="F24" s="297">
        <v>17.812879546375179</v>
      </c>
      <c r="G24" s="297">
        <v>19.20196480529615</v>
      </c>
      <c r="H24" s="297">
        <v>20.657004679795541</v>
      </c>
      <c r="I24" s="297">
        <v>10.978515985545609</v>
      </c>
      <c r="J24" s="297">
        <v>17.398237752656978</v>
      </c>
      <c r="K24" s="297">
        <v>16.54277323555095</v>
      </c>
      <c r="L24" s="297">
        <v>19.493874398122919</v>
      </c>
      <c r="M24" s="297">
        <v>21.25838945331251</v>
      </c>
      <c r="N24" s="297">
        <v>17.23837799075017</v>
      </c>
      <c r="O24" s="297">
        <v>16.61209539270854</v>
      </c>
      <c r="P24" s="297">
        <v>16.21378247292882</v>
      </c>
      <c r="Q24" s="297">
        <v>15.137215280880239</v>
      </c>
      <c r="R24" s="297">
        <v>16.296027056441769</v>
      </c>
      <c r="S24" s="297">
        <v>15.122566081759841</v>
      </c>
      <c r="T24" s="297">
        <v>16.400972125946041</v>
      </c>
      <c r="U24" s="297">
        <v>17.006809619705379</v>
      </c>
      <c r="V24" s="297">
        <v>18.057188330513569</v>
      </c>
      <c r="W24" s="297">
        <v>18.002480588301751</v>
      </c>
      <c r="DA24" s="122" t="s">
        <v>1600</v>
      </c>
    </row>
    <row r="25" spans="1:105" ht="12" customHeight="1" x14ac:dyDescent="0.3">
      <c r="A25" s="57" t="s">
        <v>1463</v>
      </c>
      <c r="B25" s="263">
        <v>168.6621773876781</v>
      </c>
      <c r="C25" s="263">
        <v>152.26590589845</v>
      </c>
      <c r="D25" s="263">
        <v>146.81530865984249</v>
      </c>
      <c r="E25" s="263">
        <v>146.33146691124301</v>
      </c>
      <c r="F25" s="263">
        <v>154.47094505460561</v>
      </c>
      <c r="G25" s="263">
        <v>171.83824390339291</v>
      </c>
      <c r="H25" s="263">
        <v>174.26865264352611</v>
      </c>
      <c r="I25" s="263">
        <v>143.91792464121559</v>
      </c>
      <c r="J25" s="263">
        <v>150.4218320976627</v>
      </c>
      <c r="K25" s="263">
        <v>131.97032631074151</v>
      </c>
      <c r="L25" s="263">
        <v>139.76068990816731</v>
      </c>
      <c r="M25" s="263">
        <v>156.04172484219859</v>
      </c>
      <c r="N25" s="263">
        <v>141.4602009780734</v>
      </c>
      <c r="O25" s="263">
        <v>143.48378381495101</v>
      </c>
      <c r="P25" s="263">
        <v>138.283807353171</v>
      </c>
      <c r="Q25" s="263">
        <v>128.7958270787276</v>
      </c>
      <c r="R25" s="263">
        <v>137.53231059601791</v>
      </c>
      <c r="S25" s="263">
        <v>134.78524754131621</v>
      </c>
      <c r="T25" s="263">
        <v>137.19238073881499</v>
      </c>
      <c r="U25" s="263">
        <v>141.07462867890459</v>
      </c>
      <c r="V25" s="263">
        <v>144.04460600356069</v>
      </c>
      <c r="W25" s="263">
        <v>146.15960736099419</v>
      </c>
      <c r="DA25" s="70" t="s">
        <v>1601</v>
      </c>
    </row>
    <row r="26" spans="1:105" ht="12" customHeight="1" x14ac:dyDescent="0.3">
      <c r="A26" s="18" t="s">
        <v>30</v>
      </c>
      <c r="B26" s="232">
        <v>39.197822588922037</v>
      </c>
      <c r="C26" s="232">
        <v>26.970095343427332</v>
      </c>
      <c r="D26" s="232">
        <v>23.363985548642042</v>
      </c>
      <c r="E26" s="232">
        <v>15.06356849943082</v>
      </c>
      <c r="F26" s="232">
        <v>19.610327682930539</v>
      </c>
      <c r="G26" s="232">
        <v>20.188605167450739</v>
      </c>
      <c r="H26" s="232">
        <v>25.033760593544379</v>
      </c>
      <c r="I26" s="232">
        <v>24.573914241322459</v>
      </c>
      <c r="J26" s="232">
        <v>25.985592425437989</v>
      </c>
      <c r="K26" s="232">
        <v>20.20300376873352</v>
      </c>
      <c r="L26" s="232">
        <v>29.11508096983129</v>
      </c>
      <c r="M26" s="232">
        <v>30.41250662894425</v>
      </c>
      <c r="N26" s="232">
        <v>30.339152528852921</v>
      </c>
      <c r="O26" s="232">
        <v>38.265908331403807</v>
      </c>
      <c r="P26" s="232">
        <v>36.68910993893369</v>
      </c>
      <c r="Q26" s="232">
        <v>34.75218115797874</v>
      </c>
      <c r="R26" s="232">
        <v>35.087977205237387</v>
      </c>
      <c r="S26" s="232">
        <v>35.103107112012388</v>
      </c>
      <c r="T26" s="232">
        <v>36.559130156066693</v>
      </c>
      <c r="U26" s="232">
        <v>37.464712609883989</v>
      </c>
      <c r="V26" s="232">
        <v>32.787165654818232</v>
      </c>
      <c r="W26" s="232">
        <v>35.921533033847197</v>
      </c>
      <c r="DA26" s="71" t="s">
        <v>1602</v>
      </c>
    </row>
    <row r="27" spans="1:105" ht="12" customHeight="1" x14ac:dyDescent="0.3">
      <c r="A27" s="18" t="s">
        <v>33</v>
      </c>
      <c r="B27" s="297">
        <v>0.1234268779945127</v>
      </c>
      <c r="C27" s="297">
        <v>0</v>
      </c>
      <c r="D27" s="297">
        <v>0</v>
      </c>
      <c r="E27" s="297">
        <v>0</v>
      </c>
      <c r="F27" s="297">
        <v>0</v>
      </c>
      <c r="G27" s="297">
        <v>0</v>
      </c>
      <c r="H27" s="297">
        <v>0</v>
      </c>
      <c r="I27" s="297">
        <v>0</v>
      </c>
      <c r="J27" s="297">
        <v>0</v>
      </c>
      <c r="K27" s="297">
        <v>0</v>
      </c>
      <c r="L27" s="297">
        <v>0</v>
      </c>
      <c r="M27" s="297">
        <v>0</v>
      </c>
      <c r="N27" s="297">
        <v>0</v>
      </c>
      <c r="O27" s="297">
        <v>0</v>
      </c>
      <c r="P27" s="297">
        <v>0</v>
      </c>
      <c r="Q27" s="297">
        <v>0</v>
      </c>
      <c r="R27" s="297">
        <v>0</v>
      </c>
      <c r="S27" s="297">
        <v>0</v>
      </c>
      <c r="T27" s="297">
        <v>0</v>
      </c>
      <c r="U27" s="297">
        <v>0</v>
      </c>
      <c r="V27" s="297">
        <v>0</v>
      </c>
      <c r="W27" s="297">
        <v>0</v>
      </c>
      <c r="DA27" s="122" t="s">
        <v>1603</v>
      </c>
    </row>
    <row r="28" spans="1:105" ht="12" customHeight="1" x14ac:dyDescent="0.3">
      <c r="A28" s="18" t="s">
        <v>160</v>
      </c>
      <c r="B28" s="297">
        <v>0.1133657500429875</v>
      </c>
      <c r="C28" s="297">
        <v>0.83835002836068384</v>
      </c>
      <c r="D28" s="297">
        <v>0.79778068289056925</v>
      </c>
      <c r="E28" s="297">
        <v>0.82116750273014127</v>
      </c>
      <c r="F28" s="297">
        <v>1.155731656544891</v>
      </c>
      <c r="G28" s="297">
        <v>1.024293977946918</v>
      </c>
      <c r="H28" s="297">
        <v>0.85775955333039811</v>
      </c>
      <c r="I28" s="297">
        <v>0.62729015860817516</v>
      </c>
      <c r="J28" s="297">
        <v>0.6059167093631268</v>
      </c>
      <c r="K28" s="297">
        <v>0.31406516475088342</v>
      </c>
      <c r="L28" s="297">
        <v>0.41644172397556922</v>
      </c>
      <c r="M28" s="297">
        <v>0.44182758261673949</v>
      </c>
      <c r="N28" s="297">
        <v>0.8696099401175974</v>
      </c>
      <c r="O28" s="297">
        <v>0.99191712217787309</v>
      </c>
      <c r="P28" s="297">
        <v>0.83627253097865906</v>
      </c>
      <c r="Q28" s="297">
        <v>0.89013867315379103</v>
      </c>
      <c r="R28" s="297">
        <v>0.72261429266419841</v>
      </c>
      <c r="S28" s="297">
        <v>0.78805774686517349</v>
      </c>
      <c r="T28" s="297">
        <v>0.74508075241532901</v>
      </c>
      <c r="U28" s="297">
        <v>0.75552010606795084</v>
      </c>
      <c r="V28" s="297">
        <v>3.9784509563609878</v>
      </c>
      <c r="W28" s="297">
        <v>3.7310432256054971</v>
      </c>
      <c r="DA28" s="122" t="s">
        <v>1604</v>
      </c>
    </row>
    <row r="29" spans="1:105" ht="12" customHeight="1" x14ac:dyDescent="0.3">
      <c r="A29" s="18" t="s">
        <v>70</v>
      </c>
      <c r="B29" s="297">
        <v>14.628293061503291</v>
      </c>
      <c r="C29" s="297">
        <v>10.914267945583971</v>
      </c>
      <c r="D29" s="297">
        <v>9.5040748275583642</v>
      </c>
      <c r="E29" s="297">
        <v>15.620403855417541</v>
      </c>
      <c r="F29" s="297">
        <v>16.681541091221121</v>
      </c>
      <c r="G29" s="297">
        <v>16.25138131670461</v>
      </c>
      <c r="H29" s="297">
        <v>18.655843323029199</v>
      </c>
      <c r="I29" s="297">
        <v>16.873442623706161</v>
      </c>
      <c r="J29" s="297">
        <v>20.339848130652729</v>
      </c>
      <c r="K29" s="297">
        <v>18.963057189965671</v>
      </c>
      <c r="L29" s="297">
        <v>9.9466237117662946</v>
      </c>
      <c r="M29" s="297">
        <v>14.03147738626698</v>
      </c>
      <c r="N29" s="297">
        <v>6.5136435864968592</v>
      </c>
      <c r="O29" s="297">
        <v>5.0545393990740672</v>
      </c>
      <c r="P29" s="297">
        <v>2.4885417762738502</v>
      </c>
      <c r="Q29" s="297">
        <v>2.1803252824591448</v>
      </c>
      <c r="R29" s="297">
        <v>1.9105621804775419</v>
      </c>
      <c r="S29" s="297">
        <v>1.8713642506449251</v>
      </c>
      <c r="T29" s="297">
        <v>1.999561514402131</v>
      </c>
      <c r="U29" s="297">
        <v>1.685249278635341</v>
      </c>
      <c r="V29" s="297">
        <v>1.758934994596999</v>
      </c>
      <c r="W29" s="297">
        <v>1.6197197343923411</v>
      </c>
      <c r="DA29" s="122" t="s">
        <v>1605</v>
      </c>
    </row>
    <row r="30" spans="1:105" ht="12" customHeight="1" x14ac:dyDescent="0.3">
      <c r="A30" s="18" t="s">
        <v>34</v>
      </c>
      <c r="B30" s="297">
        <v>26.827926386111031</v>
      </c>
      <c r="C30" s="297">
        <v>23.569868096753691</v>
      </c>
      <c r="D30" s="297">
        <v>27.97853704721501</v>
      </c>
      <c r="E30" s="297">
        <v>23.484870200545689</v>
      </c>
      <c r="F30" s="297">
        <v>17.669855743501621</v>
      </c>
      <c r="G30" s="297">
        <v>22.46121871631507</v>
      </c>
      <c r="H30" s="297">
        <v>18.58865287802481</v>
      </c>
      <c r="I30" s="297">
        <v>15.40299038945972</v>
      </c>
      <c r="J30" s="297">
        <v>8.5237070162849573</v>
      </c>
      <c r="K30" s="297">
        <v>11.677098778972439</v>
      </c>
      <c r="L30" s="297">
        <v>9.7159099828873501</v>
      </c>
      <c r="M30" s="297">
        <v>10.180162935258551</v>
      </c>
      <c r="N30" s="297">
        <v>10.33581277611138</v>
      </c>
      <c r="O30" s="297">
        <v>8.5399048963901816</v>
      </c>
      <c r="P30" s="297">
        <v>9.9409673064217277</v>
      </c>
      <c r="Q30" s="297">
        <v>7.886564940521394</v>
      </c>
      <c r="R30" s="297">
        <v>7.3922882148199918</v>
      </c>
      <c r="S30" s="297">
        <v>5.8943635652825943</v>
      </c>
      <c r="T30" s="297">
        <v>7.4881842157740586</v>
      </c>
      <c r="U30" s="297">
        <v>8.1416446158312219</v>
      </c>
      <c r="V30" s="297">
        <v>8.6101026047997031</v>
      </c>
      <c r="W30" s="297">
        <v>7.4765383156430172</v>
      </c>
      <c r="DA30" s="122" t="s">
        <v>1606</v>
      </c>
    </row>
    <row r="31" spans="1:105" ht="12" customHeight="1" x14ac:dyDescent="0.3">
      <c r="A31" s="18" t="s">
        <v>162</v>
      </c>
      <c r="B31" s="297">
        <v>48.101874225621771</v>
      </c>
      <c r="C31" s="297">
        <v>42.750913021164997</v>
      </c>
      <c r="D31" s="297">
        <v>37.40291733855711</v>
      </c>
      <c r="E31" s="297">
        <v>48.478102312268383</v>
      </c>
      <c r="F31" s="297">
        <v>56.850105891239302</v>
      </c>
      <c r="G31" s="297">
        <v>66.094859854692999</v>
      </c>
      <c r="H31" s="297">
        <v>61.842874972697999</v>
      </c>
      <c r="I31" s="297">
        <v>60.244406412133557</v>
      </c>
      <c r="J31" s="297">
        <v>53.452763265869898</v>
      </c>
      <c r="K31" s="297">
        <v>41.340324157284194</v>
      </c>
      <c r="L31" s="297">
        <v>44.052222004766563</v>
      </c>
      <c r="M31" s="297">
        <v>50.25102237757995</v>
      </c>
      <c r="N31" s="297">
        <v>52.269419612437751</v>
      </c>
      <c r="O31" s="297">
        <v>50.993326938963648</v>
      </c>
      <c r="P31" s="297">
        <v>49.641144721451269</v>
      </c>
      <c r="Q31" s="297">
        <v>46.967647219776588</v>
      </c>
      <c r="R31" s="297">
        <v>53.534853494691617</v>
      </c>
      <c r="S31" s="297">
        <v>55.044339574169449</v>
      </c>
      <c r="T31" s="297">
        <v>51.265999042776933</v>
      </c>
      <c r="U31" s="297">
        <v>52.447485748929203</v>
      </c>
      <c r="V31" s="297">
        <v>53.823622638778147</v>
      </c>
      <c r="W31" s="297">
        <v>54.454982259367789</v>
      </c>
      <c r="DA31" s="122" t="s">
        <v>1607</v>
      </c>
    </row>
    <row r="32" spans="1:105" ht="12" customHeight="1" x14ac:dyDescent="0.3">
      <c r="A32" s="18" t="s">
        <v>73</v>
      </c>
      <c r="B32" s="297">
        <v>39.669468497482441</v>
      </c>
      <c r="C32" s="297">
        <v>47.222411463159332</v>
      </c>
      <c r="D32" s="297">
        <v>47.768013214979398</v>
      </c>
      <c r="E32" s="297">
        <v>42.863354540850473</v>
      </c>
      <c r="F32" s="297">
        <v>42.503382989168117</v>
      </c>
      <c r="G32" s="297">
        <v>45.817884870282548</v>
      </c>
      <c r="H32" s="297">
        <v>49.289761322899317</v>
      </c>
      <c r="I32" s="297">
        <v>26.195880815985461</v>
      </c>
      <c r="J32" s="297">
        <v>41.514004550053997</v>
      </c>
      <c r="K32" s="297">
        <v>39.472777251034799</v>
      </c>
      <c r="L32" s="297">
        <v>46.514411514940228</v>
      </c>
      <c r="M32" s="297">
        <v>50.724727931532108</v>
      </c>
      <c r="N32" s="297">
        <v>41.132562534056923</v>
      </c>
      <c r="O32" s="297">
        <v>39.638187126941382</v>
      </c>
      <c r="P32" s="297">
        <v>38.687771079111762</v>
      </c>
      <c r="Q32" s="297">
        <v>36.118969804837953</v>
      </c>
      <c r="R32" s="297">
        <v>38.884015208127202</v>
      </c>
      <c r="S32" s="297">
        <v>36.084015292341668</v>
      </c>
      <c r="T32" s="297">
        <v>39.1344250573799</v>
      </c>
      <c r="U32" s="297">
        <v>40.58001631955689</v>
      </c>
      <c r="V32" s="297">
        <v>43.086329154206602</v>
      </c>
      <c r="W32" s="297">
        <v>42.955790792138401</v>
      </c>
      <c r="DA32" s="122" t="s">
        <v>1608</v>
      </c>
    </row>
    <row r="33" spans="1:105" ht="12" customHeight="1" x14ac:dyDescent="0.3">
      <c r="A33" s="57" t="s">
        <v>1472</v>
      </c>
      <c r="B33" s="263">
        <f t="shared" ref="B33:W33" si="0">B34+B35</f>
        <v>29.647392715473678</v>
      </c>
      <c r="C33" s="263">
        <f t="shared" si="0"/>
        <v>27.284597163140411</v>
      </c>
      <c r="D33" s="263">
        <f t="shared" si="0"/>
        <v>26.559529261890141</v>
      </c>
      <c r="E33" s="263">
        <f t="shared" si="0"/>
        <v>25.350944215779215</v>
      </c>
      <c r="F33" s="263">
        <f t="shared" si="0"/>
        <v>26.420461108806322</v>
      </c>
      <c r="G33" s="263">
        <f t="shared" si="0"/>
        <v>29.751930748129119</v>
      </c>
      <c r="H33" s="263">
        <f t="shared" si="0"/>
        <v>27.689687356259789</v>
      </c>
      <c r="I33" s="263">
        <f t="shared" si="0"/>
        <v>24.949735742588597</v>
      </c>
      <c r="J33" s="263">
        <f t="shared" si="0"/>
        <v>25.087138141268312</v>
      </c>
      <c r="K33" s="263">
        <f t="shared" si="0"/>
        <v>22.613941154448987</v>
      </c>
      <c r="L33" s="263">
        <f t="shared" si="0"/>
        <v>21.343032413679865</v>
      </c>
      <c r="M33" s="263">
        <f t="shared" si="0"/>
        <v>28.77043639815237</v>
      </c>
      <c r="N33" s="263">
        <f t="shared" si="0"/>
        <v>26.483613590747911</v>
      </c>
      <c r="O33" s="263">
        <f t="shared" si="0"/>
        <v>26.30577271414321</v>
      </c>
      <c r="P33" s="263">
        <f t="shared" si="0"/>
        <v>25.216144197288308</v>
      </c>
      <c r="Q33" s="263">
        <f t="shared" si="0"/>
        <v>23.339378939148602</v>
      </c>
      <c r="R33" s="263">
        <f t="shared" si="0"/>
        <v>24.394707187108857</v>
      </c>
      <c r="S33" s="263">
        <f t="shared" si="0"/>
        <v>22.802452843518374</v>
      </c>
      <c r="T33" s="263">
        <f t="shared" si="0"/>
        <v>23.976274983379419</v>
      </c>
      <c r="U33" s="263">
        <f t="shared" si="0"/>
        <v>25.492573033704925</v>
      </c>
      <c r="V33" s="263">
        <f t="shared" si="0"/>
        <v>27.442674038056374</v>
      </c>
      <c r="W33" s="263">
        <f t="shared" si="0"/>
        <v>27.978175166686391</v>
      </c>
      <c r="DA33" s="70"/>
    </row>
    <row r="34" spans="1:105" ht="12" customHeight="1" x14ac:dyDescent="0.3">
      <c r="A34" s="60" t="s">
        <v>1473</v>
      </c>
      <c r="B34" s="264">
        <v>11.46609045312702</v>
      </c>
      <c r="C34" s="264">
        <v>10.86910322603234</v>
      </c>
      <c r="D34" s="264">
        <v>10.74483004140788</v>
      </c>
      <c r="E34" s="264">
        <v>9.3082719508766143</v>
      </c>
      <c r="F34" s="264">
        <v>9.4657071656537699</v>
      </c>
      <c r="G34" s="264">
        <v>10.81382749188827</v>
      </c>
      <c r="H34" s="264">
        <v>8.647858823747951</v>
      </c>
      <c r="I34" s="264">
        <v>9.034339674340977</v>
      </c>
      <c r="J34" s="264">
        <v>8.7238847438880196</v>
      </c>
      <c r="K34" s="264">
        <v>8.3030006292707981</v>
      </c>
      <c r="L34" s="264">
        <v>6.347638200269536</v>
      </c>
      <c r="M34" s="264">
        <v>11.97613040978387</v>
      </c>
      <c r="N34" s="264">
        <v>11.17002633256269</v>
      </c>
      <c r="O34" s="264">
        <v>10.88844330532126</v>
      </c>
      <c r="P34" s="264">
        <v>10.3495342204714</v>
      </c>
      <c r="Q34" s="264">
        <v>9.4970170584820828</v>
      </c>
      <c r="R34" s="264">
        <v>9.5522760636127586</v>
      </c>
      <c r="S34" s="264">
        <v>8.2210610085018914</v>
      </c>
      <c r="T34" s="264">
        <v>8.2615793115687097</v>
      </c>
      <c r="U34" s="264">
        <v>8.465309001277685</v>
      </c>
      <c r="V34" s="264">
        <v>9.6202998193239271</v>
      </c>
      <c r="W34" s="264">
        <v>10.07138026341595</v>
      </c>
      <c r="DA34" s="72" t="s">
        <v>1609</v>
      </c>
    </row>
    <row r="35" spans="1:105" ht="12" customHeight="1" x14ac:dyDescent="0.3">
      <c r="A35" s="60" t="s">
        <v>1475</v>
      </c>
      <c r="B35" s="264">
        <v>18.181302262346659</v>
      </c>
      <c r="C35" s="264">
        <v>16.415493937108071</v>
      </c>
      <c r="D35" s="264">
        <v>15.814699220482259</v>
      </c>
      <c r="E35" s="264">
        <v>16.042672264902599</v>
      </c>
      <c r="F35" s="264">
        <v>16.95475394315255</v>
      </c>
      <c r="G35" s="264">
        <v>18.938103256240851</v>
      </c>
      <c r="H35" s="264">
        <v>19.04182853251184</v>
      </c>
      <c r="I35" s="264">
        <v>15.91539606824762</v>
      </c>
      <c r="J35" s="264">
        <v>16.363253397380291</v>
      </c>
      <c r="K35" s="264">
        <v>14.310940525178189</v>
      </c>
      <c r="L35" s="264">
        <v>14.99539421341033</v>
      </c>
      <c r="M35" s="264">
        <v>16.7943059883685</v>
      </c>
      <c r="N35" s="264">
        <v>15.313587258185221</v>
      </c>
      <c r="O35" s="264">
        <v>15.417329408821949</v>
      </c>
      <c r="P35" s="264">
        <v>14.86660997681691</v>
      </c>
      <c r="Q35" s="264">
        <v>13.84236188066652</v>
      </c>
      <c r="R35" s="264">
        <v>14.8424311234961</v>
      </c>
      <c r="S35" s="264">
        <v>14.581391835016481</v>
      </c>
      <c r="T35" s="264">
        <v>15.714695671810709</v>
      </c>
      <c r="U35" s="264">
        <v>17.02726403242724</v>
      </c>
      <c r="V35" s="264">
        <v>17.822374218732449</v>
      </c>
      <c r="W35" s="264">
        <v>17.906794903270441</v>
      </c>
      <c r="DA35" s="72" t="s">
        <v>1610</v>
      </c>
    </row>
    <row r="36" spans="1:105" ht="12" customHeight="1" x14ac:dyDescent="0.3">
      <c r="A36" s="64" t="s">
        <v>30</v>
      </c>
      <c r="B36" s="231">
        <v>3.7385110992936448</v>
      </c>
      <c r="C36" s="231">
        <v>2.572285758008066</v>
      </c>
      <c r="D36" s="231">
        <v>2.2283513095449372</v>
      </c>
      <c r="E36" s="231">
        <v>1.436695058822167</v>
      </c>
      <c r="F36" s="231">
        <v>1.8703443931638399</v>
      </c>
      <c r="G36" s="231">
        <v>1.9254978851580951</v>
      </c>
      <c r="H36" s="231">
        <v>2.3876069040241861</v>
      </c>
      <c r="I36" s="231">
        <v>2.3437488379836209</v>
      </c>
      <c r="J36" s="231">
        <v>2.478388320775661</v>
      </c>
      <c r="K36" s="231">
        <v>1.926871158650211</v>
      </c>
      <c r="L36" s="231">
        <v>2.7768647892525911</v>
      </c>
      <c r="M36" s="231">
        <v>2.9006073827626961</v>
      </c>
      <c r="N36" s="231">
        <v>2.8936112003408789</v>
      </c>
      <c r="O36" s="231">
        <v>3.6496293307357508</v>
      </c>
      <c r="P36" s="231">
        <v>3.499241429004091</v>
      </c>
      <c r="Q36" s="231">
        <v>3.3145059190222721</v>
      </c>
      <c r="R36" s="231">
        <v>3.346532627825483</v>
      </c>
      <c r="S36" s="231">
        <v>3.347975649929106</v>
      </c>
      <c r="T36" s="231">
        <v>3.323148947024734</v>
      </c>
      <c r="U36" s="231">
        <v>3.267391956903904</v>
      </c>
      <c r="V36" s="231">
        <v>2.8042299739378049</v>
      </c>
      <c r="W36" s="231">
        <v>3.100003084921052</v>
      </c>
      <c r="DA36" s="73" t="s">
        <v>1611</v>
      </c>
    </row>
    <row r="37" spans="1:105" ht="12" customHeight="1" x14ac:dyDescent="0.3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1612</v>
      </c>
    </row>
    <row r="38" spans="1:105" ht="12" customHeight="1" x14ac:dyDescent="0.3">
      <c r="A38" s="64" t="s">
        <v>33</v>
      </c>
      <c r="B38" s="231">
        <v>1.4359575936702481E-2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1613</v>
      </c>
    </row>
    <row r="39" spans="1:105" ht="12" customHeight="1" x14ac:dyDescent="0.3">
      <c r="A39" s="64" t="s">
        <v>160</v>
      </c>
      <c r="B39" s="231">
        <v>1.276310098221623E-2</v>
      </c>
      <c r="C39" s="231">
        <v>9.438429213720996E-2</v>
      </c>
      <c r="D39" s="231">
        <v>8.9816857503547204E-2</v>
      </c>
      <c r="E39" s="231">
        <v>9.2449825072254396E-2</v>
      </c>
      <c r="F39" s="231">
        <v>0.13011619325266341</v>
      </c>
      <c r="G39" s="231">
        <v>0.1153184932050044</v>
      </c>
      <c r="H39" s="231">
        <v>9.656948234775739E-2</v>
      </c>
      <c r="I39" s="231">
        <v>7.0622455516156243E-2</v>
      </c>
      <c r="J39" s="231">
        <v>6.8216160043763741E-2</v>
      </c>
      <c r="K39" s="231">
        <v>3.5358522403741231E-2</v>
      </c>
      <c r="L39" s="231">
        <v>4.6884422978659447E-2</v>
      </c>
      <c r="M39" s="231">
        <v>4.9742449121781711E-2</v>
      </c>
      <c r="N39" s="231">
        <v>9.7903639120733341E-2</v>
      </c>
      <c r="O39" s="231">
        <v>0.1116733968729087</v>
      </c>
      <c r="P39" s="231">
        <v>9.4150400429467332E-2</v>
      </c>
      <c r="Q39" s="231">
        <v>0.1002148335747774</v>
      </c>
      <c r="R39" s="231">
        <v>8.1354370124739603E-2</v>
      </c>
      <c r="S39" s="231">
        <v>8.8722216359386E-2</v>
      </c>
      <c r="T39" s="231">
        <v>7.9945662510983617E-2</v>
      </c>
      <c r="U39" s="231">
        <v>7.777901963448397E-2</v>
      </c>
      <c r="V39" s="231">
        <v>0.40166257596515048</v>
      </c>
      <c r="W39" s="231">
        <v>0.38008011771650041</v>
      </c>
      <c r="DA39" s="73" t="s">
        <v>1614</v>
      </c>
    </row>
    <row r="40" spans="1:105" ht="12" customHeight="1" x14ac:dyDescent="0.3">
      <c r="A40" s="64" t="s">
        <v>70</v>
      </c>
      <c r="B40" s="231">
        <v>1.6048435679003701</v>
      </c>
      <c r="C40" s="231">
        <v>1.1973845914330901</v>
      </c>
      <c r="D40" s="231">
        <v>1.042674855618692</v>
      </c>
      <c r="E40" s="231">
        <v>1.713686248284447</v>
      </c>
      <c r="F40" s="231">
        <v>1.8301016947332589</v>
      </c>
      <c r="G40" s="231">
        <v>1.782909644068166</v>
      </c>
      <c r="H40" s="231">
        <v>2.0466988208974048</v>
      </c>
      <c r="I40" s="231">
        <v>1.851154864695332</v>
      </c>
      <c r="J40" s="231">
        <v>2.231447941828006</v>
      </c>
      <c r="K40" s="231">
        <v>2.080402698461925</v>
      </c>
      <c r="L40" s="231">
        <v>1.091226093095035</v>
      </c>
      <c r="M40" s="231">
        <v>1.5393679998625871</v>
      </c>
      <c r="N40" s="231">
        <v>0.7146000541166857</v>
      </c>
      <c r="O40" s="231">
        <v>0.55452437336317684</v>
      </c>
      <c r="P40" s="231">
        <v>0.27301341628262632</v>
      </c>
      <c r="Q40" s="231">
        <v>0.23919954233713789</v>
      </c>
      <c r="R40" s="231">
        <v>0.20960432044406929</v>
      </c>
      <c r="S40" s="231">
        <v>0.20530398647465811</v>
      </c>
      <c r="T40" s="231">
        <v>0.2090696752316332</v>
      </c>
      <c r="U40" s="231">
        <v>0.16906172745464779</v>
      </c>
      <c r="V40" s="231">
        <v>0.1730461190749743</v>
      </c>
      <c r="W40" s="231">
        <v>0.16078645456988941</v>
      </c>
      <c r="DA40" s="73" t="s">
        <v>1615</v>
      </c>
    </row>
    <row r="41" spans="1:105" ht="12" customHeight="1" x14ac:dyDescent="0.3">
      <c r="A41" s="64" t="s">
        <v>34</v>
      </c>
      <c r="B41" s="231">
        <v>3.0167963077072741</v>
      </c>
      <c r="C41" s="231">
        <v>2.650428140590313</v>
      </c>
      <c r="D41" s="231">
        <v>3.1461823043761838</v>
      </c>
      <c r="E41" s="231">
        <v>2.6408701398804268</v>
      </c>
      <c r="F41" s="231">
        <v>1.986972634318577</v>
      </c>
      <c r="G41" s="231">
        <v>2.5257606836533228</v>
      </c>
      <c r="H41" s="231">
        <v>2.0902912346110152</v>
      </c>
      <c r="I41" s="231">
        <v>1.732063964460157</v>
      </c>
      <c r="J41" s="231">
        <v>0.95848957853184991</v>
      </c>
      <c r="K41" s="231">
        <v>1.3130880103866189</v>
      </c>
      <c r="L41" s="231">
        <v>1.09255262373037</v>
      </c>
      <c r="M41" s="231">
        <v>1.144757798755776</v>
      </c>
      <c r="N41" s="231">
        <v>1.1622606000689311</v>
      </c>
      <c r="O41" s="231">
        <v>0.9603110277259036</v>
      </c>
      <c r="P41" s="231">
        <v>1.1178602860852389</v>
      </c>
      <c r="Q41" s="231">
        <v>0.88684304745132736</v>
      </c>
      <c r="R41" s="231">
        <v>0.83126170360756313</v>
      </c>
      <c r="S41" s="231">
        <v>0.66282030090982802</v>
      </c>
      <c r="T41" s="231">
        <v>0.80251401104245179</v>
      </c>
      <c r="U41" s="231">
        <v>0.83716896874492219</v>
      </c>
      <c r="V41" s="231">
        <v>0.86824087862027832</v>
      </c>
      <c r="W41" s="231">
        <v>0.76072900773666874</v>
      </c>
      <c r="DA41" s="73" t="s">
        <v>1616</v>
      </c>
    </row>
    <row r="42" spans="1:105" ht="12" customHeight="1" x14ac:dyDescent="0.3">
      <c r="A42" s="64" t="s">
        <v>162</v>
      </c>
      <c r="B42" s="231">
        <v>5.827393415399178</v>
      </c>
      <c r="C42" s="231">
        <v>5.1791410013113657</v>
      </c>
      <c r="D42" s="231">
        <v>4.5312478510313214</v>
      </c>
      <c r="E42" s="231">
        <v>5.8729722854558677</v>
      </c>
      <c r="F42" s="231">
        <v>6.8872146474261777</v>
      </c>
      <c r="G42" s="231">
        <v>8.0071880214557467</v>
      </c>
      <c r="H42" s="231">
        <v>7.4920731927176138</v>
      </c>
      <c r="I42" s="231">
        <v>7.2984236662799473</v>
      </c>
      <c r="J42" s="231">
        <v>6.4756370870161266</v>
      </c>
      <c r="K42" s="231">
        <v>5.0082525195308341</v>
      </c>
      <c r="L42" s="231">
        <v>5.3367905632987078</v>
      </c>
      <c r="M42" s="231">
        <v>6.087756072594094</v>
      </c>
      <c r="N42" s="231">
        <v>6.3322786602359136</v>
      </c>
      <c r="O42" s="231">
        <v>6.177683976295695</v>
      </c>
      <c r="P42" s="231">
        <v>6.0138712792312976</v>
      </c>
      <c r="Q42" s="231">
        <v>5.6899853186911846</v>
      </c>
      <c r="R42" s="231">
        <v>6.4855820645581774</v>
      </c>
      <c r="S42" s="231">
        <v>6.6684516383907191</v>
      </c>
      <c r="T42" s="231">
        <v>5.9191451140954818</v>
      </c>
      <c r="U42" s="231">
        <v>5.8100398726652234</v>
      </c>
      <c r="V42" s="231">
        <v>5.8473391794810894</v>
      </c>
      <c r="W42" s="231">
        <v>5.9692599646150653</v>
      </c>
      <c r="DA42" s="73" t="s">
        <v>1617</v>
      </c>
    </row>
    <row r="43" spans="1:105" ht="12" customHeight="1" x14ac:dyDescent="0.3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1618</v>
      </c>
    </row>
    <row r="44" spans="1:105" ht="12" customHeight="1" x14ac:dyDescent="0.3">
      <c r="A44" s="64" t="s">
        <v>73</v>
      </c>
      <c r="B44" s="231">
        <v>3.966635195127278</v>
      </c>
      <c r="C44" s="231">
        <v>4.7218701536280303</v>
      </c>
      <c r="D44" s="231">
        <v>4.7764260424075813</v>
      </c>
      <c r="E44" s="231">
        <v>4.2859987073874324</v>
      </c>
      <c r="F44" s="231">
        <v>4.2500043802580318</v>
      </c>
      <c r="G44" s="231">
        <v>4.5814285287005152</v>
      </c>
      <c r="H44" s="231">
        <v>4.9285888979138646</v>
      </c>
      <c r="I44" s="231">
        <v>2.6193822793124109</v>
      </c>
      <c r="J44" s="231">
        <v>4.1510743091848799</v>
      </c>
      <c r="K44" s="231">
        <v>3.9469676157448612</v>
      </c>
      <c r="L44" s="231">
        <v>4.6510757210549691</v>
      </c>
      <c r="M44" s="231">
        <v>5.0720742852715626</v>
      </c>
      <c r="N44" s="231">
        <v>4.1129331043020789</v>
      </c>
      <c r="O44" s="231">
        <v>3.9635073038285111</v>
      </c>
      <c r="P44" s="231">
        <v>3.8684731657841902</v>
      </c>
      <c r="Q44" s="231">
        <v>3.6116132195898261</v>
      </c>
      <c r="R44" s="231">
        <v>3.888096036936068</v>
      </c>
      <c r="S44" s="231">
        <v>3.6081180429527868</v>
      </c>
      <c r="T44" s="231">
        <v>3.729426554135153</v>
      </c>
      <c r="U44" s="231">
        <v>3.7103954209716119</v>
      </c>
      <c r="V44" s="231">
        <v>3.8634775668597658</v>
      </c>
      <c r="W44" s="231">
        <v>3.886495144833932</v>
      </c>
      <c r="DA44" s="73" t="s">
        <v>1619</v>
      </c>
    </row>
    <row r="45" spans="1:105" ht="12" customHeight="1" x14ac:dyDescent="0.3">
      <c r="A45" s="146" t="s">
        <v>79</v>
      </c>
      <c r="B45" s="327">
        <v>0</v>
      </c>
      <c r="C45" s="327">
        <v>0</v>
      </c>
      <c r="D45" s="327">
        <v>0</v>
      </c>
      <c r="E45" s="327">
        <v>0</v>
      </c>
      <c r="F45" s="327">
        <v>0</v>
      </c>
      <c r="G45" s="327">
        <v>0</v>
      </c>
      <c r="H45" s="327">
        <v>0</v>
      </c>
      <c r="I45" s="327">
        <v>0</v>
      </c>
      <c r="J45" s="327">
        <v>0</v>
      </c>
      <c r="K45" s="327">
        <v>0</v>
      </c>
      <c r="L45" s="327">
        <v>0</v>
      </c>
      <c r="M45" s="327">
        <v>0</v>
      </c>
      <c r="N45" s="327">
        <v>0</v>
      </c>
      <c r="O45" s="327">
        <v>0</v>
      </c>
      <c r="P45" s="327">
        <v>0</v>
      </c>
      <c r="Q45" s="327">
        <v>0</v>
      </c>
      <c r="R45" s="327">
        <v>0</v>
      </c>
      <c r="S45" s="327">
        <v>0</v>
      </c>
      <c r="T45" s="327">
        <v>1.651445707770272</v>
      </c>
      <c r="U45" s="327">
        <v>3.155427066052447</v>
      </c>
      <c r="V45" s="327">
        <v>3.864377924793386</v>
      </c>
      <c r="W45" s="327">
        <v>3.649441128877335</v>
      </c>
      <c r="DA45" s="148" t="s">
        <v>1620</v>
      </c>
    </row>
    <row r="46" spans="1:105" ht="12" hidden="1" customHeight="1" x14ac:dyDescent="0.3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3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3">
      <c r="A48" s="34" t="s">
        <v>50</v>
      </c>
      <c r="B48" s="225">
        <v>254.09150468182071</v>
      </c>
      <c r="C48" s="225">
        <v>239.59891334499449</v>
      </c>
      <c r="D48" s="225">
        <v>224.81599901656469</v>
      </c>
      <c r="E48" s="225">
        <v>303.94869932357869</v>
      </c>
      <c r="F48" s="225">
        <v>247.147264433299</v>
      </c>
      <c r="G48" s="225">
        <v>238.55874015405101</v>
      </c>
      <c r="H48" s="225">
        <v>260.19052910329532</v>
      </c>
      <c r="I48" s="225">
        <v>262.27337087337969</v>
      </c>
      <c r="J48" s="225">
        <v>277.04244458050641</v>
      </c>
      <c r="K48" s="225">
        <v>223.69818647185821</v>
      </c>
      <c r="L48" s="225">
        <v>232.66108724689539</v>
      </c>
      <c r="M48" s="225">
        <v>316.35099073264121</v>
      </c>
      <c r="N48" s="225">
        <v>330.84316667504828</v>
      </c>
      <c r="O48" s="225">
        <v>356.53923478852232</v>
      </c>
      <c r="P48" s="225">
        <v>363.22106012150209</v>
      </c>
      <c r="Q48" s="225">
        <v>400.19201776419231</v>
      </c>
      <c r="R48" s="225">
        <v>372.74812168644559</v>
      </c>
      <c r="S48" s="225">
        <v>293.29432880974338</v>
      </c>
      <c r="T48" s="225">
        <v>336.66420717762992</v>
      </c>
      <c r="U48" s="225">
        <v>354.11027597915552</v>
      </c>
      <c r="V48" s="225">
        <v>347.55659271021437</v>
      </c>
      <c r="W48" s="225">
        <v>366.58483430300919</v>
      </c>
      <c r="DA48" s="89" t="s">
        <v>1621</v>
      </c>
    </row>
    <row r="49" spans="1:105" ht="12" customHeight="1" x14ac:dyDescent="0.3">
      <c r="A49" s="55" t="s">
        <v>92</v>
      </c>
      <c r="B49" s="261">
        <v>1.639944205044813</v>
      </c>
      <c r="C49" s="261">
        <v>1.5408660834744881</v>
      </c>
      <c r="D49" s="261">
        <v>1.446136793981297</v>
      </c>
      <c r="E49" s="261">
        <v>1.9620557924778861</v>
      </c>
      <c r="F49" s="261">
        <v>1.5933704768531329</v>
      </c>
      <c r="G49" s="261">
        <v>1.5372890484351109</v>
      </c>
      <c r="H49" s="261">
        <v>1.680609866004994</v>
      </c>
      <c r="I49" s="261">
        <v>1.693145291989306</v>
      </c>
      <c r="J49" s="261">
        <v>1.7863640614905421</v>
      </c>
      <c r="K49" s="261">
        <v>1.4440667049824829</v>
      </c>
      <c r="L49" s="261">
        <v>1.4968819955491079</v>
      </c>
      <c r="M49" s="261">
        <v>2.0121640985402829</v>
      </c>
      <c r="N49" s="261">
        <v>2.1082552166580579</v>
      </c>
      <c r="O49" s="261">
        <v>2.2772473542832401</v>
      </c>
      <c r="P49" s="261">
        <v>2.318011707993108</v>
      </c>
      <c r="Q49" s="261">
        <v>2.5133479015641931</v>
      </c>
      <c r="R49" s="261">
        <v>2.3629337844480509</v>
      </c>
      <c r="S49" s="261">
        <v>1.8717703863138959</v>
      </c>
      <c r="T49" s="261">
        <v>2.1497346698505591</v>
      </c>
      <c r="U49" s="261">
        <v>2.2543369652000518</v>
      </c>
      <c r="V49" s="261">
        <v>2.2160710295378778</v>
      </c>
      <c r="W49" s="261">
        <v>2.33688401890217</v>
      </c>
      <c r="DA49" s="67" t="s">
        <v>1622</v>
      </c>
    </row>
    <row r="50" spans="1:105" ht="12" customHeight="1" x14ac:dyDescent="0.3">
      <c r="A50" s="202" t="s">
        <v>93</v>
      </c>
      <c r="B50" s="226">
        <v>0.47664448248319108</v>
      </c>
      <c r="C50" s="226">
        <v>0.44784774669424182</v>
      </c>
      <c r="D50" s="226">
        <v>0.42031498489198948</v>
      </c>
      <c r="E50" s="226">
        <v>0.57026517422476208</v>
      </c>
      <c r="F50" s="226">
        <v>0.46310797892230943</v>
      </c>
      <c r="G50" s="226">
        <v>0.44680809302192559</v>
      </c>
      <c r="H50" s="226">
        <v>0.48846382539960009</v>
      </c>
      <c r="I50" s="226">
        <v>0.49210720644428352</v>
      </c>
      <c r="J50" s="226">
        <v>0.51920094049325527</v>
      </c>
      <c r="K50" s="226">
        <v>0.41971332021553381</v>
      </c>
      <c r="L50" s="226">
        <v>0.43506391370639019</v>
      </c>
      <c r="M50" s="226">
        <v>0.58938285341463004</v>
      </c>
      <c r="N50" s="226">
        <v>0.61443269945572743</v>
      </c>
      <c r="O50" s="226">
        <v>0.66187458288490375</v>
      </c>
      <c r="P50" s="226">
        <v>0.67372261053000948</v>
      </c>
      <c r="Q50" s="226">
        <v>0.74281839969161112</v>
      </c>
      <c r="R50" s="226">
        <v>0.69107090472073807</v>
      </c>
      <c r="S50" s="226">
        <v>0.54402401274839129</v>
      </c>
      <c r="T50" s="226">
        <v>0.62481343330768624</v>
      </c>
      <c r="U50" s="226">
        <v>0.65720960151391139</v>
      </c>
      <c r="V50" s="226">
        <v>0.64409388183496796</v>
      </c>
      <c r="W50" s="226">
        <v>0.67920778669566217</v>
      </c>
      <c r="DA50" s="174" t="s">
        <v>1623</v>
      </c>
    </row>
    <row r="51" spans="1:105" ht="12" customHeight="1" x14ac:dyDescent="0.3">
      <c r="A51" s="202" t="s">
        <v>94</v>
      </c>
      <c r="B51" s="226">
        <v>2.7719697538564172</v>
      </c>
      <c r="C51" s="226">
        <v>2.7335430512090921</v>
      </c>
      <c r="D51" s="226">
        <v>2.6287270540823608</v>
      </c>
      <c r="E51" s="226">
        <v>3.128124529668614</v>
      </c>
      <c r="F51" s="226">
        <v>2.4550937980863088</v>
      </c>
      <c r="G51" s="226">
        <v>2.4227345913493221</v>
      </c>
      <c r="H51" s="226">
        <v>2.1461135431433158</v>
      </c>
      <c r="I51" s="226">
        <v>2.6492187883165581</v>
      </c>
      <c r="J51" s="226">
        <v>2.6221126703030722</v>
      </c>
      <c r="K51" s="226">
        <v>2.2791570990234531</v>
      </c>
      <c r="L51" s="226">
        <v>1.7780235097353969</v>
      </c>
      <c r="M51" s="226">
        <v>3.7843546506654322</v>
      </c>
      <c r="N51" s="226">
        <v>4.0557948677996034</v>
      </c>
      <c r="O51" s="226">
        <v>4.2356266744893309</v>
      </c>
      <c r="P51" s="226">
        <v>4.270918427852477</v>
      </c>
      <c r="Q51" s="226">
        <v>4.5642282299257504</v>
      </c>
      <c r="R51" s="226">
        <v>4.069250830070346</v>
      </c>
      <c r="S51" s="226">
        <v>2.8816651255469532</v>
      </c>
      <c r="T51" s="226">
        <v>3.2857288281482</v>
      </c>
      <c r="U51" s="226">
        <v>3.42232636463405</v>
      </c>
      <c r="V51" s="226">
        <v>3.7365048217755681</v>
      </c>
      <c r="W51" s="226">
        <v>4.0107014075690106</v>
      </c>
      <c r="DA51" s="174" t="s">
        <v>1624</v>
      </c>
    </row>
    <row r="52" spans="1:105" ht="12" customHeight="1" x14ac:dyDescent="0.3">
      <c r="A52" s="202" t="s">
        <v>95</v>
      </c>
      <c r="B52" s="226">
        <v>1.3376133549777021</v>
      </c>
      <c r="C52" s="226">
        <v>1.2568007162361601</v>
      </c>
      <c r="D52" s="226">
        <v>1.179535183455318</v>
      </c>
      <c r="E52" s="226">
        <v>1.6003422696676819</v>
      </c>
      <c r="F52" s="226">
        <v>1.2996256962337931</v>
      </c>
      <c r="G52" s="226">
        <v>1.2538831231709959</v>
      </c>
      <c r="H52" s="226">
        <v>1.3707821243919309</v>
      </c>
      <c r="I52" s="226">
        <v>1.3810065900508051</v>
      </c>
      <c r="J52" s="226">
        <v>1.4570400737729139</v>
      </c>
      <c r="K52" s="226">
        <v>1.177846724370986</v>
      </c>
      <c r="L52" s="226">
        <v>1.2209252863071931</v>
      </c>
      <c r="M52" s="226">
        <v>1.653992451176808</v>
      </c>
      <c r="N52" s="226">
        <v>1.7242901464950131</v>
      </c>
      <c r="O52" s="226">
        <v>1.8574268955654269</v>
      </c>
      <c r="P52" s="226">
        <v>1.8906761632914979</v>
      </c>
      <c r="Q52" s="226">
        <v>2.084580538044313</v>
      </c>
      <c r="R52" s="226">
        <v>1.939360897613202</v>
      </c>
      <c r="S52" s="226">
        <v>1.526701370987694</v>
      </c>
      <c r="T52" s="226">
        <v>1.753421729352135</v>
      </c>
      <c r="U52" s="226">
        <v>1.844335500171415</v>
      </c>
      <c r="V52" s="226">
        <v>1.8075286924825891</v>
      </c>
      <c r="W52" s="226">
        <v>1.906069281565643</v>
      </c>
      <c r="DA52" s="174" t="s">
        <v>1625</v>
      </c>
    </row>
    <row r="53" spans="1:105" ht="12" customHeight="1" x14ac:dyDescent="0.3">
      <c r="A53" s="56" t="s">
        <v>96</v>
      </c>
      <c r="B53" s="262">
        <v>2.609228341903755</v>
      </c>
      <c r="C53" s="262">
        <v>2.454467622613969</v>
      </c>
      <c r="D53" s="262">
        <v>2.306830860528863</v>
      </c>
      <c r="E53" s="262">
        <v>3.0201533963073479</v>
      </c>
      <c r="F53" s="262">
        <v>2.4668102688364248</v>
      </c>
      <c r="G53" s="262">
        <v>2.3911566140545339</v>
      </c>
      <c r="H53" s="262">
        <v>2.5492666718544852</v>
      </c>
      <c r="I53" s="262">
        <v>2.676101880818015</v>
      </c>
      <c r="J53" s="262">
        <v>2.772173103301395</v>
      </c>
      <c r="K53" s="262">
        <v>2.25061844392483</v>
      </c>
      <c r="L53" s="262">
        <v>2.297401243808618</v>
      </c>
      <c r="M53" s="262">
        <v>3.415276833930164</v>
      </c>
      <c r="N53" s="262">
        <v>3.60901023363368</v>
      </c>
      <c r="O53" s="262">
        <v>3.898888857787171</v>
      </c>
      <c r="P53" s="262">
        <v>4.026889159220703</v>
      </c>
      <c r="Q53" s="262">
        <v>4.5062958796693842</v>
      </c>
      <c r="R53" s="262">
        <v>4.2264900726014094</v>
      </c>
      <c r="S53" s="262">
        <v>3.290912392131065</v>
      </c>
      <c r="T53" s="262">
        <v>3.7251897727631458</v>
      </c>
      <c r="U53" s="262">
        <v>3.9673987949353511</v>
      </c>
      <c r="V53" s="262">
        <v>3.9578979321571128</v>
      </c>
      <c r="W53" s="262">
        <v>3.983014997530014</v>
      </c>
      <c r="DA53" s="68" t="s">
        <v>1626</v>
      </c>
    </row>
    <row r="54" spans="1:105" ht="12" customHeight="1" x14ac:dyDescent="0.3">
      <c r="A54" s="37" t="s">
        <v>160</v>
      </c>
      <c r="B54" s="228">
        <v>3.650454779857024E-3</v>
      </c>
      <c r="C54" s="228">
        <v>2.6516420100965329E-2</v>
      </c>
      <c r="D54" s="228">
        <v>2.515247291240966E-2</v>
      </c>
      <c r="E54" s="228">
        <v>3.2888211758949633E-2</v>
      </c>
      <c r="F54" s="228">
        <v>3.3903760300959748E-2</v>
      </c>
      <c r="G54" s="228">
        <v>2.51120149267605E-2</v>
      </c>
      <c r="H54" s="228">
        <v>2.6613237897876209E-2</v>
      </c>
      <c r="I54" s="228">
        <v>1.9178713827496269E-2</v>
      </c>
      <c r="J54" s="228">
        <v>2.1848350247467448E-2</v>
      </c>
      <c r="K54" s="228">
        <v>1.0992046245805709E-2</v>
      </c>
      <c r="L54" s="228">
        <v>1.6206981775852291E-2</v>
      </c>
      <c r="M54" s="228">
        <v>1.6001409252508592E-2</v>
      </c>
      <c r="N54" s="228">
        <v>3.2331706487823263E-2</v>
      </c>
      <c r="O54" s="228">
        <v>4.1585944903434958E-2</v>
      </c>
      <c r="P54" s="228">
        <v>3.6309389716062311E-2</v>
      </c>
      <c r="Q54" s="228">
        <v>4.5298788150563901E-2</v>
      </c>
      <c r="R54" s="228">
        <v>3.1177214089219949E-2</v>
      </c>
      <c r="S54" s="228">
        <v>2.782357066965099E-2</v>
      </c>
      <c r="T54" s="228">
        <v>3.2158073864524329E-2</v>
      </c>
      <c r="U54" s="228">
        <v>3.3491035874667383E-2</v>
      </c>
      <c r="V54" s="228">
        <v>0.15279401966635761</v>
      </c>
      <c r="W54" s="228">
        <v>0.15371440813886611</v>
      </c>
      <c r="DA54" s="69" t="s">
        <v>1627</v>
      </c>
    </row>
    <row r="55" spans="1:105" ht="12" customHeight="1" x14ac:dyDescent="0.3">
      <c r="A55" s="37" t="s">
        <v>162</v>
      </c>
      <c r="B55" s="228">
        <v>1.74428248157693</v>
      </c>
      <c r="C55" s="228">
        <v>1.5227359998583241</v>
      </c>
      <c r="D55" s="228">
        <v>1.327982538325664</v>
      </c>
      <c r="E55" s="228">
        <v>2.1864715479154508</v>
      </c>
      <c r="F55" s="228">
        <v>1.8780703274200661</v>
      </c>
      <c r="G55" s="228">
        <v>1.8247960865015871</v>
      </c>
      <c r="H55" s="228">
        <v>2.1607849029380009</v>
      </c>
      <c r="I55" s="228">
        <v>2.0742325630424898</v>
      </c>
      <c r="J55" s="228">
        <v>2.1705290096369789</v>
      </c>
      <c r="K55" s="228">
        <v>1.6293799566024869</v>
      </c>
      <c r="L55" s="228">
        <v>1.9306584078603151</v>
      </c>
      <c r="M55" s="228">
        <v>2.049462723680521</v>
      </c>
      <c r="N55" s="228">
        <v>2.1884746654116629</v>
      </c>
      <c r="O55" s="228">
        <v>2.407544081263437</v>
      </c>
      <c r="P55" s="228">
        <v>2.427183542776965</v>
      </c>
      <c r="Q55" s="228">
        <v>2.6916428443753579</v>
      </c>
      <c r="R55" s="228">
        <v>2.601100244053709</v>
      </c>
      <c r="S55" s="228">
        <v>2.1885536608073761</v>
      </c>
      <c r="T55" s="228">
        <v>2.4917577770286381</v>
      </c>
      <c r="U55" s="228">
        <v>2.618164567286696</v>
      </c>
      <c r="V55" s="228">
        <v>2.3278499664204308</v>
      </c>
      <c r="W55" s="228">
        <v>2.5264553708050488</v>
      </c>
      <c r="DA55" s="69" t="s">
        <v>1628</v>
      </c>
    </row>
    <row r="56" spans="1:105" ht="12" customHeight="1" x14ac:dyDescent="0.3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1629</v>
      </c>
    </row>
    <row r="57" spans="1:105" ht="12" customHeight="1" x14ac:dyDescent="0.3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6.810488608471639E-2</v>
      </c>
      <c r="M57" s="228">
        <v>0.105390497354857</v>
      </c>
      <c r="N57" s="228">
        <v>0.15189907900690119</v>
      </c>
      <c r="O57" s="228">
        <v>0.21349589867689919</v>
      </c>
      <c r="P57" s="228">
        <v>0.35028565833136771</v>
      </c>
      <c r="Q57" s="228">
        <v>0.50771623337676386</v>
      </c>
      <c r="R57" s="228">
        <v>0.61694524567520681</v>
      </c>
      <c r="S57" s="228">
        <v>0.51838262503111976</v>
      </c>
      <c r="T57" s="228">
        <v>0.54428231977844821</v>
      </c>
      <c r="U57" s="228">
        <v>0.64764743672298897</v>
      </c>
      <c r="V57" s="228">
        <v>0.6721519167568043</v>
      </c>
      <c r="W57" s="228">
        <v>0.37592692892328022</v>
      </c>
      <c r="DA57" s="69" t="s">
        <v>1630</v>
      </c>
    </row>
    <row r="58" spans="1:105" ht="12" customHeight="1" x14ac:dyDescent="0.3">
      <c r="A58" s="37" t="s">
        <v>38</v>
      </c>
      <c r="B58" s="228">
        <v>0.86129540554696826</v>
      </c>
      <c r="C58" s="228">
        <v>0.90521520265468003</v>
      </c>
      <c r="D58" s="228">
        <v>0.9536958492907891</v>
      </c>
      <c r="E58" s="228">
        <v>0.80079363663294689</v>
      </c>
      <c r="F58" s="228">
        <v>0.55483618111539867</v>
      </c>
      <c r="G58" s="228">
        <v>0.54124851262618723</v>
      </c>
      <c r="H58" s="228">
        <v>0.36186853101860778</v>
      </c>
      <c r="I58" s="228">
        <v>0.58269060394802874</v>
      </c>
      <c r="J58" s="228">
        <v>0.57979574341694795</v>
      </c>
      <c r="K58" s="228">
        <v>0.61024644107653736</v>
      </c>
      <c r="L58" s="228">
        <v>0.28243096808773449</v>
      </c>
      <c r="M58" s="228">
        <v>1.244422203642277</v>
      </c>
      <c r="N58" s="228">
        <v>1.2363047827272919</v>
      </c>
      <c r="O58" s="228">
        <v>1.2362629329434009</v>
      </c>
      <c r="P58" s="228">
        <v>1.213110568396309</v>
      </c>
      <c r="Q58" s="228">
        <v>1.261638013766698</v>
      </c>
      <c r="R58" s="228">
        <v>0.97726736878327436</v>
      </c>
      <c r="S58" s="228">
        <v>0.55615253562291922</v>
      </c>
      <c r="T58" s="228">
        <v>0.65699160209153606</v>
      </c>
      <c r="U58" s="228">
        <v>0.66809575505099794</v>
      </c>
      <c r="V58" s="228">
        <v>0.80510202931352048</v>
      </c>
      <c r="W58" s="228">
        <v>0.92691828966281897</v>
      </c>
      <c r="DA58" s="69" t="s">
        <v>1631</v>
      </c>
    </row>
    <row r="59" spans="1:105" ht="12" customHeight="1" x14ac:dyDescent="0.3">
      <c r="A59" s="57" t="s">
        <v>1498</v>
      </c>
      <c r="B59" s="263">
        <v>10.03922529724564</v>
      </c>
      <c r="C59" s="263">
        <v>9.900055551699154</v>
      </c>
      <c r="D59" s="263">
        <v>9.5204441189096105</v>
      </c>
      <c r="E59" s="263">
        <v>11.32910879258116</v>
      </c>
      <c r="F59" s="263">
        <v>8.8915976556270984</v>
      </c>
      <c r="G59" s="263">
        <v>8.7744025215817878</v>
      </c>
      <c r="H59" s="263">
        <v>7.7725658236752384</v>
      </c>
      <c r="I59" s="263">
        <v>9.5946589029714424</v>
      </c>
      <c r="J59" s="263">
        <v>9.4964888470779627</v>
      </c>
      <c r="K59" s="263">
        <v>8.2544088271817486</v>
      </c>
      <c r="L59" s="263">
        <v>6.4394564815145792</v>
      </c>
      <c r="M59" s="263">
        <v>13.74491993887805</v>
      </c>
      <c r="N59" s="263">
        <v>14.767407299659871</v>
      </c>
      <c r="O59" s="263">
        <v>15.408531906506591</v>
      </c>
      <c r="P59" s="263">
        <v>15.52096856632684</v>
      </c>
      <c r="Q59" s="263">
        <v>16.62564860621589</v>
      </c>
      <c r="R59" s="263">
        <v>14.85315048275541</v>
      </c>
      <c r="S59" s="263">
        <v>10.48295915591787</v>
      </c>
      <c r="T59" s="263">
        <v>11.899903281968969</v>
      </c>
      <c r="U59" s="263">
        <v>12.427371507102791</v>
      </c>
      <c r="V59" s="263">
        <v>13.532475842444789</v>
      </c>
      <c r="W59" s="263">
        <v>14.525531880190609</v>
      </c>
      <c r="DA59" s="70" t="s">
        <v>1632</v>
      </c>
    </row>
    <row r="60" spans="1:105" ht="12" customHeight="1" x14ac:dyDescent="0.3">
      <c r="A60" s="57" t="s">
        <v>1500</v>
      </c>
      <c r="B60" s="263">
        <f t="shared" ref="B60:W60" si="1">B61+B67+B78</f>
        <v>28.253359845871231</v>
      </c>
      <c r="C60" s="263">
        <f t="shared" si="1"/>
        <v>26.13671084552</v>
      </c>
      <c r="D60" s="263">
        <f t="shared" si="1"/>
        <v>24.059236285694528</v>
      </c>
      <c r="E60" s="263">
        <f t="shared" si="1"/>
        <v>34.294245760323136</v>
      </c>
      <c r="F60" s="263">
        <f t="shared" si="1"/>
        <v>28.360534990340764</v>
      </c>
      <c r="G60" s="263">
        <f t="shared" si="1"/>
        <v>27.429953385305264</v>
      </c>
      <c r="H60" s="263">
        <f t="shared" si="1"/>
        <v>30.428420222560522</v>
      </c>
      <c r="I60" s="263">
        <f t="shared" si="1"/>
        <v>30.57090222638606</v>
      </c>
      <c r="J60" s="263">
        <f t="shared" si="1"/>
        <v>31.971426786410483</v>
      </c>
      <c r="K60" s="263">
        <f t="shared" si="1"/>
        <v>25.290877676826163</v>
      </c>
      <c r="L60" s="263">
        <f t="shared" si="1"/>
        <v>26.993038176606667</v>
      </c>
      <c r="M60" s="263">
        <f t="shared" si="1"/>
        <v>34.898228808281026</v>
      </c>
      <c r="N60" s="263">
        <f t="shared" si="1"/>
        <v>36.761446561669622</v>
      </c>
      <c r="O60" s="263">
        <f t="shared" si="1"/>
        <v>39.763817940902918</v>
      </c>
      <c r="P60" s="263">
        <f t="shared" si="1"/>
        <v>40.46412179586973</v>
      </c>
      <c r="Q60" s="263">
        <f t="shared" si="1"/>
        <v>44.825165803084829</v>
      </c>
      <c r="R60" s="263">
        <f t="shared" si="1"/>
        <v>42.194847040706819</v>
      </c>
      <c r="S60" s="263">
        <f t="shared" si="1"/>
        <v>33.809072839875512</v>
      </c>
      <c r="T60" s="263">
        <f t="shared" si="1"/>
        <v>39.043814210906561</v>
      </c>
      <c r="U60" s="263">
        <f t="shared" si="1"/>
        <v>41.569013642847835</v>
      </c>
      <c r="V60" s="263">
        <f t="shared" si="1"/>
        <v>40.630261971598479</v>
      </c>
      <c r="W60" s="263">
        <f t="shared" si="1"/>
        <v>42.646202053672781</v>
      </c>
      <c r="DA60" s="70"/>
    </row>
    <row r="61" spans="1:105" ht="12" customHeight="1" x14ac:dyDescent="0.3">
      <c r="A61" s="60" t="s">
        <v>1501</v>
      </c>
      <c r="B61" s="264">
        <v>22.360423807257568</v>
      </c>
      <c r="C61" s="264">
        <v>20.601683428614709</v>
      </c>
      <c r="D61" s="264">
        <v>18.8719466522525</v>
      </c>
      <c r="E61" s="264">
        <v>27.06612668034569</v>
      </c>
      <c r="F61" s="264">
        <v>22.464770426891409</v>
      </c>
      <c r="G61" s="264">
        <v>21.74146992455341</v>
      </c>
      <c r="H61" s="264">
        <v>24.092840344467671</v>
      </c>
      <c r="I61" s="264">
        <v>24.313811117424219</v>
      </c>
      <c r="J61" s="264">
        <v>25.377491170622029</v>
      </c>
      <c r="K61" s="264">
        <v>20.024148532665929</v>
      </c>
      <c r="L61" s="264">
        <v>21.361632191639021</v>
      </c>
      <c r="M61" s="264">
        <v>27.71328947035407</v>
      </c>
      <c r="N61" s="264">
        <v>29.25782532556163</v>
      </c>
      <c r="O61" s="264">
        <v>31.687256099965651</v>
      </c>
      <c r="P61" s="264">
        <v>32.21074133247896</v>
      </c>
      <c r="Q61" s="264">
        <v>35.710286594633082</v>
      </c>
      <c r="R61" s="264">
        <v>33.610433783031873</v>
      </c>
      <c r="S61" s="264">
        <v>26.926086520322499</v>
      </c>
      <c r="T61" s="264">
        <v>30.66410287095982</v>
      </c>
      <c r="U61" s="264">
        <v>32.303212360881041</v>
      </c>
      <c r="V61" s="264">
        <v>31.429500485479259</v>
      </c>
      <c r="W61" s="264">
        <v>33.084764377303152</v>
      </c>
      <c r="DA61" s="72" t="s">
        <v>1633</v>
      </c>
    </row>
    <row r="62" spans="1:105" ht="12" customHeight="1" x14ac:dyDescent="0.3">
      <c r="A62" s="59" t="s">
        <v>30</v>
      </c>
      <c r="B62" s="232">
        <v>7.4923411987965887</v>
      </c>
      <c r="C62" s="232">
        <v>5.8852521389476111</v>
      </c>
      <c r="D62" s="232">
        <v>5.3516784390149184</v>
      </c>
      <c r="E62" s="232">
        <v>4.285844261362584</v>
      </c>
      <c r="F62" s="232">
        <v>3.939087668992395</v>
      </c>
      <c r="G62" s="232">
        <v>3.556249470001255</v>
      </c>
      <c r="H62" s="232">
        <v>4.8062108634589507</v>
      </c>
      <c r="I62" s="232">
        <v>4.9503180931929949</v>
      </c>
      <c r="J62" s="232">
        <v>5.6114934219657933</v>
      </c>
      <c r="K62" s="232">
        <v>4.2789918188261726</v>
      </c>
      <c r="L62" s="232">
        <v>6.4385913434930027</v>
      </c>
      <c r="M62" s="232">
        <v>7.6310733988247241</v>
      </c>
      <c r="N62" s="232">
        <v>8.4746990509159623</v>
      </c>
      <c r="O62" s="232">
        <v>11.07159890996869</v>
      </c>
      <c r="P62" s="232">
        <v>11.462501889988109</v>
      </c>
      <c r="Q62" s="232">
        <v>12.728442797353731</v>
      </c>
      <c r="R62" s="232">
        <v>11.16666619834522</v>
      </c>
      <c r="S62" s="232">
        <v>8.7876391557333857</v>
      </c>
      <c r="T62" s="232">
        <v>10.743188214772699</v>
      </c>
      <c r="U62" s="232">
        <v>11.374901505408801</v>
      </c>
      <c r="V62" s="232">
        <v>9.6097054522634764</v>
      </c>
      <c r="W62" s="232">
        <v>10.733905812838071</v>
      </c>
      <c r="DA62" s="71" t="s">
        <v>1634</v>
      </c>
    </row>
    <row r="63" spans="1:105" ht="12" customHeight="1" x14ac:dyDescent="0.3">
      <c r="A63" s="59" t="s">
        <v>33</v>
      </c>
      <c r="B63" s="297">
        <v>2.849397508841308E-2</v>
      </c>
      <c r="C63" s="297">
        <v>0</v>
      </c>
      <c r="D63" s="297">
        <v>0</v>
      </c>
      <c r="E63" s="297">
        <v>0</v>
      </c>
      <c r="F63" s="297">
        <v>0</v>
      </c>
      <c r="G63" s="297">
        <v>0</v>
      </c>
      <c r="H63" s="297">
        <v>0</v>
      </c>
      <c r="I63" s="297">
        <v>0</v>
      </c>
      <c r="J63" s="297">
        <v>0</v>
      </c>
      <c r="K63" s="297">
        <v>0</v>
      </c>
      <c r="L63" s="297">
        <v>0</v>
      </c>
      <c r="M63" s="297">
        <v>0</v>
      </c>
      <c r="N63" s="297">
        <v>0</v>
      </c>
      <c r="O63" s="297">
        <v>0</v>
      </c>
      <c r="P63" s="297">
        <v>0</v>
      </c>
      <c r="Q63" s="297">
        <v>0</v>
      </c>
      <c r="R63" s="297">
        <v>0</v>
      </c>
      <c r="S63" s="297">
        <v>0</v>
      </c>
      <c r="T63" s="297">
        <v>0</v>
      </c>
      <c r="U63" s="297">
        <v>0</v>
      </c>
      <c r="V63" s="297">
        <v>0</v>
      </c>
      <c r="W63" s="297">
        <v>0</v>
      </c>
      <c r="DA63" s="122" t="s">
        <v>1635</v>
      </c>
    </row>
    <row r="64" spans="1:105" ht="12" customHeight="1" x14ac:dyDescent="0.3">
      <c r="A64" s="59" t="s">
        <v>160</v>
      </c>
      <c r="B64" s="297">
        <v>2.485342623299764E-2</v>
      </c>
      <c r="C64" s="297">
        <v>0.2098247787624965</v>
      </c>
      <c r="D64" s="297">
        <v>0.2095923351262339</v>
      </c>
      <c r="E64" s="297">
        <v>0.2679717863990756</v>
      </c>
      <c r="F64" s="297">
        <v>0.266266545323526</v>
      </c>
      <c r="G64" s="297">
        <v>0.2069470892315553</v>
      </c>
      <c r="H64" s="297">
        <v>0.18888222424323459</v>
      </c>
      <c r="I64" s="297">
        <v>0.14493592296574201</v>
      </c>
      <c r="J64" s="297">
        <v>0.15007472746630149</v>
      </c>
      <c r="K64" s="297">
        <v>7.6294648765300663E-2</v>
      </c>
      <c r="L64" s="297">
        <v>0.1056272305745132</v>
      </c>
      <c r="M64" s="297">
        <v>0.12715546702846889</v>
      </c>
      <c r="N64" s="297">
        <v>0.27860835310321502</v>
      </c>
      <c r="O64" s="297">
        <v>0.32917170945344248</v>
      </c>
      <c r="P64" s="297">
        <v>0.2996669684431929</v>
      </c>
      <c r="Q64" s="297">
        <v>0.37393806464504148</v>
      </c>
      <c r="R64" s="297">
        <v>0.26376705329663241</v>
      </c>
      <c r="S64" s="297">
        <v>0.22627339712267311</v>
      </c>
      <c r="T64" s="297">
        <v>0.2511247244236407</v>
      </c>
      <c r="U64" s="297">
        <v>0.26309952505903811</v>
      </c>
      <c r="V64" s="297">
        <v>1.337423680312585</v>
      </c>
      <c r="W64" s="297">
        <v>1.278739251355246</v>
      </c>
      <c r="DA64" s="122" t="s">
        <v>1636</v>
      </c>
    </row>
    <row r="65" spans="1:105" ht="12" customHeight="1" x14ac:dyDescent="0.3">
      <c r="A65" s="59" t="s">
        <v>70</v>
      </c>
      <c r="B65" s="297">
        <v>3.223482959748933</v>
      </c>
      <c r="C65" s="297">
        <v>2.7457015327651311</v>
      </c>
      <c r="D65" s="297">
        <v>2.5097418411459378</v>
      </c>
      <c r="E65" s="297">
        <v>5.1236198506503889</v>
      </c>
      <c r="F65" s="297">
        <v>3.86298559013236</v>
      </c>
      <c r="G65" s="297">
        <v>3.300291551106592</v>
      </c>
      <c r="H65" s="297">
        <v>4.1292172641663312</v>
      </c>
      <c r="I65" s="297">
        <v>3.9186690753573239</v>
      </c>
      <c r="J65" s="297">
        <v>5.0637197780596539</v>
      </c>
      <c r="K65" s="297">
        <v>4.6303091532586311</v>
      </c>
      <c r="L65" s="297">
        <v>2.5358564787165849</v>
      </c>
      <c r="M65" s="297">
        <v>4.0589428587408189</v>
      </c>
      <c r="N65" s="297">
        <v>2.0975916863348951</v>
      </c>
      <c r="O65" s="297">
        <v>1.68599400533912</v>
      </c>
      <c r="P65" s="297">
        <v>0.89632044462169225</v>
      </c>
      <c r="Q65" s="297">
        <v>0.92064165512441509</v>
      </c>
      <c r="R65" s="297">
        <v>0.70097495449155156</v>
      </c>
      <c r="S65" s="297">
        <v>0.54008374611705856</v>
      </c>
      <c r="T65" s="297">
        <v>0.67740472584576428</v>
      </c>
      <c r="U65" s="297">
        <v>0.58988249946370974</v>
      </c>
      <c r="V65" s="297">
        <v>0.5943361043818064</v>
      </c>
      <c r="W65" s="297">
        <v>0.55798036082201319</v>
      </c>
      <c r="DA65" s="122" t="s">
        <v>1637</v>
      </c>
    </row>
    <row r="66" spans="1:105" ht="12" customHeight="1" x14ac:dyDescent="0.3">
      <c r="A66" s="59" t="s">
        <v>162</v>
      </c>
      <c r="B66" s="297">
        <v>11.59125224739064</v>
      </c>
      <c r="C66" s="297">
        <v>11.76090497813947</v>
      </c>
      <c r="D66" s="297">
        <v>10.800934036965399</v>
      </c>
      <c r="E66" s="297">
        <v>17.38869078193364</v>
      </c>
      <c r="F66" s="297">
        <v>14.39643062244312</v>
      </c>
      <c r="G66" s="297">
        <v>14.677981814214</v>
      </c>
      <c r="H66" s="297">
        <v>14.96852999259916</v>
      </c>
      <c r="I66" s="297">
        <v>15.29988802590816</v>
      </c>
      <c r="J66" s="297">
        <v>14.552203243130281</v>
      </c>
      <c r="K66" s="297">
        <v>11.038552911815829</v>
      </c>
      <c r="L66" s="297">
        <v>12.28155713885492</v>
      </c>
      <c r="M66" s="297">
        <v>15.89611774576006</v>
      </c>
      <c r="N66" s="297">
        <v>18.40692623520755</v>
      </c>
      <c r="O66" s="297">
        <v>18.6004914752044</v>
      </c>
      <c r="P66" s="297">
        <v>19.552252029425961</v>
      </c>
      <c r="Q66" s="297">
        <v>21.687264077509891</v>
      </c>
      <c r="R66" s="297">
        <v>21.479025576898461</v>
      </c>
      <c r="S66" s="297">
        <v>17.372090221349382</v>
      </c>
      <c r="T66" s="297">
        <v>18.99238520591771</v>
      </c>
      <c r="U66" s="297">
        <v>20.075328830949491</v>
      </c>
      <c r="V66" s="297">
        <v>19.88803524852139</v>
      </c>
      <c r="W66" s="297">
        <v>20.514138952287809</v>
      </c>
      <c r="DA66" s="122" t="s">
        <v>1638</v>
      </c>
    </row>
    <row r="67" spans="1:105" ht="12" customHeight="1" x14ac:dyDescent="0.3">
      <c r="A67" s="60" t="s">
        <v>1508</v>
      </c>
      <c r="B67" s="264">
        <v>5.8929360386136622</v>
      </c>
      <c r="C67" s="264">
        <v>5.5350274169052893</v>
      </c>
      <c r="D67" s="264">
        <v>5.1872896334420284</v>
      </c>
      <c r="E67" s="264">
        <v>7.2281190799774473</v>
      </c>
      <c r="F67" s="264">
        <v>5.8957645634493554</v>
      </c>
      <c r="G67" s="264">
        <v>5.6884834607518542</v>
      </c>
      <c r="H67" s="264">
        <v>6.3355798780928501</v>
      </c>
      <c r="I67" s="264">
        <v>6.2570911089618422</v>
      </c>
      <c r="J67" s="264">
        <v>6.5939356157884514</v>
      </c>
      <c r="K67" s="264">
        <v>5.2667291441602337</v>
      </c>
      <c r="L67" s="264">
        <v>5.6314059849676452</v>
      </c>
      <c r="M67" s="264">
        <v>7.1849393379269539</v>
      </c>
      <c r="N67" s="264">
        <v>7.5036212361079953</v>
      </c>
      <c r="O67" s="264">
        <v>8.0765618409372646</v>
      </c>
      <c r="P67" s="264">
        <v>8.253380463390771</v>
      </c>
      <c r="Q67" s="264">
        <v>9.1148792084517503</v>
      </c>
      <c r="R67" s="264">
        <v>8.5844132576749494</v>
      </c>
      <c r="S67" s="264">
        <v>6.8829863195530123</v>
      </c>
      <c r="T67" s="264">
        <v>8.3797113399467396</v>
      </c>
      <c r="U67" s="264">
        <v>9.265801281966791</v>
      </c>
      <c r="V67" s="264">
        <v>9.2007614861192195</v>
      </c>
      <c r="W67" s="264">
        <v>9.5614376763696285</v>
      </c>
      <c r="DA67" s="72" t="s">
        <v>1639</v>
      </c>
    </row>
    <row r="68" spans="1:105" ht="12" customHeight="1" x14ac:dyDescent="0.3">
      <c r="A68" s="147" t="s">
        <v>30</v>
      </c>
      <c r="B68" s="231">
        <v>1.2117287568234489</v>
      </c>
      <c r="C68" s="231">
        <v>0.8673313303417971</v>
      </c>
      <c r="D68" s="231">
        <v>0.73090885172819198</v>
      </c>
      <c r="E68" s="231">
        <v>0.647311295481662</v>
      </c>
      <c r="F68" s="231">
        <v>0.65038456067450223</v>
      </c>
      <c r="G68" s="231">
        <v>0.57836641427250657</v>
      </c>
      <c r="H68" s="231">
        <v>0.7944023984935964</v>
      </c>
      <c r="I68" s="231">
        <v>0.92143795560606934</v>
      </c>
      <c r="J68" s="231">
        <v>0.9987215024570314</v>
      </c>
      <c r="K68" s="231">
        <v>0.70912938743964948</v>
      </c>
      <c r="L68" s="231">
        <v>1.042830403195286</v>
      </c>
      <c r="M68" s="231">
        <v>1.2409377382266951</v>
      </c>
      <c r="N68" s="231">
        <v>1.417862587377249</v>
      </c>
      <c r="O68" s="231">
        <v>1.9119042088650631</v>
      </c>
      <c r="P68" s="231">
        <v>1.942646702366345</v>
      </c>
      <c r="Q68" s="231">
        <v>2.182526461021236</v>
      </c>
      <c r="R68" s="231">
        <v>1.935533257221546</v>
      </c>
      <c r="S68" s="231">
        <v>1.5803752383444949</v>
      </c>
      <c r="T68" s="231">
        <v>1.7719524585850921</v>
      </c>
      <c r="U68" s="231">
        <v>1.779715237709363</v>
      </c>
      <c r="V68" s="231">
        <v>1.4426938282548369</v>
      </c>
      <c r="W68" s="231">
        <v>1.655110825410087</v>
      </c>
      <c r="DA68" s="73" t="s">
        <v>1640</v>
      </c>
    </row>
    <row r="69" spans="1:105" ht="12" customHeight="1" x14ac:dyDescent="0.3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1641</v>
      </c>
    </row>
    <row r="70" spans="1:105" ht="12" customHeight="1" x14ac:dyDescent="0.3">
      <c r="A70" s="147" t="s">
        <v>33</v>
      </c>
      <c r="B70" s="231">
        <v>4.6542355061029413E-3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1642</v>
      </c>
    </row>
    <row r="71" spans="1:105" ht="12" customHeight="1" x14ac:dyDescent="0.3">
      <c r="A71" s="147" t="s">
        <v>160</v>
      </c>
      <c r="B71" s="231">
        <v>4.1367849594762633E-3</v>
      </c>
      <c r="C71" s="231">
        <v>3.182478984221724E-2</v>
      </c>
      <c r="D71" s="231">
        <v>2.9460317097468169E-2</v>
      </c>
      <c r="E71" s="231">
        <v>4.1653805146121443E-2</v>
      </c>
      <c r="F71" s="231">
        <v>4.5245979026419331E-2</v>
      </c>
      <c r="G71" s="231">
        <v>3.4638492167863709E-2</v>
      </c>
      <c r="H71" s="231">
        <v>3.2130510373815847E-2</v>
      </c>
      <c r="I71" s="231">
        <v>2.7765010472142741E-2</v>
      </c>
      <c r="J71" s="231">
        <v>2.748921356659504E-2</v>
      </c>
      <c r="K71" s="231">
        <v>1.3012684953206999E-2</v>
      </c>
      <c r="L71" s="231">
        <v>1.760708764346193E-2</v>
      </c>
      <c r="M71" s="231">
        <v>2.128081265801917E-2</v>
      </c>
      <c r="N71" s="231">
        <v>4.797254968498138E-2</v>
      </c>
      <c r="O71" s="231">
        <v>5.8501512934884807E-2</v>
      </c>
      <c r="P71" s="231">
        <v>5.2268746993210602E-2</v>
      </c>
      <c r="Q71" s="231">
        <v>6.5989179505918774E-2</v>
      </c>
      <c r="R71" s="231">
        <v>4.705290714558541E-2</v>
      </c>
      <c r="S71" s="231">
        <v>4.188035054209116E-2</v>
      </c>
      <c r="T71" s="231">
        <v>4.262821663963684E-2</v>
      </c>
      <c r="U71" s="231">
        <v>4.2365442604796737E-2</v>
      </c>
      <c r="V71" s="231">
        <v>0.2066435794394352</v>
      </c>
      <c r="W71" s="231">
        <v>0.20292712623921161</v>
      </c>
      <c r="DA71" s="73" t="s">
        <v>1643</v>
      </c>
    </row>
    <row r="72" spans="1:105" ht="12" customHeight="1" x14ac:dyDescent="0.3">
      <c r="A72" s="147" t="s">
        <v>70</v>
      </c>
      <c r="B72" s="231">
        <v>0.52016298729070098</v>
      </c>
      <c r="C72" s="231">
        <v>0.40373786908599563</v>
      </c>
      <c r="D72" s="231">
        <v>0.34200185499554309</v>
      </c>
      <c r="E72" s="231">
        <v>0.77211128319431444</v>
      </c>
      <c r="F72" s="231">
        <v>0.63639075833799474</v>
      </c>
      <c r="G72" s="231">
        <v>0.53553684257976186</v>
      </c>
      <c r="H72" s="231">
        <v>0.68097577100088824</v>
      </c>
      <c r="I72" s="231">
        <v>0.7277760852150732</v>
      </c>
      <c r="J72" s="231">
        <v>0.89921140381247133</v>
      </c>
      <c r="K72" s="231">
        <v>0.76563224508562355</v>
      </c>
      <c r="L72" s="231">
        <v>0.4098016407006268</v>
      </c>
      <c r="M72" s="231">
        <v>0.65857235812059245</v>
      </c>
      <c r="N72" s="231">
        <v>0.35015232231284088</v>
      </c>
      <c r="O72" s="231">
        <v>0.29049456459119022</v>
      </c>
      <c r="P72" s="231">
        <v>0.15156673913584759</v>
      </c>
      <c r="Q72" s="231">
        <v>0.15750743651378729</v>
      </c>
      <c r="R72" s="231">
        <v>0.12122879953524671</v>
      </c>
      <c r="S72" s="231">
        <v>9.6911498315357517E-2</v>
      </c>
      <c r="T72" s="231">
        <v>0.111479061260242</v>
      </c>
      <c r="U72" s="231">
        <v>9.208620711352053E-2</v>
      </c>
      <c r="V72" s="231">
        <v>8.9027137685981375E-2</v>
      </c>
      <c r="W72" s="231">
        <v>8.5844882810724138E-2</v>
      </c>
      <c r="DA72" s="73" t="s">
        <v>1644</v>
      </c>
    </row>
    <row r="73" spans="1:105" ht="12" customHeight="1" x14ac:dyDescent="0.3">
      <c r="A73" s="147" t="s">
        <v>34</v>
      </c>
      <c r="B73" s="231">
        <v>0.97780606836191708</v>
      </c>
      <c r="C73" s="231">
        <v>0.89367962249018629</v>
      </c>
      <c r="D73" s="231">
        <v>1.0319613812997741</v>
      </c>
      <c r="E73" s="231">
        <v>1.1898593657350589</v>
      </c>
      <c r="F73" s="231">
        <v>0.69094030413164786</v>
      </c>
      <c r="G73" s="231">
        <v>0.75866878960249018</v>
      </c>
      <c r="H73" s="231">
        <v>0.69547979926108883</v>
      </c>
      <c r="I73" s="231">
        <v>0.68095584839379619</v>
      </c>
      <c r="J73" s="231">
        <v>0.38624461870492549</v>
      </c>
      <c r="K73" s="231">
        <v>0.48324419216077141</v>
      </c>
      <c r="L73" s="231">
        <v>0.4102998091684078</v>
      </c>
      <c r="M73" s="231">
        <v>0.48975023715630578</v>
      </c>
      <c r="N73" s="231">
        <v>0.56950492223220461</v>
      </c>
      <c r="O73" s="231">
        <v>0.50307100512000591</v>
      </c>
      <c r="P73" s="231">
        <v>0.62059381798295721</v>
      </c>
      <c r="Q73" s="231">
        <v>0.58396589570918411</v>
      </c>
      <c r="R73" s="231">
        <v>0.48077662814617012</v>
      </c>
      <c r="S73" s="231">
        <v>0.31287706380185881</v>
      </c>
      <c r="T73" s="231">
        <v>0.42791241006179093</v>
      </c>
      <c r="U73" s="231">
        <v>0.45599744073085841</v>
      </c>
      <c r="V73" s="231">
        <v>0.44668439060476778</v>
      </c>
      <c r="W73" s="231">
        <v>0.40615792353009839</v>
      </c>
      <c r="DA73" s="73" t="s">
        <v>1645</v>
      </c>
    </row>
    <row r="74" spans="1:105" ht="12" customHeight="1" x14ac:dyDescent="0.3">
      <c r="A74" s="147" t="s">
        <v>162</v>
      </c>
      <c r="B74" s="231">
        <v>1.888778711957537</v>
      </c>
      <c r="C74" s="231">
        <v>1.746318907497153</v>
      </c>
      <c r="D74" s="231">
        <v>1.4862688614253941</v>
      </c>
      <c r="E74" s="231">
        <v>2.64610174238575</v>
      </c>
      <c r="F74" s="231">
        <v>2.3949268857165431</v>
      </c>
      <c r="G74" s="231">
        <v>2.4051382554465301</v>
      </c>
      <c r="H74" s="231">
        <v>2.492755781512078</v>
      </c>
      <c r="I74" s="231">
        <v>2.869353777681082</v>
      </c>
      <c r="J74" s="231">
        <v>2.609501483967263</v>
      </c>
      <c r="K74" s="231">
        <v>1.843142975789744</v>
      </c>
      <c r="L74" s="231">
        <v>2.0041910129846618</v>
      </c>
      <c r="M74" s="231">
        <v>2.604463567353057</v>
      </c>
      <c r="N74" s="231">
        <v>3.102801442065938</v>
      </c>
      <c r="O74" s="231">
        <v>3.236257418212086</v>
      </c>
      <c r="P74" s="231">
        <v>3.3386742372844398</v>
      </c>
      <c r="Q74" s="231">
        <v>3.746725401693999</v>
      </c>
      <c r="R74" s="231">
        <v>3.751064511971808</v>
      </c>
      <c r="S74" s="231">
        <v>3.147769562670991</v>
      </c>
      <c r="T74" s="231">
        <v>3.1561762367088271</v>
      </c>
      <c r="U74" s="231">
        <v>3.164669751736608</v>
      </c>
      <c r="V74" s="231">
        <v>3.008283993949338</v>
      </c>
      <c r="W74" s="231">
        <v>3.187024824323049</v>
      </c>
      <c r="DA74" s="73" t="s">
        <v>1646</v>
      </c>
    </row>
    <row r="75" spans="1:105" ht="12" customHeight="1" x14ac:dyDescent="0.3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1647</v>
      </c>
    </row>
    <row r="76" spans="1:105" ht="12" customHeight="1" x14ac:dyDescent="0.3">
      <c r="A76" s="147" t="s">
        <v>73</v>
      </c>
      <c r="B76" s="231">
        <v>1.285668493714478</v>
      </c>
      <c r="C76" s="231">
        <v>1.5921348976479399</v>
      </c>
      <c r="D76" s="231">
        <v>1.566688366895657</v>
      </c>
      <c r="E76" s="231">
        <v>1.93108158803454</v>
      </c>
      <c r="F76" s="231">
        <v>1.477876075562248</v>
      </c>
      <c r="G76" s="231">
        <v>1.376134666682701</v>
      </c>
      <c r="H76" s="231">
        <v>1.639835617451382</v>
      </c>
      <c r="I76" s="231">
        <v>1.02980243159368</v>
      </c>
      <c r="J76" s="231">
        <v>1.6727673932801641</v>
      </c>
      <c r="K76" s="231">
        <v>1.4525676587312379</v>
      </c>
      <c r="L76" s="231">
        <v>1.7466760312752001</v>
      </c>
      <c r="M76" s="231">
        <v>2.169934624412285</v>
      </c>
      <c r="N76" s="231">
        <v>2.015327412434782</v>
      </c>
      <c r="O76" s="231">
        <v>2.0763331312140352</v>
      </c>
      <c r="P76" s="231">
        <v>2.1476302196279708</v>
      </c>
      <c r="Q76" s="231">
        <v>2.378164834007626</v>
      </c>
      <c r="R76" s="231">
        <v>2.2487571536545921</v>
      </c>
      <c r="S76" s="231">
        <v>1.7031726058782191</v>
      </c>
      <c r="T76" s="231">
        <v>1.9885857230771691</v>
      </c>
      <c r="U76" s="231">
        <v>2.0210147284831659</v>
      </c>
      <c r="V76" s="231">
        <v>1.9876455544345519</v>
      </c>
      <c r="W76" s="231">
        <v>2.0750238018818621</v>
      </c>
      <c r="DA76" s="73" t="s">
        <v>1648</v>
      </c>
    </row>
    <row r="77" spans="1:105" ht="12" customHeight="1" x14ac:dyDescent="0.3">
      <c r="A77" s="147" t="s">
        <v>79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0.88097723361398239</v>
      </c>
      <c r="U77" s="231">
        <v>1.709952473588479</v>
      </c>
      <c r="V77" s="231">
        <v>2.0197830017503078</v>
      </c>
      <c r="W77" s="231">
        <v>1.9493482921745959</v>
      </c>
      <c r="DA77" s="73" t="s">
        <v>1649</v>
      </c>
    </row>
    <row r="78" spans="1:105" ht="12" customHeight="1" x14ac:dyDescent="0.3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1650</v>
      </c>
    </row>
    <row r="79" spans="1:105" ht="12" customHeight="1" x14ac:dyDescent="0.3">
      <c r="A79" s="57" t="s">
        <v>1522</v>
      </c>
      <c r="B79" s="263">
        <f t="shared" ref="B79:W79" si="2">B80+B88</f>
        <v>184.27219533564858</v>
      </c>
      <c r="C79" s="263">
        <f t="shared" si="2"/>
        <v>173.56913004875227</v>
      </c>
      <c r="D79" s="263">
        <f t="shared" si="2"/>
        <v>163.05211058716657</v>
      </c>
      <c r="E79" s="263">
        <f t="shared" si="2"/>
        <v>221.40372341676775</v>
      </c>
      <c r="F79" s="263">
        <f t="shared" si="2"/>
        <v>180.01893489556636</v>
      </c>
      <c r="G79" s="263">
        <f t="shared" si="2"/>
        <v>173.22999058977035</v>
      </c>
      <c r="H79" s="263">
        <f t="shared" si="2"/>
        <v>192.36099322511183</v>
      </c>
      <c r="I79" s="263">
        <f t="shared" si="2"/>
        <v>189.86922977925076</v>
      </c>
      <c r="J79" s="263">
        <f t="shared" si="2"/>
        <v>202.56914356663168</v>
      </c>
      <c r="K79" s="263">
        <f t="shared" si="2"/>
        <v>162.99971728352216</v>
      </c>
      <c r="L79" s="263">
        <f t="shared" si="2"/>
        <v>173.48588656366934</v>
      </c>
      <c r="M79" s="263">
        <f t="shared" si="2"/>
        <v>226.7258353195453</v>
      </c>
      <c r="N79" s="263">
        <f t="shared" si="2"/>
        <v>235.85625535215064</v>
      </c>
      <c r="O79" s="263">
        <f t="shared" si="2"/>
        <v>255.09332853768834</v>
      </c>
      <c r="P79" s="263">
        <f t="shared" si="2"/>
        <v>260.30508863812798</v>
      </c>
      <c r="Q79" s="263">
        <f t="shared" si="2"/>
        <v>287.22789369900994</v>
      </c>
      <c r="R79" s="263">
        <f t="shared" si="2"/>
        <v>268.46982626433953</v>
      </c>
      <c r="S79" s="263">
        <f t="shared" si="2"/>
        <v>213.17491474706065</v>
      </c>
      <c r="T79" s="263">
        <f t="shared" si="2"/>
        <v>244.93827862118223</v>
      </c>
      <c r="U79" s="263">
        <f t="shared" si="2"/>
        <v>257.24234113304732</v>
      </c>
      <c r="V79" s="263">
        <f t="shared" si="2"/>
        <v>249.71787233033879</v>
      </c>
      <c r="W79" s="263">
        <f t="shared" si="2"/>
        <v>263.25273823875517</v>
      </c>
      <c r="DA79" s="70"/>
    </row>
    <row r="80" spans="1:105" ht="12" customHeight="1" x14ac:dyDescent="0.3">
      <c r="A80" s="60" t="s">
        <v>1523</v>
      </c>
      <c r="B80" s="264">
        <v>173.49294713677421</v>
      </c>
      <c r="C80" s="264">
        <v>162.93931023549561</v>
      </c>
      <c r="D80" s="264">
        <v>152.82988456048341</v>
      </c>
      <c r="E80" s="264">
        <v>209.2395103493723</v>
      </c>
      <c r="F80" s="264">
        <v>170.4719095846761</v>
      </c>
      <c r="G80" s="264">
        <v>163.80879923520351</v>
      </c>
      <c r="H80" s="264">
        <v>184.01548710538461</v>
      </c>
      <c r="I80" s="264">
        <v>179.56731836313341</v>
      </c>
      <c r="J80" s="264">
        <v>192.37263863028161</v>
      </c>
      <c r="K80" s="264">
        <v>154.1368499955868</v>
      </c>
      <c r="L80" s="264">
        <v>166.57175747253919</v>
      </c>
      <c r="M80" s="264">
        <v>211.86497580510431</v>
      </c>
      <c r="N80" s="264">
        <v>219.98122620531299</v>
      </c>
      <c r="O80" s="264">
        <v>238.54898523601159</v>
      </c>
      <c r="P80" s="264">
        <v>243.64002061646841</v>
      </c>
      <c r="Q80" s="264">
        <v>269.08968873916922</v>
      </c>
      <c r="R80" s="264">
        <v>252.44553583498731</v>
      </c>
      <c r="S80" s="264">
        <v>201.91922366985139</v>
      </c>
      <c r="T80" s="264">
        <v>232.16119600564059</v>
      </c>
      <c r="U80" s="264">
        <v>243.8684289654789</v>
      </c>
      <c r="V80" s="264">
        <v>235.18787509130831</v>
      </c>
      <c r="W80" s="264">
        <v>247.6564836751491</v>
      </c>
      <c r="DA80" s="72" t="s">
        <v>1651</v>
      </c>
    </row>
    <row r="81" spans="1:105" ht="12" customHeight="1" x14ac:dyDescent="0.3">
      <c r="A81" s="59" t="s">
        <v>30</v>
      </c>
      <c r="B81" s="232">
        <v>40.320514460483487</v>
      </c>
      <c r="C81" s="232">
        <v>28.860621859593419</v>
      </c>
      <c r="D81" s="232">
        <v>24.321136854636752</v>
      </c>
      <c r="E81" s="232">
        <v>21.539411607531449</v>
      </c>
      <c r="F81" s="232">
        <v>21.64167511572256</v>
      </c>
      <c r="G81" s="232">
        <v>19.245257025397439</v>
      </c>
      <c r="H81" s="232">
        <v>26.43389720309391</v>
      </c>
      <c r="I81" s="232">
        <v>30.661030535290081</v>
      </c>
      <c r="J81" s="232">
        <v>33.232655868776902</v>
      </c>
      <c r="K81" s="232">
        <v>23.596420865317601</v>
      </c>
      <c r="L81" s="232">
        <v>34.700388280042908</v>
      </c>
      <c r="M81" s="232">
        <v>41.292449103788449</v>
      </c>
      <c r="N81" s="232">
        <v>47.179658513008732</v>
      </c>
      <c r="O81" s="232">
        <v>63.618991351407693</v>
      </c>
      <c r="P81" s="232">
        <v>64.641953913606244</v>
      </c>
      <c r="Q81" s="232">
        <v>72.560275266359326</v>
      </c>
      <c r="R81" s="232">
        <v>64.405252617041654</v>
      </c>
      <c r="S81" s="232">
        <v>52.587299172221897</v>
      </c>
      <c r="T81" s="232">
        <v>61.866492411972359</v>
      </c>
      <c r="U81" s="232">
        <v>64.763314930360536</v>
      </c>
      <c r="V81" s="232">
        <v>53.533027265407</v>
      </c>
      <c r="W81" s="232">
        <v>60.866341392194009</v>
      </c>
      <c r="DA81" s="71" t="s">
        <v>1652</v>
      </c>
    </row>
    <row r="82" spans="1:105" ht="12" customHeight="1" x14ac:dyDescent="0.3">
      <c r="A82" s="59" t="s">
        <v>33</v>
      </c>
      <c r="B82" s="297">
        <v>0.12696203233484099</v>
      </c>
      <c r="C82" s="297">
        <v>0</v>
      </c>
      <c r="D82" s="297">
        <v>0</v>
      </c>
      <c r="E82" s="297">
        <v>0</v>
      </c>
      <c r="F82" s="297">
        <v>0</v>
      </c>
      <c r="G82" s="297">
        <v>0</v>
      </c>
      <c r="H82" s="297">
        <v>0</v>
      </c>
      <c r="I82" s="297">
        <v>0</v>
      </c>
      <c r="J82" s="297">
        <v>0</v>
      </c>
      <c r="K82" s="297">
        <v>0</v>
      </c>
      <c r="L82" s="297">
        <v>0</v>
      </c>
      <c r="M82" s="297">
        <v>0</v>
      </c>
      <c r="N82" s="297">
        <v>0</v>
      </c>
      <c r="O82" s="297">
        <v>0</v>
      </c>
      <c r="P82" s="297">
        <v>0</v>
      </c>
      <c r="Q82" s="297">
        <v>0</v>
      </c>
      <c r="R82" s="297">
        <v>0</v>
      </c>
      <c r="S82" s="297">
        <v>0</v>
      </c>
      <c r="T82" s="297">
        <v>0</v>
      </c>
      <c r="U82" s="297">
        <v>0</v>
      </c>
      <c r="V82" s="297">
        <v>0</v>
      </c>
      <c r="W82" s="297">
        <v>0</v>
      </c>
      <c r="DA82" s="122" t="s">
        <v>1653</v>
      </c>
    </row>
    <row r="83" spans="1:105" ht="12" customHeight="1" x14ac:dyDescent="0.3">
      <c r="A83" s="59" t="s">
        <v>160</v>
      </c>
      <c r="B83" s="297">
        <v>0.1166127366784824</v>
      </c>
      <c r="C83" s="297">
        <v>0.89711596664390636</v>
      </c>
      <c r="D83" s="297">
        <v>0.83046332690848768</v>
      </c>
      <c r="E83" s="297">
        <v>1.1741882304117739</v>
      </c>
      <c r="F83" s="297">
        <v>1.27544880617531</v>
      </c>
      <c r="G83" s="297">
        <v>0.97643203736221329</v>
      </c>
      <c r="H83" s="297">
        <v>0.90573398962497742</v>
      </c>
      <c r="I83" s="297">
        <v>0.78267395737998502</v>
      </c>
      <c r="J83" s="297">
        <v>0.77489945804332039</v>
      </c>
      <c r="K83" s="297">
        <v>0.36681742435084042</v>
      </c>
      <c r="L83" s="297">
        <v>0.49633004740520359</v>
      </c>
      <c r="M83" s="297">
        <v>0.59988948594221592</v>
      </c>
      <c r="N83" s="297">
        <v>1.3523087032588721</v>
      </c>
      <c r="O83" s="297">
        <v>1.6491119528804949</v>
      </c>
      <c r="P83" s="297">
        <v>1.4734151495283849</v>
      </c>
      <c r="Q83" s="297">
        <v>1.860183424745159</v>
      </c>
      <c r="R83" s="297">
        <v>1.3263846984252989</v>
      </c>
      <c r="S83" s="297">
        <v>1.1805743681648191</v>
      </c>
      <c r="T83" s="297">
        <v>1.260848726948183</v>
      </c>
      <c r="U83" s="297">
        <v>1.3060286108424419</v>
      </c>
      <c r="V83" s="297">
        <v>6.4957894123324174</v>
      </c>
      <c r="W83" s="297">
        <v>6.3219726870998461</v>
      </c>
      <c r="DA83" s="122" t="s">
        <v>1654</v>
      </c>
    </row>
    <row r="84" spans="1:105" ht="12" customHeight="1" x14ac:dyDescent="0.3">
      <c r="A84" s="59" t="s">
        <v>70</v>
      </c>
      <c r="B84" s="297">
        <v>15.047272092231649</v>
      </c>
      <c r="C84" s="297">
        <v>11.67932690043474</v>
      </c>
      <c r="D84" s="297">
        <v>9.89342781763491</v>
      </c>
      <c r="E84" s="297">
        <v>22.335631037919249</v>
      </c>
      <c r="F84" s="297">
        <v>18.40950842652283</v>
      </c>
      <c r="G84" s="297">
        <v>15.49200689515566</v>
      </c>
      <c r="H84" s="297">
        <v>19.699263432484479</v>
      </c>
      <c r="I84" s="297">
        <v>21.05310266977957</v>
      </c>
      <c r="J84" s="297">
        <v>26.01238264198529</v>
      </c>
      <c r="K84" s="297">
        <v>22.14820545843849</v>
      </c>
      <c r="L84" s="297">
        <v>11.85473965301399</v>
      </c>
      <c r="M84" s="297">
        <v>19.051177625456429</v>
      </c>
      <c r="N84" s="297">
        <v>10.12920449225185</v>
      </c>
      <c r="O84" s="297">
        <v>8.4034251984851771</v>
      </c>
      <c r="P84" s="297">
        <v>4.3845218126502559</v>
      </c>
      <c r="Q84" s="297">
        <v>4.5563742743739626</v>
      </c>
      <c r="R84" s="297">
        <v>3.5069060594309511</v>
      </c>
      <c r="S84" s="297">
        <v>2.8034553008325962</v>
      </c>
      <c r="T84" s="297">
        <v>3.3837199279617831</v>
      </c>
      <c r="U84" s="297">
        <v>2.9132034430614979</v>
      </c>
      <c r="V84" s="297">
        <v>2.8718894464731579</v>
      </c>
      <c r="W84" s="297">
        <v>2.744493510906246</v>
      </c>
      <c r="DA84" s="122" t="s">
        <v>1655</v>
      </c>
    </row>
    <row r="85" spans="1:105" ht="12" customHeight="1" x14ac:dyDescent="0.3">
      <c r="A85" s="59" t="s">
        <v>34</v>
      </c>
      <c r="B85" s="297">
        <v>27.596323528993349</v>
      </c>
      <c r="C85" s="297">
        <v>25.222048411730189</v>
      </c>
      <c r="D85" s="297">
        <v>29.124732469173729</v>
      </c>
      <c r="E85" s="297">
        <v>33.581039301418983</v>
      </c>
      <c r="F85" s="297">
        <v>19.500198238676269</v>
      </c>
      <c r="G85" s="297">
        <v>21.411678702602259</v>
      </c>
      <c r="H85" s="297">
        <v>19.62831503024027</v>
      </c>
      <c r="I85" s="297">
        <v>19.218409978490619</v>
      </c>
      <c r="J85" s="297">
        <v>10.90086450063694</v>
      </c>
      <c r="K85" s="297">
        <v>13.63845398578535</v>
      </c>
      <c r="L85" s="297">
        <v>11.579766831130669</v>
      </c>
      <c r="M85" s="297">
        <v>13.82207211661955</v>
      </c>
      <c r="N85" s="297">
        <v>16.07296435744459</v>
      </c>
      <c r="O85" s="297">
        <v>14.198020102907609</v>
      </c>
      <c r="P85" s="297">
        <v>17.514830737184571</v>
      </c>
      <c r="Q85" s="297">
        <v>16.481092017445171</v>
      </c>
      <c r="R85" s="297">
        <v>13.56881267645136</v>
      </c>
      <c r="S85" s="297">
        <v>8.8302342937411353</v>
      </c>
      <c r="T85" s="297">
        <v>12.67173726472706</v>
      </c>
      <c r="U85" s="297">
        <v>14.07404081266178</v>
      </c>
      <c r="V85" s="297">
        <v>14.058087922368459</v>
      </c>
      <c r="W85" s="297">
        <v>12.66843297369731</v>
      </c>
      <c r="DA85" s="122" t="s">
        <v>1656</v>
      </c>
    </row>
    <row r="86" spans="1:105" ht="12" customHeight="1" x14ac:dyDescent="0.3">
      <c r="A86" s="59" t="s">
        <v>162</v>
      </c>
      <c r="B86" s="297">
        <v>49.479593181246607</v>
      </c>
      <c r="C86" s="297">
        <v>45.747629704130638</v>
      </c>
      <c r="D86" s="297">
        <v>38.935200908245143</v>
      </c>
      <c r="E86" s="297">
        <v>69.318886802647484</v>
      </c>
      <c r="F86" s="297">
        <v>62.738957853496103</v>
      </c>
      <c r="G86" s="297">
        <v>63.006461090833739</v>
      </c>
      <c r="H86" s="297">
        <v>65.301742966801882</v>
      </c>
      <c r="I86" s="297">
        <v>75.167332580527813</v>
      </c>
      <c r="J86" s="297">
        <v>68.360084225399888</v>
      </c>
      <c r="K86" s="297">
        <v>48.284091746476207</v>
      </c>
      <c r="L86" s="297">
        <v>52.503003846975332</v>
      </c>
      <c r="M86" s="297">
        <v>68.228107904948018</v>
      </c>
      <c r="N86" s="297">
        <v>81.282869244377409</v>
      </c>
      <c r="O86" s="297">
        <v>84.778962971775414</v>
      </c>
      <c r="P86" s="297">
        <v>87.461936107027086</v>
      </c>
      <c r="Q86" s="297">
        <v>98.151492000630853</v>
      </c>
      <c r="R86" s="297">
        <v>98.265161966283941</v>
      </c>
      <c r="S86" s="297">
        <v>82.46088141678122</v>
      </c>
      <c r="T86" s="297">
        <v>86.753911464324901</v>
      </c>
      <c r="U86" s="297">
        <v>90.663261513112062</v>
      </c>
      <c r="V86" s="297">
        <v>87.880162883834473</v>
      </c>
      <c r="W86" s="297">
        <v>92.269879951433907</v>
      </c>
      <c r="DA86" s="122" t="s">
        <v>1657</v>
      </c>
    </row>
    <row r="87" spans="1:105" ht="12" customHeight="1" x14ac:dyDescent="0.3">
      <c r="A87" s="59" t="s">
        <v>73</v>
      </c>
      <c r="B87" s="297">
        <v>40.805669104805787</v>
      </c>
      <c r="C87" s="297">
        <v>50.532567392962683</v>
      </c>
      <c r="D87" s="297">
        <v>49.724923183884407</v>
      </c>
      <c r="E87" s="297">
        <v>61.290353369443373</v>
      </c>
      <c r="F87" s="297">
        <v>46.906121144083059</v>
      </c>
      <c r="G87" s="297">
        <v>43.676963483852226</v>
      </c>
      <c r="H87" s="297">
        <v>52.046534483139048</v>
      </c>
      <c r="I87" s="297">
        <v>32.684768641665372</v>
      </c>
      <c r="J87" s="297">
        <v>53.09175193543927</v>
      </c>
      <c r="K87" s="297">
        <v>46.102860515218318</v>
      </c>
      <c r="L87" s="297">
        <v>55.437528813971127</v>
      </c>
      <c r="M87" s="297">
        <v>68.871279568349635</v>
      </c>
      <c r="N87" s="297">
        <v>63.964220894971533</v>
      </c>
      <c r="O87" s="297">
        <v>65.900473658555171</v>
      </c>
      <c r="P87" s="297">
        <v>68.163362896471895</v>
      </c>
      <c r="Q87" s="297">
        <v>75.480271755614694</v>
      </c>
      <c r="R87" s="297">
        <v>71.373017817354068</v>
      </c>
      <c r="S87" s="297">
        <v>54.056779118109773</v>
      </c>
      <c r="T87" s="297">
        <v>66.224486209706271</v>
      </c>
      <c r="U87" s="297">
        <v>70.148579655440514</v>
      </c>
      <c r="V87" s="297">
        <v>70.348918160892794</v>
      </c>
      <c r="W87" s="297">
        <v>72.785363159817791</v>
      </c>
      <c r="DA87" s="122" t="s">
        <v>1658</v>
      </c>
    </row>
    <row r="88" spans="1:105" ht="12" customHeight="1" x14ac:dyDescent="0.3">
      <c r="A88" s="60" t="s">
        <v>1532</v>
      </c>
      <c r="B88" s="264">
        <v>10.779248198874379</v>
      </c>
      <c r="C88" s="264">
        <v>10.62981981325667</v>
      </c>
      <c r="D88" s="264">
        <v>10.22222602668317</v>
      </c>
      <c r="E88" s="264">
        <v>12.164213067395449</v>
      </c>
      <c r="F88" s="264">
        <v>9.5470253108902696</v>
      </c>
      <c r="G88" s="264">
        <v>9.4211913545668331</v>
      </c>
      <c r="H88" s="264">
        <v>8.3455061197272222</v>
      </c>
      <c r="I88" s="264">
        <v>10.301911416117351</v>
      </c>
      <c r="J88" s="264">
        <v>10.196504936350079</v>
      </c>
      <c r="K88" s="264">
        <v>8.8628672879353676</v>
      </c>
      <c r="L88" s="264">
        <v>6.9141290911301629</v>
      </c>
      <c r="M88" s="264">
        <v>14.860859514440991</v>
      </c>
      <c r="N88" s="264">
        <v>15.87502914683766</v>
      </c>
      <c r="O88" s="264">
        <v>16.544343301676751</v>
      </c>
      <c r="P88" s="264">
        <v>16.665068021659589</v>
      </c>
      <c r="Q88" s="264">
        <v>18.13820495984071</v>
      </c>
      <c r="R88" s="264">
        <v>16.024290429352231</v>
      </c>
      <c r="S88" s="264">
        <v>11.255691077209271</v>
      </c>
      <c r="T88" s="264">
        <v>12.77708261554165</v>
      </c>
      <c r="U88" s="264">
        <v>13.37391216756842</v>
      </c>
      <c r="V88" s="264">
        <v>14.52999723903047</v>
      </c>
      <c r="W88" s="264">
        <v>15.59625456360609</v>
      </c>
      <c r="DA88" s="72" t="s">
        <v>1659</v>
      </c>
    </row>
    <row r="89" spans="1:105" ht="12" customHeight="1" x14ac:dyDescent="0.3">
      <c r="A89" s="57" t="s">
        <v>1534</v>
      </c>
      <c r="B89" s="263">
        <f t="shared" ref="B89:W89" si="3">B90+B96</f>
        <v>22.69132406478937</v>
      </c>
      <c r="C89" s="263">
        <f t="shared" si="3"/>
        <v>21.559491678795141</v>
      </c>
      <c r="D89" s="263">
        <f t="shared" si="3"/>
        <v>20.202663147854128</v>
      </c>
      <c r="E89" s="263">
        <f t="shared" si="3"/>
        <v>26.640680191560339</v>
      </c>
      <c r="F89" s="263">
        <f t="shared" si="3"/>
        <v>21.598188672832784</v>
      </c>
      <c r="G89" s="263">
        <f t="shared" si="3"/>
        <v>21.072522187361677</v>
      </c>
      <c r="H89" s="263">
        <f t="shared" si="3"/>
        <v>21.393313801153354</v>
      </c>
      <c r="I89" s="263">
        <f t="shared" si="3"/>
        <v>23.347000207152483</v>
      </c>
      <c r="J89" s="263">
        <f t="shared" si="3"/>
        <v>23.848494531025054</v>
      </c>
      <c r="K89" s="263">
        <f t="shared" si="3"/>
        <v>19.581780391810803</v>
      </c>
      <c r="L89" s="263">
        <f t="shared" si="3"/>
        <v>18.514410075998125</v>
      </c>
      <c r="M89" s="263">
        <f t="shared" si="3"/>
        <v>29.526835778209502</v>
      </c>
      <c r="N89" s="263">
        <f t="shared" si="3"/>
        <v>31.346274297526108</v>
      </c>
      <c r="O89" s="263">
        <f t="shared" si="3"/>
        <v>33.34249203841437</v>
      </c>
      <c r="P89" s="263">
        <f t="shared" si="3"/>
        <v>33.750663052289688</v>
      </c>
      <c r="Q89" s="263">
        <f t="shared" si="3"/>
        <v>37.10203870698647</v>
      </c>
      <c r="R89" s="263">
        <f t="shared" si="3"/>
        <v>33.941191409190097</v>
      </c>
      <c r="S89" s="263">
        <f t="shared" si="3"/>
        <v>25.712308779161347</v>
      </c>
      <c r="T89" s="263">
        <f t="shared" si="3"/>
        <v>29.243322630150502</v>
      </c>
      <c r="U89" s="263">
        <f t="shared" si="3"/>
        <v>30.7259424697029</v>
      </c>
      <c r="V89" s="263">
        <f t="shared" si="3"/>
        <v>31.313886208044302</v>
      </c>
      <c r="W89" s="263">
        <f t="shared" si="3"/>
        <v>33.244484638128142</v>
      </c>
      <c r="DA89" s="70"/>
    </row>
    <row r="90" spans="1:105" ht="12" customHeight="1" x14ac:dyDescent="0.3">
      <c r="A90" s="60" t="s">
        <v>1535</v>
      </c>
      <c r="B90" s="264">
        <v>12.61385959845823</v>
      </c>
      <c r="C90" s="264">
        <v>11.62172705224326</v>
      </c>
      <c r="D90" s="264">
        <v>10.6459558849615</v>
      </c>
      <c r="E90" s="264">
        <v>15.268419094505409</v>
      </c>
      <c r="F90" s="264">
        <v>12.672723134363469</v>
      </c>
      <c r="G90" s="264">
        <v>12.264698176400721</v>
      </c>
      <c r="H90" s="264">
        <v>13.591142460123979</v>
      </c>
      <c r="I90" s="264">
        <v>13.715795477860251</v>
      </c>
      <c r="J90" s="264">
        <v>14.315833785021621</v>
      </c>
      <c r="K90" s="264">
        <v>11.295930718797051</v>
      </c>
      <c r="L90" s="264">
        <v>12.05042585873456</v>
      </c>
      <c r="M90" s="264">
        <v>15.633493595815301</v>
      </c>
      <c r="N90" s="264">
        <v>16.50479006990312</v>
      </c>
      <c r="O90" s="264">
        <v>17.875269402345811</v>
      </c>
      <c r="P90" s="264">
        <v>18.170575487852378</v>
      </c>
      <c r="Q90" s="264">
        <v>20.144722891128971</v>
      </c>
      <c r="R90" s="264">
        <v>18.960163565631369</v>
      </c>
      <c r="S90" s="264">
        <v>15.189420282501469</v>
      </c>
      <c r="T90" s="264">
        <v>17.298092901147299</v>
      </c>
      <c r="U90" s="264">
        <v>18.222739819765</v>
      </c>
      <c r="V90" s="264">
        <v>17.729865488722741</v>
      </c>
      <c r="W90" s="264">
        <v>18.66362535436031</v>
      </c>
      <c r="DA90" s="72" t="s">
        <v>1660</v>
      </c>
    </row>
    <row r="91" spans="1:105" ht="12" customHeight="1" x14ac:dyDescent="0.3">
      <c r="A91" s="59" t="s">
        <v>30</v>
      </c>
      <c r="B91" s="232">
        <v>4.2265451120246622</v>
      </c>
      <c r="C91" s="232">
        <v>3.3199614113806</v>
      </c>
      <c r="D91" s="232">
        <v>3.0189642659599301</v>
      </c>
      <c r="E91" s="232">
        <v>2.4177107840030678</v>
      </c>
      <c r="F91" s="232">
        <v>2.2221000474311738</v>
      </c>
      <c r="G91" s="232">
        <v>2.0061351206200162</v>
      </c>
      <c r="H91" s="232">
        <v>2.7112576020396721</v>
      </c>
      <c r="I91" s="232">
        <v>2.792550710732808</v>
      </c>
      <c r="J91" s="232">
        <v>3.1655299010645059</v>
      </c>
      <c r="K91" s="232">
        <v>2.4138452155860359</v>
      </c>
      <c r="L91" s="232">
        <v>3.6321085824996322</v>
      </c>
      <c r="M91" s="232">
        <v>4.3048060836423927</v>
      </c>
      <c r="N91" s="232">
        <v>4.7807083125474978</v>
      </c>
      <c r="O91" s="232">
        <v>6.2456595359994944</v>
      </c>
      <c r="P91" s="232">
        <v>6.4661739300506227</v>
      </c>
      <c r="Q91" s="232">
        <v>7.1803107014776399</v>
      </c>
      <c r="R91" s="232">
        <v>6.29928845816681</v>
      </c>
      <c r="S91" s="232">
        <v>4.9572426474473836</v>
      </c>
      <c r="T91" s="232">
        <v>6.0603980026966333</v>
      </c>
      <c r="U91" s="232">
        <v>6.4167572033651616</v>
      </c>
      <c r="V91" s="232">
        <v>5.4209829116944963</v>
      </c>
      <c r="W91" s="232">
        <v>6.0551616567423201</v>
      </c>
      <c r="DA91" s="71" t="s">
        <v>1661</v>
      </c>
    </row>
    <row r="92" spans="1:105" ht="12" customHeight="1" x14ac:dyDescent="0.3">
      <c r="A92" s="59" t="s">
        <v>33</v>
      </c>
      <c r="B92" s="297">
        <v>1.6073890381744539E-2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0</v>
      </c>
      <c r="T92" s="297">
        <v>0</v>
      </c>
      <c r="U92" s="297">
        <v>0</v>
      </c>
      <c r="V92" s="297">
        <v>0</v>
      </c>
      <c r="W92" s="297">
        <v>0</v>
      </c>
      <c r="DA92" s="122" t="s">
        <v>1662</v>
      </c>
    </row>
    <row r="93" spans="1:105" ht="12" customHeight="1" x14ac:dyDescent="0.3">
      <c r="A93" s="59" t="s">
        <v>160</v>
      </c>
      <c r="B93" s="297">
        <v>1.402020067892982E-2</v>
      </c>
      <c r="C93" s="297">
        <v>0.1183653906742433</v>
      </c>
      <c r="D93" s="297">
        <v>0.1182342656375425</v>
      </c>
      <c r="E93" s="297">
        <v>0.15116701360950391</v>
      </c>
      <c r="F93" s="297">
        <v>0.1502050608444796</v>
      </c>
      <c r="G93" s="297">
        <v>0.11674204167047959</v>
      </c>
      <c r="H93" s="297">
        <v>0.1065513729876337</v>
      </c>
      <c r="I93" s="297">
        <v>8.1760587313619931E-2</v>
      </c>
      <c r="J93" s="297">
        <v>8.4659466110941453E-2</v>
      </c>
      <c r="K93" s="297">
        <v>4.3038986914319087E-2</v>
      </c>
      <c r="L93" s="297">
        <v>5.9585948268495517E-2</v>
      </c>
      <c r="M93" s="297">
        <v>7.1730358158636737E-2</v>
      </c>
      <c r="N93" s="297">
        <v>0.15716726477523099</v>
      </c>
      <c r="O93" s="297">
        <v>0.18569083317117399</v>
      </c>
      <c r="P93" s="297">
        <v>0.16904675415906839</v>
      </c>
      <c r="Q93" s="297">
        <v>0.21094422389350281</v>
      </c>
      <c r="R93" s="297">
        <v>0.14879505888000569</v>
      </c>
      <c r="S93" s="297">
        <v>0.1276443097310703</v>
      </c>
      <c r="T93" s="297">
        <v>0.14166332637010159</v>
      </c>
      <c r="U93" s="297">
        <v>0.1484184959159224</v>
      </c>
      <c r="V93" s="297">
        <v>0.75446130505096654</v>
      </c>
      <c r="W93" s="297">
        <v>0.72135651446809235</v>
      </c>
      <c r="DA93" s="122" t="s">
        <v>1663</v>
      </c>
    </row>
    <row r="94" spans="1:105" ht="12" customHeight="1" x14ac:dyDescent="0.3">
      <c r="A94" s="59" t="s">
        <v>70</v>
      </c>
      <c r="B94" s="297">
        <v>1.8184164049296041</v>
      </c>
      <c r="C94" s="297">
        <v>1.5488925403251861</v>
      </c>
      <c r="D94" s="297">
        <v>1.4157840426224739</v>
      </c>
      <c r="E94" s="297">
        <v>2.8903129023431542</v>
      </c>
      <c r="F94" s="297">
        <v>2.1791696921675272</v>
      </c>
      <c r="G94" s="297">
        <v>1.8617453147790859</v>
      </c>
      <c r="H94" s="297">
        <v>2.3293550815802742</v>
      </c>
      <c r="I94" s="297">
        <v>2.2105816041525119</v>
      </c>
      <c r="J94" s="297">
        <v>2.8565223484560769</v>
      </c>
      <c r="K94" s="297">
        <v>2.612028737027043</v>
      </c>
      <c r="L94" s="297">
        <v>1.430515712049681</v>
      </c>
      <c r="M94" s="297">
        <v>2.2897122066936699</v>
      </c>
      <c r="N94" s="297">
        <v>1.183283789895514</v>
      </c>
      <c r="O94" s="297">
        <v>0.95109519616024762</v>
      </c>
      <c r="P94" s="297">
        <v>0.50562817329142284</v>
      </c>
      <c r="Q94" s="297">
        <v>0.51934814287653941</v>
      </c>
      <c r="R94" s="297">
        <v>0.39543077243116542</v>
      </c>
      <c r="S94" s="297">
        <v>0.30466956277987811</v>
      </c>
      <c r="T94" s="297">
        <v>0.38213444328265339</v>
      </c>
      <c r="U94" s="297">
        <v>0.33276180684052192</v>
      </c>
      <c r="V94" s="297">
        <v>0.33527415399584021</v>
      </c>
      <c r="W94" s="297">
        <v>0.31476531888548159</v>
      </c>
      <c r="DA94" s="122" t="s">
        <v>1664</v>
      </c>
    </row>
    <row r="95" spans="1:105" ht="12" customHeight="1" x14ac:dyDescent="0.3">
      <c r="A95" s="59" t="s">
        <v>162</v>
      </c>
      <c r="B95" s="297">
        <v>6.5388039904432906</v>
      </c>
      <c r="C95" s="297">
        <v>6.6345077098632332</v>
      </c>
      <c r="D95" s="297">
        <v>6.0929733107415496</v>
      </c>
      <c r="E95" s="297">
        <v>9.8092283945496899</v>
      </c>
      <c r="F95" s="297">
        <v>8.1212483339202937</v>
      </c>
      <c r="G95" s="297">
        <v>8.2800756993311335</v>
      </c>
      <c r="H95" s="297">
        <v>8.4439784035163985</v>
      </c>
      <c r="I95" s="297">
        <v>8.6309025756613096</v>
      </c>
      <c r="J95" s="297">
        <v>8.2091220693900997</v>
      </c>
      <c r="K95" s="297">
        <v>6.2270177792696462</v>
      </c>
      <c r="L95" s="297">
        <v>6.9282156159167467</v>
      </c>
      <c r="M95" s="297">
        <v>8.9672449473206033</v>
      </c>
      <c r="N95" s="297">
        <v>10.38363070268487</v>
      </c>
      <c r="O95" s="297">
        <v>10.4928238370149</v>
      </c>
      <c r="P95" s="297">
        <v>11.02972663035127</v>
      </c>
      <c r="Q95" s="297">
        <v>12.23411982288129</v>
      </c>
      <c r="R95" s="297">
        <v>12.116649276153391</v>
      </c>
      <c r="S95" s="297">
        <v>9.79986376254314</v>
      </c>
      <c r="T95" s="297">
        <v>10.71389712879791</v>
      </c>
      <c r="U95" s="297">
        <v>11.32480231364339</v>
      </c>
      <c r="V95" s="297">
        <v>11.21914711798143</v>
      </c>
      <c r="W95" s="297">
        <v>11.57234186426442</v>
      </c>
      <c r="DA95" s="122" t="s">
        <v>1665</v>
      </c>
    </row>
    <row r="96" spans="1:105" ht="12" customHeight="1" x14ac:dyDescent="0.3">
      <c r="A96" s="61" t="s">
        <v>1542</v>
      </c>
      <c r="B96" s="265">
        <v>10.07746446633114</v>
      </c>
      <c r="C96" s="265">
        <v>9.9377646265518802</v>
      </c>
      <c r="D96" s="265">
        <v>9.556707262892628</v>
      </c>
      <c r="E96" s="265">
        <v>11.372261097054929</v>
      </c>
      <c r="F96" s="265">
        <v>8.9254655384693145</v>
      </c>
      <c r="G96" s="265">
        <v>8.8078240109609585</v>
      </c>
      <c r="H96" s="265">
        <v>7.8021713410293749</v>
      </c>
      <c r="I96" s="265">
        <v>9.6312047292922305</v>
      </c>
      <c r="J96" s="265">
        <v>9.5326607460034349</v>
      </c>
      <c r="K96" s="265">
        <v>8.2858496730137503</v>
      </c>
      <c r="L96" s="265">
        <v>6.4639842172635644</v>
      </c>
      <c r="M96" s="265">
        <v>13.8933421823942</v>
      </c>
      <c r="N96" s="265">
        <v>14.84148422762299</v>
      </c>
      <c r="O96" s="265">
        <v>15.467222636068559</v>
      </c>
      <c r="P96" s="265">
        <v>15.58008756443731</v>
      </c>
      <c r="Q96" s="265">
        <v>16.957315815857498</v>
      </c>
      <c r="R96" s="265">
        <v>14.98102784355873</v>
      </c>
      <c r="S96" s="265">
        <v>10.522888496659879</v>
      </c>
      <c r="T96" s="265">
        <v>11.9452297290032</v>
      </c>
      <c r="U96" s="265">
        <v>12.503202649937901</v>
      </c>
      <c r="V96" s="265">
        <v>13.584020719321559</v>
      </c>
      <c r="W96" s="265">
        <v>14.580859283767831</v>
      </c>
      <c r="DA96" s="74" t="s">
        <v>1666</v>
      </c>
    </row>
    <row r="97" spans="1:105" ht="12" hidden="1" customHeight="1" x14ac:dyDescent="0.3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3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3">
      <c r="A99" s="34" t="s">
        <v>51</v>
      </c>
      <c r="B99" s="225">
        <v>163.4949904323841</v>
      </c>
      <c r="C99" s="225">
        <v>159.73427773229159</v>
      </c>
      <c r="D99" s="225">
        <v>162.82303510300781</v>
      </c>
      <c r="E99" s="225">
        <v>177.02294791178031</v>
      </c>
      <c r="F99" s="225">
        <v>182.39684281566969</v>
      </c>
      <c r="G99" s="225">
        <v>183.71422182052601</v>
      </c>
      <c r="H99" s="225">
        <v>195.0708383173361</v>
      </c>
      <c r="I99" s="225">
        <v>189.35539219248969</v>
      </c>
      <c r="J99" s="225">
        <v>192.72556957412019</v>
      </c>
      <c r="K99" s="225">
        <v>153.29361931295071</v>
      </c>
      <c r="L99" s="225">
        <v>142.91424509070961</v>
      </c>
      <c r="M99" s="225">
        <v>137.74961379316429</v>
      </c>
      <c r="N99" s="225">
        <v>115.8294535173515</v>
      </c>
      <c r="O99" s="225">
        <v>102.10121236160001</v>
      </c>
      <c r="P99" s="225">
        <v>109.9033049700718</v>
      </c>
      <c r="Q99" s="225">
        <v>97.607443221980574</v>
      </c>
      <c r="R99" s="225">
        <v>117.6596646639417</v>
      </c>
      <c r="S99" s="225">
        <v>133.87635218985179</v>
      </c>
      <c r="T99" s="225">
        <v>126.6652894682656</v>
      </c>
      <c r="U99" s="225">
        <v>112.276359809724</v>
      </c>
      <c r="V99" s="225">
        <v>97.270517914037001</v>
      </c>
      <c r="W99" s="225">
        <v>98.103527111619442</v>
      </c>
      <c r="DA99" s="89" t="s">
        <v>1667</v>
      </c>
    </row>
    <row r="100" spans="1:105" ht="12" customHeight="1" x14ac:dyDescent="0.3">
      <c r="A100" s="55" t="s">
        <v>92</v>
      </c>
      <c r="B100" s="261">
        <v>1.401378481090465</v>
      </c>
      <c r="C100" s="261">
        <v>1.3534915258883591</v>
      </c>
      <c r="D100" s="261">
        <v>1.3751662480257489</v>
      </c>
      <c r="E100" s="261">
        <v>1.4947464187876069</v>
      </c>
      <c r="F100" s="261">
        <v>1.5455614560076729</v>
      </c>
      <c r="G100" s="261">
        <v>1.5487493406717661</v>
      </c>
      <c r="H100" s="261">
        <v>1.675063372096411</v>
      </c>
      <c r="I100" s="261">
        <v>1.6087235024956521</v>
      </c>
      <c r="J100" s="261">
        <v>1.6532661435496061</v>
      </c>
      <c r="K100" s="261">
        <v>1.3112906364292001</v>
      </c>
      <c r="L100" s="261">
        <v>1.2416430707476009</v>
      </c>
      <c r="M100" s="261">
        <v>1.1640319425812879</v>
      </c>
      <c r="N100" s="261">
        <v>0.972411262160228</v>
      </c>
      <c r="O100" s="261">
        <v>0.86434207290000131</v>
      </c>
      <c r="P100" s="261">
        <v>0.92894934254645478</v>
      </c>
      <c r="Q100" s="261">
        <v>0.82575770737692866</v>
      </c>
      <c r="R100" s="261">
        <v>0.99487720331715601</v>
      </c>
      <c r="S100" s="261">
        <v>1.1390131121459479</v>
      </c>
      <c r="T100" s="261">
        <v>1.0818476339376371</v>
      </c>
      <c r="U100" s="261">
        <v>0.9589957858838799</v>
      </c>
      <c r="V100" s="261">
        <v>0.82066691949772597</v>
      </c>
      <c r="W100" s="261">
        <v>0.8305152415209659</v>
      </c>
      <c r="DA100" s="67" t="s">
        <v>1668</v>
      </c>
    </row>
    <row r="101" spans="1:105" ht="12" customHeight="1" x14ac:dyDescent="0.3">
      <c r="A101" s="202" t="s">
        <v>93</v>
      </c>
      <c r="B101" s="226">
        <v>0.40782589598454277</v>
      </c>
      <c r="C101" s="226">
        <v>0.39388994600757871</v>
      </c>
      <c r="D101" s="226">
        <v>0.40019767307430149</v>
      </c>
      <c r="E101" s="226">
        <v>0.43499761537467929</v>
      </c>
      <c r="F101" s="226">
        <v>0.44978568894894699</v>
      </c>
      <c r="G101" s="226">
        <v>0.4507134197061779</v>
      </c>
      <c r="H101" s="226">
        <v>0.48747303442574369</v>
      </c>
      <c r="I101" s="226">
        <v>0.46816696035332422</v>
      </c>
      <c r="J101" s="226">
        <v>0.4811296558295749</v>
      </c>
      <c r="K101" s="226">
        <v>0.38160874161686059</v>
      </c>
      <c r="L101" s="226">
        <v>0.36134006954824288</v>
      </c>
      <c r="M101" s="226">
        <v>0.33875386010526037</v>
      </c>
      <c r="N101" s="226">
        <v>0.28298885676292501</v>
      </c>
      <c r="O101" s="226">
        <v>0.25153881344266521</v>
      </c>
      <c r="P101" s="226">
        <v>0.27034067031874431</v>
      </c>
      <c r="Q101" s="226">
        <v>0.24031008141004709</v>
      </c>
      <c r="R101" s="226">
        <v>0.28952684254270578</v>
      </c>
      <c r="S101" s="226">
        <v>0.33147293844386999</v>
      </c>
      <c r="T101" s="226">
        <v>0.31483677434953627</v>
      </c>
      <c r="U101" s="226">
        <v>0.27908471615688152</v>
      </c>
      <c r="V101" s="226">
        <v>0.23931489027967631</v>
      </c>
      <c r="W101" s="226">
        <v>0.2416946078967529</v>
      </c>
      <c r="DA101" s="174" t="s">
        <v>1669</v>
      </c>
    </row>
    <row r="102" spans="1:105" ht="12" customHeight="1" x14ac:dyDescent="0.3">
      <c r="A102" s="202" t="s">
        <v>94</v>
      </c>
      <c r="B102" s="226">
        <v>3.5896588012986119</v>
      </c>
      <c r="C102" s="226">
        <v>3.6772919353528128</v>
      </c>
      <c r="D102" s="226">
        <v>3.8743906062735478</v>
      </c>
      <c r="E102" s="226">
        <v>3.700443315138763</v>
      </c>
      <c r="F102" s="226">
        <v>3.6617660232198972</v>
      </c>
      <c r="G102" s="226">
        <v>3.7411502643912198</v>
      </c>
      <c r="H102" s="226">
        <v>3.3602660441395011</v>
      </c>
      <c r="I102" s="226">
        <v>3.792857769046869</v>
      </c>
      <c r="J102" s="226">
        <v>3.712042855016354</v>
      </c>
      <c r="K102" s="226">
        <v>3.1682508007571348</v>
      </c>
      <c r="L102" s="226">
        <v>2.3348173860404859</v>
      </c>
      <c r="M102" s="226">
        <v>3.2549860029305608</v>
      </c>
      <c r="N102" s="226">
        <v>2.759381677252088</v>
      </c>
      <c r="O102" s="226">
        <v>2.368855081816104</v>
      </c>
      <c r="P102" s="226">
        <v>2.5334575693651189</v>
      </c>
      <c r="Q102" s="226">
        <v>2.2211775864089072</v>
      </c>
      <c r="R102" s="226">
        <v>2.5614063921377102</v>
      </c>
      <c r="S102" s="226">
        <v>2.651578401182153</v>
      </c>
      <c r="T102" s="226">
        <v>2.5015731215578301</v>
      </c>
      <c r="U102" s="226">
        <v>2.2077599273105402</v>
      </c>
      <c r="V102" s="226">
        <v>2.0632619665549239</v>
      </c>
      <c r="W102" s="226">
        <v>2.1197856426840969</v>
      </c>
      <c r="DA102" s="174" t="s">
        <v>1670</v>
      </c>
    </row>
    <row r="103" spans="1:105" ht="12" customHeight="1" x14ac:dyDescent="0.3">
      <c r="A103" s="202" t="s">
        <v>95</v>
      </c>
      <c r="B103" s="226">
        <v>1.2461427149551889</v>
      </c>
      <c r="C103" s="226">
        <v>1.2035603710904139</v>
      </c>
      <c r="D103" s="226">
        <v>1.2228341058127921</v>
      </c>
      <c r="E103" s="226">
        <v>1.329167948281982</v>
      </c>
      <c r="F103" s="226">
        <v>1.3743540199224491</v>
      </c>
      <c r="G103" s="226">
        <v>1.3771887710649</v>
      </c>
      <c r="H103" s="226">
        <v>1.489510540080476</v>
      </c>
      <c r="I103" s="226">
        <v>1.4305193779286669</v>
      </c>
      <c r="J103" s="226">
        <v>1.470127869427021</v>
      </c>
      <c r="K103" s="226">
        <v>1.1660342268875721</v>
      </c>
      <c r="L103" s="226">
        <v>1.1041017741208139</v>
      </c>
      <c r="M103" s="226">
        <v>1.03508791150702</v>
      </c>
      <c r="N103" s="226">
        <v>0.86469374735826532</v>
      </c>
      <c r="O103" s="226">
        <v>0.76859577330991735</v>
      </c>
      <c r="P103" s="226">
        <v>0.82604626187488095</v>
      </c>
      <c r="Q103" s="226">
        <v>0.73428553759805526</v>
      </c>
      <c r="R103" s="226">
        <v>0.88467105490585485</v>
      </c>
      <c r="S103" s="226">
        <v>1.012840507465651</v>
      </c>
      <c r="T103" s="226">
        <v>0.96200745616834293</v>
      </c>
      <c r="U103" s="226">
        <v>0.8527643519415351</v>
      </c>
      <c r="V103" s="226">
        <v>0.73124465620893797</v>
      </c>
      <c r="W103" s="226">
        <v>0.73851606246677537</v>
      </c>
      <c r="DA103" s="174" t="s">
        <v>1671</v>
      </c>
    </row>
    <row r="104" spans="1:105" ht="12" customHeight="1" x14ac:dyDescent="0.3">
      <c r="A104" s="56" t="s">
        <v>96</v>
      </c>
      <c r="B104" s="262">
        <v>1.9810317201284171</v>
      </c>
      <c r="C104" s="262">
        <v>1.9358609420610591</v>
      </c>
      <c r="D104" s="262">
        <v>1.9933718445263351</v>
      </c>
      <c r="E104" s="262">
        <v>2.0946592432854141</v>
      </c>
      <c r="F104" s="262">
        <v>2.1571130580036399</v>
      </c>
      <c r="G104" s="262">
        <v>2.164821003442631</v>
      </c>
      <c r="H104" s="262">
        <v>2.3401887927346019</v>
      </c>
      <c r="I104" s="262">
        <v>2.2462910809726528</v>
      </c>
      <c r="J104" s="262">
        <v>2.3008941327239061</v>
      </c>
      <c r="K104" s="262">
        <v>1.8342639225869171</v>
      </c>
      <c r="L104" s="262">
        <v>1.7687519437318611</v>
      </c>
      <c r="M104" s="262">
        <v>1.705476550783616</v>
      </c>
      <c r="N104" s="262">
        <v>1.4302106309675999</v>
      </c>
      <c r="O104" s="262">
        <v>1.2727539644168859</v>
      </c>
      <c r="P104" s="262">
        <v>1.3956960959082301</v>
      </c>
      <c r="Q104" s="262">
        <v>1.2581236452929061</v>
      </c>
      <c r="R104" s="262">
        <v>1.5402605000162159</v>
      </c>
      <c r="S104" s="262">
        <v>1.7675156682404769</v>
      </c>
      <c r="T104" s="262">
        <v>1.6636862163298749</v>
      </c>
      <c r="U104" s="262">
        <v>1.493185899699806</v>
      </c>
      <c r="V104" s="262">
        <v>1.286703126371578</v>
      </c>
      <c r="W104" s="262">
        <v>1.234236019003969</v>
      </c>
      <c r="DA104" s="68" t="s">
        <v>1672</v>
      </c>
    </row>
    <row r="105" spans="1:105" ht="12" customHeight="1" x14ac:dyDescent="0.3">
      <c r="A105" s="37" t="s">
        <v>160</v>
      </c>
      <c r="B105" s="228">
        <v>2.771572957280837E-3</v>
      </c>
      <c r="C105" s="228">
        <v>2.0913741751489742E-2</v>
      </c>
      <c r="D105" s="228">
        <v>2.173468032776104E-2</v>
      </c>
      <c r="E105" s="228">
        <v>2.2809966156103579E-2</v>
      </c>
      <c r="F105" s="228">
        <v>2.964729188318263E-2</v>
      </c>
      <c r="G105" s="228">
        <v>2.273502999874024E-2</v>
      </c>
      <c r="H105" s="228">
        <v>2.443055556117385E-2</v>
      </c>
      <c r="I105" s="228">
        <v>1.6098405716176638E-2</v>
      </c>
      <c r="J105" s="228">
        <v>1.8134055493947001E-2</v>
      </c>
      <c r="K105" s="228">
        <v>8.9585659970543574E-3</v>
      </c>
      <c r="L105" s="228">
        <v>1.2477633410933071E-2</v>
      </c>
      <c r="M105" s="228">
        <v>7.9905757531933703E-3</v>
      </c>
      <c r="N105" s="228">
        <v>1.2812695820386121E-2</v>
      </c>
      <c r="O105" s="228">
        <v>1.357532316781886E-2</v>
      </c>
      <c r="P105" s="228">
        <v>1.258462089910758E-2</v>
      </c>
      <c r="Q105" s="228">
        <v>1.264707822059831E-2</v>
      </c>
      <c r="R105" s="228">
        <v>1.1361917462784331E-2</v>
      </c>
      <c r="S105" s="228">
        <v>1.4943757610380569E-2</v>
      </c>
      <c r="T105" s="228">
        <v>1.4361937913418841E-2</v>
      </c>
      <c r="U105" s="228">
        <v>1.260481870343678E-2</v>
      </c>
      <c r="V105" s="228">
        <v>4.967296938060059E-2</v>
      </c>
      <c r="W105" s="228">
        <v>4.7632223148172032E-2</v>
      </c>
      <c r="DA105" s="69" t="s">
        <v>1673</v>
      </c>
    </row>
    <row r="106" spans="1:105" ht="12" customHeight="1" x14ac:dyDescent="0.3">
      <c r="A106" s="37" t="s">
        <v>162</v>
      </c>
      <c r="B106" s="228">
        <v>1.324329829388182</v>
      </c>
      <c r="C106" s="228">
        <v>1.2009957353019221</v>
      </c>
      <c r="D106" s="228">
        <v>1.1475323341712651</v>
      </c>
      <c r="E106" s="228">
        <v>1.5164504040163631</v>
      </c>
      <c r="F106" s="228">
        <v>1.642286834259824</v>
      </c>
      <c r="G106" s="228">
        <v>1.65206949299744</v>
      </c>
      <c r="H106" s="228">
        <v>1.9835683215075881</v>
      </c>
      <c r="I106" s="228">
        <v>1.741088461400863</v>
      </c>
      <c r="J106" s="228">
        <v>1.8015316061010731</v>
      </c>
      <c r="K106" s="228">
        <v>1.327951825263723</v>
      </c>
      <c r="L106" s="228">
        <v>1.4863993918293801</v>
      </c>
      <c r="M106" s="228">
        <v>1.02343405436917</v>
      </c>
      <c r="N106" s="228">
        <v>0.86726817865618733</v>
      </c>
      <c r="O106" s="228">
        <v>0.78591911329207575</v>
      </c>
      <c r="P106" s="228">
        <v>0.84124753892210369</v>
      </c>
      <c r="Q106" s="228">
        <v>0.75148627556176939</v>
      </c>
      <c r="R106" s="228">
        <v>0.9479194068075828</v>
      </c>
      <c r="S106" s="228">
        <v>1.1754499741505211</v>
      </c>
      <c r="T106" s="228">
        <v>1.1128300357703389</v>
      </c>
      <c r="U106" s="228">
        <v>0.98538277018099507</v>
      </c>
      <c r="V106" s="228">
        <v>0.75677844170293784</v>
      </c>
      <c r="W106" s="228">
        <v>0.78288488016925251</v>
      </c>
      <c r="DA106" s="69" t="s">
        <v>1674</v>
      </c>
    </row>
    <row r="107" spans="1:105" ht="12" customHeight="1" x14ac:dyDescent="0.3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1675</v>
      </c>
    </row>
    <row r="108" spans="1:105" ht="12" customHeight="1" x14ac:dyDescent="0.3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5.2433439724390567E-2</v>
      </c>
      <c r="M108" s="228">
        <v>5.2628536617716173E-2</v>
      </c>
      <c r="N108" s="228">
        <v>6.0195916211388763E-2</v>
      </c>
      <c r="O108" s="228">
        <v>6.9693638710693936E-2</v>
      </c>
      <c r="P108" s="228">
        <v>0.1214069487525567</v>
      </c>
      <c r="Q108" s="228">
        <v>0.1417505231274834</v>
      </c>
      <c r="R108" s="228">
        <v>0.22483346139777821</v>
      </c>
      <c r="S108" s="228">
        <v>0.27841805028811639</v>
      </c>
      <c r="T108" s="228">
        <v>0.24307888951810139</v>
      </c>
      <c r="U108" s="228">
        <v>0.2437511504328739</v>
      </c>
      <c r="V108" s="228">
        <v>0.2185149762607109</v>
      </c>
      <c r="W108" s="228">
        <v>0.1164902859965094</v>
      </c>
      <c r="DA108" s="69" t="s">
        <v>1676</v>
      </c>
    </row>
    <row r="109" spans="1:105" ht="12" customHeight="1" x14ac:dyDescent="0.3">
      <c r="A109" s="37" t="s">
        <v>38</v>
      </c>
      <c r="B109" s="228">
        <v>0.65393031778295396</v>
      </c>
      <c r="C109" s="228">
        <v>0.71395146500764739</v>
      </c>
      <c r="D109" s="228">
        <v>0.82410483002730939</v>
      </c>
      <c r="E109" s="228">
        <v>0.555398873112948</v>
      </c>
      <c r="F109" s="228">
        <v>0.48517893186063349</v>
      </c>
      <c r="G109" s="228">
        <v>0.49001648044645052</v>
      </c>
      <c r="H109" s="228">
        <v>0.33218991566584072</v>
      </c>
      <c r="I109" s="228">
        <v>0.48910421385561431</v>
      </c>
      <c r="J109" s="228">
        <v>0.48122847112888628</v>
      </c>
      <c r="K109" s="228">
        <v>0.49735353132613952</v>
      </c>
      <c r="L109" s="228">
        <v>0.217441478767157</v>
      </c>
      <c r="M109" s="228">
        <v>0.62142338404353614</v>
      </c>
      <c r="N109" s="228">
        <v>0.48993384027963788</v>
      </c>
      <c r="O109" s="228">
        <v>0.4035658892462971</v>
      </c>
      <c r="P109" s="228">
        <v>0.42045698733446191</v>
      </c>
      <c r="Q109" s="228">
        <v>0.35223976838305532</v>
      </c>
      <c r="R109" s="228">
        <v>0.3561457143480708</v>
      </c>
      <c r="S109" s="228">
        <v>0.29870388619145899</v>
      </c>
      <c r="T109" s="228">
        <v>0.29341535312801548</v>
      </c>
      <c r="U109" s="228">
        <v>0.2514471603824997</v>
      </c>
      <c r="V109" s="228">
        <v>0.26173673902732819</v>
      </c>
      <c r="W109" s="228">
        <v>0.28722862969003538</v>
      </c>
      <c r="DA109" s="69" t="s">
        <v>1677</v>
      </c>
    </row>
    <row r="110" spans="1:105" ht="12" customHeight="1" x14ac:dyDescent="0.3">
      <c r="A110" s="57" t="s">
        <v>1555</v>
      </c>
      <c r="B110" s="263">
        <f t="shared" ref="B110:W110" si="4">B111+B117</f>
        <v>118.05304473288092</v>
      </c>
      <c r="C110" s="263">
        <f t="shared" si="4"/>
        <v>114.04747510203903</v>
      </c>
      <c r="D110" s="263">
        <f t="shared" si="4"/>
        <v>115.26534442420966</v>
      </c>
      <c r="E110" s="263">
        <f t="shared" si="4"/>
        <v>129.35828265242407</v>
      </c>
      <c r="F110" s="263">
        <f t="shared" si="4"/>
        <v>134.44755113231895</v>
      </c>
      <c r="G110" s="263">
        <f t="shared" si="4"/>
        <v>135.030957953854</v>
      </c>
      <c r="H110" s="263">
        <f t="shared" si="4"/>
        <v>148.03021684156499</v>
      </c>
      <c r="I110" s="263">
        <f t="shared" si="4"/>
        <v>139.62884920009421</v>
      </c>
      <c r="J110" s="263">
        <f t="shared" si="4"/>
        <v>143.21989591722382</v>
      </c>
      <c r="K110" s="263">
        <f t="shared" si="4"/>
        <v>112.24620987246162</v>
      </c>
      <c r="L110" s="263">
        <f t="shared" si="4"/>
        <v>109.35788617435574</v>
      </c>
      <c r="M110" s="263">
        <f t="shared" si="4"/>
        <v>97.673423045231203</v>
      </c>
      <c r="N110" s="263">
        <f t="shared" si="4"/>
        <v>81.973405910634156</v>
      </c>
      <c r="O110" s="263">
        <f t="shared" si="4"/>
        <v>72.725069685366023</v>
      </c>
      <c r="P110" s="263">
        <f t="shared" si="4"/>
        <v>78.389032256621121</v>
      </c>
      <c r="Q110" s="263">
        <f t="shared" si="4"/>
        <v>69.824227228182949</v>
      </c>
      <c r="R110" s="263">
        <f t="shared" si="4"/>
        <v>85.049073765173404</v>
      </c>
      <c r="S110" s="263">
        <f t="shared" si="4"/>
        <v>98.783680684808644</v>
      </c>
      <c r="T110" s="263">
        <f t="shared" si="4"/>
        <v>93.509177973925532</v>
      </c>
      <c r="U110" s="263">
        <f t="shared" si="4"/>
        <v>82.952353221573006</v>
      </c>
      <c r="V110" s="263">
        <f t="shared" si="4"/>
        <v>70.662890487561469</v>
      </c>
      <c r="W110" s="263">
        <f t="shared" si="4"/>
        <v>71.080533974180341</v>
      </c>
      <c r="DA110" s="70"/>
    </row>
    <row r="111" spans="1:105" ht="12" customHeight="1" x14ac:dyDescent="0.3">
      <c r="A111" s="60" t="s">
        <v>1556</v>
      </c>
      <c r="B111" s="264">
        <v>102.3315054350164</v>
      </c>
      <c r="C111" s="264">
        <v>97.942131148330972</v>
      </c>
      <c r="D111" s="264">
        <v>98.296772327671931</v>
      </c>
      <c r="E111" s="264">
        <v>113.15154317695421</v>
      </c>
      <c r="F111" s="264">
        <v>118.41020562950671</v>
      </c>
      <c r="G111" s="264">
        <v>118.64593526602501</v>
      </c>
      <c r="H111" s="264">
        <v>133.3133432921604</v>
      </c>
      <c r="I111" s="264">
        <v>123.01736444123379</v>
      </c>
      <c r="J111" s="264">
        <v>126.9623542256891</v>
      </c>
      <c r="K111" s="264">
        <v>98.370300704834165</v>
      </c>
      <c r="L111" s="264">
        <v>99.132144587246245</v>
      </c>
      <c r="M111" s="264">
        <v>83.417641871667001</v>
      </c>
      <c r="N111" s="264">
        <v>69.888210665606408</v>
      </c>
      <c r="O111" s="264">
        <v>62.350254049338147</v>
      </c>
      <c r="P111" s="264">
        <v>67.293311203178106</v>
      </c>
      <c r="Q111" s="264">
        <v>60.096191042785449</v>
      </c>
      <c r="R111" s="264">
        <v>73.830945948338453</v>
      </c>
      <c r="S111" s="264">
        <v>87.170628764533348</v>
      </c>
      <c r="T111" s="264">
        <v>82.547375529056922</v>
      </c>
      <c r="U111" s="264">
        <v>73.283082023734778</v>
      </c>
      <c r="V111" s="264">
        <v>61.588728054118313</v>
      </c>
      <c r="W111" s="264">
        <v>61.796561560854947</v>
      </c>
      <c r="DA111" s="72" t="s">
        <v>1678</v>
      </c>
    </row>
    <row r="112" spans="1:105" ht="12" customHeight="1" x14ac:dyDescent="0.3">
      <c r="A112" s="59" t="s">
        <v>30</v>
      </c>
      <c r="B112" s="232">
        <v>34.288373096792547</v>
      </c>
      <c r="C112" s="232">
        <v>27.97898234050097</v>
      </c>
      <c r="D112" s="232">
        <v>27.874851852019852</v>
      </c>
      <c r="E112" s="232">
        <v>17.917225383468729</v>
      </c>
      <c r="F112" s="232">
        <v>20.762650675464151</v>
      </c>
      <c r="G112" s="232">
        <v>19.406900539466239</v>
      </c>
      <c r="H112" s="232">
        <v>26.59429231314946</v>
      </c>
      <c r="I112" s="232">
        <v>25.046467706329299</v>
      </c>
      <c r="J112" s="232">
        <v>28.07402870459882</v>
      </c>
      <c r="K112" s="232">
        <v>21.02090439674819</v>
      </c>
      <c r="L112" s="232">
        <v>29.879335168553311</v>
      </c>
      <c r="M112" s="232">
        <v>22.969707315348611</v>
      </c>
      <c r="N112" s="232">
        <v>20.24352616804272</v>
      </c>
      <c r="O112" s="232">
        <v>21.785319706797569</v>
      </c>
      <c r="P112" s="232">
        <v>23.946971567283189</v>
      </c>
      <c r="Q112" s="232">
        <v>21.420464604781369</v>
      </c>
      <c r="R112" s="232">
        <v>24.52945218842677</v>
      </c>
      <c r="S112" s="232">
        <v>28.449140946752689</v>
      </c>
      <c r="T112" s="232">
        <v>28.920526247778749</v>
      </c>
      <c r="U112" s="232">
        <v>25.805106647605321</v>
      </c>
      <c r="V112" s="232">
        <v>18.831019476528859</v>
      </c>
      <c r="W112" s="232">
        <v>20.049061368154021</v>
      </c>
      <c r="DA112" s="71" t="s">
        <v>1679</v>
      </c>
    </row>
    <row r="113" spans="1:105" ht="12" customHeight="1" x14ac:dyDescent="0.3">
      <c r="A113" s="59" t="s">
        <v>33</v>
      </c>
      <c r="B113" s="297">
        <v>0.13040143566861939</v>
      </c>
      <c r="C113" s="297">
        <v>0</v>
      </c>
      <c r="D113" s="297">
        <v>0</v>
      </c>
      <c r="E113" s="297">
        <v>0</v>
      </c>
      <c r="F113" s="297">
        <v>0</v>
      </c>
      <c r="G113" s="297">
        <v>0</v>
      </c>
      <c r="H113" s="297">
        <v>0</v>
      </c>
      <c r="I113" s="297">
        <v>0</v>
      </c>
      <c r="J113" s="297">
        <v>0</v>
      </c>
      <c r="K113" s="297">
        <v>0</v>
      </c>
      <c r="L113" s="297">
        <v>0</v>
      </c>
      <c r="M113" s="297">
        <v>0</v>
      </c>
      <c r="N113" s="297">
        <v>0</v>
      </c>
      <c r="O113" s="297">
        <v>0</v>
      </c>
      <c r="P113" s="297">
        <v>0</v>
      </c>
      <c r="Q113" s="297">
        <v>0</v>
      </c>
      <c r="R113" s="297">
        <v>0</v>
      </c>
      <c r="S113" s="297">
        <v>0</v>
      </c>
      <c r="T113" s="297">
        <v>0</v>
      </c>
      <c r="U113" s="297">
        <v>0</v>
      </c>
      <c r="V113" s="297">
        <v>0</v>
      </c>
      <c r="W113" s="297">
        <v>0</v>
      </c>
      <c r="DA113" s="122" t="s">
        <v>1680</v>
      </c>
    </row>
    <row r="114" spans="1:105" ht="12" customHeight="1" x14ac:dyDescent="0.3">
      <c r="A114" s="59" t="s">
        <v>160</v>
      </c>
      <c r="B114" s="297">
        <v>0.1137406224302107</v>
      </c>
      <c r="C114" s="297">
        <v>0.99752459894525425</v>
      </c>
      <c r="D114" s="297">
        <v>1.091686534895409</v>
      </c>
      <c r="E114" s="297">
        <v>1.120271899893188</v>
      </c>
      <c r="F114" s="297">
        <v>1.403472004604853</v>
      </c>
      <c r="G114" s="297">
        <v>1.129336288561168</v>
      </c>
      <c r="H114" s="297">
        <v>1.045145381047081</v>
      </c>
      <c r="I114" s="297">
        <v>0.73331306104150229</v>
      </c>
      <c r="J114" s="297">
        <v>0.75081656341812864</v>
      </c>
      <c r="K114" s="297">
        <v>0.37480382893529868</v>
      </c>
      <c r="L114" s="297">
        <v>0.49018042253163763</v>
      </c>
      <c r="M114" s="297">
        <v>0.38274089483141632</v>
      </c>
      <c r="N114" s="297">
        <v>0.66551218548234292</v>
      </c>
      <c r="O114" s="297">
        <v>0.64770328000408106</v>
      </c>
      <c r="P114" s="297">
        <v>0.62605148874444649</v>
      </c>
      <c r="Q114" s="297">
        <v>0.629293559756959</v>
      </c>
      <c r="R114" s="297">
        <v>0.57940850096161656</v>
      </c>
      <c r="S114" s="297">
        <v>0.73253847286657703</v>
      </c>
      <c r="T114" s="297">
        <v>0.67602456914730369</v>
      </c>
      <c r="U114" s="297">
        <v>0.59686770033608183</v>
      </c>
      <c r="V114" s="297">
        <v>2.6207932696215068</v>
      </c>
      <c r="W114" s="297">
        <v>2.3884615881038771</v>
      </c>
      <c r="DA114" s="122" t="s">
        <v>1681</v>
      </c>
    </row>
    <row r="115" spans="1:105" ht="12" customHeight="1" x14ac:dyDescent="0.3">
      <c r="A115" s="59" t="s">
        <v>70</v>
      </c>
      <c r="B115" s="297">
        <v>14.752129336124931</v>
      </c>
      <c r="C115" s="297">
        <v>13.053295404138661</v>
      </c>
      <c r="D115" s="297">
        <v>13.072288031871331</v>
      </c>
      <c r="E115" s="297">
        <v>21.419595777409651</v>
      </c>
      <c r="F115" s="297">
        <v>20.361522035579949</v>
      </c>
      <c r="G115" s="297">
        <v>18.010105990551839</v>
      </c>
      <c r="H115" s="297">
        <v>22.848271552678341</v>
      </c>
      <c r="I115" s="297">
        <v>19.826770037806149</v>
      </c>
      <c r="J115" s="297">
        <v>25.33354380222919</v>
      </c>
      <c r="K115" s="297">
        <v>22.746780119981281</v>
      </c>
      <c r="L115" s="297">
        <v>11.768056337896789</v>
      </c>
      <c r="M115" s="297">
        <v>12.21751182335109</v>
      </c>
      <c r="N115" s="297">
        <v>5.0105203662187696</v>
      </c>
      <c r="O115" s="297">
        <v>3.317489978523867</v>
      </c>
      <c r="P115" s="297">
        <v>1.8725545616946071</v>
      </c>
      <c r="Q115" s="297">
        <v>1.5493310769625179</v>
      </c>
      <c r="R115" s="297">
        <v>1.53980886739797</v>
      </c>
      <c r="S115" s="297">
        <v>1.7484694516967889</v>
      </c>
      <c r="T115" s="297">
        <v>1.8235649196997969</v>
      </c>
      <c r="U115" s="297">
        <v>1.3382077023681409</v>
      </c>
      <c r="V115" s="297">
        <v>1.1646511761275611</v>
      </c>
      <c r="W115" s="297">
        <v>1.042209862039716</v>
      </c>
      <c r="DA115" s="122" t="s">
        <v>1682</v>
      </c>
    </row>
    <row r="116" spans="1:105" ht="12" customHeight="1" x14ac:dyDescent="0.3">
      <c r="A116" s="59" t="s">
        <v>162</v>
      </c>
      <c r="B116" s="297">
        <v>53.046860944000073</v>
      </c>
      <c r="C116" s="297">
        <v>55.912328804746089</v>
      </c>
      <c r="D116" s="297">
        <v>56.257945908885347</v>
      </c>
      <c r="E116" s="297">
        <v>72.694450116182637</v>
      </c>
      <c r="F116" s="297">
        <v>75.882560913857759</v>
      </c>
      <c r="G116" s="297">
        <v>80.09959244744573</v>
      </c>
      <c r="H116" s="297">
        <v>82.825634045285511</v>
      </c>
      <c r="I116" s="297">
        <v>77.410813636056815</v>
      </c>
      <c r="J116" s="297">
        <v>72.803965155442995</v>
      </c>
      <c r="K116" s="297">
        <v>54.227812359169398</v>
      </c>
      <c r="L116" s="297">
        <v>56.994572658264509</v>
      </c>
      <c r="M116" s="297">
        <v>47.847681838135877</v>
      </c>
      <c r="N116" s="297">
        <v>43.968651945862582</v>
      </c>
      <c r="O116" s="297">
        <v>36.599741084012628</v>
      </c>
      <c r="P116" s="297">
        <v>40.847733585455863</v>
      </c>
      <c r="Q116" s="297">
        <v>36.497101801284607</v>
      </c>
      <c r="R116" s="297">
        <v>47.182276391552101</v>
      </c>
      <c r="S116" s="297">
        <v>56.240479893217298</v>
      </c>
      <c r="T116" s="297">
        <v>51.127259792431083</v>
      </c>
      <c r="U116" s="297">
        <v>45.542899973425243</v>
      </c>
      <c r="V116" s="297">
        <v>38.972264131840383</v>
      </c>
      <c r="W116" s="297">
        <v>38.316828742557341</v>
      </c>
      <c r="DA116" s="122" t="s">
        <v>1683</v>
      </c>
    </row>
    <row r="117" spans="1:105" ht="12" customHeight="1" x14ac:dyDescent="0.3">
      <c r="A117" s="60" t="s">
        <v>1563</v>
      </c>
      <c r="B117" s="264">
        <v>15.721539297864521</v>
      </c>
      <c r="C117" s="264">
        <v>16.105343953708061</v>
      </c>
      <c r="D117" s="264">
        <v>16.968572096537731</v>
      </c>
      <c r="E117" s="264">
        <v>16.20673947546987</v>
      </c>
      <c r="F117" s="264">
        <v>16.037345502812251</v>
      </c>
      <c r="G117" s="264">
        <v>16.38502268782899</v>
      </c>
      <c r="H117" s="264">
        <v>14.716873549404591</v>
      </c>
      <c r="I117" s="264">
        <v>16.611484758860421</v>
      </c>
      <c r="J117" s="264">
        <v>16.25754169153474</v>
      </c>
      <c r="K117" s="264">
        <v>13.87590916762746</v>
      </c>
      <c r="L117" s="264">
        <v>10.225741587109489</v>
      </c>
      <c r="M117" s="264">
        <v>14.2557811735642</v>
      </c>
      <c r="N117" s="264">
        <v>12.08519524502775</v>
      </c>
      <c r="O117" s="264">
        <v>10.374815636027879</v>
      </c>
      <c r="P117" s="264">
        <v>11.09572105344302</v>
      </c>
      <c r="Q117" s="264">
        <v>9.7280361853974942</v>
      </c>
      <c r="R117" s="264">
        <v>11.218127816834951</v>
      </c>
      <c r="S117" s="264">
        <v>11.6130519202753</v>
      </c>
      <c r="T117" s="264">
        <v>10.96180244486861</v>
      </c>
      <c r="U117" s="264">
        <v>9.6692711978382224</v>
      </c>
      <c r="V117" s="264">
        <v>9.0741624334431581</v>
      </c>
      <c r="W117" s="264">
        <v>9.2839724133253991</v>
      </c>
      <c r="DA117" s="72" t="s">
        <v>1684</v>
      </c>
    </row>
    <row r="118" spans="1:105" ht="12" customHeight="1" x14ac:dyDescent="0.3">
      <c r="A118" s="57" t="s">
        <v>1565</v>
      </c>
      <c r="B118" s="263">
        <v>12.60260589970779</v>
      </c>
      <c r="C118" s="263">
        <v>12.91026908258239</v>
      </c>
      <c r="D118" s="263">
        <v>13.602244841412629</v>
      </c>
      <c r="E118" s="263">
        <v>12.99154915169961</v>
      </c>
      <c r="F118" s="263">
        <v>12.85576057281154</v>
      </c>
      <c r="G118" s="263">
        <v>13.134463469523499</v>
      </c>
      <c r="H118" s="263">
        <v>11.7972517770046</v>
      </c>
      <c r="I118" s="263">
        <v>13.315998634647469</v>
      </c>
      <c r="J118" s="263">
        <v>13.032272918995369</v>
      </c>
      <c r="K118" s="263">
        <v>11.12312296058087</v>
      </c>
      <c r="L118" s="263">
        <v>8.1970975496081451</v>
      </c>
      <c r="M118" s="263">
        <v>11.42763367625885</v>
      </c>
      <c r="N118" s="263">
        <v>9.6876616219631355</v>
      </c>
      <c r="O118" s="263">
        <v>8.3165973932810502</v>
      </c>
      <c r="P118" s="263">
        <v>8.8944852638333565</v>
      </c>
      <c r="Q118" s="263">
        <v>7.798129934981251</v>
      </c>
      <c r="R118" s="263">
        <v>8.9926082382609849</v>
      </c>
      <c r="S118" s="263">
        <v>9.3091849259285997</v>
      </c>
      <c r="T118" s="263">
        <v>8.7871342332170492</v>
      </c>
      <c r="U118" s="263">
        <v>7.7510230986289503</v>
      </c>
      <c r="V118" s="263">
        <v>7.2739755854664319</v>
      </c>
      <c r="W118" s="263">
        <v>7.4421622013050399</v>
      </c>
      <c r="DA118" s="70" t="s">
        <v>1685</v>
      </c>
    </row>
    <row r="119" spans="1:105" ht="12" customHeight="1" x14ac:dyDescent="0.3">
      <c r="A119" s="57" t="s">
        <v>1567</v>
      </c>
      <c r="B119" s="263">
        <f t="shared" ref="B119:W119" si="5">B120+B126</f>
        <v>12.655527715922402</v>
      </c>
      <c r="C119" s="263">
        <f t="shared" si="5"/>
        <v>12.372508292559795</v>
      </c>
      <c r="D119" s="263">
        <f t="shared" si="5"/>
        <v>12.61494799656527</v>
      </c>
      <c r="E119" s="263">
        <f t="shared" si="5"/>
        <v>13.704629566981609</v>
      </c>
      <c r="F119" s="263">
        <f t="shared" si="5"/>
        <v>14.115009757917967</v>
      </c>
      <c r="G119" s="263">
        <f t="shared" si="5"/>
        <v>14.220639732231914</v>
      </c>
      <c r="H119" s="263">
        <f t="shared" si="5"/>
        <v>15.071678892447098</v>
      </c>
      <c r="I119" s="263">
        <f t="shared" si="5"/>
        <v>14.651962987483593</v>
      </c>
      <c r="J119" s="263">
        <f t="shared" si="5"/>
        <v>14.90412055820747</v>
      </c>
      <c r="K119" s="263">
        <f t="shared" si="5"/>
        <v>11.861888633080712</v>
      </c>
      <c r="L119" s="263">
        <f t="shared" si="5"/>
        <v>11.031098002275103</v>
      </c>
      <c r="M119" s="263">
        <f t="shared" si="5"/>
        <v>10.670006329727425</v>
      </c>
      <c r="N119" s="263">
        <f t="shared" si="5"/>
        <v>8.9742032971193755</v>
      </c>
      <c r="O119" s="263">
        <f t="shared" si="5"/>
        <v>7.9063578651095687</v>
      </c>
      <c r="P119" s="263">
        <f t="shared" si="5"/>
        <v>8.5082182890114542</v>
      </c>
      <c r="Q119" s="263">
        <f t="shared" si="5"/>
        <v>7.5538131928364702</v>
      </c>
      <c r="R119" s="263">
        <f t="shared" si="5"/>
        <v>9.1001734542081607</v>
      </c>
      <c r="S119" s="263">
        <f t="shared" si="5"/>
        <v>10.34366815204552</v>
      </c>
      <c r="T119" s="263">
        <f t="shared" si="5"/>
        <v>9.7863978260944187</v>
      </c>
      <c r="U119" s="263">
        <f t="shared" si="5"/>
        <v>8.6727758984192711</v>
      </c>
      <c r="V119" s="263">
        <f t="shared" si="5"/>
        <v>7.5215407921770367</v>
      </c>
      <c r="W119" s="263">
        <f t="shared" si="5"/>
        <v>7.5909209335013719</v>
      </c>
      <c r="DA119" s="70"/>
    </row>
    <row r="120" spans="1:105" ht="12" customHeight="1" x14ac:dyDescent="0.3">
      <c r="A120" s="60" t="s">
        <v>1568</v>
      </c>
      <c r="B120" s="264">
        <v>8.795227643555581</v>
      </c>
      <c r="C120" s="264">
        <v>8.4179680117339473</v>
      </c>
      <c r="D120" s="264">
        <v>8.4484488484110116</v>
      </c>
      <c r="E120" s="264">
        <v>9.7251924148902358</v>
      </c>
      <c r="F120" s="264">
        <v>10.17716596081045</v>
      </c>
      <c r="G120" s="264">
        <v>10.19742654240452</v>
      </c>
      <c r="H120" s="264">
        <v>11.458066576794479</v>
      </c>
      <c r="I120" s="264">
        <v>10.57314382087314</v>
      </c>
      <c r="J120" s="264">
        <v>10.91220932233613</v>
      </c>
      <c r="K120" s="264">
        <v>8.4547684936918426</v>
      </c>
      <c r="L120" s="264">
        <v>8.5202477451323411</v>
      </c>
      <c r="M120" s="264">
        <v>7.1696116130707397</v>
      </c>
      <c r="N120" s="264">
        <v>6.0067788487204421</v>
      </c>
      <c r="O120" s="264">
        <v>5.3589036501148017</v>
      </c>
      <c r="P120" s="264">
        <v>5.7837514302614199</v>
      </c>
      <c r="Q120" s="264">
        <v>5.1651705746433576</v>
      </c>
      <c r="R120" s="264">
        <v>6.3456505794009566</v>
      </c>
      <c r="S120" s="264">
        <v>7.4921747760548039</v>
      </c>
      <c r="T120" s="264">
        <v>7.0948136262606969</v>
      </c>
      <c r="U120" s="264">
        <v>6.2985625597915824</v>
      </c>
      <c r="V120" s="264">
        <v>5.2934517205651384</v>
      </c>
      <c r="W120" s="264">
        <v>5.311314674852154</v>
      </c>
      <c r="DA120" s="72" t="s">
        <v>1686</v>
      </c>
    </row>
    <row r="121" spans="1:105" ht="12" customHeight="1" x14ac:dyDescent="0.3">
      <c r="A121" s="59" t="s">
        <v>30</v>
      </c>
      <c r="B121" s="232">
        <v>2.947030297575032</v>
      </c>
      <c r="C121" s="232">
        <v>2.404748350702187</v>
      </c>
      <c r="D121" s="232">
        <v>2.3957985033708802</v>
      </c>
      <c r="E121" s="232">
        <v>1.5399565883311639</v>
      </c>
      <c r="F121" s="232">
        <v>1.784516297283387</v>
      </c>
      <c r="G121" s="232">
        <v>1.6679917624082969</v>
      </c>
      <c r="H121" s="232">
        <v>2.285736478898428</v>
      </c>
      <c r="I121" s="232">
        <v>2.1527034534249081</v>
      </c>
      <c r="J121" s="232">
        <v>2.4129174322121192</v>
      </c>
      <c r="K121" s="232">
        <v>1.806712787590381</v>
      </c>
      <c r="L121" s="232">
        <v>2.5680806075153999</v>
      </c>
      <c r="M121" s="232">
        <v>1.97420925144726</v>
      </c>
      <c r="N121" s="232">
        <v>1.739898384171382</v>
      </c>
      <c r="O121" s="232">
        <v>1.872413049083874</v>
      </c>
      <c r="P121" s="232">
        <v>2.0582035357796831</v>
      </c>
      <c r="Q121" s="232">
        <v>1.8410543422466821</v>
      </c>
      <c r="R121" s="232">
        <v>2.108266804556381</v>
      </c>
      <c r="S121" s="232">
        <v>2.4451577236805471</v>
      </c>
      <c r="T121" s="232">
        <v>2.4856725290938511</v>
      </c>
      <c r="U121" s="232">
        <v>2.2179072453502191</v>
      </c>
      <c r="V121" s="232">
        <v>1.6184957150022179</v>
      </c>
      <c r="W121" s="232">
        <v>1.7231844486496799</v>
      </c>
      <c r="DA121" s="71" t="s">
        <v>1687</v>
      </c>
    </row>
    <row r="122" spans="1:105" ht="12" customHeight="1" x14ac:dyDescent="0.3">
      <c r="A122" s="59" t="s">
        <v>33</v>
      </c>
      <c r="B122" s="297">
        <v>1.120779281880397E-2</v>
      </c>
      <c r="C122" s="297">
        <v>0</v>
      </c>
      <c r="D122" s="297">
        <v>0</v>
      </c>
      <c r="E122" s="297">
        <v>0</v>
      </c>
      <c r="F122" s="297">
        <v>0</v>
      </c>
      <c r="G122" s="297">
        <v>0</v>
      </c>
      <c r="H122" s="297">
        <v>0</v>
      </c>
      <c r="I122" s="297">
        <v>0</v>
      </c>
      <c r="J122" s="297">
        <v>0</v>
      </c>
      <c r="K122" s="297">
        <v>0</v>
      </c>
      <c r="L122" s="297">
        <v>0</v>
      </c>
      <c r="M122" s="297">
        <v>0</v>
      </c>
      <c r="N122" s="297">
        <v>0</v>
      </c>
      <c r="O122" s="297">
        <v>0</v>
      </c>
      <c r="P122" s="297">
        <v>0</v>
      </c>
      <c r="Q122" s="297">
        <v>0</v>
      </c>
      <c r="R122" s="297">
        <v>0</v>
      </c>
      <c r="S122" s="297">
        <v>0</v>
      </c>
      <c r="T122" s="297">
        <v>0</v>
      </c>
      <c r="U122" s="297">
        <v>0</v>
      </c>
      <c r="V122" s="297">
        <v>0</v>
      </c>
      <c r="W122" s="297">
        <v>0</v>
      </c>
      <c r="DA122" s="122" t="s">
        <v>1688</v>
      </c>
    </row>
    <row r="123" spans="1:105" ht="12" customHeight="1" x14ac:dyDescent="0.3">
      <c r="A123" s="59" t="s">
        <v>160</v>
      </c>
      <c r="B123" s="297">
        <v>9.7758228254413351E-3</v>
      </c>
      <c r="C123" s="297">
        <v>8.5735628440855943E-2</v>
      </c>
      <c r="D123" s="297">
        <v>9.3828694779701335E-2</v>
      </c>
      <c r="E123" s="297">
        <v>9.6285560740588111E-2</v>
      </c>
      <c r="F123" s="297">
        <v>0.12062615241887251</v>
      </c>
      <c r="G123" s="297">
        <v>9.7064630309101216E-2</v>
      </c>
      <c r="H123" s="297">
        <v>8.9828557762761579E-2</v>
      </c>
      <c r="I123" s="297">
        <v>6.3027073416293156E-2</v>
      </c>
      <c r="J123" s="297">
        <v>6.453147118028095E-2</v>
      </c>
      <c r="K123" s="297">
        <v>3.2213783850327332E-2</v>
      </c>
      <c r="L123" s="297">
        <v>4.2130215755672447E-2</v>
      </c>
      <c r="M123" s="297">
        <v>3.2895961847040057E-2</v>
      </c>
      <c r="N123" s="297">
        <v>5.7199697649268258E-2</v>
      </c>
      <c r="O123" s="297">
        <v>5.5669050981870742E-2</v>
      </c>
      <c r="P123" s="297">
        <v>5.3808114487194011E-2</v>
      </c>
      <c r="Q123" s="297">
        <v>5.4086765255306972E-2</v>
      </c>
      <c r="R123" s="297">
        <v>4.9799225008028858E-2</v>
      </c>
      <c r="S123" s="297">
        <v>6.2960498813491098E-2</v>
      </c>
      <c r="T123" s="297">
        <v>5.8103220049497577E-2</v>
      </c>
      <c r="U123" s="297">
        <v>5.1299815000522997E-2</v>
      </c>
      <c r="V123" s="297">
        <v>0.22525294937302789</v>
      </c>
      <c r="W123" s="297">
        <v>0.20528441652411741</v>
      </c>
      <c r="DA123" s="122" t="s">
        <v>1689</v>
      </c>
    </row>
    <row r="124" spans="1:105" ht="12" customHeight="1" x14ac:dyDescent="0.3">
      <c r="A124" s="59" t="s">
        <v>70</v>
      </c>
      <c r="B124" s="297">
        <v>1.2679216941725471</v>
      </c>
      <c r="C124" s="297">
        <v>1.121909661056272</v>
      </c>
      <c r="D124" s="297">
        <v>1.1235420467399191</v>
      </c>
      <c r="E124" s="297">
        <v>1.8409796679370971</v>
      </c>
      <c r="F124" s="297">
        <v>1.7500399384422489</v>
      </c>
      <c r="G124" s="297">
        <v>1.5479395265230229</v>
      </c>
      <c r="H124" s="297">
        <v>1.9637720437445729</v>
      </c>
      <c r="I124" s="297">
        <v>1.7040788677702909</v>
      </c>
      <c r="J124" s="297">
        <v>2.1773771802867312</v>
      </c>
      <c r="K124" s="297">
        <v>1.955049018996265</v>
      </c>
      <c r="L124" s="297">
        <v>1.011445438762909</v>
      </c>
      <c r="M124" s="297">
        <v>1.0500754119408739</v>
      </c>
      <c r="N124" s="297">
        <v>0.43064613430856308</v>
      </c>
      <c r="O124" s="297">
        <v>0.28513290645236022</v>
      </c>
      <c r="P124" s="297">
        <v>0.1609430407094046</v>
      </c>
      <c r="Q124" s="297">
        <v>0.13316250414955391</v>
      </c>
      <c r="R124" s="297">
        <v>0.1323440856142864</v>
      </c>
      <c r="S124" s="297">
        <v>0.1502781258821769</v>
      </c>
      <c r="T124" s="297">
        <v>0.15673246009018121</v>
      </c>
      <c r="U124" s="297">
        <v>0.1150167910327624</v>
      </c>
      <c r="V124" s="297">
        <v>0.100099887867686</v>
      </c>
      <c r="W124" s="297">
        <v>8.9576254644459841E-2</v>
      </c>
      <c r="DA124" s="122" t="s">
        <v>1690</v>
      </c>
    </row>
    <row r="125" spans="1:105" ht="12" customHeight="1" x14ac:dyDescent="0.3">
      <c r="A125" s="59" t="s">
        <v>162</v>
      </c>
      <c r="B125" s="297">
        <v>4.5592920361637557</v>
      </c>
      <c r="C125" s="297">
        <v>4.8055743715346324</v>
      </c>
      <c r="D125" s="297">
        <v>4.8352796035205099</v>
      </c>
      <c r="E125" s="297">
        <v>6.2479705978813858</v>
      </c>
      <c r="F125" s="297">
        <v>6.5219835726659356</v>
      </c>
      <c r="G125" s="297">
        <v>6.8844306231640999</v>
      </c>
      <c r="H125" s="297">
        <v>7.118729496388716</v>
      </c>
      <c r="I125" s="297">
        <v>6.6533344262616518</v>
      </c>
      <c r="J125" s="297">
        <v>6.2573832386569999</v>
      </c>
      <c r="K125" s="297">
        <v>4.6607929032548698</v>
      </c>
      <c r="L125" s="297">
        <v>4.8985914830983592</v>
      </c>
      <c r="M125" s="297">
        <v>4.112430987835566</v>
      </c>
      <c r="N125" s="297">
        <v>3.7790346325912281</v>
      </c>
      <c r="O125" s="297">
        <v>3.1456886435966971</v>
      </c>
      <c r="P125" s="297">
        <v>3.510796739285138</v>
      </c>
      <c r="Q125" s="297">
        <v>3.136866962991816</v>
      </c>
      <c r="R125" s="297">
        <v>4.0552404642222601</v>
      </c>
      <c r="S125" s="297">
        <v>4.8337784276785891</v>
      </c>
      <c r="T125" s="297">
        <v>4.3943054170271676</v>
      </c>
      <c r="U125" s="297">
        <v>3.9143387084080778</v>
      </c>
      <c r="V125" s="297">
        <v>3.3496031683222069</v>
      </c>
      <c r="W125" s="297">
        <v>3.2932695550338971</v>
      </c>
      <c r="DA125" s="122" t="s">
        <v>1691</v>
      </c>
    </row>
    <row r="126" spans="1:105" ht="12" customHeight="1" x14ac:dyDescent="0.3">
      <c r="A126" s="60" t="s">
        <v>1575</v>
      </c>
      <c r="B126" s="264">
        <v>3.860300072366821</v>
      </c>
      <c r="C126" s="264">
        <v>3.9545402808258472</v>
      </c>
      <c r="D126" s="264">
        <v>4.1664991481542577</v>
      </c>
      <c r="E126" s="264">
        <v>3.9794371520913732</v>
      </c>
      <c r="F126" s="264">
        <v>3.937843797107516</v>
      </c>
      <c r="G126" s="264">
        <v>4.0232131898273948</v>
      </c>
      <c r="H126" s="264">
        <v>3.613612315652619</v>
      </c>
      <c r="I126" s="264">
        <v>4.0788191666104536</v>
      </c>
      <c r="J126" s="264">
        <v>3.9919112358713398</v>
      </c>
      <c r="K126" s="264">
        <v>3.4071201393888688</v>
      </c>
      <c r="L126" s="264">
        <v>2.5108502571427622</v>
      </c>
      <c r="M126" s="264">
        <v>3.500394716656686</v>
      </c>
      <c r="N126" s="264">
        <v>2.9674244483989338</v>
      </c>
      <c r="O126" s="264">
        <v>2.547454214994767</v>
      </c>
      <c r="P126" s="264">
        <v>2.7244668587500338</v>
      </c>
      <c r="Q126" s="264">
        <v>2.3886426181931122</v>
      </c>
      <c r="R126" s="264">
        <v>2.7545228748072041</v>
      </c>
      <c r="S126" s="264">
        <v>2.851493375990716</v>
      </c>
      <c r="T126" s="264">
        <v>2.6915841998337222</v>
      </c>
      <c r="U126" s="264">
        <v>2.3742133386276891</v>
      </c>
      <c r="V126" s="264">
        <v>2.228089071611898</v>
      </c>
      <c r="W126" s="264">
        <v>2.2796062586492178</v>
      </c>
      <c r="DA126" s="72" t="s">
        <v>1692</v>
      </c>
    </row>
    <row r="127" spans="1:105" ht="12" customHeight="1" x14ac:dyDescent="0.3">
      <c r="A127" s="132" t="s">
        <v>1577</v>
      </c>
      <c r="B127" s="318">
        <v>11.557774470415801</v>
      </c>
      <c r="C127" s="318">
        <v>11.8399305347102</v>
      </c>
      <c r="D127" s="318">
        <v>12.474537363107491</v>
      </c>
      <c r="E127" s="318">
        <v>11.91447199980659</v>
      </c>
      <c r="F127" s="318">
        <v>11.789941106518651</v>
      </c>
      <c r="G127" s="318">
        <v>12.04553786563995</v>
      </c>
      <c r="H127" s="318">
        <v>10.8191890228427</v>
      </c>
      <c r="I127" s="318">
        <v>12.212022679467321</v>
      </c>
      <c r="J127" s="318">
        <v>11.95181952314705</v>
      </c>
      <c r="K127" s="318">
        <v>10.20094951854983</v>
      </c>
      <c r="L127" s="318">
        <v>7.5175091202816713</v>
      </c>
      <c r="M127" s="318">
        <v>10.480214474039119</v>
      </c>
      <c r="N127" s="318">
        <v>8.8844965131337279</v>
      </c>
      <c r="O127" s="318">
        <v>7.6271017119577618</v>
      </c>
      <c r="P127" s="318">
        <v>8.157079220592486</v>
      </c>
      <c r="Q127" s="318">
        <v>7.1516183078930737</v>
      </c>
      <c r="R127" s="318">
        <v>8.247067213379534</v>
      </c>
      <c r="S127" s="318">
        <v>8.5373977995909449</v>
      </c>
      <c r="T127" s="318">
        <v>8.0586282326853951</v>
      </c>
      <c r="U127" s="318">
        <v>7.1084169101101526</v>
      </c>
      <c r="V127" s="318">
        <v>6.6709194899192283</v>
      </c>
      <c r="W127" s="318">
        <v>6.8251624290601027</v>
      </c>
      <c r="DA127" s="139" t="s">
        <v>1693</v>
      </c>
    </row>
    <row r="128" spans="1:105" ht="12" hidden="1" customHeight="1" x14ac:dyDescent="0.3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3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3">
      <c r="A130" s="32" t="s">
        <v>342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3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3">
      <c r="A132" s="35" t="s">
        <v>49</v>
      </c>
      <c r="B132" s="234">
        <f t="shared" ref="B132:W132" si="6">SUM(B133:B138,B140:B141,B139)</f>
        <v>0.99999999999999989</v>
      </c>
      <c r="C132" s="234">
        <f t="shared" si="6"/>
        <v>1</v>
      </c>
      <c r="D132" s="234">
        <f t="shared" si="6"/>
        <v>1</v>
      </c>
      <c r="E132" s="234">
        <f t="shared" si="6"/>
        <v>0.99999999999999989</v>
      </c>
      <c r="F132" s="234">
        <f t="shared" si="6"/>
        <v>0.99999999999999989</v>
      </c>
      <c r="G132" s="234">
        <f t="shared" si="6"/>
        <v>1.0000000000000002</v>
      </c>
      <c r="H132" s="234">
        <f t="shared" si="6"/>
        <v>1</v>
      </c>
      <c r="I132" s="234">
        <f t="shared" si="6"/>
        <v>1.0000000000000004</v>
      </c>
      <c r="J132" s="234">
        <f t="shared" si="6"/>
        <v>1</v>
      </c>
      <c r="K132" s="234">
        <f t="shared" si="6"/>
        <v>0.99999999999999978</v>
      </c>
      <c r="L132" s="234">
        <f t="shared" si="6"/>
        <v>1</v>
      </c>
      <c r="M132" s="234">
        <f t="shared" si="6"/>
        <v>1</v>
      </c>
      <c r="N132" s="234">
        <f t="shared" si="6"/>
        <v>0.99999999999999978</v>
      </c>
      <c r="O132" s="234">
        <f t="shared" si="6"/>
        <v>1.0000000000000002</v>
      </c>
      <c r="P132" s="234">
        <f t="shared" si="6"/>
        <v>1.0000000000000004</v>
      </c>
      <c r="Q132" s="234">
        <f t="shared" si="6"/>
        <v>1.0000000000000002</v>
      </c>
      <c r="R132" s="234">
        <f t="shared" si="6"/>
        <v>0.99999999999999989</v>
      </c>
      <c r="S132" s="234">
        <f t="shared" si="6"/>
        <v>1.0000000000000002</v>
      </c>
      <c r="T132" s="234">
        <f t="shared" si="6"/>
        <v>0.99999999999999967</v>
      </c>
      <c r="U132" s="234">
        <f t="shared" si="6"/>
        <v>1</v>
      </c>
      <c r="V132" s="234">
        <f t="shared" si="6"/>
        <v>1</v>
      </c>
      <c r="W132" s="234">
        <f t="shared" si="6"/>
        <v>0.99999999999999978</v>
      </c>
      <c r="DA132" s="95"/>
    </row>
    <row r="133" spans="1:105" ht="12" customHeight="1" x14ac:dyDescent="0.3">
      <c r="A133" s="55" t="s">
        <v>92</v>
      </c>
      <c r="B133" s="268">
        <f t="shared" ref="B133:W133" si="7">IF(B$6=0,0,B$6/B$5)</f>
        <v>3.9553751907734332E-3</v>
      </c>
      <c r="C133" s="268">
        <f t="shared" si="7"/>
        <v>3.9559355028107894E-3</v>
      </c>
      <c r="D133" s="268">
        <f t="shared" si="7"/>
        <v>3.9629880340087669E-3</v>
      </c>
      <c r="E133" s="268">
        <f t="shared" si="7"/>
        <v>3.9628952743781419E-3</v>
      </c>
      <c r="F133" s="268">
        <f t="shared" si="7"/>
        <v>3.951597521588553E-3</v>
      </c>
      <c r="G133" s="268">
        <f t="shared" si="7"/>
        <v>3.9466634498825336E-3</v>
      </c>
      <c r="H133" s="268">
        <f t="shared" si="7"/>
        <v>3.9631083939805842E-3</v>
      </c>
      <c r="I133" s="268">
        <f t="shared" si="7"/>
        <v>3.9357890586595628E-3</v>
      </c>
      <c r="J133" s="268">
        <f t="shared" si="7"/>
        <v>3.9539122955567782E-3</v>
      </c>
      <c r="K133" s="268">
        <f t="shared" si="7"/>
        <v>3.9642758444715671E-3</v>
      </c>
      <c r="L133" s="268">
        <f t="shared" si="7"/>
        <v>3.9634848012344518E-3</v>
      </c>
      <c r="M133" s="268">
        <f t="shared" si="7"/>
        <v>3.9379653760619523E-3</v>
      </c>
      <c r="N133" s="268">
        <f t="shared" si="7"/>
        <v>3.9179223504005774E-3</v>
      </c>
      <c r="O133" s="268">
        <f t="shared" si="7"/>
        <v>3.9164155807799098E-3</v>
      </c>
      <c r="P133" s="268">
        <f t="shared" si="7"/>
        <v>3.915000720929109E-3</v>
      </c>
      <c r="Q133" s="268">
        <f t="shared" si="7"/>
        <v>3.9131702928699528E-3</v>
      </c>
      <c r="R133" s="268">
        <f t="shared" si="7"/>
        <v>3.9117317079474306E-3</v>
      </c>
      <c r="S133" s="268">
        <f t="shared" si="7"/>
        <v>3.9130824629160484E-3</v>
      </c>
      <c r="T133" s="268">
        <f t="shared" si="7"/>
        <v>3.916219467472253E-3</v>
      </c>
      <c r="U133" s="268">
        <f t="shared" si="7"/>
        <v>3.9116849285149554E-3</v>
      </c>
      <c r="V133" s="268">
        <f t="shared" si="7"/>
        <v>3.8601843137005816E-3</v>
      </c>
      <c r="W133" s="268">
        <f t="shared" si="7"/>
        <v>3.9019576209833873E-3</v>
      </c>
      <c r="DA133" s="76"/>
    </row>
    <row r="134" spans="1:105" ht="12" customHeight="1" x14ac:dyDescent="0.3">
      <c r="A134" s="202" t="s">
        <v>93</v>
      </c>
      <c r="B134" s="269">
        <f t="shared" ref="B134:W134" si="8">IF(B$7=0,0,B$7/B$5)</f>
        <v>4.0968092151393525E-4</v>
      </c>
      <c r="C134" s="269">
        <f t="shared" si="8"/>
        <v>4.0973895624913195E-4</v>
      </c>
      <c r="D134" s="269">
        <f t="shared" si="8"/>
        <v>4.1046942740315378E-4</v>
      </c>
      <c r="E134" s="269">
        <f t="shared" si="8"/>
        <v>4.1045981975555511E-4</v>
      </c>
      <c r="F134" s="269">
        <f t="shared" si="8"/>
        <v>4.0928964662389556E-4</v>
      </c>
      <c r="G134" s="269">
        <f t="shared" si="8"/>
        <v>4.0877859648431501E-4</v>
      </c>
      <c r="H134" s="269">
        <f t="shared" si="8"/>
        <v>4.1048189377657931E-4</v>
      </c>
      <c r="I134" s="269">
        <f t="shared" si="8"/>
        <v>4.0765227334118545E-4</v>
      </c>
      <c r="J134" s="269">
        <f t="shared" si="8"/>
        <v>4.0952940105594329E-4</v>
      </c>
      <c r="K134" s="269">
        <f t="shared" si="8"/>
        <v>4.1060281332779767E-4</v>
      </c>
      <c r="L134" s="269">
        <f t="shared" si="8"/>
        <v>4.1052088043731116E-4</v>
      </c>
      <c r="M134" s="269">
        <f t="shared" si="8"/>
        <v>4.0787768703164816E-4</v>
      </c>
      <c r="N134" s="269">
        <f t="shared" si="8"/>
        <v>4.0580171577055688E-4</v>
      </c>
      <c r="O134" s="269">
        <f t="shared" si="8"/>
        <v>4.0564565098860026E-4</v>
      </c>
      <c r="P134" s="269">
        <f t="shared" si="8"/>
        <v>4.0549910582928373E-4</v>
      </c>
      <c r="Q134" s="269">
        <f t="shared" si="8"/>
        <v>4.0530951788430458E-4</v>
      </c>
      <c r="R134" s="269">
        <f t="shared" si="8"/>
        <v>4.0516051538307265E-4</v>
      </c>
      <c r="S134" s="269">
        <f t="shared" si="8"/>
        <v>4.053004208316313E-4</v>
      </c>
      <c r="T134" s="269">
        <f t="shared" si="8"/>
        <v>4.0562533840718211E-4</v>
      </c>
      <c r="U134" s="269">
        <f t="shared" si="8"/>
        <v>4.0515567016862917E-4</v>
      </c>
      <c r="V134" s="269">
        <f t="shared" si="8"/>
        <v>4.0477448977075851E-4</v>
      </c>
      <c r="W134" s="269">
        <f t="shared" si="8"/>
        <v>4.0414815707033255E-4</v>
      </c>
      <c r="DA134" s="77"/>
    </row>
    <row r="135" spans="1:105" ht="12" customHeight="1" x14ac:dyDescent="0.3">
      <c r="A135" s="202" t="s">
        <v>94</v>
      </c>
      <c r="B135" s="269">
        <f t="shared" ref="B135:W135" si="9">IF(B$8=0,0,B$8/B$5)</f>
        <v>7.8495032631205868E-3</v>
      </c>
      <c r="C135" s="269">
        <f t="shared" si="9"/>
        <v>8.2185572184245628E-3</v>
      </c>
      <c r="D135" s="269">
        <f t="shared" si="9"/>
        <v>8.4064328680617858E-3</v>
      </c>
      <c r="E135" s="269">
        <f t="shared" si="9"/>
        <v>7.3468123833664864E-3</v>
      </c>
      <c r="F135" s="269">
        <f t="shared" si="9"/>
        <v>7.0990183678120893E-3</v>
      </c>
      <c r="G135" s="269">
        <f t="shared" si="9"/>
        <v>7.2632337918458901E-3</v>
      </c>
      <c r="H135" s="269">
        <f t="shared" si="9"/>
        <v>5.8384675202796023E-3</v>
      </c>
      <c r="I135" s="269">
        <f t="shared" si="9"/>
        <v>7.2331749586016245E-3</v>
      </c>
      <c r="J135" s="269">
        <f t="shared" si="9"/>
        <v>6.7725084122646937E-3</v>
      </c>
      <c r="K135" s="269">
        <f t="shared" si="9"/>
        <v>7.3094272745952687E-3</v>
      </c>
      <c r="L135" s="269">
        <f t="shared" si="9"/>
        <v>5.4115682548882722E-3</v>
      </c>
      <c r="M135" s="269">
        <f t="shared" si="9"/>
        <v>8.8022582891534914E-3</v>
      </c>
      <c r="N135" s="269">
        <f t="shared" si="9"/>
        <v>9.0113146612268869E-3</v>
      </c>
      <c r="O135" s="269">
        <f t="shared" si="9"/>
        <v>8.7130511906557285E-3</v>
      </c>
      <c r="P135" s="269">
        <f t="shared" si="9"/>
        <v>8.5999049557151323E-3</v>
      </c>
      <c r="Q135" s="269">
        <f t="shared" si="9"/>
        <v>8.4858991382498247E-3</v>
      </c>
      <c r="R135" s="269">
        <f t="shared" si="9"/>
        <v>8.0230205037609883E-3</v>
      </c>
      <c r="S135" s="269">
        <f t="shared" si="9"/>
        <v>7.1101779690916243E-3</v>
      </c>
      <c r="T135" s="269">
        <f t="shared" si="9"/>
        <v>7.0114034829809723E-3</v>
      </c>
      <c r="U135" s="269">
        <f t="shared" si="9"/>
        <v>6.9630362637674538E-3</v>
      </c>
      <c r="V135" s="269">
        <f t="shared" si="9"/>
        <v>7.6480916464246118E-3</v>
      </c>
      <c r="W135" s="269">
        <f t="shared" si="9"/>
        <v>7.9043377308571396E-3</v>
      </c>
      <c r="DA135" s="77"/>
    </row>
    <row r="136" spans="1:105" ht="12" customHeight="1" x14ac:dyDescent="0.3">
      <c r="A136" s="202" t="s">
        <v>95</v>
      </c>
      <c r="B136" s="269">
        <f t="shared" ref="B136:W136" si="10">IF(B$9=0,0,B$9/B$5)</f>
        <v>7.8003182889622622E-4</v>
      </c>
      <c r="C136" s="269">
        <f t="shared" si="10"/>
        <v>7.8014232694057666E-4</v>
      </c>
      <c r="D136" s="269">
        <f t="shared" si="10"/>
        <v>7.8153314286659491E-4</v>
      </c>
      <c r="E136" s="269">
        <f t="shared" si="10"/>
        <v>7.8151484992070941E-4</v>
      </c>
      <c r="F136" s="269">
        <f t="shared" si="10"/>
        <v>7.7928684212224847E-4</v>
      </c>
      <c r="G136" s="269">
        <f t="shared" si="10"/>
        <v>7.7831380346191385E-4</v>
      </c>
      <c r="H136" s="269">
        <f t="shared" si="10"/>
        <v>7.8155687882195042E-4</v>
      </c>
      <c r="I136" s="269">
        <f t="shared" si="10"/>
        <v>7.7616928597250528E-4</v>
      </c>
      <c r="J136" s="269">
        <f t="shared" si="10"/>
        <v>7.7974333418300902E-4</v>
      </c>
      <c r="K136" s="269">
        <f t="shared" si="10"/>
        <v>7.8178710945689812E-4</v>
      </c>
      <c r="L136" s="269">
        <f t="shared" si="10"/>
        <v>7.8163110936253972E-4</v>
      </c>
      <c r="M136" s="269">
        <f t="shared" si="10"/>
        <v>7.7659847328388949E-4</v>
      </c>
      <c r="N136" s="269">
        <f t="shared" si="10"/>
        <v>7.7264582727454864E-4</v>
      </c>
      <c r="O136" s="269">
        <f t="shared" si="10"/>
        <v>7.7234868017566499E-4</v>
      </c>
      <c r="P136" s="269">
        <f t="shared" si="10"/>
        <v>7.7206965842328487E-4</v>
      </c>
      <c r="Q136" s="269">
        <f t="shared" si="10"/>
        <v>7.7170868327483934E-4</v>
      </c>
      <c r="R136" s="269">
        <f t="shared" si="10"/>
        <v>7.714249827473254E-4</v>
      </c>
      <c r="S136" s="269">
        <f t="shared" si="10"/>
        <v>7.7169136250088653E-4</v>
      </c>
      <c r="T136" s="269">
        <f t="shared" si="10"/>
        <v>7.7231000505265785E-4</v>
      </c>
      <c r="U136" s="269">
        <f t="shared" si="10"/>
        <v>7.714157574666607E-4</v>
      </c>
      <c r="V136" s="269">
        <f t="shared" si="10"/>
        <v>7.7068999058986347E-4</v>
      </c>
      <c r="W136" s="269">
        <f t="shared" si="10"/>
        <v>7.6949745411536723E-4</v>
      </c>
      <c r="DA136" s="77"/>
    </row>
    <row r="137" spans="1:105" ht="12" customHeight="1" x14ac:dyDescent="0.3">
      <c r="A137" s="56" t="s">
        <v>96</v>
      </c>
      <c r="B137" s="270">
        <f t="shared" ref="B137:W137" si="11">IF(B$10=0,0,B$10/B$5)</f>
        <v>4.5528561032351115E-3</v>
      </c>
      <c r="C137" s="270">
        <f t="shared" si="11"/>
        <v>4.5472111641157806E-3</v>
      </c>
      <c r="D137" s="270">
        <f t="shared" si="11"/>
        <v>4.5456935787163118E-3</v>
      </c>
      <c r="E137" s="270">
        <f t="shared" si="11"/>
        <v>4.3708113995691005E-3</v>
      </c>
      <c r="F137" s="270">
        <f t="shared" si="11"/>
        <v>4.395255318977039E-3</v>
      </c>
      <c r="G137" s="270">
        <f t="shared" si="11"/>
        <v>4.4172334831227749E-3</v>
      </c>
      <c r="H137" s="270">
        <f t="shared" si="11"/>
        <v>4.2734594900223572E-3</v>
      </c>
      <c r="I137" s="270">
        <f t="shared" si="11"/>
        <v>4.502274155630398E-3</v>
      </c>
      <c r="J137" s="270">
        <f t="shared" si="11"/>
        <v>4.4120121472144341E-3</v>
      </c>
      <c r="K137" s="270">
        <f t="shared" si="11"/>
        <v>4.4476347156693673E-3</v>
      </c>
      <c r="L137" s="270">
        <f t="shared" si="11"/>
        <v>4.3086443072773315E-3</v>
      </c>
      <c r="M137" s="270">
        <f t="shared" si="11"/>
        <v>4.8472366858173209E-3</v>
      </c>
      <c r="N137" s="270">
        <f t="shared" si="11"/>
        <v>4.9088512449214292E-3</v>
      </c>
      <c r="O137" s="270">
        <f t="shared" si="11"/>
        <v>4.9201656228000119E-3</v>
      </c>
      <c r="P137" s="270">
        <f t="shared" si="11"/>
        <v>4.9793696886969415E-3</v>
      </c>
      <c r="Q137" s="270">
        <f t="shared" si="11"/>
        <v>5.0517447503042158E-3</v>
      </c>
      <c r="R137" s="270">
        <f t="shared" si="11"/>
        <v>5.0705734991529812E-3</v>
      </c>
      <c r="S137" s="270">
        <f t="shared" si="11"/>
        <v>4.9813007342152877E-3</v>
      </c>
      <c r="T137" s="270">
        <f t="shared" si="11"/>
        <v>4.8982369908239258E-3</v>
      </c>
      <c r="U137" s="270">
        <f t="shared" si="11"/>
        <v>4.9495325199308922E-3</v>
      </c>
      <c r="V137" s="270">
        <f t="shared" si="11"/>
        <v>5.065531012969038E-3</v>
      </c>
      <c r="W137" s="270">
        <f t="shared" si="11"/>
        <v>4.8369906662992998E-3</v>
      </c>
      <c r="DA137" s="78"/>
    </row>
    <row r="138" spans="1:105" ht="12" customHeight="1" x14ac:dyDescent="0.3">
      <c r="A138" s="203" t="s">
        <v>1452</v>
      </c>
      <c r="B138" s="271">
        <f t="shared" ref="B138:W138" si="12">IF(B$16=0,0,B$16/B$5)</f>
        <v>3.0589492404903409E-2</v>
      </c>
      <c r="C138" s="271">
        <f t="shared" si="12"/>
        <v>3.2027694643229826E-2</v>
      </c>
      <c r="D138" s="271">
        <f t="shared" si="12"/>
        <v>3.2759845527814531E-2</v>
      </c>
      <c r="E138" s="271">
        <f t="shared" si="12"/>
        <v>2.8630507443332839E-2</v>
      </c>
      <c r="F138" s="271">
        <f t="shared" si="12"/>
        <v>2.7664854853264597E-2</v>
      </c>
      <c r="G138" s="271">
        <f t="shared" si="12"/>
        <v>2.8304801904417583E-2</v>
      </c>
      <c r="H138" s="271">
        <f t="shared" si="12"/>
        <v>2.2752491703133194E-2</v>
      </c>
      <c r="I138" s="271">
        <f t="shared" si="12"/>
        <v>2.8187662714789421E-2</v>
      </c>
      <c r="J138" s="271">
        <f t="shared" si="12"/>
        <v>2.6392446463772187E-2</v>
      </c>
      <c r="K138" s="271">
        <f t="shared" si="12"/>
        <v>2.8484817778333706E-2</v>
      </c>
      <c r="L138" s="271">
        <f t="shared" si="12"/>
        <v>2.108886645213159E-2</v>
      </c>
      <c r="M138" s="271">
        <f t="shared" si="12"/>
        <v>3.430237609392562E-2</v>
      </c>
      <c r="N138" s="271">
        <f t="shared" si="12"/>
        <v>3.5117068194989033E-2</v>
      </c>
      <c r="O138" s="271">
        <f t="shared" si="12"/>
        <v>3.3954736278960326E-2</v>
      </c>
      <c r="P138" s="271">
        <f t="shared" si="12"/>
        <v>3.3513805715797172E-2</v>
      </c>
      <c r="Q138" s="271">
        <f t="shared" si="12"/>
        <v>3.3069525361923736E-2</v>
      </c>
      <c r="R138" s="271">
        <f t="shared" si="12"/>
        <v>3.1265688609525319E-2</v>
      </c>
      <c r="S138" s="271">
        <f t="shared" si="12"/>
        <v>2.7708343788441649E-2</v>
      </c>
      <c r="T138" s="271">
        <f t="shared" si="12"/>
        <v>2.7323419890533891E-2</v>
      </c>
      <c r="U138" s="271">
        <f t="shared" si="12"/>
        <v>2.7134932971657203E-2</v>
      </c>
      <c r="V138" s="271">
        <f t="shared" si="12"/>
        <v>2.9880500792317247E-2</v>
      </c>
      <c r="W138" s="271">
        <f t="shared" si="12"/>
        <v>3.0803182173303779E-2</v>
      </c>
      <c r="DA138" s="79"/>
    </row>
    <row r="139" spans="1:105" ht="12" customHeight="1" x14ac:dyDescent="0.3">
      <c r="A139" s="203" t="s">
        <v>1454</v>
      </c>
      <c r="B139" s="271">
        <f t="shared" ref="B139:W139" si="13">IF(B$17=0,0,B$17/B$5)</f>
        <v>0.27381993825429851</v>
      </c>
      <c r="C139" s="271">
        <f t="shared" si="13"/>
        <v>0.27198947614700786</v>
      </c>
      <c r="D139" s="271">
        <f t="shared" si="13"/>
        <v>0.27167079099344327</v>
      </c>
      <c r="E139" s="271">
        <f t="shared" si="13"/>
        <v>0.27772478265228107</v>
      </c>
      <c r="F139" s="271">
        <f t="shared" si="13"/>
        <v>0.27813720051044799</v>
      </c>
      <c r="G139" s="271">
        <f t="shared" si="13"/>
        <v>0.27863175285808439</v>
      </c>
      <c r="H139" s="271">
        <f t="shared" si="13"/>
        <v>0.28099330961226587</v>
      </c>
      <c r="I139" s="271">
        <f t="shared" si="13"/>
        <v>0.27970528827977248</v>
      </c>
      <c r="J139" s="271">
        <f t="shared" si="13"/>
        <v>0.27678352473709544</v>
      </c>
      <c r="K139" s="271">
        <f t="shared" si="13"/>
        <v>0.27492785356585275</v>
      </c>
      <c r="L139" s="271">
        <f t="shared" si="13"/>
        <v>0.2780680348321885</v>
      </c>
      <c r="M139" s="271">
        <f t="shared" si="13"/>
        <v>0.2685114266962586</v>
      </c>
      <c r="N139" s="271">
        <f t="shared" si="13"/>
        <v>0.26918411878422505</v>
      </c>
      <c r="O139" s="271">
        <f t="shared" si="13"/>
        <v>0.26873572912803073</v>
      </c>
      <c r="P139" s="271">
        <f t="shared" si="13"/>
        <v>0.26927145733372326</v>
      </c>
      <c r="Q139" s="271">
        <f t="shared" si="13"/>
        <v>0.26936919357431099</v>
      </c>
      <c r="R139" s="271">
        <f t="shared" si="13"/>
        <v>0.27129060990598886</v>
      </c>
      <c r="S139" s="271">
        <f t="shared" si="13"/>
        <v>0.2744007010272837</v>
      </c>
      <c r="T139" s="271">
        <f t="shared" si="13"/>
        <v>0.27253344117920508</v>
      </c>
      <c r="U139" s="271">
        <f t="shared" si="13"/>
        <v>0.27158689573099321</v>
      </c>
      <c r="V139" s="271">
        <f t="shared" si="13"/>
        <v>0.26973623362347682</v>
      </c>
      <c r="W139" s="271">
        <f t="shared" si="13"/>
        <v>0.26879552293082071</v>
      </c>
      <c r="DA139" s="79"/>
    </row>
    <row r="140" spans="1:105" ht="12" customHeight="1" x14ac:dyDescent="0.3">
      <c r="A140" s="203" t="s">
        <v>1463</v>
      </c>
      <c r="B140" s="271">
        <f t="shared" ref="B140:W140" si="14">IF(B$25=0,0,B$25/B$5)</f>
        <v>0.57667529239957238</v>
      </c>
      <c r="C140" s="271">
        <f t="shared" si="14"/>
        <v>0.57503114988326787</v>
      </c>
      <c r="D140" s="271">
        <f t="shared" si="14"/>
        <v>0.5736808755349575</v>
      </c>
      <c r="E140" s="271">
        <f t="shared" si="14"/>
        <v>0.57683877170585562</v>
      </c>
      <c r="F140" s="271">
        <f t="shared" si="14"/>
        <v>0.57860058654276658</v>
      </c>
      <c r="G140" s="271">
        <f t="shared" si="14"/>
        <v>0.57644415939298677</v>
      </c>
      <c r="H140" s="271">
        <f t="shared" si="14"/>
        <v>0.58761974700166042</v>
      </c>
      <c r="I140" s="271">
        <f t="shared" si="14"/>
        <v>0.57548535157757497</v>
      </c>
      <c r="J140" s="271">
        <f t="shared" si="14"/>
        <v>0.58322662102939049</v>
      </c>
      <c r="K140" s="271">
        <f t="shared" si="14"/>
        <v>0.58024499107286187</v>
      </c>
      <c r="L140" s="271">
        <f t="shared" si="14"/>
        <v>0.59509026013551658</v>
      </c>
      <c r="M140" s="271">
        <f t="shared" si="14"/>
        <v>0.57280284309461715</v>
      </c>
      <c r="N140" s="271">
        <f t="shared" si="14"/>
        <v>0.56997401886917254</v>
      </c>
      <c r="O140" s="271">
        <f t="shared" si="14"/>
        <v>0.57344810693659487</v>
      </c>
      <c r="P140" s="271">
        <f t="shared" si="14"/>
        <v>0.57389310383219616</v>
      </c>
      <c r="Q140" s="271">
        <f t="shared" si="14"/>
        <v>0.57477685371544385</v>
      </c>
      <c r="R140" s="271">
        <f t="shared" si="14"/>
        <v>0.57692931541107573</v>
      </c>
      <c r="S140" s="271">
        <f t="shared" si="14"/>
        <v>0.58221285709387471</v>
      </c>
      <c r="T140" s="271">
        <f t="shared" si="14"/>
        <v>0.58151203477572067</v>
      </c>
      <c r="U140" s="271">
        <f t="shared" si="14"/>
        <v>0.57955090516026753</v>
      </c>
      <c r="V140" s="271">
        <f t="shared" si="14"/>
        <v>0.57339380918128757</v>
      </c>
      <c r="W140" s="271">
        <f t="shared" si="14"/>
        <v>0.57291565952916901</v>
      </c>
      <c r="DA140" s="79"/>
    </row>
    <row r="141" spans="1:105" ht="12" customHeight="1" x14ac:dyDescent="0.3">
      <c r="A141" s="203" t="s">
        <v>1472</v>
      </c>
      <c r="B141" s="271">
        <f t="shared" ref="B141:W141" si="15">IF(B$33=0,0,B$33/B$5)</f>
        <v>0.10136782963368633</v>
      </c>
      <c r="C141" s="271">
        <f t="shared" si="15"/>
        <v>0.10304009415795352</v>
      </c>
      <c r="D141" s="271">
        <f t="shared" si="15"/>
        <v>0.10378137089272804</v>
      </c>
      <c r="E141" s="271">
        <f t="shared" si="15"/>
        <v>9.9933444471540359E-2</v>
      </c>
      <c r="F141" s="271">
        <f t="shared" si="15"/>
        <v>9.8962910396396944E-2</v>
      </c>
      <c r="G141" s="271">
        <f t="shared" si="15"/>
        <v>9.9805062719714024E-2</v>
      </c>
      <c r="H141" s="271">
        <f t="shared" si="15"/>
        <v>9.3367377506059474E-2</v>
      </c>
      <c r="I141" s="271">
        <f t="shared" si="15"/>
        <v>9.9766637695658147E-2</v>
      </c>
      <c r="J141" s="271">
        <f t="shared" si="15"/>
        <v>9.7269702179467135E-2</v>
      </c>
      <c r="K141" s="271">
        <f t="shared" si="15"/>
        <v>9.94286098254306E-2</v>
      </c>
      <c r="L141" s="271">
        <f t="shared" si="15"/>
        <v>9.0876989226963537E-2</v>
      </c>
      <c r="M141" s="271">
        <f t="shared" si="15"/>
        <v>0.10561141760385027</v>
      </c>
      <c r="N141" s="271">
        <f t="shared" si="15"/>
        <v>0.10670825835201926</v>
      </c>
      <c r="O141" s="271">
        <f t="shared" si="15"/>
        <v>0.10513380093101432</v>
      </c>
      <c r="P141" s="271">
        <f t="shared" si="15"/>
        <v>0.10464978898869004</v>
      </c>
      <c r="Q141" s="271">
        <f t="shared" si="15"/>
        <v>0.10415659496573852</v>
      </c>
      <c r="R141" s="271">
        <f t="shared" si="15"/>
        <v>0.10233247486441822</v>
      </c>
      <c r="S141" s="271">
        <f t="shared" si="15"/>
        <v>9.8496545140844702E-2</v>
      </c>
      <c r="T141" s="271">
        <f t="shared" si="15"/>
        <v>0.10162730886980308</v>
      </c>
      <c r="U141" s="271">
        <f t="shared" si="15"/>
        <v>0.10472644099723342</v>
      </c>
      <c r="V141" s="271">
        <f t="shared" si="15"/>
        <v>0.10924018494946351</v>
      </c>
      <c r="W141" s="271">
        <f t="shared" si="15"/>
        <v>0.10966870373738066</v>
      </c>
      <c r="DA141" s="79"/>
    </row>
    <row r="142" spans="1:105" ht="12" customHeight="1" x14ac:dyDescent="0.3">
      <c r="A142" s="62" t="s">
        <v>1579</v>
      </c>
      <c r="B142" s="320">
        <f t="shared" ref="B142:W142" si="16">IF(B$34=0,0,B$34/B$5)</f>
        <v>3.9203875860907962E-2</v>
      </c>
      <c r="C142" s="320">
        <f t="shared" si="16"/>
        <v>4.104709382830353E-2</v>
      </c>
      <c r="D142" s="320">
        <f t="shared" si="16"/>
        <v>4.198542755449873E-2</v>
      </c>
      <c r="E142" s="320">
        <f t="shared" si="16"/>
        <v>3.6693216245173806E-2</v>
      </c>
      <c r="F142" s="320">
        <f t="shared" si="16"/>
        <v>3.5455623814260109E-2</v>
      </c>
      <c r="G142" s="320">
        <f t="shared" si="16"/>
        <v>3.6275787954902536E-2</v>
      </c>
      <c r="H142" s="320">
        <f t="shared" si="16"/>
        <v>2.9159877792316342E-2</v>
      </c>
      <c r="I142" s="320">
        <f t="shared" si="16"/>
        <v>3.6125660905135172E-2</v>
      </c>
      <c r="J142" s="320">
        <f t="shared" si="16"/>
        <v>3.3824889316094946E-2</v>
      </c>
      <c r="K142" s="320">
        <f t="shared" si="16"/>
        <v>3.6506498549265659E-2</v>
      </c>
      <c r="L142" s="320">
        <f t="shared" si="16"/>
        <v>2.7027754873896026E-2</v>
      </c>
      <c r="M142" s="320">
        <f t="shared" si="16"/>
        <v>4.3962354010976389E-2</v>
      </c>
      <c r="N142" s="320">
        <f t="shared" si="16"/>
        <v>4.5006473592046431E-2</v>
      </c>
      <c r="O142" s="320">
        <f t="shared" si="16"/>
        <v>4.3516814478322223E-2</v>
      </c>
      <c r="P142" s="320">
        <f t="shared" si="16"/>
        <v>4.2951712356563636E-2</v>
      </c>
      <c r="Q142" s="320">
        <f t="shared" si="16"/>
        <v>4.2382317101155559E-2</v>
      </c>
      <c r="R142" s="320">
        <f t="shared" si="16"/>
        <v>4.0070497369781549E-2</v>
      </c>
      <c r="S142" s="320">
        <f t="shared" si="16"/>
        <v>3.5511359777231868E-2</v>
      </c>
      <c r="T142" s="320">
        <f t="shared" si="16"/>
        <v>3.5018036497795779E-2</v>
      </c>
      <c r="U142" s="320">
        <f t="shared" si="16"/>
        <v>3.4776469306315928E-2</v>
      </c>
      <c r="V142" s="320">
        <f t="shared" si="16"/>
        <v>3.8295223347216779E-2</v>
      </c>
      <c r="W142" s="320">
        <f t="shared" si="16"/>
        <v>3.9477743339394508E-2</v>
      </c>
      <c r="DA142" s="141"/>
    </row>
    <row r="143" spans="1:105" ht="12" customHeight="1" x14ac:dyDescent="0.3">
      <c r="A143" s="63" t="s">
        <v>1580</v>
      </c>
      <c r="B143" s="328">
        <f t="shared" ref="B143:W143" si="17">IF(B$35=0,0,B$35/B$5)</f>
        <v>6.216395377277837E-2</v>
      </c>
      <c r="C143" s="328">
        <f t="shared" si="17"/>
        <v>6.1993000329649994E-2</v>
      </c>
      <c r="D143" s="328">
        <f t="shared" si="17"/>
        <v>6.1795943338229305E-2</v>
      </c>
      <c r="E143" s="328">
        <f t="shared" si="17"/>
        <v>6.3240228226366546E-2</v>
      </c>
      <c r="F143" s="328">
        <f t="shared" si="17"/>
        <v>6.3507286582136821E-2</v>
      </c>
      <c r="G143" s="328">
        <f t="shared" si="17"/>
        <v>6.3529274764811502E-2</v>
      </c>
      <c r="H143" s="328">
        <f t="shared" si="17"/>
        <v>6.4207499713743135E-2</v>
      </c>
      <c r="I143" s="328">
        <f t="shared" si="17"/>
        <v>6.3640976790522982E-2</v>
      </c>
      <c r="J143" s="328">
        <f t="shared" si="17"/>
        <v>6.3444812863372183E-2</v>
      </c>
      <c r="K143" s="328">
        <f t="shared" si="17"/>
        <v>6.2922111276164941E-2</v>
      </c>
      <c r="L143" s="328">
        <f t="shared" si="17"/>
        <v>6.3849234353067524E-2</v>
      </c>
      <c r="M143" s="328">
        <f t="shared" si="17"/>
        <v>6.1649063592873893E-2</v>
      </c>
      <c r="N143" s="328">
        <f t="shared" si="17"/>
        <v>6.170178475997283E-2</v>
      </c>
      <c r="O143" s="328">
        <f t="shared" si="17"/>
        <v>6.1616986452692091E-2</v>
      </c>
      <c r="P143" s="328">
        <f t="shared" si="17"/>
        <v>6.1698076632126411E-2</v>
      </c>
      <c r="Q143" s="328">
        <f t="shared" si="17"/>
        <v>6.1774277864582956E-2</v>
      </c>
      <c r="R143" s="328">
        <f t="shared" si="17"/>
        <v>6.2261977494636682E-2</v>
      </c>
      <c r="S143" s="328">
        <f t="shared" si="17"/>
        <v>6.2985185363612819E-2</v>
      </c>
      <c r="T143" s="328">
        <f t="shared" si="17"/>
        <v>6.6609272372007297E-2</v>
      </c>
      <c r="U143" s="328">
        <f t="shared" si="17"/>
        <v>6.994997169091749E-2</v>
      </c>
      <c r="V143" s="328">
        <f t="shared" si="17"/>
        <v>7.0944961602246739E-2</v>
      </c>
      <c r="W143" s="328">
        <f t="shared" si="17"/>
        <v>7.0190960397986141E-2</v>
      </c>
      <c r="DA143" s="149"/>
    </row>
    <row r="144" spans="1:105" ht="12" hidden="1" customHeight="1" x14ac:dyDescent="0.3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3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3">
      <c r="A146" s="35" t="s">
        <v>50</v>
      </c>
      <c r="B146" s="234">
        <f t="shared" ref="B146:W146" si="18">SUM(B147:B152,B154:B156,B158:B159,B161:B162)</f>
        <v>1</v>
      </c>
      <c r="C146" s="234">
        <f t="shared" si="18"/>
        <v>1.0000000000000002</v>
      </c>
      <c r="D146" s="234">
        <f t="shared" si="18"/>
        <v>1</v>
      </c>
      <c r="E146" s="234">
        <f t="shared" si="18"/>
        <v>0.99999999999999989</v>
      </c>
      <c r="F146" s="234">
        <f t="shared" si="18"/>
        <v>0.99999999999999989</v>
      </c>
      <c r="G146" s="234">
        <f t="shared" si="18"/>
        <v>0.99999999999999978</v>
      </c>
      <c r="H146" s="234">
        <f t="shared" si="18"/>
        <v>0.99999999999999989</v>
      </c>
      <c r="I146" s="234">
        <f t="shared" si="18"/>
        <v>1</v>
      </c>
      <c r="J146" s="234">
        <f t="shared" si="18"/>
        <v>0.99999999999999989</v>
      </c>
      <c r="K146" s="234">
        <f t="shared" si="18"/>
        <v>0.99999999999999989</v>
      </c>
      <c r="L146" s="234">
        <f t="shared" si="18"/>
        <v>1.0000000000000002</v>
      </c>
      <c r="M146" s="234">
        <f t="shared" si="18"/>
        <v>1</v>
      </c>
      <c r="N146" s="234">
        <f t="shared" si="18"/>
        <v>1.0000000000000002</v>
      </c>
      <c r="O146" s="234">
        <f t="shared" si="18"/>
        <v>1</v>
      </c>
      <c r="P146" s="234">
        <f t="shared" si="18"/>
        <v>0.99999999999999989</v>
      </c>
      <c r="Q146" s="234">
        <f t="shared" si="18"/>
        <v>1.0000000000000002</v>
      </c>
      <c r="R146" s="234">
        <f t="shared" si="18"/>
        <v>1.0000000000000002</v>
      </c>
      <c r="S146" s="234">
        <f t="shared" si="18"/>
        <v>1</v>
      </c>
      <c r="T146" s="234">
        <f t="shared" si="18"/>
        <v>1.0000000000000002</v>
      </c>
      <c r="U146" s="234">
        <f t="shared" si="18"/>
        <v>1.0000000000000004</v>
      </c>
      <c r="V146" s="234">
        <f t="shared" si="18"/>
        <v>1.0000000000000002</v>
      </c>
      <c r="W146" s="234">
        <f t="shared" si="18"/>
        <v>1.0000000000000002</v>
      </c>
      <c r="DA146" s="95"/>
    </row>
    <row r="147" spans="1:105" ht="12" customHeight="1" x14ac:dyDescent="0.3">
      <c r="A147" s="55" t="s">
        <v>92</v>
      </c>
      <c r="B147" s="268">
        <f t="shared" ref="B147:W147" si="19">IF(B$49=0,0,B$49/B$48)</f>
        <v>6.4541481113207198E-3</v>
      </c>
      <c r="C147" s="268">
        <f t="shared" si="19"/>
        <v>6.4310228371354111E-3</v>
      </c>
      <c r="D147" s="268">
        <f t="shared" si="19"/>
        <v>6.4325350522528605E-3</v>
      </c>
      <c r="E147" s="268">
        <f t="shared" si="19"/>
        <v>6.4552202290858113E-3</v>
      </c>
      <c r="F147" s="268">
        <f t="shared" si="19"/>
        <v>6.4470488091651831E-3</v>
      </c>
      <c r="G147" s="268">
        <f t="shared" si="19"/>
        <v>6.444069278041943E-3</v>
      </c>
      <c r="H147" s="268">
        <f t="shared" si="19"/>
        <v>6.4591508068988701E-3</v>
      </c>
      <c r="I147" s="268">
        <f t="shared" si="19"/>
        <v>6.4556507828113533E-3</v>
      </c>
      <c r="J147" s="268">
        <f t="shared" si="19"/>
        <v>6.4479797100961489E-3</v>
      </c>
      <c r="K147" s="268">
        <f t="shared" si="19"/>
        <v>6.4554242828613641E-3</v>
      </c>
      <c r="L147" s="268">
        <f t="shared" si="19"/>
        <v>6.433744521964887E-3</v>
      </c>
      <c r="M147" s="268">
        <f t="shared" si="19"/>
        <v>6.3605430597207455E-3</v>
      </c>
      <c r="N147" s="268">
        <f t="shared" si="19"/>
        <v>6.3723704432099414E-3</v>
      </c>
      <c r="O147" s="268">
        <f t="shared" si="19"/>
        <v>6.3870876809223156E-3</v>
      </c>
      <c r="P147" s="268">
        <f t="shared" si="19"/>
        <v>6.3818207766303623E-3</v>
      </c>
      <c r="Q147" s="268">
        <f t="shared" si="19"/>
        <v>6.2803549046426734E-3</v>
      </c>
      <c r="R147" s="268">
        <f t="shared" si="19"/>
        <v>6.3392238537844127E-3</v>
      </c>
      <c r="S147" s="268">
        <f t="shared" si="19"/>
        <v>6.3818840067926836E-3</v>
      </c>
      <c r="T147" s="268">
        <f t="shared" si="19"/>
        <v>6.3853971524698537E-3</v>
      </c>
      <c r="U147" s="268">
        <f t="shared" si="19"/>
        <v>6.3662003565599775E-3</v>
      </c>
      <c r="V147" s="268">
        <f t="shared" si="19"/>
        <v>6.3761444208471473E-3</v>
      </c>
      <c r="W147" s="268">
        <f t="shared" si="19"/>
        <v>6.3747427613728407E-3</v>
      </c>
      <c r="DA147" s="76"/>
    </row>
    <row r="148" spans="1:105" ht="12" customHeight="1" x14ac:dyDescent="0.3">
      <c r="A148" s="202" t="s">
        <v>93</v>
      </c>
      <c r="B148" s="269">
        <f t="shared" ref="B148:W148" si="20">IF(B$50=0,0,B$50/B$48)</f>
        <v>1.875877287121647E-3</v>
      </c>
      <c r="C148" s="269">
        <f t="shared" si="20"/>
        <v>1.8691560009264036E-3</v>
      </c>
      <c r="D148" s="269">
        <f t="shared" si="20"/>
        <v>1.8695955213624286E-3</v>
      </c>
      <c r="E148" s="269">
        <f t="shared" si="20"/>
        <v>1.8761888946847156E-3</v>
      </c>
      <c r="F148" s="269">
        <f t="shared" si="20"/>
        <v>1.8738138978968738E-3</v>
      </c>
      <c r="G148" s="269">
        <f t="shared" si="20"/>
        <v>1.8729479068065001E-3</v>
      </c>
      <c r="H148" s="269">
        <f t="shared" si="20"/>
        <v>1.8773313044214632E-3</v>
      </c>
      <c r="I148" s="269">
        <f t="shared" si="20"/>
        <v>1.8763140337333865E-3</v>
      </c>
      <c r="J148" s="269">
        <f t="shared" si="20"/>
        <v>1.8740844612435532E-3</v>
      </c>
      <c r="K148" s="269">
        <f t="shared" si="20"/>
        <v>1.8762482022550272E-3</v>
      </c>
      <c r="L148" s="269">
        <f t="shared" si="20"/>
        <v>1.8699470498249192E-3</v>
      </c>
      <c r="M148" s="269">
        <f t="shared" si="20"/>
        <v>1.8630662481874038E-3</v>
      </c>
      <c r="N148" s="269">
        <f t="shared" si="20"/>
        <v>1.8571721025123021E-3</v>
      </c>
      <c r="O148" s="269">
        <f t="shared" si="20"/>
        <v>1.8563863897825665E-3</v>
      </c>
      <c r="P148" s="269">
        <f t="shared" si="20"/>
        <v>1.8548555810740728E-3</v>
      </c>
      <c r="Q148" s="269">
        <f t="shared" si="20"/>
        <v>1.8561549624143347E-3</v>
      </c>
      <c r="R148" s="269">
        <f t="shared" si="20"/>
        <v>1.853988966045185E-3</v>
      </c>
      <c r="S148" s="269">
        <f t="shared" si="20"/>
        <v>1.8548739587163764E-3</v>
      </c>
      <c r="T148" s="269">
        <f t="shared" si="20"/>
        <v>1.8558950431520739E-3</v>
      </c>
      <c r="U148" s="269">
        <f t="shared" si="20"/>
        <v>1.8559461447331667E-3</v>
      </c>
      <c r="V148" s="269">
        <f t="shared" si="20"/>
        <v>1.8532057666130947E-3</v>
      </c>
      <c r="W148" s="269">
        <f t="shared" si="20"/>
        <v>1.8527983788174042E-3</v>
      </c>
      <c r="DA148" s="77"/>
    </row>
    <row r="149" spans="1:105" ht="12" customHeight="1" x14ac:dyDescent="0.3">
      <c r="A149" s="202" t="s">
        <v>94</v>
      </c>
      <c r="B149" s="269">
        <f t="shared" ref="B149:W149" si="21">IF(B$51=0,0,B$51/B$48)</f>
        <v>1.0909336608193737E-2</v>
      </c>
      <c r="C149" s="269">
        <f t="shared" si="21"/>
        <v>1.1408829084600685E-2</v>
      </c>
      <c r="D149" s="269">
        <f t="shared" si="21"/>
        <v>1.1692793509276328E-2</v>
      </c>
      <c r="E149" s="269">
        <f t="shared" si="21"/>
        <v>1.0291620055062203E-2</v>
      </c>
      <c r="F149" s="269">
        <f t="shared" si="21"/>
        <v>9.9337283935380088E-3</v>
      </c>
      <c r="G149" s="269">
        <f t="shared" si="21"/>
        <v>1.0155715065332856E-2</v>
      </c>
      <c r="H149" s="269">
        <f t="shared" si="21"/>
        <v>8.2482385140594857E-3</v>
      </c>
      <c r="I149" s="269">
        <f t="shared" si="21"/>
        <v>1.0100982724607402E-2</v>
      </c>
      <c r="J149" s="269">
        <f t="shared" si="21"/>
        <v>9.4646604576184585E-3</v>
      </c>
      <c r="K149" s="269">
        <f t="shared" si="21"/>
        <v>1.0188536326422909E-2</v>
      </c>
      <c r="L149" s="269">
        <f t="shared" si="21"/>
        <v>7.6421181159898608E-3</v>
      </c>
      <c r="M149" s="269">
        <f t="shared" si="21"/>
        <v>1.1962518726118726E-2</v>
      </c>
      <c r="N149" s="269">
        <f t="shared" si="21"/>
        <v>1.2258965202636859E-2</v>
      </c>
      <c r="O149" s="269">
        <f t="shared" si="21"/>
        <v>1.1879833300819334E-2</v>
      </c>
      <c r="P149" s="269">
        <f t="shared" si="21"/>
        <v>1.1758454827547169E-2</v>
      </c>
      <c r="Q149" s="269">
        <f t="shared" si="21"/>
        <v>1.1405095622409839E-2</v>
      </c>
      <c r="R149" s="269">
        <f t="shared" si="21"/>
        <v>1.0916891577238814E-2</v>
      </c>
      <c r="S149" s="269">
        <f t="shared" si="21"/>
        <v>9.8251648343881063E-3</v>
      </c>
      <c r="T149" s="269">
        <f t="shared" si="21"/>
        <v>9.7596618770185804E-3</v>
      </c>
      <c r="U149" s="269">
        <f t="shared" si="21"/>
        <v>9.6645779486938792E-3</v>
      </c>
      <c r="V149" s="269">
        <f t="shared" si="21"/>
        <v>1.0750781024289158E-2</v>
      </c>
      <c r="W149" s="269">
        <f t="shared" si="21"/>
        <v>1.0940718306567676E-2</v>
      </c>
      <c r="DA149" s="77"/>
    </row>
    <row r="150" spans="1:105" ht="12" customHeight="1" x14ac:dyDescent="0.3">
      <c r="A150" s="202" t="s">
        <v>95</v>
      </c>
      <c r="B150" s="269">
        <f t="shared" ref="B150:W150" si="22">IF(B$52=0,0,B$52/B$48)</f>
        <v>5.264297823151123E-3</v>
      </c>
      <c r="C150" s="269">
        <f t="shared" si="22"/>
        <v>5.2454357938865673E-3</v>
      </c>
      <c r="D150" s="269">
        <f t="shared" si="22"/>
        <v>5.2466692255670319E-3</v>
      </c>
      <c r="E150" s="269">
        <f t="shared" si="22"/>
        <v>5.265172291341126E-3</v>
      </c>
      <c r="F150" s="269">
        <f t="shared" si="22"/>
        <v>5.2585073082390549E-3</v>
      </c>
      <c r="G150" s="269">
        <f t="shared" si="22"/>
        <v>5.256077066643175E-3</v>
      </c>
      <c r="H150" s="269">
        <f t="shared" si="22"/>
        <v>5.2683782500312767E-3</v>
      </c>
      <c r="I150" s="269">
        <f t="shared" si="22"/>
        <v>5.2655234706139014E-3</v>
      </c>
      <c r="J150" s="269">
        <f t="shared" si="22"/>
        <v>5.2592665935327796E-3</v>
      </c>
      <c r="K150" s="269">
        <f t="shared" si="22"/>
        <v>5.2653387269152585E-3</v>
      </c>
      <c r="L150" s="269">
        <f t="shared" si="22"/>
        <v>5.2476557242749026E-3</v>
      </c>
      <c r="M150" s="269">
        <f t="shared" si="22"/>
        <v>5.2283460448355364E-3</v>
      </c>
      <c r="N150" s="269">
        <f t="shared" si="22"/>
        <v>5.2118052303271479E-3</v>
      </c>
      <c r="O150" s="269">
        <f t="shared" si="22"/>
        <v>5.2096002748958084E-3</v>
      </c>
      <c r="P150" s="269">
        <f t="shared" si="22"/>
        <v>5.2053043473278852E-3</v>
      </c>
      <c r="Q150" s="269">
        <f t="shared" si="22"/>
        <v>5.2089508173864272E-3</v>
      </c>
      <c r="R150" s="269">
        <f t="shared" si="22"/>
        <v>5.2028723547655744E-3</v>
      </c>
      <c r="S150" s="269">
        <f t="shared" si="22"/>
        <v>5.2053559207346535E-3</v>
      </c>
      <c r="T150" s="269">
        <f t="shared" si="22"/>
        <v>5.2082214027195329E-3</v>
      </c>
      <c r="U150" s="269">
        <f t="shared" si="22"/>
        <v>5.208364809723795E-3</v>
      </c>
      <c r="V150" s="269">
        <f t="shared" si="22"/>
        <v>5.2006744524327577E-3</v>
      </c>
      <c r="W150" s="269">
        <f t="shared" si="22"/>
        <v>5.1995311949815616E-3</v>
      </c>
      <c r="DA150" s="77"/>
    </row>
    <row r="151" spans="1:105" ht="12" customHeight="1" x14ac:dyDescent="0.3">
      <c r="A151" s="56" t="s">
        <v>96</v>
      </c>
      <c r="B151" s="270">
        <f t="shared" ref="B151:W151" si="23">IF(B$53=0,0,B$53/B$48)</f>
        <v>1.0268853125062529E-2</v>
      </c>
      <c r="C151" s="270">
        <f t="shared" si="23"/>
        <v>1.0244068257020105E-2</v>
      </c>
      <c r="D151" s="270">
        <f t="shared" si="23"/>
        <v>1.0260972842768602E-2</v>
      </c>
      <c r="E151" s="270">
        <f t="shared" si="23"/>
        <v>9.9363919076756544E-3</v>
      </c>
      <c r="F151" s="270">
        <f t="shared" si="23"/>
        <v>9.9811352332494722E-3</v>
      </c>
      <c r="G151" s="270">
        <f t="shared" si="23"/>
        <v>1.0023345246166321E-2</v>
      </c>
      <c r="H151" s="270">
        <f t="shared" si="23"/>
        <v>9.797692024533412E-3</v>
      </c>
      <c r="I151" s="270">
        <f t="shared" si="23"/>
        <v>1.0203482999080311E-2</v>
      </c>
      <c r="J151" s="270">
        <f t="shared" si="23"/>
        <v>1.0006311875781267E-2</v>
      </c>
      <c r="K151" s="270">
        <f t="shared" si="23"/>
        <v>1.0060959721763159E-2</v>
      </c>
      <c r="L151" s="270">
        <f t="shared" si="23"/>
        <v>9.8744541727799149E-3</v>
      </c>
      <c r="M151" s="270">
        <f t="shared" si="23"/>
        <v>1.0795846809332514E-2</v>
      </c>
      <c r="N151" s="270">
        <f t="shared" si="23"/>
        <v>1.0908522820356217E-2</v>
      </c>
      <c r="O151" s="270">
        <f t="shared" si="23"/>
        <v>1.0935371138325795E-2</v>
      </c>
      <c r="P151" s="270">
        <f t="shared" si="23"/>
        <v>1.1086607031744408E-2</v>
      </c>
      <c r="Q151" s="270">
        <f t="shared" si="23"/>
        <v>1.1260334238662045E-2</v>
      </c>
      <c r="R151" s="270">
        <f t="shared" si="23"/>
        <v>1.1338729363622973E-2</v>
      </c>
      <c r="S151" s="270">
        <f t="shared" si="23"/>
        <v>1.122051150967137E-2</v>
      </c>
      <c r="T151" s="270">
        <f t="shared" si="23"/>
        <v>1.1065000951519835E-2</v>
      </c>
      <c r="U151" s="270">
        <f t="shared" si="23"/>
        <v>1.1203851071435412E-2</v>
      </c>
      <c r="V151" s="270">
        <f t="shared" si="23"/>
        <v>1.1387779760682393E-2</v>
      </c>
      <c r="W151" s="270">
        <f t="shared" si="23"/>
        <v>1.086519305989009E-2</v>
      </c>
      <c r="DA151" s="78"/>
    </row>
    <row r="152" spans="1:105" ht="12" customHeight="1" x14ac:dyDescent="0.3">
      <c r="A152" s="203" t="s">
        <v>1498</v>
      </c>
      <c r="B152" s="271">
        <f t="shared" ref="B152:W152" si="24">IF(B$59=0,0,B$59/B$48)</f>
        <v>3.9510275283768305E-2</v>
      </c>
      <c r="C152" s="271">
        <f t="shared" si="24"/>
        <v>4.1319284021310347E-2</v>
      </c>
      <c r="D152" s="271">
        <f t="shared" si="24"/>
        <v>4.2347716179257033E-2</v>
      </c>
      <c r="E152" s="271">
        <f t="shared" si="24"/>
        <v>3.7273095156496724E-2</v>
      </c>
      <c r="F152" s="271">
        <f t="shared" si="24"/>
        <v>3.597692119318114E-2</v>
      </c>
      <c r="G152" s="271">
        <f t="shared" si="24"/>
        <v>3.6780888916145581E-2</v>
      </c>
      <c r="H152" s="271">
        <f t="shared" si="24"/>
        <v>2.987259317417176E-2</v>
      </c>
      <c r="I152" s="271">
        <f t="shared" si="24"/>
        <v>3.658266514446696E-2</v>
      </c>
      <c r="J152" s="271">
        <f t="shared" si="24"/>
        <v>3.42781008211843E-2</v>
      </c>
      <c r="K152" s="271">
        <f t="shared" si="24"/>
        <v>3.689975746951428E-2</v>
      </c>
      <c r="L152" s="271">
        <f t="shared" si="24"/>
        <v>2.7677410768226808E-2</v>
      </c>
      <c r="M152" s="271">
        <f t="shared" si="24"/>
        <v>4.3448322722321867E-2</v>
      </c>
      <c r="N152" s="271">
        <f t="shared" si="24"/>
        <v>4.463567269069308E-2</v>
      </c>
      <c r="O152" s="271">
        <f t="shared" si="24"/>
        <v>4.3216932115889034E-2</v>
      </c>
      <c r="P152" s="271">
        <f t="shared" si="24"/>
        <v>4.273146651005004E-2</v>
      </c>
      <c r="Q152" s="271">
        <f t="shared" si="24"/>
        <v>4.1544178464879643E-2</v>
      </c>
      <c r="R152" s="271">
        <f t="shared" si="24"/>
        <v>3.9847686999881997E-2</v>
      </c>
      <c r="S152" s="271">
        <f t="shared" si="24"/>
        <v>3.5742113386440705E-2</v>
      </c>
      <c r="T152" s="271">
        <f t="shared" si="24"/>
        <v>3.5346505593005832E-2</v>
      </c>
      <c r="U152" s="271">
        <f t="shared" si="24"/>
        <v>3.5094636756133904E-2</v>
      </c>
      <c r="V152" s="271">
        <f t="shared" si="24"/>
        <v>3.8936035529983148E-2</v>
      </c>
      <c r="W152" s="271">
        <f t="shared" si="24"/>
        <v>3.962393018196763E-2</v>
      </c>
      <c r="DA152" s="79"/>
    </row>
    <row r="153" spans="1:105" ht="12" customHeight="1" x14ac:dyDescent="0.3">
      <c r="A153" s="203" t="s">
        <v>1500</v>
      </c>
      <c r="B153" s="271">
        <f t="shared" ref="B153:W153" si="25">IF(B$60=0,0,B$60/B$48)</f>
        <v>0.11119364215364361</v>
      </c>
      <c r="C153" s="271">
        <f t="shared" si="25"/>
        <v>0.10908526453910158</v>
      </c>
      <c r="D153" s="271">
        <f t="shared" si="25"/>
        <v>0.10701745601264712</v>
      </c>
      <c r="E153" s="271">
        <f t="shared" si="25"/>
        <v>0.1128290591032076</v>
      </c>
      <c r="F153" s="271">
        <f t="shared" si="25"/>
        <v>0.11475156342665005</v>
      </c>
      <c r="G153" s="271">
        <f t="shared" si="25"/>
        <v>0.11498196782726207</v>
      </c>
      <c r="H153" s="271">
        <f t="shared" si="25"/>
        <v>0.1169466864433043</v>
      </c>
      <c r="I153" s="271">
        <f t="shared" si="25"/>
        <v>0.11656121292292795</v>
      </c>
      <c r="J153" s="271">
        <f t="shared" si="25"/>
        <v>0.11540263021726201</v>
      </c>
      <c r="K153" s="271">
        <f t="shared" si="25"/>
        <v>0.11305803625729358</v>
      </c>
      <c r="L153" s="271">
        <f t="shared" si="25"/>
        <v>0.11601870556017038</v>
      </c>
      <c r="M153" s="271">
        <f t="shared" si="25"/>
        <v>0.1103149028471818</v>
      </c>
      <c r="N153" s="271">
        <f t="shared" si="25"/>
        <v>0.11111441995649994</v>
      </c>
      <c r="O153" s="271">
        <f t="shared" si="25"/>
        <v>0.11152718708359945</v>
      </c>
      <c r="P153" s="271">
        <f t="shared" si="25"/>
        <v>0.11140356724451485</v>
      </c>
      <c r="Q153" s="271">
        <f t="shared" si="25"/>
        <v>0.11200914514366313</v>
      </c>
      <c r="R153" s="271">
        <f t="shared" si="25"/>
        <v>0.11319935523699561</v>
      </c>
      <c r="S153" s="271">
        <f t="shared" si="25"/>
        <v>0.11527353078077096</v>
      </c>
      <c r="T153" s="271">
        <f t="shared" si="25"/>
        <v>0.11597257260646768</v>
      </c>
      <c r="U153" s="271">
        <f t="shared" si="25"/>
        <v>0.11739002356795421</v>
      </c>
      <c r="V153" s="271">
        <f t="shared" si="25"/>
        <v>0.11690257881390605</v>
      </c>
      <c r="W153" s="271">
        <f t="shared" si="25"/>
        <v>0.11633378706120334</v>
      </c>
      <c r="DA153" s="79"/>
    </row>
    <row r="154" spans="1:105" ht="12" customHeight="1" x14ac:dyDescent="0.3">
      <c r="A154" s="62" t="s">
        <v>1501</v>
      </c>
      <c r="B154" s="320">
        <f t="shared" ref="B154:W154" si="26">IF(B$61=0,0,B$61/B$48)</f>
        <v>8.8001461659482916E-2</v>
      </c>
      <c r="C154" s="320">
        <f t="shared" si="26"/>
        <v>8.5984043671144234E-2</v>
      </c>
      <c r="D154" s="320">
        <f t="shared" si="26"/>
        <v>8.3943966331604336E-2</v>
      </c>
      <c r="E154" s="320">
        <f t="shared" si="26"/>
        <v>8.9048338553775308E-2</v>
      </c>
      <c r="F154" s="320">
        <f t="shared" si="26"/>
        <v>9.0896294071481754E-2</v>
      </c>
      <c r="G154" s="320">
        <f t="shared" si="26"/>
        <v>9.1136756970269461E-2</v>
      </c>
      <c r="H154" s="320">
        <f t="shared" si="26"/>
        <v>9.2596915143298097E-2</v>
      </c>
      <c r="I154" s="320">
        <f t="shared" si="26"/>
        <v>9.2704078330401438E-2</v>
      </c>
      <c r="J154" s="320">
        <f t="shared" si="26"/>
        <v>9.1601455542482862E-2</v>
      </c>
      <c r="K154" s="320">
        <f t="shared" si="26"/>
        <v>8.95141299466235E-2</v>
      </c>
      <c r="L154" s="320">
        <f t="shared" si="26"/>
        <v>9.1814374480982605E-2</v>
      </c>
      <c r="M154" s="320">
        <f t="shared" si="26"/>
        <v>8.7602979861616734E-2</v>
      </c>
      <c r="N154" s="320">
        <f t="shared" si="26"/>
        <v>8.8434123091012631E-2</v>
      </c>
      <c r="O154" s="320">
        <f t="shared" si="26"/>
        <v>8.8874527704533357E-2</v>
      </c>
      <c r="P154" s="320">
        <f t="shared" si="26"/>
        <v>8.8680819668617392E-2</v>
      </c>
      <c r="Q154" s="320">
        <f t="shared" si="26"/>
        <v>8.9232880740951911E-2</v>
      </c>
      <c r="R154" s="320">
        <f t="shared" si="26"/>
        <v>9.0169290809478178E-2</v>
      </c>
      <c r="S154" s="320">
        <f t="shared" si="26"/>
        <v>9.1805684172601709E-2</v>
      </c>
      <c r="T154" s="320">
        <f t="shared" si="26"/>
        <v>9.1082159068905419E-2</v>
      </c>
      <c r="U154" s="320">
        <f t="shared" si="26"/>
        <v>9.1223594885968651E-2</v>
      </c>
      <c r="V154" s="320">
        <f t="shared" si="26"/>
        <v>9.0429878600186808E-2</v>
      </c>
      <c r="W154" s="320">
        <f t="shared" si="26"/>
        <v>9.0251317788984625E-2</v>
      </c>
      <c r="DA154" s="141"/>
    </row>
    <row r="155" spans="1:105" ht="12" customHeight="1" x14ac:dyDescent="0.3">
      <c r="A155" s="62" t="s">
        <v>1508</v>
      </c>
      <c r="B155" s="320">
        <f t="shared" ref="B155:W155" si="27">IF(B$67=0,0,B$67/B$48)</f>
        <v>2.3192180494160691E-2</v>
      </c>
      <c r="C155" s="320">
        <f t="shared" si="27"/>
        <v>2.310122086795734E-2</v>
      </c>
      <c r="D155" s="320">
        <f t="shared" si="27"/>
        <v>2.3073489681042777E-2</v>
      </c>
      <c r="E155" s="320">
        <f t="shared" si="27"/>
        <v>2.37807205494323E-2</v>
      </c>
      <c r="F155" s="320">
        <f t="shared" si="27"/>
        <v>2.3855269355168306E-2</v>
      </c>
      <c r="G155" s="320">
        <f t="shared" si="27"/>
        <v>2.3845210856992604E-2</v>
      </c>
      <c r="H155" s="320">
        <f t="shared" si="27"/>
        <v>2.4349771300006207E-2</v>
      </c>
      <c r="I155" s="320">
        <f t="shared" si="27"/>
        <v>2.3857134592526513E-2</v>
      </c>
      <c r="J155" s="320">
        <f t="shared" si="27"/>
        <v>2.3801174674779137E-2</v>
      </c>
      <c r="K155" s="320">
        <f t="shared" si="27"/>
        <v>2.3543906310670076E-2</v>
      </c>
      <c r="L155" s="320">
        <f t="shared" si="27"/>
        <v>2.420433107918776E-2</v>
      </c>
      <c r="M155" s="320">
        <f t="shared" si="27"/>
        <v>2.2711922985565063E-2</v>
      </c>
      <c r="N155" s="320">
        <f t="shared" si="27"/>
        <v>2.2680296865487316E-2</v>
      </c>
      <c r="O155" s="320">
        <f t="shared" si="27"/>
        <v>2.2652659379066083E-2</v>
      </c>
      <c r="P155" s="320">
        <f t="shared" si="27"/>
        <v>2.272274757589747E-2</v>
      </c>
      <c r="Q155" s="320">
        <f t="shared" si="27"/>
        <v>2.2776264402711223E-2</v>
      </c>
      <c r="R155" s="320">
        <f t="shared" si="27"/>
        <v>2.3030064427517431E-2</v>
      </c>
      <c r="S155" s="320">
        <f t="shared" si="27"/>
        <v>2.3467846608169248E-2</v>
      </c>
      <c r="T155" s="320">
        <f t="shared" si="27"/>
        <v>2.4890413537562245E-2</v>
      </c>
      <c r="U155" s="320">
        <f t="shared" si="27"/>
        <v>2.6166428681985543E-2</v>
      </c>
      <c r="V155" s="320">
        <f t="shared" si="27"/>
        <v>2.6472700213719232E-2</v>
      </c>
      <c r="W155" s="320">
        <f t="shared" si="27"/>
        <v>2.608246927221872E-2</v>
      </c>
      <c r="DA155" s="141"/>
    </row>
    <row r="156" spans="1:105" ht="12" customHeight="1" x14ac:dyDescent="0.3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3">
      <c r="A157" s="203" t="s">
        <v>1522</v>
      </c>
      <c r="B157" s="271">
        <f t="shared" ref="B157:W157" si="29">IF(B$79=0,0,B$79/B$48)</f>
        <v>0.72521982018406517</v>
      </c>
      <c r="C157" s="271">
        <f t="shared" si="29"/>
        <v>0.72441534740532387</v>
      </c>
      <c r="D157" s="271">
        <f t="shared" si="29"/>
        <v>0.72526915922541935</v>
      </c>
      <c r="E157" s="271">
        <f t="shared" si="29"/>
        <v>0.72842464504533067</v>
      </c>
      <c r="F157" s="271">
        <f t="shared" si="29"/>
        <v>0.72838732529912553</v>
      </c>
      <c r="G157" s="271">
        <f t="shared" si="29"/>
        <v>0.72615235341159934</v>
      </c>
      <c r="H157" s="271">
        <f t="shared" si="29"/>
        <v>0.7393082057523499</v>
      </c>
      <c r="I157" s="271">
        <f t="shared" si="29"/>
        <v>0.72393636131254746</v>
      </c>
      <c r="J157" s="271">
        <f t="shared" si="29"/>
        <v>0.73118450811159597</v>
      </c>
      <c r="K157" s="271">
        <f t="shared" si="29"/>
        <v>0.72865909131555673</v>
      </c>
      <c r="L157" s="271">
        <f t="shared" si="29"/>
        <v>0.74565922740475077</v>
      </c>
      <c r="M157" s="271">
        <f t="shared" si="29"/>
        <v>0.71669077057248376</v>
      </c>
      <c r="N157" s="271">
        <f t="shared" si="29"/>
        <v>0.71289444398229607</v>
      </c>
      <c r="O157" s="271">
        <f t="shared" si="29"/>
        <v>0.71547056718454671</v>
      </c>
      <c r="P157" s="271">
        <f t="shared" si="29"/>
        <v>0.71665747727032292</v>
      </c>
      <c r="Q157" s="271">
        <f t="shared" si="29"/>
        <v>0.71772519427974957</v>
      </c>
      <c r="R157" s="271">
        <f t="shared" si="29"/>
        <v>0.72024461196393474</v>
      </c>
      <c r="S157" s="271">
        <f t="shared" si="29"/>
        <v>0.72682931037969278</v>
      </c>
      <c r="T157" s="271">
        <f t="shared" si="29"/>
        <v>0.72754475646396388</v>
      </c>
      <c r="U157" s="271">
        <f t="shared" si="29"/>
        <v>0.72644698158431786</v>
      </c>
      <c r="V157" s="271">
        <f t="shared" si="29"/>
        <v>0.71849557041361745</v>
      </c>
      <c r="W157" s="271">
        <f t="shared" si="29"/>
        <v>0.71812228331616557</v>
      </c>
      <c r="DA157" s="79"/>
    </row>
    <row r="158" spans="1:105" ht="12" customHeight="1" x14ac:dyDescent="0.3">
      <c r="A158" s="62" t="s">
        <v>1523</v>
      </c>
      <c r="B158" s="320">
        <f t="shared" ref="B158:W158" si="30">IF(B$80=0,0,B$80/B$48)</f>
        <v>0.68279711812492949</v>
      </c>
      <c r="C158" s="320">
        <f t="shared" si="30"/>
        <v>0.68005028887957442</v>
      </c>
      <c r="D158" s="320">
        <f t="shared" si="30"/>
        <v>0.67979985956970412</v>
      </c>
      <c r="E158" s="320">
        <f t="shared" si="30"/>
        <v>0.68840403270362216</v>
      </c>
      <c r="F158" s="320">
        <f t="shared" si="30"/>
        <v>0.68975843198411635</v>
      </c>
      <c r="G158" s="320">
        <f t="shared" si="30"/>
        <v>0.68666022938175653</v>
      </c>
      <c r="H158" s="320">
        <f t="shared" si="30"/>
        <v>0.70723360969196036</v>
      </c>
      <c r="I158" s="320">
        <f t="shared" si="30"/>
        <v>0.68465707275263143</v>
      </c>
      <c r="J158" s="320">
        <f t="shared" si="30"/>
        <v>0.69437966056634182</v>
      </c>
      <c r="K158" s="320">
        <f t="shared" si="30"/>
        <v>0.68903933655706051</v>
      </c>
      <c r="L158" s="320">
        <f t="shared" si="30"/>
        <v>0.71594162755620794</v>
      </c>
      <c r="M158" s="320">
        <f t="shared" si="30"/>
        <v>0.66971491163799923</v>
      </c>
      <c r="N158" s="320">
        <f t="shared" si="30"/>
        <v>0.66491089544363158</v>
      </c>
      <c r="O158" s="320">
        <f t="shared" si="30"/>
        <v>0.66906797894908965</v>
      </c>
      <c r="P158" s="320">
        <f t="shared" si="30"/>
        <v>0.670776139838829</v>
      </c>
      <c r="Q158" s="320">
        <f t="shared" si="30"/>
        <v>0.67240143929539009</v>
      </c>
      <c r="R158" s="320">
        <f t="shared" si="30"/>
        <v>0.67725501792694109</v>
      </c>
      <c r="S158" s="320">
        <f t="shared" si="30"/>
        <v>0.68845253329406875</v>
      </c>
      <c r="T158" s="320">
        <f t="shared" si="30"/>
        <v>0.68959274866766063</v>
      </c>
      <c r="U158" s="320">
        <f t="shared" si="30"/>
        <v>0.68867933383507363</v>
      </c>
      <c r="V158" s="320">
        <f t="shared" si="30"/>
        <v>0.6766894371283102</v>
      </c>
      <c r="W158" s="320">
        <f t="shared" si="30"/>
        <v>0.67557754849848184</v>
      </c>
      <c r="DA158" s="141"/>
    </row>
    <row r="159" spans="1:105" ht="12" customHeight="1" x14ac:dyDescent="0.3">
      <c r="A159" s="62" t="s">
        <v>1532</v>
      </c>
      <c r="B159" s="320">
        <f t="shared" ref="B159:W159" si="31">IF(B$88=0,0,B$88/B$48)</f>
        <v>4.2422702059135758E-2</v>
      </c>
      <c r="C159" s="320">
        <f t="shared" si="31"/>
        <v>4.4365058525749526E-2</v>
      </c>
      <c r="D159" s="320">
        <f t="shared" si="31"/>
        <v>4.5469299655715271E-2</v>
      </c>
      <c r="E159" s="320">
        <f t="shared" si="31"/>
        <v>4.0020612341708464E-2</v>
      </c>
      <c r="F159" s="320">
        <f t="shared" si="31"/>
        <v>3.8628893315009176E-2</v>
      </c>
      <c r="G159" s="320">
        <f t="shared" si="31"/>
        <v>3.9492124029842847E-2</v>
      </c>
      <c r="H159" s="320">
        <f t="shared" si="31"/>
        <v>3.2074596060389524E-2</v>
      </c>
      <c r="I159" s="320">
        <f t="shared" si="31"/>
        <v>3.9279288559916005E-2</v>
      </c>
      <c r="J159" s="320">
        <f t="shared" si="31"/>
        <v>3.6804847545254218E-2</v>
      </c>
      <c r="K159" s="320">
        <f t="shared" si="31"/>
        <v>3.9619754758496169E-2</v>
      </c>
      <c r="L159" s="320">
        <f t="shared" si="31"/>
        <v>2.9717599848542893E-2</v>
      </c>
      <c r="M159" s="320">
        <f t="shared" si="31"/>
        <v>4.6975858934484575E-2</v>
      </c>
      <c r="N159" s="320">
        <f t="shared" si="31"/>
        <v>4.7983548538664537E-2</v>
      </c>
      <c r="O159" s="320">
        <f t="shared" si="31"/>
        <v>4.6402588235457065E-2</v>
      </c>
      <c r="P159" s="320">
        <f t="shared" si="31"/>
        <v>4.5881337431493953E-2</v>
      </c>
      <c r="Q159" s="320">
        <f t="shared" si="31"/>
        <v>4.5323754984359532E-2</v>
      </c>
      <c r="R159" s="320">
        <f t="shared" si="31"/>
        <v>4.298959403699372E-2</v>
      </c>
      <c r="S159" s="320">
        <f t="shared" si="31"/>
        <v>3.8376777085624134E-2</v>
      </c>
      <c r="T159" s="320">
        <f t="shared" si="31"/>
        <v>3.7952007796303207E-2</v>
      </c>
      <c r="U159" s="320">
        <f t="shared" si="31"/>
        <v>3.7767647749244272E-2</v>
      </c>
      <c r="V159" s="320">
        <f t="shared" si="31"/>
        <v>4.1806133285307252E-2</v>
      </c>
      <c r="W159" s="320">
        <f t="shared" si="31"/>
        <v>4.2544734817683824E-2</v>
      </c>
      <c r="DA159" s="141"/>
    </row>
    <row r="160" spans="1:105" ht="12" customHeight="1" x14ac:dyDescent="0.3">
      <c r="A160" s="203" t="s">
        <v>1534</v>
      </c>
      <c r="B160" s="271">
        <f t="shared" ref="B160:W160" si="32">IF(B$89=0,0,B$89/B$48)</f>
        <v>8.9303749423673071E-2</v>
      </c>
      <c r="C160" s="271">
        <f t="shared" si="32"/>
        <v>8.9981592060695142E-2</v>
      </c>
      <c r="D160" s="271">
        <f t="shared" si="32"/>
        <v>8.9863102431449168E-2</v>
      </c>
      <c r="E160" s="271">
        <f t="shared" si="32"/>
        <v>8.7648607317115435E-2</v>
      </c>
      <c r="F160" s="271">
        <f t="shared" si="32"/>
        <v>8.7389956438954558E-2</v>
      </c>
      <c r="G160" s="271">
        <f t="shared" si="32"/>
        <v>8.8332635282002012E-2</v>
      </c>
      <c r="H160" s="271">
        <f t="shared" si="32"/>
        <v>8.2221723730229374E-2</v>
      </c>
      <c r="I160" s="271">
        <f t="shared" si="32"/>
        <v>8.9017806609211367E-2</v>
      </c>
      <c r="J160" s="271">
        <f t="shared" si="32"/>
        <v>8.6082457751685285E-2</v>
      </c>
      <c r="K160" s="271">
        <f t="shared" si="32"/>
        <v>8.7536607697417515E-2</v>
      </c>
      <c r="L160" s="271">
        <f t="shared" si="32"/>
        <v>7.9576736682017632E-2</v>
      </c>
      <c r="M160" s="271">
        <f t="shared" si="32"/>
        <v>9.333568296981759E-2</v>
      </c>
      <c r="N160" s="271">
        <f t="shared" si="32"/>
        <v>9.4746627571468595E-2</v>
      </c>
      <c r="O160" s="271">
        <f t="shared" si="32"/>
        <v>9.3517034831218884E-2</v>
      </c>
      <c r="P160" s="271">
        <f t="shared" si="32"/>
        <v>9.2920446410788129E-2</v>
      </c>
      <c r="Q160" s="271">
        <f t="shared" si="32"/>
        <v>9.2710591566192463E-2</v>
      </c>
      <c r="R160" s="271">
        <f t="shared" si="32"/>
        <v>9.1056639683730747E-2</v>
      </c>
      <c r="S160" s="271">
        <f t="shared" si="32"/>
        <v>8.766725522279234E-2</v>
      </c>
      <c r="T160" s="271">
        <f t="shared" si="32"/>
        <v>8.6861988909682969E-2</v>
      </c>
      <c r="U160" s="271">
        <f t="shared" si="32"/>
        <v>8.6769417760448053E-2</v>
      </c>
      <c r="V160" s="271">
        <f t="shared" si="32"/>
        <v>9.0097229817629104E-2</v>
      </c>
      <c r="W160" s="271">
        <f t="shared" si="32"/>
        <v>9.0687015739033941E-2</v>
      </c>
      <c r="DA160" s="79"/>
    </row>
    <row r="161" spans="1:105" ht="12" customHeight="1" x14ac:dyDescent="0.3">
      <c r="A161" s="62" t="s">
        <v>1535</v>
      </c>
      <c r="B161" s="320">
        <f t="shared" ref="B161:W161" si="33">IF(B$90=0,0,B$90/B$48)</f>
        <v>4.964298044617272E-2</v>
      </c>
      <c r="C161" s="320">
        <f t="shared" si="33"/>
        <v>4.850492387463097E-2</v>
      </c>
      <c r="D161" s="320">
        <f t="shared" si="33"/>
        <v>4.7354084813941974E-2</v>
      </c>
      <c r="E161" s="320">
        <f t="shared" si="33"/>
        <v>5.0233539832492936E-2</v>
      </c>
      <c r="F161" s="320">
        <f t="shared" si="33"/>
        <v>5.1276000013278034E-2</v>
      </c>
      <c r="G161" s="320">
        <f t="shared" si="33"/>
        <v>5.1411648839529853E-2</v>
      </c>
      <c r="H161" s="320">
        <f t="shared" si="33"/>
        <v>5.223534656301157E-2</v>
      </c>
      <c r="I161" s="320">
        <f t="shared" si="33"/>
        <v>5.2295798968023943E-2</v>
      </c>
      <c r="J161" s="320">
        <f t="shared" si="33"/>
        <v>5.1673792464177991E-2</v>
      </c>
      <c r="K161" s="320">
        <f t="shared" si="33"/>
        <v>5.049629993409941E-2</v>
      </c>
      <c r="L161" s="320">
        <f t="shared" si="33"/>
        <v>5.1793903318034802E-2</v>
      </c>
      <c r="M161" s="320">
        <f t="shared" si="33"/>
        <v>4.9418190724200034E-2</v>
      </c>
      <c r="N161" s="320">
        <f t="shared" si="33"/>
        <v>4.9887051426133887E-2</v>
      </c>
      <c r="O161" s="320">
        <f t="shared" si="33"/>
        <v>5.0135490454362892E-2</v>
      </c>
      <c r="P161" s="320">
        <f t="shared" si="33"/>
        <v>5.0026216766654689E-2</v>
      </c>
      <c r="Q161" s="320">
        <f t="shared" si="33"/>
        <v>5.0337642923700125E-2</v>
      </c>
      <c r="R161" s="320">
        <f t="shared" si="33"/>
        <v>5.0865886271535911E-2</v>
      </c>
      <c r="S161" s="320">
        <f t="shared" si="33"/>
        <v>5.1789000981177072E-2</v>
      </c>
      <c r="T161" s="320">
        <f t="shared" si="33"/>
        <v>5.1380849322127442E-2</v>
      </c>
      <c r="U161" s="320">
        <f t="shared" si="33"/>
        <v>5.1460635445771896E-2</v>
      </c>
      <c r="V161" s="320">
        <f t="shared" si="33"/>
        <v>5.1012887859404075E-2</v>
      </c>
      <c r="W161" s="320">
        <f t="shared" si="33"/>
        <v>5.0912158954544907E-2</v>
      </c>
      <c r="DA161" s="141"/>
    </row>
    <row r="162" spans="1:105" ht="12" customHeight="1" x14ac:dyDescent="0.3">
      <c r="A162" s="63" t="s">
        <v>1542</v>
      </c>
      <c r="B162" s="328">
        <f t="shared" ref="B162:W162" si="34">IF(B$96=0,0,B$96/B$48)</f>
        <v>3.9660768977500351E-2</v>
      </c>
      <c r="C162" s="328">
        <f t="shared" si="34"/>
        <v>4.1476668186064179E-2</v>
      </c>
      <c r="D162" s="328">
        <f t="shared" si="34"/>
        <v>4.2509017617507194E-2</v>
      </c>
      <c r="E162" s="328">
        <f t="shared" si="34"/>
        <v>3.7415067484622498E-2</v>
      </c>
      <c r="F162" s="328">
        <f t="shared" si="34"/>
        <v>3.6113956425676531E-2</v>
      </c>
      <c r="G162" s="328">
        <f t="shared" si="34"/>
        <v>3.6920986442472173E-2</v>
      </c>
      <c r="H162" s="328">
        <f t="shared" si="34"/>
        <v>2.9986377167217807E-2</v>
      </c>
      <c r="I162" s="328">
        <f t="shared" si="34"/>
        <v>3.6722007641187417E-2</v>
      </c>
      <c r="J162" s="328">
        <f t="shared" si="34"/>
        <v>3.4408665287507294E-2</v>
      </c>
      <c r="K162" s="328">
        <f t="shared" si="34"/>
        <v>3.7040307763318105E-2</v>
      </c>
      <c r="L162" s="328">
        <f t="shared" si="34"/>
        <v>2.7782833363982826E-2</v>
      </c>
      <c r="M162" s="328">
        <f t="shared" si="34"/>
        <v>4.391749224561755E-2</v>
      </c>
      <c r="N162" s="328">
        <f t="shared" si="34"/>
        <v>4.4859576145334708E-2</v>
      </c>
      <c r="O162" s="328">
        <f t="shared" si="34"/>
        <v>4.3381544376855992E-2</v>
      </c>
      <c r="P162" s="328">
        <f t="shared" si="34"/>
        <v>4.289422964413344E-2</v>
      </c>
      <c r="Q162" s="328">
        <f t="shared" si="34"/>
        <v>4.2372948642492331E-2</v>
      </c>
      <c r="R162" s="328">
        <f t="shared" si="34"/>
        <v>4.0190753412194836E-2</v>
      </c>
      <c r="S162" s="328">
        <f t="shared" si="34"/>
        <v>3.5878254241615275E-2</v>
      </c>
      <c r="T162" s="328">
        <f t="shared" si="34"/>
        <v>3.5481139587555527E-2</v>
      </c>
      <c r="U162" s="328">
        <f t="shared" si="34"/>
        <v>3.5308782314676164E-2</v>
      </c>
      <c r="V162" s="328">
        <f t="shared" si="34"/>
        <v>3.9084341958225029E-2</v>
      </c>
      <c r="W162" s="328">
        <f t="shared" si="34"/>
        <v>3.9774856784489027E-2</v>
      </c>
      <c r="DA162" s="149"/>
    </row>
    <row r="163" spans="1:105" ht="12" hidden="1" customHeight="1" x14ac:dyDescent="0.3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3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3">
      <c r="A165" s="35" t="s">
        <v>51</v>
      </c>
      <c r="B165" s="234">
        <f t="shared" ref="B165:W165" si="35">SUM(B166:B170,B172:B174,B176:B178)</f>
        <v>1.0000000000000002</v>
      </c>
      <c r="C165" s="234">
        <f t="shared" si="35"/>
        <v>1.0000000000000004</v>
      </c>
      <c r="D165" s="234">
        <f t="shared" si="35"/>
        <v>0.99999999999999967</v>
      </c>
      <c r="E165" s="234">
        <f t="shared" si="35"/>
        <v>1</v>
      </c>
      <c r="F165" s="234">
        <f t="shared" si="35"/>
        <v>1.0000000000000002</v>
      </c>
      <c r="G165" s="234">
        <f t="shared" si="35"/>
        <v>1.0000000000000002</v>
      </c>
      <c r="H165" s="234">
        <f t="shared" si="35"/>
        <v>1.0000000000000002</v>
      </c>
      <c r="I165" s="234">
        <f t="shared" si="35"/>
        <v>1.0000000000000004</v>
      </c>
      <c r="J165" s="234">
        <f t="shared" si="35"/>
        <v>1</v>
      </c>
      <c r="K165" s="234">
        <f t="shared" si="35"/>
        <v>1</v>
      </c>
      <c r="L165" s="234">
        <f t="shared" si="35"/>
        <v>1.0000000000000004</v>
      </c>
      <c r="M165" s="234">
        <f t="shared" si="35"/>
        <v>1.0000000000000002</v>
      </c>
      <c r="N165" s="234">
        <f t="shared" si="35"/>
        <v>1</v>
      </c>
      <c r="O165" s="234">
        <f t="shared" si="35"/>
        <v>0.99999999999999967</v>
      </c>
      <c r="P165" s="234">
        <f t="shared" si="35"/>
        <v>1.0000000000000004</v>
      </c>
      <c r="Q165" s="234">
        <f t="shared" si="35"/>
        <v>1</v>
      </c>
      <c r="R165" s="234">
        <f t="shared" si="35"/>
        <v>1.0000000000000002</v>
      </c>
      <c r="S165" s="234">
        <f t="shared" si="35"/>
        <v>1.0000000000000002</v>
      </c>
      <c r="T165" s="234">
        <f t="shared" si="35"/>
        <v>1</v>
      </c>
      <c r="U165" s="234">
        <f t="shared" si="35"/>
        <v>1.0000000000000002</v>
      </c>
      <c r="V165" s="234">
        <f t="shared" si="35"/>
        <v>0.99999999999999989</v>
      </c>
      <c r="W165" s="234">
        <f t="shared" si="35"/>
        <v>0.99999999999999967</v>
      </c>
      <c r="DA165" s="95"/>
    </row>
    <row r="166" spans="1:105" ht="12" customHeight="1" x14ac:dyDescent="0.3">
      <c r="A166" s="55" t="s">
        <v>92</v>
      </c>
      <c r="B166" s="268">
        <f t="shared" ref="B166:W166" si="36">IF(B$100=0,0,B$100/B$99)</f>
        <v>8.5713848319409324E-3</v>
      </c>
      <c r="C166" s="268">
        <f t="shared" si="36"/>
        <v>8.4733943465582131E-3</v>
      </c>
      <c r="D166" s="268">
        <f t="shared" si="36"/>
        <v>8.445772105622331E-3</v>
      </c>
      <c r="E166" s="268">
        <f t="shared" si="36"/>
        <v>8.4438002892851857E-3</v>
      </c>
      <c r="F166" s="268">
        <f t="shared" si="36"/>
        <v>8.4736195657159358E-3</v>
      </c>
      <c r="G166" s="268">
        <f t="shared" si="36"/>
        <v>8.4302092963971474E-3</v>
      </c>
      <c r="H166" s="268">
        <f t="shared" si="36"/>
        <v>8.5869491644438526E-3</v>
      </c>
      <c r="I166" s="268">
        <f t="shared" si="36"/>
        <v>8.4957892345642865E-3</v>
      </c>
      <c r="J166" s="268">
        <f t="shared" si="36"/>
        <v>8.5783435337768079E-3</v>
      </c>
      <c r="K166" s="268">
        <f t="shared" si="36"/>
        <v>8.5541110080530162E-3</v>
      </c>
      <c r="L166" s="268">
        <f t="shared" si="36"/>
        <v>8.6880287543030666E-3</v>
      </c>
      <c r="M166" s="268">
        <f t="shared" si="36"/>
        <v>8.4503463242308705E-3</v>
      </c>
      <c r="N166" s="268">
        <f t="shared" si="36"/>
        <v>8.3951985667838677E-3</v>
      </c>
      <c r="O166" s="268">
        <f t="shared" si="36"/>
        <v>8.4655417199049638E-3</v>
      </c>
      <c r="P166" s="268">
        <f t="shared" si="36"/>
        <v>8.4524240904258578E-3</v>
      </c>
      <c r="Q166" s="268">
        <f t="shared" si="36"/>
        <v>8.4599870677789998E-3</v>
      </c>
      <c r="R166" s="268">
        <f t="shared" si="36"/>
        <v>8.4555502190042254E-3</v>
      </c>
      <c r="S166" s="268">
        <f t="shared" si="36"/>
        <v>8.5079485175298068E-3</v>
      </c>
      <c r="T166" s="268">
        <f t="shared" si="36"/>
        <v>8.5409952361785776E-3</v>
      </c>
      <c r="U166" s="268">
        <f t="shared" si="36"/>
        <v>8.5413865172428178E-3</v>
      </c>
      <c r="V166" s="268">
        <f t="shared" si="36"/>
        <v>8.4369543526332594E-3</v>
      </c>
      <c r="W166" s="268">
        <f t="shared" si="36"/>
        <v>8.4657021615138148E-3</v>
      </c>
      <c r="DA166" s="76"/>
    </row>
    <row r="167" spans="1:105" ht="12" customHeight="1" x14ac:dyDescent="0.3">
      <c r="A167" s="202" t="s">
        <v>93</v>
      </c>
      <c r="B167" s="269">
        <f t="shared" ref="B167:W167" si="37">IF(B$101=0,0,B$101/B$99)</f>
        <v>2.4944244157328204E-3</v>
      </c>
      <c r="C167" s="269">
        <f t="shared" si="37"/>
        <v>2.4659074533001793E-3</v>
      </c>
      <c r="D167" s="269">
        <f t="shared" si="37"/>
        <v>2.4578688931889878E-3</v>
      </c>
      <c r="E167" s="269">
        <f t="shared" si="37"/>
        <v>2.4572950597990329E-3</v>
      </c>
      <c r="F167" s="269">
        <f t="shared" si="37"/>
        <v>2.4659729960539974E-3</v>
      </c>
      <c r="G167" s="269">
        <f t="shared" si="37"/>
        <v>2.4533398407581564E-3</v>
      </c>
      <c r="H167" s="269">
        <f t="shared" si="37"/>
        <v>2.4989539114643852E-3</v>
      </c>
      <c r="I167" s="269">
        <f t="shared" si="37"/>
        <v>2.472424761357775E-3</v>
      </c>
      <c r="J167" s="269">
        <f t="shared" si="37"/>
        <v>2.496449520905619E-3</v>
      </c>
      <c r="K167" s="269">
        <f t="shared" si="37"/>
        <v>2.4893974278068411E-3</v>
      </c>
      <c r="L167" s="269">
        <f t="shared" si="37"/>
        <v>2.5283698578745279E-3</v>
      </c>
      <c r="M167" s="269">
        <f t="shared" si="37"/>
        <v>2.4592000716162498E-3</v>
      </c>
      <c r="N167" s="269">
        <f t="shared" si="37"/>
        <v>2.443151099910289E-3</v>
      </c>
      <c r="O167" s="269">
        <f t="shared" si="37"/>
        <v>2.4636222002126615E-3</v>
      </c>
      <c r="P167" s="269">
        <f t="shared" si="37"/>
        <v>2.4598047382866405E-3</v>
      </c>
      <c r="Q167" s="269">
        <f t="shared" si="37"/>
        <v>2.4620056983106261E-3</v>
      </c>
      <c r="R167" s="269">
        <f t="shared" si="37"/>
        <v>2.4607144969318868E-3</v>
      </c>
      <c r="S167" s="269">
        <f t="shared" si="37"/>
        <v>2.475963327517349E-3</v>
      </c>
      <c r="T167" s="269">
        <f t="shared" si="37"/>
        <v>2.4855805064765962E-3</v>
      </c>
      <c r="U167" s="269">
        <f t="shared" si="37"/>
        <v>2.485694376179006E-3</v>
      </c>
      <c r="V167" s="269">
        <f t="shared" si="37"/>
        <v>2.4603024165160844E-3</v>
      </c>
      <c r="W167" s="269">
        <f t="shared" si="37"/>
        <v>2.4636688915553417E-3</v>
      </c>
      <c r="DA167" s="77"/>
    </row>
    <row r="168" spans="1:105" ht="12" customHeight="1" x14ac:dyDescent="0.3">
      <c r="A168" s="202" t="s">
        <v>94</v>
      </c>
      <c r="B168" s="269">
        <f t="shared" ref="B168:W168" si="38">IF(B$102=0,0,B$102/B$99)</f>
        <v>2.1955772417278873E-2</v>
      </c>
      <c r="C168" s="269">
        <f t="shared" si="38"/>
        <v>2.3021307558768384E-2</v>
      </c>
      <c r="D168" s="269">
        <f t="shared" si="38"/>
        <v>2.3795101251014431E-2</v>
      </c>
      <c r="E168" s="269">
        <f t="shared" si="38"/>
        <v>2.0903749252796793E-2</v>
      </c>
      <c r="F168" s="269">
        <f t="shared" si="38"/>
        <v>2.007581911338498E-2</v>
      </c>
      <c r="G168" s="269">
        <f t="shared" si="38"/>
        <v>2.0363966530832993E-2</v>
      </c>
      <c r="H168" s="269">
        <f t="shared" si="38"/>
        <v>1.7225875856816224E-2</v>
      </c>
      <c r="I168" s="269">
        <f t="shared" si="38"/>
        <v>2.0030365785365278E-2</v>
      </c>
      <c r="J168" s="269">
        <f t="shared" si="38"/>
        <v>1.9260769929071306E-2</v>
      </c>
      <c r="K168" s="269">
        <f t="shared" si="38"/>
        <v>2.0667858290233945E-2</v>
      </c>
      <c r="L168" s="269">
        <f t="shared" si="38"/>
        <v>1.633719147142082E-2</v>
      </c>
      <c r="M168" s="269">
        <f t="shared" si="38"/>
        <v>2.3629728703399727E-2</v>
      </c>
      <c r="N168" s="269">
        <f t="shared" si="38"/>
        <v>2.3822798031579481E-2</v>
      </c>
      <c r="O168" s="269">
        <f t="shared" si="38"/>
        <v>2.3201047539245716E-2</v>
      </c>
      <c r="P168" s="269">
        <f t="shared" si="38"/>
        <v>2.305169594358436E-2</v>
      </c>
      <c r="Q168" s="269">
        <f t="shared" si="38"/>
        <v>2.2756231626285567E-2</v>
      </c>
      <c r="R168" s="269">
        <f t="shared" si="38"/>
        <v>2.1769621725963372E-2</v>
      </c>
      <c r="S168" s="269">
        <f t="shared" si="38"/>
        <v>1.9806174561896601E-2</v>
      </c>
      <c r="T168" s="269">
        <f t="shared" si="38"/>
        <v>1.9749476214512326E-2</v>
      </c>
      <c r="U168" s="269">
        <f t="shared" si="38"/>
        <v>1.966362225362539E-2</v>
      </c>
      <c r="V168" s="269">
        <f t="shared" si="38"/>
        <v>2.1211586108530186E-2</v>
      </c>
      <c r="W168" s="269">
        <f t="shared" si="38"/>
        <v>2.1607639450845272E-2</v>
      </c>
      <c r="DA168" s="77"/>
    </row>
    <row r="169" spans="1:105" ht="12" customHeight="1" x14ac:dyDescent="0.3">
      <c r="A169" s="202" t="s">
        <v>95</v>
      </c>
      <c r="B169" s="269">
        <f t="shared" ref="B169:W169" si="39">IF(B$103=0,0,B$103/B$99)</f>
        <v>7.6219015130653232E-3</v>
      </c>
      <c r="C169" s="269">
        <f t="shared" si="39"/>
        <v>7.5347657883897291E-3</v>
      </c>
      <c r="D169" s="269">
        <f t="shared" si="39"/>
        <v>7.5102033630510719E-3</v>
      </c>
      <c r="E169" s="269">
        <f t="shared" si="39"/>
        <v>7.5084499719458696E-3</v>
      </c>
      <c r="F169" s="269">
        <f t="shared" si="39"/>
        <v>7.5349660592062533E-3</v>
      </c>
      <c r="G169" s="269">
        <f t="shared" si="39"/>
        <v>7.4963645025277496E-3</v>
      </c>
      <c r="H169" s="269">
        <f t="shared" si="39"/>
        <v>7.6357417281273975E-3</v>
      </c>
      <c r="I169" s="269">
        <f t="shared" si="39"/>
        <v>7.5546799136011339E-3</v>
      </c>
      <c r="J169" s="269">
        <f t="shared" si="39"/>
        <v>7.6280893743143176E-3</v>
      </c>
      <c r="K169" s="269">
        <f t="shared" si="39"/>
        <v>7.6065411731658554E-3</v>
      </c>
      <c r="L169" s="269">
        <f t="shared" si="39"/>
        <v>7.7256243659967238E-3</v>
      </c>
      <c r="M169" s="269">
        <f t="shared" si="39"/>
        <v>7.51427087890961E-3</v>
      </c>
      <c r="N169" s="269">
        <f t="shared" si="39"/>
        <v>7.465232038142461E-3</v>
      </c>
      <c r="O169" s="269">
        <f t="shared" si="39"/>
        <v>7.5277830256106166E-3</v>
      </c>
      <c r="P169" s="269">
        <f t="shared" si="39"/>
        <v>7.5161184834234493E-3</v>
      </c>
      <c r="Q169" s="269">
        <f t="shared" si="39"/>
        <v>7.5228436824037086E-3</v>
      </c>
      <c r="R169" s="269">
        <f t="shared" si="39"/>
        <v>7.5188983194252939E-3</v>
      </c>
      <c r="S169" s="269">
        <f t="shared" si="39"/>
        <v>7.5654922687864159E-3</v>
      </c>
      <c r="T169" s="269">
        <f t="shared" si="39"/>
        <v>7.5948782828097654E-3</v>
      </c>
      <c r="U169" s="269">
        <f t="shared" si="39"/>
        <v>7.5952262202544181E-3</v>
      </c>
      <c r="V169" s="269">
        <f t="shared" si="39"/>
        <v>7.517639176704876E-3</v>
      </c>
      <c r="W169" s="269">
        <f t="shared" si="39"/>
        <v>7.5279256945217929E-3</v>
      </c>
      <c r="DA169" s="77"/>
    </row>
    <row r="170" spans="1:105" ht="12" customHeight="1" x14ac:dyDescent="0.3">
      <c r="A170" s="56" t="s">
        <v>96</v>
      </c>
      <c r="B170" s="270">
        <f t="shared" ref="B170:W170" si="40">IF(B$104=0,0,B$104/B$99)</f>
        <v>1.2116773210538849E-2</v>
      </c>
      <c r="C170" s="270">
        <f t="shared" si="40"/>
        <v>1.211925811756877E-2</v>
      </c>
      <c r="D170" s="270">
        <f t="shared" si="40"/>
        <v>1.2242566558627623E-2</v>
      </c>
      <c r="E170" s="270">
        <f t="shared" si="40"/>
        <v>1.1832698912738089E-2</v>
      </c>
      <c r="F170" s="270">
        <f t="shared" si="40"/>
        <v>1.1826482436341396E-2</v>
      </c>
      <c r="G170" s="270">
        <f t="shared" si="40"/>
        <v>1.1783633199380104E-2</v>
      </c>
      <c r="H170" s="270">
        <f t="shared" si="40"/>
        <v>1.1996610118256859E-2</v>
      </c>
      <c r="I170" s="270">
        <f t="shared" si="40"/>
        <v>1.1862831340388661E-2</v>
      </c>
      <c r="J170" s="270">
        <f t="shared" si="40"/>
        <v>1.1938707135790858E-2</v>
      </c>
      <c r="K170" s="270">
        <f t="shared" si="40"/>
        <v>1.1965689966796634E-2</v>
      </c>
      <c r="L170" s="270">
        <f t="shared" si="40"/>
        <v>1.2376316598875153E-2</v>
      </c>
      <c r="M170" s="270">
        <f t="shared" si="40"/>
        <v>1.2380989708939924E-2</v>
      </c>
      <c r="N170" s="270">
        <f t="shared" si="40"/>
        <v>1.2347555716934737E-2</v>
      </c>
      <c r="O170" s="270">
        <f t="shared" si="40"/>
        <v>1.2465610691372801E-2</v>
      </c>
      <c r="P170" s="270">
        <f t="shared" si="40"/>
        <v>1.2699309600273601E-2</v>
      </c>
      <c r="Q170" s="270">
        <f t="shared" si="40"/>
        <v>1.2889628124277972E-2</v>
      </c>
      <c r="R170" s="270">
        <f t="shared" si="40"/>
        <v>1.3090811574344462E-2</v>
      </c>
      <c r="S170" s="270">
        <f t="shared" si="40"/>
        <v>1.320259806402508E-2</v>
      </c>
      <c r="T170" s="270">
        <f t="shared" si="40"/>
        <v>1.3134507672259262E-2</v>
      </c>
      <c r="U170" s="270">
        <f t="shared" si="40"/>
        <v>1.3299201205225434E-2</v>
      </c>
      <c r="V170" s="270">
        <f t="shared" si="40"/>
        <v>1.3228089599653456E-2</v>
      </c>
      <c r="W170" s="270">
        <f t="shared" si="40"/>
        <v>1.2580954582802001E-2</v>
      </c>
      <c r="DA170" s="78"/>
    </row>
    <row r="171" spans="1:105" ht="12" customHeight="1" x14ac:dyDescent="0.3">
      <c r="A171" s="203" t="s">
        <v>1555</v>
      </c>
      <c r="B171" s="271">
        <f t="shared" ref="B171:W171" si="41">IF(B$110=0,0,B$110/B$99)</f>
        <v>0.72205909441429394</v>
      </c>
      <c r="C171" s="271">
        <f t="shared" si="41"/>
        <v>0.71398247590400188</v>
      </c>
      <c r="D171" s="271">
        <f t="shared" si="41"/>
        <v>0.70791792052818925</v>
      </c>
      <c r="E171" s="271">
        <f t="shared" si="41"/>
        <v>0.73074301483720627</v>
      </c>
      <c r="F171" s="271">
        <f t="shared" si="41"/>
        <v>0.73711556108562526</v>
      </c>
      <c r="G171" s="271">
        <f t="shared" si="41"/>
        <v>0.73500546999441541</v>
      </c>
      <c r="H171" s="271">
        <f t="shared" si="41"/>
        <v>0.7588536457753533</v>
      </c>
      <c r="I171" s="271">
        <f t="shared" si="41"/>
        <v>0.73739040427300939</v>
      </c>
      <c r="J171" s="271">
        <f t="shared" si="41"/>
        <v>0.74312866857110516</v>
      </c>
      <c r="K171" s="271">
        <f t="shared" si="41"/>
        <v>0.73223015005803782</v>
      </c>
      <c r="L171" s="271">
        <f t="shared" si="41"/>
        <v>0.76519934107999388</v>
      </c>
      <c r="M171" s="271">
        <f t="shared" si="41"/>
        <v>0.70906495020662019</v>
      </c>
      <c r="N171" s="271">
        <f t="shared" si="41"/>
        <v>0.70770778434480286</v>
      </c>
      <c r="O171" s="271">
        <f t="shared" si="41"/>
        <v>0.71228409539158155</v>
      </c>
      <c r="P171" s="271">
        <f t="shared" si="41"/>
        <v>0.71325454933286625</v>
      </c>
      <c r="Q171" s="271">
        <f t="shared" si="41"/>
        <v>0.71535760924899405</v>
      </c>
      <c r="R171" s="271">
        <f t="shared" si="41"/>
        <v>0.72283967499048785</v>
      </c>
      <c r="S171" s="271">
        <f t="shared" si="41"/>
        <v>0.73787251496606532</v>
      </c>
      <c r="T171" s="271">
        <f t="shared" si="41"/>
        <v>0.73823837901032141</v>
      </c>
      <c r="U171" s="271">
        <f t="shared" si="41"/>
        <v>0.7388229664922632</v>
      </c>
      <c r="V171" s="271">
        <f t="shared" si="41"/>
        <v>0.72645743029773857</v>
      </c>
      <c r="W171" s="271">
        <f t="shared" si="41"/>
        <v>0.72454616125378346</v>
      </c>
      <c r="DA171" s="79"/>
    </row>
    <row r="172" spans="1:105" ht="12" customHeight="1" x14ac:dyDescent="0.3">
      <c r="A172" s="62" t="s">
        <v>1556</v>
      </c>
      <c r="B172" s="320">
        <f t="shared" ref="B172:W172" si="42">IF(B$111=0,0,B$111/B$99)</f>
        <v>0.62589994448384756</v>
      </c>
      <c r="C172" s="320">
        <f t="shared" si="42"/>
        <v>0.61315662823779227</v>
      </c>
      <c r="D172" s="320">
        <f t="shared" si="42"/>
        <v>0.60370310788940762</v>
      </c>
      <c r="E172" s="320">
        <f t="shared" si="42"/>
        <v>0.63919138457316549</v>
      </c>
      <c r="F172" s="320">
        <f t="shared" si="42"/>
        <v>0.64918999584423787</v>
      </c>
      <c r="G172" s="320">
        <f t="shared" si="42"/>
        <v>0.6458179126814283</v>
      </c>
      <c r="H172" s="320">
        <f t="shared" si="42"/>
        <v>0.68340990607365804</v>
      </c>
      <c r="I172" s="320">
        <f t="shared" si="42"/>
        <v>0.64966390984092071</v>
      </c>
      <c r="J172" s="320">
        <f t="shared" si="42"/>
        <v>0.65877275395396218</v>
      </c>
      <c r="K172" s="320">
        <f t="shared" si="42"/>
        <v>0.64171164557090954</v>
      </c>
      <c r="L172" s="320">
        <f t="shared" si="42"/>
        <v>0.69364775025978498</v>
      </c>
      <c r="M172" s="320">
        <f t="shared" si="42"/>
        <v>0.60557441559815495</v>
      </c>
      <c r="N172" s="320">
        <f t="shared" si="42"/>
        <v>0.60337166880561177</v>
      </c>
      <c r="O172" s="320">
        <f t="shared" si="42"/>
        <v>0.61067104500698277</v>
      </c>
      <c r="P172" s="320">
        <f t="shared" si="42"/>
        <v>0.61229561041410907</v>
      </c>
      <c r="Q172" s="320">
        <f t="shared" si="42"/>
        <v>0.61569270804597998</v>
      </c>
      <c r="R172" s="320">
        <f t="shared" si="42"/>
        <v>0.62749580460911247</v>
      </c>
      <c r="S172" s="320">
        <f t="shared" si="42"/>
        <v>0.65112790525480968</v>
      </c>
      <c r="T172" s="320">
        <f t="shared" si="42"/>
        <v>0.65169689246033047</v>
      </c>
      <c r="U172" s="320">
        <f t="shared" si="42"/>
        <v>0.65270268957711519</v>
      </c>
      <c r="V172" s="320">
        <f t="shared" si="42"/>
        <v>0.63316952942049165</v>
      </c>
      <c r="W172" s="320">
        <f t="shared" si="42"/>
        <v>0.62991172061066214</v>
      </c>
      <c r="DA172" s="141"/>
    </row>
    <row r="173" spans="1:105" ht="12" customHeight="1" x14ac:dyDescent="0.3">
      <c r="A173" s="62" t="s">
        <v>1563</v>
      </c>
      <c r="B173" s="320">
        <f t="shared" ref="B173:W173" si="43">IF(B$117=0,0,B$117/B$99)</f>
        <v>9.6159149930446386E-2</v>
      </c>
      <c r="C173" s="320">
        <f t="shared" si="43"/>
        <v>0.10082584766620968</v>
      </c>
      <c r="D173" s="320">
        <f t="shared" si="43"/>
        <v>0.10421481263878167</v>
      </c>
      <c r="E173" s="320">
        <f t="shared" si="43"/>
        <v>9.155163026404084E-2</v>
      </c>
      <c r="F173" s="320">
        <f t="shared" si="43"/>
        <v>8.7925565241387421E-2</v>
      </c>
      <c r="G173" s="320">
        <f t="shared" si="43"/>
        <v>8.9187557312987109E-2</v>
      </c>
      <c r="H173" s="320">
        <f t="shared" si="43"/>
        <v>7.5443739701695281E-2</v>
      </c>
      <c r="I173" s="320">
        <f t="shared" si="43"/>
        <v>8.7726494432088714E-2</v>
      </c>
      <c r="J173" s="320">
        <f t="shared" si="43"/>
        <v>8.4355914617143021E-2</v>
      </c>
      <c r="K173" s="320">
        <f t="shared" si="43"/>
        <v>9.0518504487128268E-2</v>
      </c>
      <c r="L173" s="320">
        <f t="shared" si="43"/>
        <v>7.1551590820208802E-2</v>
      </c>
      <c r="M173" s="320">
        <f t="shared" si="43"/>
        <v>0.10349053460846531</v>
      </c>
      <c r="N173" s="320">
        <f t="shared" si="43"/>
        <v>0.10433611553919109</v>
      </c>
      <c r="O173" s="320">
        <f t="shared" si="43"/>
        <v>0.10161305038459877</v>
      </c>
      <c r="P173" s="320">
        <f t="shared" si="43"/>
        <v>0.10095893891875717</v>
      </c>
      <c r="Q173" s="320">
        <f t="shared" si="43"/>
        <v>9.9664901203014022E-2</v>
      </c>
      <c r="R173" s="320">
        <f t="shared" si="43"/>
        <v>9.5343870381375387E-2</v>
      </c>
      <c r="S173" s="320">
        <f t="shared" si="43"/>
        <v>8.6744609711255652E-2</v>
      </c>
      <c r="T173" s="320">
        <f t="shared" si="43"/>
        <v>8.6541486549990887E-2</v>
      </c>
      <c r="U173" s="320">
        <f t="shared" si="43"/>
        <v>8.6120276915147981E-2</v>
      </c>
      <c r="V173" s="320">
        <f t="shared" si="43"/>
        <v>9.3287900877246963E-2</v>
      </c>
      <c r="W173" s="320">
        <f t="shared" si="43"/>
        <v>9.4634440643121376E-2</v>
      </c>
      <c r="DA173" s="141"/>
    </row>
    <row r="174" spans="1:105" ht="12" customHeight="1" x14ac:dyDescent="0.3">
      <c r="A174" s="203" t="s">
        <v>1565</v>
      </c>
      <c r="B174" s="271">
        <f t="shared" ref="B174:W174" si="44">IF(B$118=0,0,B$118/B$99)</f>
        <v>7.708252018229142E-2</v>
      </c>
      <c r="C174" s="271">
        <f t="shared" si="44"/>
        <v>8.082341039047046E-2</v>
      </c>
      <c r="D174" s="271">
        <f t="shared" si="44"/>
        <v>8.3540052135788717E-2</v>
      </c>
      <c r="E174" s="271">
        <f t="shared" si="44"/>
        <v>7.3389067942614822E-2</v>
      </c>
      <c r="F174" s="271">
        <f t="shared" si="44"/>
        <v>7.0482363479304172E-2</v>
      </c>
      <c r="G174" s="271">
        <f t="shared" si="44"/>
        <v>7.1493993983518661E-2</v>
      </c>
      <c r="H174" s="271">
        <f t="shared" si="44"/>
        <v>6.0476757462912742E-2</v>
      </c>
      <c r="I174" s="271">
        <f t="shared" si="44"/>
        <v>7.0322785532883361E-2</v>
      </c>
      <c r="J174" s="271">
        <f t="shared" si="44"/>
        <v>6.7620881587190207E-2</v>
      </c>
      <c r="K174" s="271">
        <f t="shared" si="44"/>
        <v>7.256089986285004E-2</v>
      </c>
      <c r="L174" s="271">
        <f t="shared" si="44"/>
        <v>5.735675645493097E-2</v>
      </c>
      <c r="M174" s="271">
        <f t="shared" si="44"/>
        <v>8.2959460731540272E-2</v>
      </c>
      <c r="N174" s="271">
        <f t="shared" si="44"/>
        <v>8.3637290238202697E-2</v>
      </c>
      <c r="O174" s="271">
        <f t="shared" si="44"/>
        <v>8.1454443105211355E-2</v>
      </c>
      <c r="P174" s="271">
        <f t="shared" si="44"/>
        <v>8.0930098200918052E-2</v>
      </c>
      <c r="Q174" s="271">
        <f t="shared" si="44"/>
        <v>7.9892779459929161E-2</v>
      </c>
      <c r="R174" s="271">
        <f t="shared" si="44"/>
        <v>7.6428980687184331E-2</v>
      </c>
      <c r="S174" s="271">
        <f t="shared" si="44"/>
        <v>6.953569300071101E-2</v>
      </c>
      <c r="T174" s="271">
        <f t="shared" si="44"/>
        <v>6.9372866632247787E-2</v>
      </c>
      <c r="U174" s="271">
        <f t="shared" si="44"/>
        <v>6.903521909478269E-2</v>
      </c>
      <c r="V174" s="271">
        <f t="shared" si="44"/>
        <v>7.4780886762573023E-2</v>
      </c>
      <c r="W174" s="271">
        <f t="shared" si="44"/>
        <v>7.5860291881631903E-2</v>
      </c>
      <c r="DA174" s="79"/>
    </row>
    <row r="175" spans="1:105" ht="12" customHeight="1" x14ac:dyDescent="0.3">
      <c r="A175" s="203" t="s">
        <v>1567</v>
      </c>
      <c r="B175" s="271">
        <f t="shared" ref="B175:W175" si="45">IF(B$119=0,0,B$119/B$99)</f>
        <v>7.7406210933149616E-2</v>
      </c>
      <c r="C175" s="271">
        <f t="shared" si="45"/>
        <v>7.7456814330707627E-2</v>
      </c>
      <c r="D175" s="271">
        <f t="shared" si="45"/>
        <v>7.7476433163063158E-2</v>
      </c>
      <c r="E175" s="271">
        <f t="shared" si="45"/>
        <v>7.7417248603335515E-2</v>
      </c>
      <c r="F175" s="271">
        <f t="shared" si="45"/>
        <v>7.7386261406852314E-2</v>
      </c>
      <c r="G175" s="271">
        <f t="shared" si="45"/>
        <v>7.7406308511729346E-2</v>
      </c>
      <c r="H175" s="271">
        <f t="shared" si="45"/>
        <v>7.7262593540142005E-2</v>
      </c>
      <c r="I175" s="271">
        <f t="shared" si="45"/>
        <v>7.7378113281237351E-2</v>
      </c>
      <c r="J175" s="271">
        <f t="shared" si="45"/>
        <v>7.7333384413610484E-2</v>
      </c>
      <c r="K175" s="271">
        <f t="shared" si="45"/>
        <v>7.7380185073877922E-2</v>
      </c>
      <c r="L175" s="271">
        <f t="shared" si="45"/>
        <v>7.7186833231869326E-2</v>
      </c>
      <c r="M175" s="271">
        <f t="shared" si="45"/>
        <v>7.7459428276501749E-2</v>
      </c>
      <c r="N175" s="271">
        <f t="shared" si="45"/>
        <v>7.7477731480232015E-2</v>
      </c>
      <c r="O175" s="271">
        <f t="shared" si="45"/>
        <v>7.7436473889345603E-2</v>
      </c>
      <c r="P175" s="271">
        <f t="shared" si="45"/>
        <v>7.7415490747328855E-2</v>
      </c>
      <c r="Q175" s="271">
        <f t="shared" si="45"/>
        <v>7.7389725040307167E-2</v>
      </c>
      <c r="R175" s="271">
        <f t="shared" si="45"/>
        <v>7.7343187065847765E-2</v>
      </c>
      <c r="S175" s="271">
        <f t="shared" si="45"/>
        <v>7.7262847268030066E-2</v>
      </c>
      <c r="T175" s="271">
        <f t="shared" si="45"/>
        <v>7.7261875508098668E-2</v>
      </c>
      <c r="U175" s="271">
        <f t="shared" si="45"/>
        <v>7.7244897439827237E-2</v>
      </c>
      <c r="V175" s="271">
        <f t="shared" si="45"/>
        <v>7.7326007442709538E-2</v>
      </c>
      <c r="W175" s="271">
        <f t="shared" si="45"/>
        <v>7.737663626369555E-2</v>
      </c>
      <c r="DA175" s="79"/>
    </row>
    <row r="176" spans="1:105" ht="12" customHeight="1" x14ac:dyDescent="0.3">
      <c r="A176" s="62" t="s">
        <v>1568</v>
      </c>
      <c r="B176" s="320">
        <f t="shared" ref="B176:W176" si="46">IF(B$120=0,0,B$120/B$99)</f>
        <v>5.3795089502714666E-2</v>
      </c>
      <c r="C176" s="320">
        <f t="shared" si="46"/>
        <v>5.2699822049730193E-2</v>
      </c>
      <c r="D176" s="320">
        <f t="shared" si="46"/>
        <v>5.1887307241670157E-2</v>
      </c>
      <c r="E176" s="320">
        <f t="shared" si="46"/>
        <v>5.4937467314897515E-2</v>
      </c>
      <c r="F176" s="320">
        <f t="shared" si="46"/>
        <v>5.5796831807530228E-2</v>
      </c>
      <c r="G176" s="320">
        <f t="shared" si="46"/>
        <v>5.5507006705047497E-2</v>
      </c>
      <c r="H176" s="320">
        <f t="shared" si="46"/>
        <v>5.8737977832210873E-2</v>
      </c>
      <c r="I176" s="320">
        <f t="shared" si="46"/>
        <v>5.5837563950251731E-2</v>
      </c>
      <c r="J176" s="320">
        <f t="shared" si="46"/>
        <v>5.6620454392479619E-2</v>
      </c>
      <c r="K176" s="320">
        <f t="shared" si="46"/>
        <v>5.5154079677845781E-2</v>
      </c>
      <c r="L176" s="320">
        <f t="shared" si="46"/>
        <v>5.9617904007570582E-2</v>
      </c>
      <c r="M176" s="320">
        <f t="shared" si="46"/>
        <v>5.2048143117382199E-2</v>
      </c>
      <c r="N176" s="320">
        <f t="shared" si="46"/>
        <v>5.1858820587637619E-2</v>
      </c>
      <c r="O176" s="320">
        <f t="shared" si="46"/>
        <v>5.2486190184851039E-2</v>
      </c>
      <c r="P176" s="320">
        <f t="shared" si="46"/>
        <v>5.2625818958187069E-2</v>
      </c>
      <c r="Q176" s="320">
        <f t="shared" si="46"/>
        <v>5.2917794013891288E-2</v>
      </c>
      <c r="R176" s="320">
        <f t="shared" si="46"/>
        <v>5.3932251103429009E-2</v>
      </c>
      <c r="S176" s="320">
        <f t="shared" si="46"/>
        <v>5.5963391991963256E-2</v>
      </c>
      <c r="T176" s="320">
        <f t="shared" si="46"/>
        <v>5.601229552345683E-2</v>
      </c>
      <c r="U176" s="320">
        <f t="shared" si="46"/>
        <v>5.6098742161447224E-2</v>
      </c>
      <c r="V176" s="320">
        <f t="shared" si="46"/>
        <v>5.4419898588832803E-2</v>
      </c>
      <c r="W176" s="320">
        <f t="shared" si="46"/>
        <v>5.4139895182454441E-2</v>
      </c>
      <c r="DA176" s="141"/>
    </row>
    <row r="177" spans="1:105" ht="12" customHeight="1" x14ac:dyDescent="0.3">
      <c r="A177" s="62" t="s">
        <v>1575</v>
      </c>
      <c r="B177" s="320">
        <f t="shared" ref="B177:W177" si="47">IF(B$126=0,0,B$126/B$99)</f>
        <v>2.3611121430434947E-2</v>
      </c>
      <c r="C177" s="320">
        <f t="shared" si="47"/>
        <v>2.4756992280977427E-2</v>
      </c>
      <c r="D177" s="320">
        <f t="shared" si="47"/>
        <v>2.558912592139299E-2</v>
      </c>
      <c r="E177" s="320">
        <f t="shared" si="47"/>
        <v>2.2479781288437996E-2</v>
      </c>
      <c r="F177" s="320">
        <f t="shared" si="47"/>
        <v>2.1589429599322078E-2</v>
      </c>
      <c r="G177" s="320">
        <f t="shared" si="47"/>
        <v>2.1899301806681846E-2</v>
      </c>
      <c r="H177" s="320">
        <f t="shared" si="47"/>
        <v>1.8524615707931135E-2</v>
      </c>
      <c r="I177" s="320">
        <f t="shared" si="47"/>
        <v>2.154054933098562E-2</v>
      </c>
      <c r="J177" s="320">
        <f t="shared" si="47"/>
        <v>2.0712930021130869E-2</v>
      </c>
      <c r="K177" s="320">
        <f t="shared" si="47"/>
        <v>2.222610539603213E-2</v>
      </c>
      <c r="L177" s="320">
        <f t="shared" si="47"/>
        <v>1.756892922429875E-2</v>
      </c>
      <c r="M177" s="320">
        <f t="shared" si="47"/>
        <v>2.5411285159119557E-2</v>
      </c>
      <c r="N177" s="320">
        <f t="shared" si="47"/>
        <v>2.5618910892594406E-2</v>
      </c>
      <c r="O177" s="320">
        <f t="shared" si="47"/>
        <v>2.495028370449456E-2</v>
      </c>
      <c r="P177" s="320">
        <f t="shared" si="47"/>
        <v>2.4789671789141772E-2</v>
      </c>
      <c r="Q177" s="320">
        <f t="shared" si="47"/>
        <v>2.4471931026415875E-2</v>
      </c>
      <c r="R177" s="320">
        <f t="shared" si="47"/>
        <v>2.3410935962418757E-2</v>
      </c>
      <c r="S177" s="320">
        <f t="shared" si="47"/>
        <v>2.1299455276066803E-2</v>
      </c>
      <c r="T177" s="320">
        <f t="shared" si="47"/>
        <v>2.1249579984641845E-2</v>
      </c>
      <c r="U177" s="320">
        <f t="shared" si="47"/>
        <v>2.1146155278380017E-2</v>
      </c>
      <c r="V177" s="320">
        <f t="shared" si="47"/>
        <v>2.2906108853876728E-2</v>
      </c>
      <c r="W177" s="320">
        <f t="shared" si="47"/>
        <v>2.3236741081241102E-2</v>
      </c>
      <c r="DA177" s="141"/>
    </row>
    <row r="178" spans="1:105" ht="12" customHeight="1" x14ac:dyDescent="0.3">
      <c r="A178" s="41" t="s">
        <v>1577</v>
      </c>
      <c r="B178" s="321">
        <f t="shared" ref="B178:W178" si="48">IF(B$127=0,0,B$127/B$99)</f>
        <v>7.0691918081708438E-2</v>
      </c>
      <c r="C178" s="321">
        <f t="shared" si="48"/>
        <v>7.4122666110235033E-2</v>
      </c>
      <c r="D178" s="321">
        <f t="shared" si="48"/>
        <v>7.661408200145417E-2</v>
      </c>
      <c r="E178" s="321">
        <f t="shared" si="48"/>
        <v>6.7304675130278518E-2</v>
      </c>
      <c r="F178" s="321">
        <f t="shared" si="48"/>
        <v>6.4638953857515891E-2</v>
      </c>
      <c r="G178" s="321">
        <f t="shared" si="48"/>
        <v>6.5566714140440741E-2</v>
      </c>
      <c r="H178" s="321">
        <f t="shared" si="48"/>
        <v>5.5462872442483324E-2</v>
      </c>
      <c r="I178" s="321">
        <f t="shared" si="48"/>
        <v>6.4492605877593173E-2</v>
      </c>
      <c r="J178" s="321">
        <f t="shared" si="48"/>
        <v>6.2014705934235199E-2</v>
      </c>
      <c r="K178" s="321">
        <f t="shared" si="48"/>
        <v>6.6545167139178005E-2</v>
      </c>
      <c r="L178" s="321">
        <f t="shared" si="48"/>
        <v>5.2601538184735931E-2</v>
      </c>
      <c r="M178" s="321">
        <f t="shared" si="48"/>
        <v>7.6081625098241776E-2</v>
      </c>
      <c r="N178" s="321">
        <f t="shared" si="48"/>
        <v>7.6703258483411668E-2</v>
      </c>
      <c r="O178" s="321">
        <f t="shared" si="48"/>
        <v>7.4701382437514466E-2</v>
      </c>
      <c r="P178" s="321">
        <f t="shared" si="48"/>
        <v>7.4220508862893358E-2</v>
      </c>
      <c r="Q178" s="321">
        <f t="shared" si="48"/>
        <v>7.3269190051712924E-2</v>
      </c>
      <c r="R178" s="321">
        <f t="shared" si="48"/>
        <v>7.0092560920811064E-2</v>
      </c>
      <c r="S178" s="321">
        <f t="shared" si="48"/>
        <v>6.3770768025438504E-2</v>
      </c>
      <c r="T178" s="321">
        <f t="shared" si="48"/>
        <v>6.3621440937095736E-2</v>
      </c>
      <c r="U178" s="321">
        <f t="shared" si="48"/>
        <v>6.3311786400599965E-2</v>
      </c>
      <c r="V178" s="321">
        <f t="shared" si="48"/>
        <v>6.8581103842941041E-2</v>
      </c>
      <c r="W178" s="321">
        <f t="shared" si="48"/>
        <v>6.9571019819650567E-2</v>
      </c>
      <c r="DA178" s="82"/>
    </row>
    <row r="179" spans="1:105" ht="12" hidden="1" customHeight="1" x14ac:dyDescent="0.3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3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3">
      <c r="A181" s="32" t="s">
        <v>343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3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3">
      <c r="A183" s="35" t="s">
        <v>49</v>
      </c>
      <c r="B183" s="322">
        <f>IF(B$5=0,0,B$5/NMM_fec!B$5)</f>
        <v>0.50482150901514566</v>
      </c>
      <c r="C183" s="322">
        <f>IF(C$5=0,0,C$5/NMM_fec!C$5)</f>
        <v>0.50554738114184283</v>
      </c>
      <c r="D183" s="322">
        <f>IF(D$5=0,0,D$5/NMM_fec!D$5)</f>
        <v>0.50464770931669656</v>
      </c>
      <c r="E183" s="322">
        <f>IF(E$5=0,0,E$5/NMM_fec!E$5)</f>
        <v>0.50465952162366956</v>
      </c>
      <c r="F183" s="322">
        <f>IF(F$5=0,0,F$5/NMM_fec!F$5)</f>
        <v>0.50610236049756252</v>
      </c>
      <c r="G183" s="322">
        <f>IF(G$5=0,0,G$5/NMM_fec!G$5)</f>
        <v>0.50673508364942743</v>
      </c>
      <c r="H183" s="322">
        <f>IF(H$5=0,0,H$5/NMM_fec!H$5)</f>
        <v>0.51347247427922993</v>
      </c>
      <c r="I183" s="322">
        <f>IF(I$5=0,0,I$5/NMM_fec!I$5)</f>
        <v>0.51703662024689689</v>
      </c>
      <c r="J183" s="322">
        <f>IF(J$5=0,0,J$5/NMM_fec!J$5)</f>
        <v>0.51466672014464432</v>
      </c>
      <c r="K183" s="322">
        <f>IF(K$5=0,0,K$5/NMM_fec!K$5)</f>
        <v>0.51332126035867609</v>
      </c>
      <c r="L183" s="322">
        <f>IF(L$5=0,0,L$5/NMM_fec!L$5)</f>
        <v>0.51342371043278279</v>
      </c>
      <c r="M183" s="322">
        <f>IF(M$5=0,0,M$5/NMM_fec!M$5)</f>
        <v>0.51675087984876245</v>
      </c>
      <c r="N183" s="322">
        <f>IF(N$5=0,0,N$5/NMM_fec!N$5)</f>
        <v>0.51939443687183973</v>
      </c>
      <c r="O183" s="322">
        <f>IF(O$5=0,0,O$5/NMM_fec!O$5)</f>
        <v>0.51959426442911083</v>
      </c>
      <c r="P183" s="322">
        <f>IF(P$5=0,0,P$5/NMM_fec!P$5)</f>
        <v>0.51978204295476915</v>
      </c>
      <c r="Q183" s="322">
        <f>IF(Q$5=0,0,Q$5/NMM_fec!Q$5)</f>
        <v>0.52002517667111825</v>
      </c>
      <c r="R183" s="322">
        <f>IF(R$5=0,0,R$5/NMM_fec!R$5)</f>
        <v>0.5202164219901626</v>
      </c>
      <c r="S183" s="322">
        <f>IF(S$5=0,0,S$5/NMM_fec!S$5)</f>
        <v>0.52003684874496514</v>
      </c>
      <c r="T183" s="322">
        <f>IF(T$5=0,0,T$5/NMM_fec!T$5)</f>
        <v>0.51962028425528672</v>
      </c>
      <c r="U183" s="322">
        <f>IF(U$5=0,0,U$5/NMM_fec!U$5)</f>
        <v>0.52022264320418543</v>
      </c>
      <c r="V183" s="322">
        <f>IF(V$5=0,0,V$5/NMM_fec!V$5)</f>
        <v>0.54045304360331148</v>
      </c>
      <c r="W183" s="322">
        <f>IF(W$5=0,0,W$5/NMM_fec!W$5)</f>
        <v>0.54129061618244212</v>
      </c>
      <c r="DA183" s="95"/>
    </row>
    <row r="184" spans="1:105" ht="12" customHeight="1" x14ac:dyDescent="0.3">
      <c r="A184" s="55" t="s">
        <v>92</v>
      </c>
      <c r="B184" s="275">
        <f>IF(B$6=0,0,B$6/NMM_fec!B$6)</f>
        <v>0.43101821803863188</v>
      </c>
      <c r="C184" s="275">
        <f>IF(C$6=0,0,C$6/NMM_fec!C$6)</f>
        <v>0.43169911511578329</v>
      </c>
      <c r="D184" s="275">
        <f>IF(D$6=0,0,D$6/NMM_fec!D$6)</f>
        <v>0.43169911511578329</v>
      </c>
      <c r="E184" s="275">
        <f>IF(E$6=0,0,E$6/NMM_fec!E$6)</f>
        <v>0.43169911511578296</v>
      </c>
      <c r="F184" s="275">
        <f>IF(F$6=0,0,F$6/NMM_fec!F$6)</f>
        <v>0.43169911511578318</v>
      </c>
      <c r="G184" s="275">
        <f>IF(G$6=0,0,G$6/NMM_fec!G$6)</f>
        <v>0.43169911511578302</v>
      </c>
      <c r="H184" s="275">
        <f>IF(H$6=0,0,H$6/NMM_fec!H$6)</f>
        <v>0.43926156980395392</v>
      </c>
      <c r="I184" s="275">
        <f>IF(I$6=0,0,I$6/NMM_fec!I$6)</f>
        <v>0.43926156980395392</v>
      </c>
      <c r="J184" s="275">
        <f>IF(J$6=0,0,J$6/NMM_fec!J$6)</f>
        <v>0.43926156980395398</v>
      </c>
      <c r="K184" s="275">
        <f>IF(K$6=0,0,K$6/NMM_fec!K$6)</f>
        <v>0.43926156980395381</v>
      </c>
      <c r="L184" s="275">
        <f>IF(L$6=0,0,L$6/NMM_fec!L$6)</f>
        <v>0.43926156980395392</v>
      </c>
      <c r="M184" s="275">
        <f>IF(M$6=0,0,M$6/NMM_fec!M$6)</f>
        <v>0.43926156980395392</v>
      </c>
      <c r="N184" s="275">
        <f>IF(N$6=0,0,N$6/NMM_fec!N$6)</f>
        <v>0.43926156980395381</v>
      </c>
      <c r="O184" s="275">
        <f>IF(O$6=0,0,O$6/NMM_fec!O$6)</f>
        <v>0.43926156980395387</v>
      </c>
      <c r="P184" s="275">
        <f>IF(P$6=0,0,P$6/NMM_fec!P$6)</f>
        <v>0.43926156980395387</v>
      </c>
      <c r="Q184" s="275">
        <f>IF(Q$6=0,0,Q$6/NMM_fec!Q$6)</f>
        <v>0.43926156980395387</v>
      </c>
      <c r="R184" s="275">
        <f>IF(R$6=0,0,R$6/NMM_fec!R$6)</f>
        <v>0.43926156980395387</v>
      </c>
      <c r="S184" s="275">
        <f>IF(S$6=0,0,S$6/NMM_fec!S$6)</f>
        <v>0.43926156980395392</v>
      </c>
      <c r="T184" s="275">
        <f>IF(T$6=0,0,T$6/NMM_fec!T$6)</f>
        <v>0.43926156980395381</v>
      </c>
      <c r="U184" s="275">
        <f>IF(U$6=0,0,U$6/NMM_fec!U$6)</f>
        <v>0.43926156980395381</v>
      </c>
      <c r="V184" s="275">
        <f>IF(V$6=0,0,V$6/NMM_fec!V$6)</f>
        <v>0.45033541282355843</v>
      </c>
      <c r="W184" s="275">
        <f>IF(W$6=0,0,W$6/NMM_fec!W$6)</f>
        <v>0.45591421952341482</v>
      </c>
      <c r="DA184" s="76"/>
    </row>
    <row r="185" spans="1:105" ht="12" customHeight="1" x14ac:dyDescent="0.3">
      <c r="A185" s="202" t="s">
        <v>93</v>
      </c>
      <c r="B185" s="276">
        <f>IF(B$7=0,0,B$7/NMM_fec!B$7)</f>
        <v>0.11165200255876993</v>
      </c>
      <c r="C185" s="276">
        <f>IF(C$7=0,0,C$7/NMM_fec!C$7)</f>
        <v>0.11182838378587059</v>
      </c>
      <c r="D185" s="276">
        <f>IF(D$7=0,0,D$7/NMM_fec!D$7)</f>
        <v>0.11182838378587059</v>
      </c>
      <c r="E185" s="276">
        <f>IF(E$7=0,0,E$7/NMM_fec!E$7)</f>
        <v>0.11182838378587054</v>
      </c>
      <c r="F185" s="276">
        <f>IF(F$7=0,0,F$7/NMM_fec!F$7)</f>
        <v>0.11182838378587059</v>
      </c>
      <c r="G185" s="276">
        <f>IF(G$7=0,0,G$7/NMM_fec!G$7)</f>
        <v>0.11182838378587052</v>
      </c>
      <c r="H185" s="276">
        <f>IF(H$7=0,0,H$7/NMM_fec!H$7)</f>
        <v>0.11378738035459229</v>
      </c>
      <c r="I185" s="276">
        <f>IF(I$7=0,0,I$7/NMM_fec!I$7)</f>
        <v>0.11378738035459234</v>
      </c>
      <c r="J185" s="276">
        <f>IF(J$7=0,0,J$7/NMM_fec!J$7)</f>
        <v>0.11378738035459232</v>
      </c>
      <c r="K185" s="276">
        <f>IF(K$7=0,0,K$7/NMM_fec!K$7)</f>
        <v>0.11378738035459228</v>
      </c>
      <c r="L185" s="276">
        <f>IF(L$7=0,0,L$7/NMM_fec!L$7)</f>
        <v>0.11378738035459231</v>
      </c>
      <c r="M185" s="276">
        <f>IF(M$7=0,0,M$7/NMM_fec!M$7)</f>
        <v>0.11378738035459228</v>
      </c>
      <c r="N185" s="276">
        <f>IF(N$7=0,0,N$7/NMM_fec!N$7)</f>
        <v>0.11378738035459234</v>
      </c>
      <c r="O185" s="276">
        <f>IF(O$7=0,0,O$7/NMM_fec!O$7)</f>
        <v>0.11378738035459229</v>
      </c>
      <c r="P185" s="276">
        <f>IF(P$7=0,0,P$7/NMM_fec!P$7)</f>
        <v>0.11378738035459231</v>
      </c>
      <c r="Q185" s="276">
        <f>IF(Q$7=0,0,Q$7/NMM_fec!Q$7)</f>
        <v>0.11378738035459228</v>
      </c>
      <c r="R185" s="276">
        <f>IF(R$7=0,0,R$7/NMM_fec!R$7)</f>
        <v>0.11378738035459225</v>
      </c>
      <c r="S185" s="276">
        <f>IF(S$7=0,0,S$7/NMM_fec!S$7)</f>
        <v>0.11378738035459228</v>
      </c>
      <c r="T185" s="276">
        <f>IF(T$7=0,0,T$7/NMM_fec!T$7)</f>
        <v>0.11378738035459228</v>
      </c>
      <c r="U185" s="276">
        <f>IF(U$7=0,0,U$7/NMM_fec!U$7)</f>
        <v>0.11378738035459228</v>
      </c>
      <c r="V185" s="276">
        <f>IF(V$7=0,0,V$7/NMM_fec!V$7)</f>
        <v>0.11810112304869097</v>
      </c>
      <c r="W185" s="276">
        <f>IF(W$7=0,0,W$7/NMM_fec!W$7)</f>
        <v>0.11810112304869091</v>
      </c>
      <c r="DA185" s="77"/>
    </row>
    <row r="186" spans="1:105" ht="12" customHeight="1" x14ac:dyDescent="0.3">
      <c r="A186" s="202" t="s">
        <v>94</v>
      </c>
      <c r="B186" s="276">
        <f>IF(B$8=0,0,B$8/NMM_fec!B$8)</f>
        <v>0.61203001761340681</v>
      </c>
      <c r="C186" s="276">
        <f>IF(C$8=0,0,C$8/NMM_fec!C$8)</f>
        <v>0.61299686642090778</v>
      </c>
      <c r="D186" s="276">
        <f>IF(D$8=0,0,D$8/NMM_fec!D$8)</f>
        <v>0.61299686642090767</v>
      </c>
      <c r="E186" s="276">
        <f>IF(E$8=0,0,E$8/NMM_fec!E$8)</f>
        <v>0.61299686642090778</v>
      </c>
      <c r="F186" s="276">
        <f>IF(F$8=0,0,F$8/NMM_fec!F$8)</f>
        <v>0.61299686642090767</v>
      </c>
      <c r="G186" s="276">
        <f>IF(G$8=0,0,G$8/NMM_fec!G$8)</f>
        <v>0.61299686642090778</v>
      </c>
      <c r="H186" s="276">
        <f>IF(H$8=0,0,H$8/NMM_fec!H$8)</f>
        <v>0.62373527394591621</v>
      </c>
      <c r="I186" s="276">
        <f>IF(I$8=0,0,I$8/NMM_fec!I$8)</f>
        <v>0.6237352739459161</v>
      </c>
      <c r="J186" s="276">
        <f>IF(J$8=0,0,J$8/NMM_fec!J$8)</f>
        <v>0.62373527394591644</v>
      </c>
      <c r="K186" s="276">
        <f>IF(K$8=0,0,K$8/NMM_fec!K$8)</f>
        <v>0.62373527394591655</v>
      </c>
      <c r="L186" s="276">
        <f>IF(L$8=0,0,L$8/NMM_fec!L$8)</f>
        <v>0.62373527394591621</v>
      </c>
      <c r="M186" s="276">
        <f>IF(M$8=0,0,M$8/NMM_fec!M$8)</f>
        <v>0.6237352739459161</v>
      </c>
      <c r="N186" s="276">
        <f>IF(N$8=0,0,N$8/NMM_fec!N$8)</f>
        <v>0.62373527394591621</v>
      </c>
      <c r="O186" s="276">
        <f>IF(O$8=0,0,O$8/NMM_fec!O$8)</f>
        <v>0.62373527394591621</v>
      </c>
      <c r="P186" s="276">
        <f>IF(P$8=0,0,P$8/NMM_fec!P$8)</f>
        <v>0.62373527394591621</v>
      </c>
      <c r="Q186" s="276">
        <f>IF(Q$8=0,0,Q$8/NMM_fec!Q$8)</f>
        <v>0.6237352739459161</v>
      </c>
      <c r="R186" s="276">
        <f>IF(R$8=0,0,R$8/NMM_fec!R$8)</f>
        <v>0.62373527394591588</v>
      </c>
      <c r="S186" s="276">
        <f>IF(S$8=0,0,S$8/NMM_fec!S$8)</f>
        <v>0.62373527394591599</v>
      </c>
      <c r="T186" s="276">
        <f>IF(T$8=0,0,T$8/NMM_fec!T$8)</f>
        <v>0.62373527394591599</v>
      </c>
      <c r="U186" s="276">
        <f>IF(U$8=0,0,U$8/NMM_fec!U$8)</f>
        <v>0.6237352739459161</v>
      </c>
      <c r="V186" s="276">
        <f>IF(V$8=0,0,V$8/NMM_fec!V$8)</f>
        <v>0.63797774846705757</v>
      </c>
      <c r="W186" s="276">
        <f>IF(W$8=0,0,W$8/NMM_fec!W$8)</f>
        <v>0.64738142409588062</v>
      </c>
      <c r="DA186" s="77"/>
    </row>
    <row r="187" spans="1:105" ht="12" customHeight="1" x14ac:dyDescent="0.3">
      <c r="A187" s="202" t="s">
        <v>95</v>
      </c>
      <c r="B187" s="276">
        <f>IF(B$9=0,0,B$9/NMM_fec!B$9)</f>
        <v>0.4260183081072631</v>
      </c>
      <c r="C187" s="276">
        <f>IF(C$9=0,0,C$9/NMM_fec!C$9)</f>
        <v>0.42669130662255378</v>
      </c>
      <c r="D187" s="276">
        <f>IF(D$9=0,0,D$9/NMM_fec!D$9)</f>
        <v>0.42669130662255372</v>
      </c>
      <c r="E187" s="276">
        <f>IF(E$9=0,0,E$9/NMM_fec!E$9)</f>
        <v>0.42669130662255378</v>
      </c>
      <c r="F187" s="276">
        <f>IF(F$9=0,0,F$9/NMM_fec!F$9)</f>
        <v>0.42669130662255378</v>
      </c>
      <c r="G187" s="276">
        <f>IF(G$9=0,0,G$9/NMM_fec!G$9)</f>
        <v>0.42669130662255378</v>
      </c>
      <c r="H187" s="276">
        <f>IF(H$9=0,0,H$9/NMM_fec!H$9)</f>
        <v>0.43416603510631263</v>
      </c>
      <c r="I187" s="276">
        <f>IF(I$9=0,0,I$9/NMM_fec!I$9)</f>
        <v>0.43416603510631263</v>
      </c>
      <c r="J187" s="276">
        <f>IF(J$9=0,0,J$9/NMM_fec!J$9)</f>
        <v>0.43416603510631258</v>
      </c>
      <c r="K187" s="276">
        <f>IF(K$9=0,0,K$9/NMM_fec!K$9)</f>
        <v>0.43416603510631252</v>
      </c>
      <c r="L187" s="276">
        <f>IF(L$9=0,0,L$9/NMM_fec!L$9)</f>
        <v>0.43416603510631263</v>
      </c>
      <c r="M187" s="276">
        <f>IF(M$9=0,0,M$9/NMM_fec!M$9)</f>
        <v>0.43416603510631263</v>
      </c>
      <c r="N187" s="276">
        <f>IF(N$9=0,0,N$9/NMM_fec!N$9)</f>
        <v>0.43416603510631269</v>
      </c>
      <c r="O187" s="276">
        <f>IF(O$9=0,0,O$9/NMM_fec!O$9)</f>
        <v>0.43416603510631269</v>
      </c>
      <c r="P187" s="276">
        <f>IF(P$9=0,0,P$9/NMM_fec!P$9)</f>
        <v>0.43416603510631263</v>
      </c>
      <c r="Q187" s="276">
        <f>IF(Q$9=0,0,Q$9/NMM_fec!Q$9)</f>
        <v>0.43416603510631246</v>
      </c>
      <c r="R187" s="276">
        <f>IF(R$9=0,0,R$9/NMM_fec!R$9)</f>
        <v>0.43416603510631258</v>
      </c>
      <c r="S187" s="276">
        <f>IF(S$9=0,0,S$9/NMM_fec!S$9)</f>
        <v>0.43416603510631263</v>
      </c>
      <c r="T187" s="276">
        <f>IF(T$9=0,0,T$9/NMM_fec!T$9)</f>
        <v>0.43416603510631263</v>
      </c>
      <c r="U187" s="276">
        <f>IF(U$9=0,0,U$9/NMM_fec!U$9)</f>
        <v>0.43416603510631252</v>
      </c>
      <c r="V187" s="276">
        <f>IF(V$9=0,0,V$9/NMM_fec!V$9)</f>
        <v>0.45062551027947523</v>
      </c>
      <c r="W187" s="276">
        <f>IF(W$9=0,0,W$9/NMM_fec!W$9)</f>
        <v>0.45062551027947517</v>
      </c>
      <c r="DA187" s="77"/>
    </row>
    <row r="188" spans="1:105" ht="12" customHeight="1" x14ac:dyDescent="0.3">
      <c r="A188" s="56" t="s">
        <v>96</v>
      </c>
      <c r="B188" s="277">
        <f>IF(B$10=0,0,B$10/NMM_fec!B$10)</f>
        <v>0.6531827113317531</v>
      </c>
      <c r="C188" s="277">
        <f>IF(C$10=0,0,C$10/NMM_fec!C$10)</f>
        <v>0.65887496035161042</v>
      </c>
      <c r="D188" s="277">
        <f>IF(D$10=0,0,D$10/NMM_fec!D$10)</f>
        <v>0.66517926904052005</v>
      </c>
      <c r="E188" s="277">
        <f>IF(E$10=0,0,E$10/NMM_fec!E$10)</f>
        <v>0.64465735566474691</v>
      </c>
      <c r="F188" s="277">
        <f>IF(F$10=0,0,F$10/NMM_fec!F$10)</f>
        <v>0.63909700815815074</v>
      </c>
      <c r="G188" s="277">
        <f>IF(G$10=0,0,G$10/NMM_fec!G$10)</f>
        <v>0.63952318717955903</v>
      </c>
      <c r="H188" s="277">
        <f>IF(H$10=0,0,H$10/NMM_fec!H$10)</f>
        <v>0.63958707989795871</v>
      </c>
      <c r="I188" s="277">
        <f>IF(I$10=0,0,I$10/NMM_fec!I$10)</f>
        <v>0.64981851159106607</v>
      </c>
      <c r="J188" s="277">
        <f>IF(J$10=0,0,J$10/NMM_fec!J$10)</f>
        <v>0.64861701002270888</v>
      </c>
      <c r="K188" s="277">
        <f>IF(K$10=0,0,K$10/NMM_fec!K$10)</f>
        <v>0.65722557070529697</v>
      </c>
      <c r="L188" s="277">
        <f>IF(L$10=0,0,L$10/NMM_fec!L$10)</f>
        <v>0.6431253175425381</v>
      </c>
      <c r="M188" s="277">
        <f>IF(M$10=0,0,M$10/NMM_fec!M$10)</f>
        <v>0.67689871851854022</v>
      </c>
      <c r="N188" s="277">
        <f>IF(N$10=0,0,N$10/NMM_fec!N$10)</f>
        <v>0.67582313691063844</v>
      </c>
      <c r="O188" s="277">
        <f>IF(O$10=0,0,O$10/NMM_fec!O$10)</f>
        <v>0.67473640028327886</v>
      </c>
      <c r="P188" s="277">
        <f>IF(P$10=0,0,P$10/NMM_fec!P$10)</f>
        <v>0.67956536196110218</v>
      </c>
      <c r="Q188" s="277">
        <f>IF(Q$10=0,0,Q$10/NMM_fec!Q$10)</f>
        <v>0.68198897433267192</v>
      </c>
      <c r="R188" s="277">
        <f>IF(R$10=0,0,R$10/NMM_fec!R$10)</f>
        <v>0.68235086705823633</v>
      </c>
      <c r="S188" s="277">
        <f>IF(S$10=0,0,S$10/NMM_fec!S$10)</f>
        <v>0.67568364305877182</v>
      </c>
      <c r="T188" s="277">
        <f>IF(T$10=0,0,T$10/NMM_fec!T$10)</f>
        <v>0.6742723048345588</v>
      </c>
      <c r="U188" s="277">
        <f>IF(U$10=0,0,U$10/NMM_fec!U$10)</f>
        <v>0.67683710995027602</v>
      </c>
      <c r="V188" s="277">
        <f>IF(V$10=0,0,V$10/NMM_fec!V$10)</f>
        <v>0.70676539847603559</v>
      </c>
      <c r="W188" s="277">
        <f>IF(W$10=0,0,W$10/NMM_fec!W$10)</f>
        <v>0.69426994212164694</v>
      </c>
      <c r="DA188" s="78"/>
    </row>
    <row r="189" spans="1:105" ht="12" customHeight="1" x14ac:dyDescent="0.3">
      <c r="A189" s="203" t="s">
        <v>1452</v>
      </c>
      <c r="B189" s="278">
        <f>IF(B$16=0,0,B$16/NMM_fec!B$16)</f>
        <v>0.60193242698130978</v>
      </c>
      <c r="C189" s="278">
        <f>IF(C$16=0,0,C$16/NMM_fec!C$16)</f>
        <v>0.60288332421261326</v>
      </c>
      <c r="D189" s="278">
        <f>IF(D$16=0,0,D$16/NMM_fec!D$16)</f>
        <v>0.60288332421261337</v>
      </c>
      <c r="E189" s="278">
        <f>IF(E$16=0,0,E$16/NMM_fec!E$16)</f>
        <v>0.60288332421261326</v>
      </c>
      <c r="F189" s="278">
        <f>IF(F$16=0,0,F$16/NMM_fec!F$16)</f>
        <v>0.60288332421261326</v>
      </c>
      <c r="G189" s="278">
        <f>IF(G$16=0,0,G$16/NMM_fec!G$16)</f>
        <v>0.60288332421261315</v>
      </c>
      <c r="H189" s="278">
        <f>IF(H$16=0,0,H$16/NMM_fec!H$16)</f>
        <v>0.61344456388619673</v>
      </c>
      <c r="I189" s="278">
        <f>IF(I$16=0,0,I$16/NMM_fec!I$16)</f>
        <v>0.6134445638861965</v>
      </c>
      <c r="J189" s="278">
        <f>IF(J$16=0,0,J$16/NMM_fec!J$16)</f>
        <v>0.61344456388619684</v>
      </c>
      <c r="K189" s="278">
        <f>IF(K$16=0,0,K$16/NMM_fec!K$16)</f>
        <v>0.61344456388619695</v>
      </c>
      <c r="L189" s="278">
        <f>IF(L$16=0,0,L$16/NMM_fec!L$16)</f>
        <v>0.6134445638861965</v>
      </c>
      <c r="M189" s="278">
        <f>IF(M$16=0,0,M$16/NMM_fec!M$16)</f>
        <v>0.61344456388619639</v>
      </c>
      <c r="N189" s="278">
        <f>IF(N$16=0,0,N$16/NMM_fec!N$16)</f>
        <v>0.61344456388619684</v>
      </c>
      <c r="O189" s="278">
        <f>IF(O$16=0,0,O$16/NMM_fec!O$16)</f>
        <v>0.6134445638861965</v>
      </c>
      <c r="P189" s="278">
        <f>IF(P$16=0,0,P$16/NMM_fec!P$16)</f>
        <v>0.61344456388619661</v>
      </c>
      <c r="Q189" s="278">
        <f>IF(Q$16=0,0,Q$16/NMM_fec!Q$16)</f>
        <v>0.61344456388619661</v>
      </c>
      <c r="R189" s="278">
        <f>IF(R$16=0,0,R$16/NMM_fec!R$16)</f>
        <v>0.61344456388619661</v>
      </c>
      <c r="S189" s="278">
        <f>IF(S$16=0,0,S$16/NMM_fec!S$16)</f>
        <v>0.61344456388619673</v>
      </c>
      <c r="T189" s="278">
        <f>IF(T$16=0,0,T$16/NMM_fec!T$16)</f>
        <v>0.61344456388619639</v>
      </c>
      <c r="U189" s="278">
        <f>IF(U$16=0,0,U$16/NMM_fec!U$16)</f>
        <v>0.61344456388619628</v>
      </c>
      <c r="V189" s="278">
        <f>IF(V$16=0,0,V$16/NMM_fec!V$16)</f>
        <v>0.62905010749757684</v>
      </c>
      <c r="W189" s="278">
        <f>IF(W$16=0,0,W$16/NMM_fec!W$16)</f>
        <v>0.63670058751071601</v>
      </c>
      <c r="DA189" s="79"/>
    </row>
    <row r="190" spans="1:105" ht="12" customHeight="1" x14ac:dyDescent="0.3">
      <c r="A190" s="203" t="s">
        <v>1454</v>
      </c>
      <c r="B190" s="278">
        <f>IF(B$17=0,0,B$17/NMM_fec!B$17)</f>
        <v>0.38556194484565481</v>
      </c>
      <c r="C190" s="278">
        <f>IF(C$17=0,0,C$17/NMM_fec!C$17)</f>
        <v>0.38475535649745818</v>
      </c>
      <c r="D190" s="278">
        <f>IF(D$17=0,0,D$17/NMM_fec!D$17)</f>
        <v>0.38418404023059344</v>
      </c>
      <c r="E190" s="278">
        <f>IF(E$17=0,0,E$17/NMM_fec!E$17)</f>
        <v>0.3891434057695134</v>
      </c>
      <c r="F190" s="278">
        <f>IF(F$17=0,0,F$17/NMM_fec!F$17)</f>
        <v>0.39009250308691751</v>
      </c>
      <c r="G190" s="278">
        <f>IF(G$17=0,0,G$17/NMM_fec!G$17)</f>
        <v>0.39187090945080061</v>
      </c>
      <c r="H190" s="278">
        <f>IF(H$17=0,0,H$17/NMM_fec!H$17)</f>
        <v>0.39544162516586057</v>
      </c>
      <c r="I190" s="278">
        <f>IF(I$17=0,0,I$17/NMM_fec!I$17)</f>
        <v>0.40137823765220904</v>
      </c>
      <c r="J190" s="278">
        <f>IF(J$17=0,0,J$17/NMM_fec!J$17)</f>
        <v>0.39364509540498815</v>
      </c>
      <c r="K190" s="278">
        <f>IF(K$17=0,0,K$17/NMM_fec!K$17)</f>
        <v>0.39172286104209703</v>
      </c>
      <c r="L190" s="278">
        <f>IF(L$17=0,0,L$17/NMM_fec!L$17)</f>
        <v>0.38986845769256995</v>
      </c>
      <c r="M190" s="278">
        <f>IF(M$17=0,0,M$17/NMM_fec!M$17)</f>
        <v>0.3904699501796049</v>
      </c>
      <c r="N190" s="278">
        <f>IF(N$17=0,0,N$17/NMM_fec!N$17)</f>
        <v>0.39436966570800858</v>
      </c>
      <c r="O190" s="278">
        <f>IF(O$17=0,0,O$17/NMM_fec!O$17)</f>
        <v>0.39284128553299441</v>
      </c>
      <c r="P190" s="278">
        <f>IF(P$17=0,0,P$17/NMM_fec!P$17)</f>
        <v>0.39339115634373756</v>
      </c>
      <c r="Q190" s="278">
        <f>IF(Q$17=0,0,Q$17/NMM_fec!Q$17)</f>
        <v>0.39335291901008651</v>
      </c>
      <c r="R190" s="278">
        <f>IF(R$17=0,0,R$17/NMM_fec!R$17)</f>
        <v>0.39470176720578704</v>
      </c>
      <c r="S190" s="278">
        <f>IF(S$17=0,0,S$17/NMM_fec!S$17)</f>
        <v>0.39587632556490299</v>
      </c>
      <c r="T190" s="278">
        <f>IF(T$17=0,0,T$17/NMM_fec!T$17)</f>
        <v>0.39357830397806437</v>
      </c>
      <c r="U190" s="278">
        <f>IF(U$17=0,0,U$17/NMM_fec!U$17)</f>
        <v>0.39351584684903823</v>
      </c>
      <c r="V190" s="278">
        <f>IF(V$17=0,0,V$17/NMM_fec!V$17)</f>
        <v>0.40942899414255873</v>
      </c>
      <c r="W190" s="278">
        <f>IF(W$17=0,0,W$17/NMM_fec!W$17)</f>
        <v>0.4089235450805902</v>
      </c>
      <c r="DA190" s="79"/>
    </row>
    <row r="191" spans="1:105" ht="12" customHeight="1" x14ac:dyDescent="0.3">
      <c r="A191" s="203" t="s">
        <v>1463</v>
      </c>
      <c r="B191" s="278">
        <f>IF(B$25=0,0,B$25/NMM_fec!B$25)</f>
        <v>0.56982801878169187</v>
      </c>
      <c r="C191" s="278">
        <f>IF(C$25=0,0,C$25/NMM_fec!C$25)</f>
        <v>0.57083068018251903</v>
      </c>
      <c r="D191" s="278">
        <f>IF(D$25=0,0,D$25/NMM_fec!D$25)</f>
        <v>0.5693116957049742</v>
      </c>
      <c r="E191" s="278">
        <f>IF(E$25=0,0,E$25/NMM_fec!E$25)</f>
        <v>0.56719558897889621</v>
      </c>
      <c r="F191" s="278">
        <f>IF(F$25=0,0,F$25/NMM_fec!F$25)</f>
        <v>0.56946987632647628</v>
      </c>
      <c r="G191" s="278">
        <f>IF(G$25=0,0,G$25/NMM_fec!G$25)</f>
        <v>0.56892238541736251</v>
      </c>
      <c r="H191" s="278">
        <f>IF(H$25=0,0,H$25/NMM_fec!H$25)</f>
        <v>0.58031813958042555</v>
      </c>
      <c r="I191" s="278">
        <f>IF(I$25=0,0,I$25/NMM_fec!I$25)</f>
        <v>0.57952313658461285</v>
      </c>
      <c r="J191" s="278">
        <f>IF(J$25=0,0,J$25/NMM_fec!J$25)</f>
        <v>0.58208352764725035</v>
      </c>
      <c r="K191" s="278">
        <f>IF(K$25=0,0,K$25/NMM_fec!K$25)</f>
        <v>0.58016955883192145</v>
      </c>
      <c r="L191" s="278">
        <f>IF(L$25=0,0,L$25/NMM_fec!L$25)</f>
        <v>0.58550854276524533</v>
      </c>
      <c r="M191" s="278">
        <f>IF(M$25=0,0,M$25/NMM_fec!M$25)</f>
        <v>0.58453883701235732</v>
      </c>
      <c r="N191" s="278">
        <f>IF(N$25=0,0,N$25/NMM_fec!N$25)</f>
        <v>0.58599308258180105</v>
      </c>
      <c r="O191" s="278">
        <f>IF(O$25=0,0,O$25/NMM_fec!O$25)</f>
        <v>0.58825983587230324</v>
      </c>
      <c r="P191" s="278">
        <f>IF(P$25=0,0,P$25/NMM_fec!P$25)</f>
        <v>0.5883674509807385</v>
      </c>
      <c r="Q191" s="278">
        <f>IF(Q$25=0,0,Q$25/NMM_fec!Q$25)</f>
        <v>0.58900242571615702</v>
      </c>
      <c r="R191" s="278">
        <f>IF(R$25=0,0,R$25/NMM_fec!R$25)</f>
        <v>0.58903388318361594</v>
      </c>
      <c r="S191" s="278">
        <f>IF(S$25=0,0,S$25/NMM_fec!S$25)</f>
        <v>0.58943981408645729</v>
      </c>
      <c r="T191" s="278">
        <f>IF(T$25=0,0,T$25/NMM_fec!T$25)</f>
        <v>0.58932303735098523</v>
      </c>
      <c r="U191" s="278">
        <f>IF(U$25=0,0,U$25/NMM_fec!U$25)</f>
        <v>0.58928904125958925</v>
      </c>
      <c r="V191" s="278">
        <f>IF(V$25=0,0,V$25/NMM_fec!V$25)</f>
        <v>0.61076714410177702</v>
      </c>
      <c r="W191" s="278">
        <f>IF(W$25=0,0,W$25/NMM_fec!W$25)</f>
        <v>0.61163755099954509</v>
      </c>
      <c r="DA191" s="79"/>
    </row>
    <row r="192" spans="1:105" ht="12" customHeight="1" x14ac:dyDescent="0.3">
      <c r="A192" s="41" t="s">
        <v>1472</v>
      </c>
      <c r="B192" s="279">
        <f>IF(B$33=0,0,B$33/NMM_fec!B$33)</f>
        <v>0.58456852248977997</v>
      </c>
      <c r="C192" s="279">
        <f>IF(C$33=0,0,C$33/NMM_fec!C$33)</f>
        <v>0.58648402298479396</v>
      </c>
      <c r="D192" s="279">
        <f>IF(D$33=0,0,D$33/NMM_fec!D$33)</f>
        <v>0.58567169589731349</v>
      </c>
      <c r="E192" s="279">
        <f>IF(E$33=0,0,E$33/NMM_fec!E$33)</f>
        <v>0.58814157311923154</v>
      </c>
      <c r="F192" s="279">
        <f>IF(F$33=0,0,F$33/NMM_fec!F$33)</f>
        <v>0.58954796943693799</v>
      </c>
      <c r="G192" s="279">
        <f>IF(G$33=0,0,G$33/NMM_fec!G$33)</f>
        <v>0.59111966638331925</v>
      </c>
      <c r="H192" s="279">
        <f>IF(H$33=0,0,H$33/NMM_fec!H$33)</f>
        <v>0.59545755945369583</v>
      </c>
      <c r="I192" s="279">
        <f>IF(I$33=0,0,I$33/NMM_fec!I$33)</f>
        <v>0.60318728636729146</v>
      </c>
      <c r="J192" s="279">
        <f>IF(J$33=0,0,J$33/NMM_fec!J$33)</f>
        <v>0.59736329741296812</v>
      </c>
      <c r="K192" s="279">
        <f>IF(K$33=0,0,K$33/NMM_fec!K$33)</f>
        <v>0.59619969214048174</v>
      </c>
      <c r="L192" s="279">
        <f>IF(L$33=0,0,L$33/NMM_fec!L$33)</f>
        <v>0.59040099366428489</v>
      </c>
      <c r="M192" s="279">
        <f>IF(M$33=0,0,M$33/NMM_fec!M$33)</f>
        <v>0.59987878056197952</v>
      </c>
      <c r="N192" s="279">
        <f>IF(N$33=0,0,N$33/NMM_fec!N$33)</f>
        <v>0.6033289008960433</v>
      </c>
      <c r="O192" s="279">
        <f>IF(O$33=0,0,O$33/NMM_fec!O$33)</f>
        <v>0.60144012584735085</v>
      </c>
      <c r="P192" s="279">
        <f>IF(P$33=0,0,P$33/NMM_fec!P$33)</f>
        <v>0.60145448821212044</v>
      </c>
      <c r="Q192" s="279">
        <f>IF(Q$33=0,0,Q$33/NMM_fec!Q$33)</f>
        <v>0.60148849790815229</v>
      </c>
      <c r="R192" s="279">
        <f>IF(R$33=0,0,R$33/NMM_fec!R$33)</f>
        <v>0.60198376470491732</v>
      </c>
      <c r="S192" s="279">
        <f>IF(S$33=0,0,S$33/NMM_fec!S$33)</f>
        <v>0.60107925701215481</v>
      </c>
      <c r="T192" s="279">
        <f>IF(T$33=0,0,T$33/NMM_fec!T$33)</f>
        <v>0.6049945323376219</v>
      </c>
      <c r="U192" s="279">
        <f>IF(U$33=0,0,U$33/NMM_fec!U$33)</f>
        <v>0.61003887339732865</v>
      </c>
      <c r="V192" s="279">
        <f>IF(V$33=0,0,V$33/NMM_fec!V$33)</f>
        <v>0.63396035760237668</v>
      </c>
      <c r="W192" s="279">
        <f>IF(W$33=0,0,W$33/NMM_fec!W$33)</f>
        <v>0.63695688450453547</v>
      </c>
      <c r="DA192" s="82"/>
    </row>
    <row r="193" spans="1:105" ht="12" customHeight="1" x14ac:dyDescent="0.3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3">
      <c r="A194" s="35" t="s">
        <v>50</v>
      </c>
      <c r="B194" s="322">
        <f>IF(B$48=0,0,B$48/NMM_fec!B$48)</f>
        <v>0.51162205808522221</v>
      </c>
      <c r="C194" s="322">
        <f>IF(C$48=0,0,C$48/NMM_fec!C$48)</f>
        <v>0.51346179659524349</v>
      </c>
      <c r="D194" s="322">
        <f>IF(D$48=0,0,D$48/NMM_fec!D$48)</f>
        <v>0.51334108762362118</v>
      </c>
      <c r="E194" s="322">
        <f>IF(E$48=0,0,E$48/NMM_fec!E$48)</f>
        <v>0.51672611708511962</v>
      </c>
      <c r="F194" s="322">
        <f>IF(F$48=0,0,F$48/NMM_fec!F$48)</f>
        <v>0.51738105025091197</v>
      </c>
      <c r="G194" s="322">
        <f>IF(G$48=0,0,G$48/NMM_fec!G$48)</f>
        <v>0.51762027066822269</v>
      </c>
      <c r="H194" s="322">
        <f>IF(H$48=0,0,H$48/NMM_fec!H$48)</f>
        <v>0.51641167447927272</v>
      </c>
      <c r="I194" s="322">
        <f>IF(I$48=0,0,I$48/NMM_fec!I$48)</f>
        <v>0.51669165450926713</v>
      </c>
      <c r="J194" s="322">
        <f>IF(J$48=0,0,J$48/NMM_fec!J$48)</f>
        <v>0.51730635545919479</v>
      </c>
      <c r="K194" s="322">
        <f>IF(K$48=0,0,K$48/NMM_fec!K$48)</f>
        <v>0.51670978354750707</v>
      </c>
      <c r="L194" s="322">
        <f>IF(L$48=0,0,L$48/NMM_fec!L$48)</f>
        <v>0.51845093825484112</v>
      </c>
      <c r="M194" s="322">
        <f>IF(M$48=0,0,M$48/NMM_fec!M$48)</f>
        <v>0.53419621975235887</v>
      </c>
      <c r="N194" s="322">
        <f>IF(N$48=0,0,N$48/NMM_fec!N$48)</f>
        <v>0.54198913035698626</v>
      </c>
      <c r="O194" s="322">
        <f>IF(O$48=0,0,O$48/NMM_fec!O$48)</f>
        <v>0.54813098850471809</v>
      </c>
      <c r="P194" s="322">
        <f>IF(P$48=0,0,P$48/NMM_fec!P$48)</f>
        <v>0.55435790287134601</v>
      </c>
      <c r="Q194" s="322">
        <f>IF(Q$48=0,0,Q$48/NMM_fec!Q$48)</f>
        <v>0.56999752735699516</v>
      </c>
      <c r="R194" s="322">
        <f>IF(R$48=0,0,R$48/NMM_fec!R$48)</f>
        <v>0.57066344964525062</v>
      </c>
      <c r="S194" s="322">
        <f>IF(S$48=0,0,S$48/NMM_fec!S$48)</f>
        <v>0.57039117617444224</v>
      </c>
      <c r="T194" s="322">
        <f>IF(T$48=0,0,T$48/NMM_fec!T$48)</f>
        <v>0.57007735586741715</v>
      </c>
      <c r="U194" s="322">
        <f>IF(U$48=0,0,U$48/NMM_fec!U$48)</f>
        <v>0.5767818084983537</v>
      </c>
      <c r="V194" s="322">
        <f>IF(V$48=0,0,V$48/NMM_fec!V$48)</f>
        <v>0.57763470906478709</v>
      </c>
      <c r="W194" s="322">
        <f>IF(W$48=0,0,W$48/NMM_fec!W$48)</f>
        <v>0.57776171766623208</v>
      </c>
      <c r="DA194" s="95"/>
    </row>
    <row r="195" spans="1:105" ht="12" customHeight="1" x14ac:dyDescent="0.3">
      <c r="A195" s="55" t="s">
        <v>92</v>
      </c>
      <c r="B195" s="275">
        <f>IF(B$49=0,0,B$49/NMM_fec!B$49)</f>
        <v>0.45890646790019729</v>
      </c>
      <c r="C195" s="275">
        <f>IF(C$49=0,0,C$49/NMM_fec!C$49)</f>
        <v>0.45890646790019718</v>
      </c>
      <c r="D195" s="275">
        <f>IF(D$49=0,0,D$49/NMM_fec!D$49)</f>
        <v>0.45890646790019735</v>
      </c>
      <c r="E195" s="275">
        <f>IF(E$49=0,0,E$49/NMM_fec!E$49)</f>
        <v>0.46356161489257713</v>
      </c>
      <c r="F195" s="275">
        <f>IF(F$49=0,0,F$49/NMM_fec!F$49)</f>
        <v>0.46356161489257713</v>
      </c>
      <c r="G195" s="275">
        <f>IF(G$49=0,0,G$49/NMM_fec!G$49)</f>
        <v>0.46356161489257713</v>
      </c>
      <c r="H195" s="275">
        <f>IF(H$49=0,0,H$49/NMM_fec!H$49)</f>
        <v>0.46356161489257719</v>
      </c>
      <c r="I195" s="275">
        <f>IF(I$49=0,0,I$49/NMM_fec!I$49)</f>
        <v>0.46356161489257713</v>
      </c>
      <c r="J195" s="275">
        <f>IF(J$49=0,0,J$49/NMM_fec!J$49)</f>
        <v>0.46356161489257697</v>
      </c>
      <c r="K195" s="275">
        <f>IF(K$49=0,0,K$49/NMM_fec!K$49)</f>
        <v>0.46356161489257702</v>
      </c>
      <c r="L195" s="275">
        <f>IF(L$49=0,0,L$49/NMM_fec!L$49)</f>
        <v>0.4635616148925768</v>
      </c>
      <c r="M195" s="275">
        <f>IF(M$49=0,0,M$49/NMM_fec!M$49)</f>
        <v>0.47220545340331921</v>
      </c>
      <c r="N195" s="275">
        <f>IF(N$49=0,0,N$49/NMM_fec!N$49)</f>
        <v>0.47998490806298738</v>
      </c>
      <c r="O195" s="275">
        <f>IF(O$49=0,0,O$49/NMM_fec!O$49)</f>
        <v>0.48654523602736377</v>
      </c>
      <c r="P195" s="275">
        <f>IF(P$49=0,0,P$49/NMM_fec!P$49)</f>
        <v>0.4916667481916589</v>
      </c>
      <c r="Q195" s="275">
        <f>IF(Q$49=0,0,Q$49/NMM_fec!Q$49)</f>
        <v>0.49750007337249297</v>
      </c>
      <c r="R195" s="275">
        <f>IF(R$49=0,0,R$49/NMM_fec!R$49)</f>
        <v>0.50275006603524375</v>
      </c>
      <c r="S195" s="275">
        <f>IF(S$49=0,0,S$49/NMM_fec!S$49)</f>
        <v>0.50589186501541406</v>
      </c>
      <c r="T195" s="275">
        <f>IF(T$49=0,0,T$49/NMM_fec!T$49)</f>
        <v>0.50589186501541383</v>
      </c>
      <c r="U195" s="275">
        <f>IF(U$49=0,0,U$49/NMM_fec!U$49)</f>
        <v>0.51030267851387257</v>
      </c>
      <c r="V195" s="275">
        <f>IF(V$49=0,0,V$49/NMM_fec!V$49)</f>
        <v>0.51185555108330172</v>
      </c>
      <c r="W195" s="275">
        <f>IF(W$49=0,0,W$49/NMM_fec!W$49)</f>
        <v>0.51185555108330172</v>
      </c>
      <c r="DA195" s="76"/>
    </row>
    <row r="196" spans="1:105" ht="12" customHeight="1" x14ac:dyDescent="0.3">
      <c r="A196" s="202" t="s">
        <v>93</v>
      </c>
      <c r="B196" s="276">
        <f>IF(B$50=0,0,B$50/NMM_fec!B$50)</f>
        <v>0.11912707923571492</v>
      </c>
      <c r="C196" s="276">
        <f>IF(C$50=0,0,C$50/NMM_fec!C$50)</f>
        <v>0.11912707923571492</v>
      </c>
      <c r="D196" s="276">
        <f>IF(D$50=0,0,D$50/NMM_fec!D$50)</f>
        <v>0.11912707923571492</v>
      </c>
      <c r="E196" s="276">
        <f>IF(E$50=0,0,E$50/NMM_fec!E$50)</f>
        <v>0.12033550427089167</v>
      </c>
      <c r="F196" s="276">
        <f>IF(F$50=0,0,F$50/NMM_fec!F$50)</f>
        <v>0.12033550427089165</v>
      </c>
      <c r="G196" s="276">
        <f>IF(G$50=0,0,G$50/NMM_fec!G$50)</f>
        <v>0.12033550427089167</v>
      </c>
      <c r="H196" s="276">
        <f>IF(H$50=0,0,H$50/NMM_fec!H$50)</f>
        <v>0.12033550427089167</v>
      </c>
      <c r="I196" s="276">
        <f>IF(I$50=0,0,I$50/NMM_fec!I$50)</f>
        <v>0.12033550427089168</v>
      </c>
      <c r="J196" s="276">
        <f>IF(J$50=0,0,J$50/NMM_fec!J$50)</f>
        <v>0.12033550427089168</v>
      </c>
      <c r="K196" s="276">
        <f>IF(K$50=0,0,K$50/NMM_fec!K$50)</f>
        <v>0.12033550427089167</v>
      </c>
      <c r="L196" s="276">
        <f>IF(L$50=0,0,L$50/NMM_fec!L$50)</f>
        <v>0.12033550427089167</v>
      </c>
      <c r="M196" s="276">
        <f>IF(M$50=0,0,M$50/NMM_fec!M$50)</f>
        <v>0.12353383301150353</v>
      </c>
      <c r="N196" s="276">
        <f>IF(N$50=0,0,N$50/NMM_fec!N$50)</f>
        <v>0.12493943467365799</v>
      </c>
      <c r="O196" s="276">
        <f>IF(O$50=0,0,O$50/NMM_fec!O$50)</f>
        <v>0.12630179990532764</v>
      </c>
      <c r="P196" s="276">
        <f>IF(P$50=0,0,P$50/NMM_fec!P$50)</f>
        <v>0.12763128821738898</v>
      </c>
      <c r="Q196" s="276">
        <f>IF(Q$50=0,0,Q$50/NMM_fec!Q$50)</f>
        <v>0.1313239723208724</v>
      </c>
      <c r="R196" s="276">
        <f>IF(R$50=0,0,R$50/NMM_fec!R$50)</f>
        <v>0.13132397232087242</v>
      </c>
      <c r="S196" s="276">
        <f>IF(S$50=0,0,S$50/NMM_fec!S$50)</f>
        <v>0.13132397232087242</v>
      </c>
      <c r="T196" s="276">
        <f>IF(T$50=0,0,T$50/NMM_fec!T$50)</f>
        <v>0.13132397232087242</v>
      </c>
      <c r="U196" s="276">
        <f>IF(U$50=0,0,U$50/NMM_fec!U$50)</f>
        <v>0.13287207972933171</v>
      </c>
      <c r="V196" s="276">
        <f>IF(V$50=0,0,V$50/NMM_fec!V$50)</f>
        <v>0.13287207972933171</v>
      </c>
      <c r="W196" s="276">
        <f>IF(W$50=0,0,W$50/NMM_fec!W$50)</f>
        <v>0.13287207972933171</v>
      </c>
      <c r="DA196" s="77"/>
    </row>
    <row r="197" spans="1:105" ht="12" customHeight="1" x14ac:dyDescent="0.3">
      <c r="A197" s="202" t="s">
        <v>94</v>
      </c>
      <c r="B197" s="276">
        <f>IF(B$51=0,0,B$51/NMM_fec!B$51)</f>
        <v>0.65061726359817362</v>
      </c>
      <c r="C197" s="276">
        <f>IF(C$51=0,0,C$51/NMM_fec!C$51)</f>
        <v>0.65061726359817351</v>
      </c>
      <c r="D197" s="276">
        <f>IF(D$51=0,0,D$51/NMM_fec!D$51)</f>
        <v>0.65061726359817318</v>
      </c>
      <c r="E197" s="276">
        <f>IF(E$51=0,0,E$51/NMM_fec!E$51)</f>
        <v>0.657217124811043</v>
      </c>
      <c r="F197" s="276">
        <f>IF(F$51=0,0,F$51/NMM_fec!F$51)</f>
        <v>0.65721712481104311</v>
      </c>
      <c r="G197" s="276">
        <f>IF(G$51=0,0,G$51/NMM_fec!G$51)</f>
        <v>0.657217124811043</v>
      </c>
      <c r="H197" s="276">
        <f>IF(H$51=0,0,H$51/NMM_fec!H$51)</f>
        <v>0.65721712481104311</v>
      </c>
      <c r="I197" s="276">
        <f>IF(I$51=0,0,I$51/NMM_fec!I$51)</f>
        <v>0.657217124811043</v>
      </c>
      <c r="J197" s="276">
        <f>IF(J$51=0,0,J$51/NMM_fec!J$51)</f>
        <v>0.657217124811043</v>
      </c>
      <c r="K197" s="276">
        <f>IF(K$51=0,0,K$51/NMM_fec!K$51)</f>
        <v>0.65721712481104333</v>
      </c>
      <c r="L197" s="276">
        <f>IF(L$51=0,0,L$51/NMM_fec!L$51)</f>
        <v>0.65721712481104311</v>
      </c>
      <c r="M197" s="276">
        <f>IF(M$51=0,0,M$51/NMM_fec!M$51)</f>
        <v>0.66811141424567178</v>
      </c>
      <c r="N197" s="276">
        <f>IF(N$51=0,0,N$51/NMM_fec!N$51)</f>
        <v>0.6779162747368378</v>
      </c>
      <c r="O197" s="276">
        <f>IF(O$51=0,0,O$51/NMM_fec!O$51)</f>
        <v>0.68674064917888689</v>
      </c>
      <c r="P197" s="276">
        <f>IF(P$51=0,0,P$51/NMM_fec!P$51)</f>
        <v>0.69468258617673129</v>
      </c>
      <c r="Q197" s="276">
        <f>IF(Q$51=0,0,Q$51/NMM_fec!Q$51)</f>
        <v>0.70183032947479118</v>
      </c>
      <c r="R197" s="276">
        <f>IF(R$51=0,0,R$51/NMM_fec!R$51)</f>
        <v>0.70826329844304525</v>
      </c>
      <c r="S197" s="276">
        <f>IF(S$51=0,0,S$51/NMM_fec!S$51)</f>
        <v>0.71405297051447381</v>
      </c>
      <c r="T197" s="276">
        <f>IF(T$51=0,0,T$51/NMM_fec!T$51)</f>
        <v>0.71723107847869105</v>
      </c>
      <c r="U197" s="276">
        <f>IF(U$51=0,0,U$51/NMM_fec!U$51)</f>
        <v>0.72212397254655514</v>
      </c>
      <c r="V197" s="276">
        <f>IF(V$51=0,0,V$51/NMM_fec!V$51)</f>
        <v>0.72568612843299141</v>
      </c>
      <c r="W197" s="276">
        <f>IF(W$51=0,0,W$51/NMM_fec!W$51)</f>
        <v>0.7256861284329913</v>
      </c>
      <c r="DA197" s="77"/>
    </row>
    <row r="198" spans="1:105" ht="12" customHeight="1" x14ac:dyDescent="0.3">
      <c r="A198" s="202" t="s">
        <v>95</v>
      </c>
      <c r="B198" s="276">
        <f>IF(B$52=0,0,B$52/NMM_fec!B$52)</f>
        <v>0.45452162474432833</v>
      </c>
      <c r="C198" s="276">
        <f>IF(C$52=0,0,C$52/NMM_fec!C$52)</f>
        <v>0.45452162474432811</v>
      </c>
      <c r="D198" s="276">
        <f>IF(D$52=0,0,D$52/NMM_fec!D$52)</f>
        <v>0.45452162474432811</v>
      </c>
      <c r="E198" s="276">
        <f>IF(E$52=0,0,E$52/NMM_fec!E$52)</f>
        <v>0.45913229188981786</v>
      </c>
      <c r="F198" s="276">
        <f>IF(F$52=0,0,F$52/NMM_fec!F$52)</f>
        <v>0.45913229188981786</v>
      </c>
      <c r="G198" s="276">
        <f>IF(G$52=0,0,G$52/NMM_fec!G$52)</f>
        <v>0.45913229188981769</v>
      </c>
      <c r="H198" s="276">
        <f>IF(H$52=0,0,H$52/NMM_fec!H$52)</f>
        <v>0.45913229188981786</v>
      </c>
      <c r="I198" s="276">
        <f>IF(I$52=0,0,I$52/NMM_fec!I$52)</f>
        <v>0.45913229188981791</v>
      </c>
      <c r="J198" s="276">
        <f>IF(J$52=0,0,J$52/NMM_fec!J$52)</f>
        <v>0.45913229188981786</v>
      </c>
      <c r="K198" s="276">
        <f>IF(K$52=0,0,K$52/NMM_fec!K$52)</f>
        <v>0.45913229188981791</v>
      </c>
      <c r="L198" s="276">
        <f>IF(L$52=0,0,L$52/NMM_fec!L$52)</f>
        <v>0.45913229188981797</v>
      </c>
      <c r="M198" s="276">
        <f>IF(M$52=0,0,M$52/NMM_fec!M$52)</f>
        <v>0.47133530723255951</v>
      </c>
      <c r="N198" s="276">
        <f>IF(N$52=0,0,N$52/NMM_fec!N$52)</f>
        <v>0.4766982889771349</v>
      </c>
      <c r="O198" s="276">
        <f>IF(O$52=0,0,O$52/NMM_fec!O$52)</f>
        <v>0.48189630493258734</v>
      </c>
      <c r="P198" s="276">
        <f>IF(P$52=0,0,P$52/NMM_fec!P$52)</f>
        <v>0.48696888113905179</v>
      </c>
      <c r="Q198" s="276">
        <f>IF(Q$52=0,0,Q$52/NMM_fec!Q$52)</f>
        <v>0.50105807722403117</v>
      </c>
      <c r="R198" s="276">
        <f>IF(R$52=0,0,R$52/NMM_fec!R$52)</f>
        <v>0.50105807722403095</v>
      </c>
      <c r="S198" s="276">
        <f>IF(S$52=0,0,S$52/NMM_fec!S$52)</f>
        <v>0.50105807722403117</v>
      </c>
      <c r="T198" s="276">
        <f>IF(T$52=0,0,T$52/NMM_fec!T$52)</f>
        <v>0.50105807722403106</v>
      </c>
      <c r="U198" s="276">
        <f>IF(U$52=0,0,U$52/NMM_fec!U$52)</f>
        <v>0.50696478037738679</v>
      </c>
      <c r="V198" s="276">
        <f>IF(V$52=0,0,V$52/NMM_fec!V$52)</f>
        <v>0.5069647803773869</v>
      </c>
      <c r="W198" s="276">
        <f>IF(W$52=0,0,W$52/NMM_fec!W$52)</f>
        <v>0.5069647803773869</v>
      </c>
      <c r="DA198" s="77"/>
    </row>
    <row r="199" spans="1:105" ht="12" customHeight="1" x14ac:dyDescent="0.3">
      <c r="A199" s="56" t="s">
        <v>96</v>
      </c>
      <c r="B199" s="277">
        <f>IF(B$53=0,0,B$53/NMM_fec!B$53)</f>
        <v>0.69449313232509047</v>
      </c>
      <c r="C199" s="277">
        <f>IF(C$53=0,0,C$53/NMM_fec!C$53)</f>
        <v>0.69944045195254823</v>
      </c>
      <c r="D199" s="277">
        <f>IF(D$53=0,0,D$53/NMM_fec!D$53)</f>
        <v>0.70613290315188681</v>
      </c>
      <c r="E199" s="277">
        <f>IF(E$53=0,0,E$53/NMM_fec!E$53)</f>
        <v>0.69128952113109343</v>
      </c>
      <c r="F199" s="277">
        <f>IF(F$53=0,0,F$53/NMM_fec!F$53)</f>
        <v>0.68532695833493451</v>
      </c>
      <c r="G199" s="277">
        <f>IF(G$53=0,0,G$53/NMM_fec!G$53)</f>
        <v>0.68578396559473864</v>
      </c>
      <c r="H199" s="277">
        <f>IF(H$53=0,0,H$53/NMM_fec!H$53)</f>
        <v>0.6740446447034284</v>
      </c>
      <c r="I199" s="277">
        <f>IF(I$53=0,0,I$53/NMM_fec!I$53)</f>
        <v>0.6848272917535968</v>
      </c>
      <c r="J199" s="277">
        <f>IF(J$53=0,0,J$53/NMM_fec!J$53)</f>
        <v>0.68356105964352543</v>
      </c>
      <c r="K199" s="277">
        <f>IF(K$53=0,0,K$53/NMM_fec!K$53)</f>
        <v>0.6926334039873614</v>
      </c>
      <c r="L199" s="277">
        <f>IF(L$53=0,0,L$53/NMM_fec!L$53)</f>
        <v>0.67777350385486246</v>
      </c>
      <c r="M199" s="277">
        <f>IF(M$53=0,0,M$53/NMM_fec!M$53)</f>
        <v>0.73232659651276588</v>
      </c>
      <c r="N199" s="277">
        <f>IF(N$53=0,0,N$53/NMM_fec!N$53)</f>
        <v>0.73948231232519135</v>
      </c>
      <c r="O199" s="277">
        <f>IF(O$53=0,0,O$53/NMM_fec!O$53)</f>
        <v>0.74634371117292941</v>
      </c>
      <c r="P199" s="277">
        <f>IF(P$53=0,0,P$53/NMM_fec!P$53)</f>
        <v>0.75959760251670538</v>
      </c>
      <c r="Q199" s="277">
        <f>IF(Q$53=0,0,Q$53/NMM_fec!Q$53)</f>
        <v>0.78436203141990068</v>
      </c>
      <c r="R199" s="277">
        <f>IF(R$53=0,0,R$53/NMM_fec!R$53)</f>
        <v>0.7847782476991404</v>
      </c>
      <c r="S199" s="277">
        <f>IF(S$53=0,0,S$53/NMM_fec!S$53)</f>
        <v>0.7771102097147019</v>
      </c>
      <c r="T199" s="277">
        <f>IF(T$53=0,0,T$53/NMM_fec!T$53)</f>
        <v>0.77548701614672999</v>
      </c>
      <c r="U199" s="277">
        <f>IF(U$53=0,0,U$53/NMM_fec!U$53)</f>
        <v>0.7876133944323731</v>
      </c>
      <c r="V199" s="277">
        <f>IF(V$53=0,0,V$53/NMM_fec!V$53)</f>
        <v>0.7923996625293227</v>
      </c>
      <c r="W199" s="277">
        <f>IF(W$53=0,0,W$53/NMM_fec!W$53)</f>
        <v>0.77839021127475216</v>
      </c>
      <c r="DA199" s="78"/>
    </row>
    <row r="200" spans="1:105" ht="12" customHeight="1" x14ac:dyDescent="0.3">
      <c r="A200" s="203" t="s">
        <v>1498</v>
      </c>
      <c r="B200" s="278">
        <f>IF(B$59=0,0,B$59/NMM_fec!B$59)</f>
        <v>0.55256372691866795</v>
      </c>
      <c r="C200" s="278">
        <f>IF(C$59=0,0,C$59/NMM_fec!C$59)</f>
        <v>0.55256372691866817</v>
      </c>
      <c r="D200" s="278">
        <f>IF(D$59=0,0,D$59/NMM_fec!D$59)</f>
        <v>0.55256372691866806</v>
      </c>
      <c r="E200" s="278">
        <f>IF(E$59=0,0,E$59/NMM_fec!E$59)</f>
        <v>0.55816893310203997</v>
      </c>
      <c r="F200" s="278">
        <f>IF(F$59=0,0,F$59/NMM_fec!F$59)</f>
        <v>0.55816893310203997</v>
      </c>
      <c r="G200" s="278">
        <f>IF(G$59=0,0,G$59/NMM_fec!G$59)</f>
        <v>0.5581689331020403</v>
      </c>
      <c r="H200" s="278">
        <f>IF(H$59=0,0,H$59/NMM_fec!H$59)</f>
        <v>0.55816893310204019</v>
      </c>
      <c r="I200" s="278">
        <f>IF(I$59=0,0,I$59/NMM_fec!I$59)</f>
        <v>0.5581689331020403</v>
      </c>
      <c r="J200" s="278">
        <f>IF(J$59=0,0,J$59/NMM_fec!J$59)</f>
        <v>0.55816893310204008</v>
      </c>
      <c r="K200" s="278">
        <f>IF(K$59=0,0,K$59/NMM_fec!K$59)</f>
        <v>0.5581689331020403</v>
      </c>
      <c r="L200" s="278">
        <f>IF(L$59=0,0,L$59/NMM_fec!L$59)</f>
        <v>0.55816893310204008</v>
      </c>
      <c r="M200" s="278">
        <f>IF(M$59=0,0,M$59/NMM_fec!M$59)</f>
        <v>0.5690420397918361</v>
      </c>
      <c r="N200" s="278">
        <f>IF(N$59=0,0,N$59/NMM_fec!N$59)</f>
        <v>0.57882783581265251</v>
      </c>
      <c r="O200" s="278">
        <f>IF(O$59=0,0,O$59/NMM_fec!O$59)</f>
        <v>0.58584323329317722</v>
      </c>
      <c r="P200" s="278">
        <f>IF(P$59=0,0,P$59/NMM_fec!P$59)</f>
        <v>0.59200998413874961</v>
      </c>
      <c r="Q200" s="278">
        <f>IF(Q$59=0,0,Q$59/NMM_fec!Q$59)</f>
        <v>0.59949898572487481</v>
      </c>
      <c r="R200" s="278">
        <f>IF(R$59=0,0,R$59/NMM_fec!R$59)</f>
        <v>0.60623908715238717</v>
      </c>
      <c r="S200" s="278">
        <f>IF(S$59=0,0,S$59/NMM_fec!S$59)</f>
        <v>0.60913827523465358</v>
      </c>
      <c r="T200" s="278">
        <f>IF(T$59=0,0,T$59/NMM_fec!T$59)</f>
        <v>0.60913827523465347</v>
      </c>
      <c r="U200" s="278">
        <f>IF(U$59=0,0,U$59/NMM_fec!U$59)</f>
        <v>0.61491444771118786</v>
      </c>
      <c r="V200" s="278">
        <f>IF(V$59=0,0,V$59/NMM_fec!V$59)</f>
        <v>0.61631907749033565</v>
      </c>
      <c r="W200" s="278">
        <f>IF(W$59=0,0,W$59/NMM_fec!W$59)</f>
        <v>0.61631907749033588</v>
      </c>
      <c r="DA200" s="79"/>
    </row>
    <row r="201" spans="1:105" ht="12" customHeight="1" x14ac:dyDescent="0.3">
      <c r="A201" s="203" t="s">
        <v>1500</v>
      </c>
      <c r="B201" s="278">
        <f>IF(B$60=0,0,B$60/NMM_fec!B$60)</f>
        <v>0.38423122333826709</v>
      </c>
      <c r="C201" s="278">
        <f>IF(C$60=0,0,C$60/NMM_fec!C$60)</f>
        <v>0.38768937661526853</v>
      </c>
      <c r="D201" s="278">
        <f>IF(D$60=0,0,D$60/NMM_fec!D$60)</f>
        <v>0.38782125155031105</v>
      </c>
      <c r="E201" s="278">
        <f>IF(E$60=0,0,E$60/NMM_fec!E$60)</f>
        <v>0.3973006047911084</v>
      </c>
      <c r="F201" s="278">
        <f>IF(F$60=0,0,F$60/NMM_fec!F$60)</f>
        <v>0.39722519162299635</v>
      </c>
      <c r="G201" s="278">
        <f>IF(G$60=0,0,G$60/NMM_fec!G$60)</f>
        <v>0.3992063747656589</v>
      </c>
      <c r="H201" s="278">
        <f>IF(H$60=0,0,H$60/NMM_fec!H$60)</f>
        <v>0.39568088719953226</v>
      </c>
      <c r="I201" s="278">
        <f>IF(I$60=0,0,I$60/NMM_fec!I$60)</f>
        <v>0.39645905332907</v>
      </c>
      <c r="J201" s="278">
        <f>IF(J$60=0,0,J$60/NMM_fec!J$60)</f>
        <v>0.3927930416847718</v>
      </c>
      <c r="K201" s="278">
        <f>IF(K$60=0,0,K$60/NMM_fec!K$60)</f>
        <v>0.39146054156801258</v>
      </c>
      <c r="L201" s="278">
        <f>IF(L$60=0,0,L$60/NMM_fec!L$60)</f>
        <v>0.39151177509579771</v>
      </c>
      <c r="M201" s="278">
        <f>IF(M$60=0,0,M$60/NMM_fec!M$60)</f>
        <v>0.40206003328521178</v>
      </c>
      <c r="N201" s="278">
        <f>IF(N$60=0,0,N$60/NMM_fec!N$60)</f>
        <v>0.40984954884781033</v>
      </c>
      <c r="O201" s="278">
        <f>IF(O$60=0,0,O$60/NMM_fec!O$60)</f>
        <v>0.4110916514615901</v>
      </c>
      <c r="P201" s="278">
        <f>IF(P$60=0,0,P$60/NMM_fec!P$60)</f>
        <v>0.41645988875389628</v>
      </c>
      <c r="Q201" s="278">
        <f>IF(Q$60=0,0,Q$60/NMM_fec!Q$60)</f>
        <v>0.4285551472033145</v>
      </c>
      <c r="R201" s="278">
        <f>IF(R$60=0,0,R$60/NMM_fec!R$60)</f>
        <v>0.43082223590028618</v>
      </c>
      <c r="S201" s="278">
        <f>IF(S$60=0,0,S$60/NMM_fec!S$60)</f>
        <v>0.43148817322003741</v>
      </c>
      <c r="T201" s="278">
        <f>IF(T$60=0,0,T$60/NMM_fec!T$60)</f>
        <v>0.43165041078220401</v>
      </c>
      <c r="U201" s="278">
        <f>IF(U$60=0,0,U$60/NMM_fec!U$60)</f>
        <v>0.43861683877179219</v>
      </c>
      <c r="V201" s="278">
        <f>IF(V$60=0,0,V$60/NMM_fec!V$60)</f>
        <v>0.44190349481872609</v>
      </c>
      <c r="W201" s="278">
        <f>IF(W$60=0,0,W$60/NMM_fec!W$60)</f>
        <v>0.44035775450971881</v>
      </c>
      <c r="DA201" s="79"/>
    </row>
    <row r="202" spans="1:105" ht="12" customHeight="1" x14ac:dyDescent="0.3">
      <c r="A202" s="203" t="s">
        <v>1522</v>
      </c>
      <c r="B202" s="278">
        <f>IF(B$79=0,0,B$79/NMM_fec!B$79)</f>
        <v>0.54980372110591802</v>
      </c>
      <c r="C202" s="278">
        <f>IF(C$79=0,0,C$79/NMM_fec!C$79)</f>
        <v>0.55002993708731085</v>
      </c>
      <c r="D202" s="278">
        <f>IF(D$79=0,0,D$79/NMM_fec!D$79)</f>
        <v>0.54872027109876642</v>
      </c>
      <c r="E202" s="278">
        <f>IF(E$79=0,0,E$79/NMM_fec!E$79)</f>
        <v>0.55194262802132599</v>
      </c>
      <c r="F202" s="278">
        <f>IF(F$79=0,0,F$79/NMM_fec!F$79)</f>
        <v>0.55394931283321003</v>
      </c>
      <c r="G202" s="278">
        <f>IF(G$79=0,0,G$79/NMM_fec!G$79)</f>
        <v>0.5535106153550603</v>
      </c>
      <c r="H202" s="278">
        <f>IF(H$79=0,0,H$79/NMM_fec!H$79)</f>
        <v>0.55426850289328933</v>
      </c>
      <c r="I202" s="278">
        <f>IF(I$79=0,0,I$79/NMM_fec!I$79)</f>
        <v>0.55408069644758484</v>
      </c>
      <c r="J202" s="278">
        <f>IF(J$79=0,0,J$79/NMM_fec!J$79)</f>
        <v>0.55621927800200388</v>
      </c>
      <c r="K202" s="278">
        <f>IF(K$79=0,0,K$79/NMM_fec!K$79)</f>
        <v>0.55467372682247162</v>
      </c>
      <c r="L202" s="278">
        <f>IF(L$79=0,0,L$79/NMM_fec!L$79)</f>
        <v>0.55886876529656571</v>
      </c>
      <c r="M202" s="278">
        <f>IF(M$79=0,0,M$79/NMM_fec!M$79)</f>
        <v>0.57401513241300528</v>
      </c>
      <c r="N202" s="278">
        <f>IF(N$79=0,0,N$79/NMM_fec!N$79)</f>
        <v>0.58198495528607885</v>
      </c>
      <c r="O202" s="278">
        <f>IF(O$79=0,0,O$79/NMM_fec!O$79)</f>
        <v>0.59035426870794183</v>
      </c>
      <c r="P202" s="278">
        <f>IF(P$79=0,0,P$79/NMM_fec!P$79)</f>
        <v>0.59663321713280049</v>
      </c>
      <c r="Q202" s="278">
        <f>IF(Q$79=0,0,Q$79/NMM_fec!Q$79)</f>
        <v>0.61434122938934632</v>
      </c>
      <c r="R202" s="278">
        <f>IF(R$79=0,0,R$79/NMM_fec!R$79)</f>
        <v>0.61434972359745599</v>
      </c>
      <c r="S202" s="278">
        <f>IF(S$79=0,0,S$79/NMM_fec!S$79)</f>
        <v>0.6144353363745011</v>
      </c>
      <c r="T202" s="278">
        <f>IF(T$79=0,0,T$79/NMM_fec!T$79)</f>
        <v>0.6142905221283419</v>
      </c>
      <c r="U202" s="278">
        <f>IF(U$79=0,0,U$79/NMM_fec!U$79)</f>
        <v>0.62148984949712427</v>
      </c>
      <c r="V202" s="278">
        <f>IF(V$79=0,0,V$79/NMM_fec!V$79)</f>
        <v>0.62094758860529509</v>
      </c>
      <c r="W202" s="278">
        <f>IF(W$79=0,0,W$79/NMM_fec!W$79)</f>
        <v>0.62183366191482237</v>
      </c>
      <c r="DA202" s="79"/>
    </row>
    <row r="203" spans="1:105" ht="12" customHeight="1" x14ac:dyDescent="0.3">
      <c r="A203" s="41" t="s">
        <v>1534</v>
      </c>
      <c r="B203" s="279">
        <f>IF(B$89=0,0,B$89/NMM_fec!B$89)</f>
        <v>0.44281548598793274</v>
      </c>
      <c r="C203" s="279">
        <f>IF(C$89=0,0,C$89/NMM_fec!C$89)</f>
        <v>0.44780128593709301</v>
      </c>
      <c r="D203" s="279">
        <f>IF(D$89=0,0,D$89/NMM_fec!D$89)</f>
        <v>0.4494628847654894</v>
      </c>
      <c r="E203" s="279">
        <f>IF(E$89=0,0,E$89/NMM_fec!E$89)</f>
        <v>0.4524260795504676</v>
      </c>
      <c r="F203" s="279">
        <f>IF(F$89=0,0,F$89/NMM_fec!F$89)</f>
        <v>0.45054927905125697</v>
      </c>
      <c r="G203" s="279">
        <f>IF(G$89=0,0,G$89/NMM_fec!G$89)</f>
        <v>0.45273016146497314</v>
      </c>
      <c r="H203" s="279">
        <f>IF(H$89=0,0,H$89/NMM_fec!H$89)</f>
        <v>0.44342889133042085</v>
      </c>
      <c r="I203" s="279">
        <f>IF(I$89=0,0,I$89/NMM_fec!I$89)</f>
        <v>0.44950672319029472</v>
      </c>
      <c r="J203" s="279">
        <f>IF(J$89=0,0,J$89/NMM_fec!J$89)</f>
        <v>0.44524055550570957</v>
      </c>
      <c r="K203" s="279">
        <f>IF(K$89=0,0,K$89/NMM_fec!K$89)</f>
        <v>0.44725957905380243</v>
      </c>
      <c r="L203" s="279">
        <f>IF(L$89=0,0,L$89/NMM_fec!L$89)</f>
        <v>0.43813235428256586</v>
      </c>
      <c r="M203" s="279">
        <f>IF(M$89=0,0,M$89/NMM_fec!M$89)</f>
        <v>0.46575704435974119</v>
      </c>
      <c r="N203" s="279">
        <f>IF(N$89=0,0,N$89/NMM_fec!N$89)</f>
        <v>0.4737655715245967</v>
      </c>
      <c r="O203" s="279">
        <f>IF(O$89=0,0,O$89/NMM_fec!O$89)</f>
        <v>0.47519698668236671</v>
      </c>
      <c r="P203" s="279">
        <f>IF(P$89=0,0,P$89/NMM_fec!P$89)</f>
        <v>0.4806708956121758</v>
      </c>
      <c r="Q203" s="279">
        <f>IF(Q$89=0,0,Q$89/NMM_fec!Q$89)</f>
        <v>0.49396620830078369</v>
      </c>
      <c r="R203" s="279">
        <f>IF(R$89=0,0,R$89/NMM_fec!R$89)</f>
        <v>0.49346886021795688</v>
      </c>
      <c r="S203" s="279">
        <f>IF(S$89=0,0,S$89/NMM_fec!S$89)</f>
        <v>0.48947743520579839</v>
      </c>
      <c r="T203" s="279">
        <f>IF(T$89=0,0,T$89/NMM_fec!T$89)</f>
        <v>0.48782998038679959</v>
      </c>
      <c r="U203" s="279">
        <f>IF(U$89=0,0,U$89/NMM_fec!U$89)</f>
        <v>0.49344746767331754</v>
      </c>
      <c r="V203" s="279">
        <f>IF(V$89=0,0,V$89/NMM_fec!V$89)</f>
        <v>0.49905512513183997</v>
      </c>
      <c r="W203" s="279">
        <f>IF(W$89=0,0,W$89/NMM_fec!W$89)</f>
        <v>0.49880072000877668</v>
      </c>
      <c r="DA203" s="82"/>
    </row>
    <row r="204" spans="1:105" ht="12" customHeight="1" x14ac:dyDescent="0.3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3">
      <c r="A205" s="35" t="s">
        <v>51</v>
      </c>
      <c r="B205" s="322">
        <f>IF(B$99=0,0,B$99/NMM_fec!B$99)</f>
        <v>0.405963816411955</v>
      </c>
      <c r="C205" s="322">
        <f>IF(C$99=0,0,C$99/NMM_fec!C$99)</f>
        <v>0.41075573351363387</v>
      </c>
      <c r="D205" s="322">
        <f>IF(D$99=0,0,D$99/NMM_fec!D$99)</f>
        <v>0.41429211876218097</v>
      </c>
      <c r="E205" s="322">
        <f>IF(E$99=0,0,E$99/NMM_fec!E$99)</f>
        <v>0.41462373885332948</v>
      </c>
      <c r="F205" s="322">
        <f>IF(F$99=0,0,F$99/NMM_fec!F$99)</f>
        <v>0.41547117263382621</v>
      </c>
      <c r="G205" s="322">
        <f>IF(G$99=0,0,G$99/NMM_fec!G$99)</f>
        <v>0.41979692631405552</v>
      </c>
      <c r="H205" s="322">
        <f>IF(H$99=0,0,H$99/NMM_fec!H$99)</f>
        <v>0.41386031386560229</v>
      </c>
      <c r="I205" s="322">
        <f>IF(I$99=0,0,I$99/NMM_fec!I$99)</f>
        <v>0.41923858578509782</v>
      </c>
      <c r="J205" s="322">
        <f>IF(J$99=0,0,J$99/NMM_fec!J$99)</f>
        <v>0.41520401343256602</v>
      </c>
      <c r="K205" s="322">
        <f>IF(K$99=0,0,K$99/NMM_fec!K$99)</f>
        <v>0.41638022472175257</v>
      </c>
      <c r="L205" s="322">
        <f>IF(L$99=0,0,L$99/NMM_fec!L$99)</f>
        <v>0.40996211736333898</v>
      </c>
      <c r="M205" s="322">
        <f>IF(M$99=0,0,M$99/NMM_fec!M$99)</f>
        <v>0.42245441005999329</v>
      </c>
      <c r="N205" s="322">
        <f>IF(N$99=0,0,N$99/NMM_fec!N$99)</f>
        <v>0.42522949788588615</v>
      </c>
      <c r="O205" s="322">
        <f>IF(O$99=0,0,O$99/NMM_fec!O$99)</f>
        <v>0.42414764453659537</v>
      </c>
      <c r="P205" s="322">
        <f>IF(P$99=0,0,P$99/NMM_fec!P$99)</f>
        <v>0.42480589494927617</v>
      </c>
      <c r="Q205" s="322">
        <f>IF(Q$99=0,0,Q$99/NMM_fec!Q$99)</f>
        <v>0.42442613108709831</v>
      </c>
      <c r="R205" s="322">
        <f>IF(R$99=0,0,R$99/NMM_fec!R$99)</f>
        <v>0.43385109430686808</v>
      </c>
      <c r="S205" s="322">
        <f>IF(S$99=0,0,S$99/NMM_fec!S$99)</f>
        <v>0.43770404059788287</v>
      </c>
      <c r="T205" s="322">
        <f>IF(T$99=0,0,T$99/NMM_fec!T$99)</f>
        <v>0.44634190764487719</v>
      </c>
      <c r="U205" s="322">
        <f>IF(U$99=0,0,U$99/NMM_fec!U$99)</f>
        <v>0.44632146071437129</v>
      </c>
      <c r="V205" s="322">
        <f>IF(V$99=0,0,V$99/NMM_fec!V$99)</f>
        <v>0.46200790376019418</v>
      </c>
      <c r="W205" s="322">
        <f>IF(W$99=0,0,W$99/NMM_fec!W$99)</f>
        <v>0.46310073845380822</v>
      </c>
      <c r="DA205" s="95"/>
    </row>
    <row r="206" spans="1:105" ht="12" customHeight="1" x14ac:dyDescent="0.3">
      <c r="A206" s="55" t="s">
        <v>92</v>
      </c>
      <c r="B206" s="275">
        <f>IF(B$100=0,0,B$100/NMM_fec!B$100)</f>
        <v>0.40985019372487824</v>
      </c>
      <c r="C206" s="275">
        <f>IF(C$100=0,0,C$100/NMM_fec!C$100)</f>
        <v>0.40994715502775542</v>
      </c>
      <c r="D206" s="275">
        <f>IF(D$100=0,0,D$100/NMM_fec!D$100)</f>
        <v>0.41212869520383449</v>
      </c>
      <c r="E206" s="275">
        <f>IF(E$100=0,0,E$100/NMM_fec!E$100)</f>
        <v>0.41236228776015388</v>
      </c>
      <c r="F206" s="275">
        <f>IF(F$100=0,0,F$100/NMM_fec!F$100)</f>
        <v>0.41466433304498379</v>
      </c>
      <c r="G206" s="275">
        <f>IF(G$100=0,0,G$100/NMM_fec!G$100)</f>
        <v>0.41683524712924303</v>
      </c>
      <c r="H206" s="275">
        <f>IF(H$100=0,0,H$100/NMM_fec!H$100)</f>
        <v>0.41858098780234015</v>
      </c>
      <c r="I206" s="275">
        <f>IF(I$100=0,0,I$100/NMM_fec!I$100)</f>
        <v>0.41951916057854044</v>
      </c>
      <c r="J206" s="275">
        <f>IF(J$100=0,0,J$100/NMM_fec!J$100)</f>
        <v>0.41951916057854044</v>
      </c>
      <c r="K206" s="275">
        <f>IF(K$100=0,0,K$100/NMM_fec!K$100)</f>
        <v>0.4195191605785405</v>
      </c>
      <c r="L206" s="275">
        <f>IF(L$100=0,0,L$100/NMM_fec!L$100)</f>
        <v>0.41951916057854033</v>
      </c>
      <c r="M206" s="275">
        <f>IF(M$100=0,0,M$100/NMM_fec!M$100)</f>
        <v>0.42047596914944502</v>
      </c>
      <c r="N206" s="275">
        <f>IF(N$100=0,0,N$100/NMM_fec!N$100)</f>
        <v>0.42047596914944518</v>
      </c>
      <c r="O206" s="275">
        <f>IF(O$100=0,0,O$100/NMM_fec!O$100)</f>
        <v>0.42292040340973253</v>
      </c>
      <c r="P206" s="275">
        <f>IF(P$100=0,0,P$100/NMM_fec!P$100)</f>
        <v>0.4229204034097323</v>
      </c>
      <c r="Q206" s="275">
        <f>IF(Q$100=0,0,Q$100/NMM_fec!Q$100)</f>
        <v>0.42292040340973236</v>
      </c>
      <c r="R206" s="275">
        <f>IF(R$100=0,0,R$100/NMM_fec!R$100)</f>
        <v>0.43208520345641166</v>
      </c>
      <c r="S206" s="275">
        <f>IF(S$100=0,0,S$100/NMM_fec!S$100)</f>
        <v>0.43862384027820833</v>
      </c>
      <c r="T206" s="275">
        <f>IF(T$100=0,0,T$100/NMM_fec!T$100)</f>
        <v>0.44901719115752275</v>
      </c>
      <c r="U206" s="275">
        <f>IF(U$100=0,0,U$100/NMM_fec!U$100)</f>
        <v>0.44901719115752275</v>
      </c>
      <c r="V206" s="275">
        <f>IF(V$100=0,0,V$100/NMM_fec!V$100)</f>
        <v>0.45911547204177044</v>
      </c>
      <c r="W206" s="275">
        <f>IF(W$100=0,0,W$100/NMM_fec!W$100)</f>
        <v>0.46176954074806759</v>
      </c>
      <c r="DA206" s="76"/>
    </row>
    <row r="207" spans="1:105" ht="12" customHeight="1" x14ac:dyDescent="0.3">
      <c r="A207" s="202" t="s">
        <v>93</v>
      </c>
      <c r="B207" s="276">
        <f>IF(B$101=0,0,B$101/NMM_fec!B$101)</f>
        <v>0.10638135271118064</v>
      </c>
      <c r="C207" s="276">
        <f>IF(C$101=0,0,C$101/NMM_fec!C$101)</f>
        <v>0.10640652013751994</v>
      </c>
      <c r="D207" s="276">
        <f>IF(D$101=0,0,D$101/NMM_fec!D$101)</f>
        <v>0.10697276409318557</v>
      </c>
      <c r="E207" s="276">
        <f>IF(E$101=0,0,E$101/NMM_fec!E$101)</f>
        <v>0.10703339573983349</v>
      </c>
      <c r="F207" s="276">
        <f>IF(F$101=0,0,F$101/NMM_fec!F$101)</f>
        <v>0.10763091818865045</v>
      </c>
      <c r="G207" s="276">
        <f>IF(G$101=0,0,G$101/NMM_fec!G$101)</f>
        <v>0.10819440401942271</v>
      </c>
      <c r="H207" s="276">
        <f>IF(H$101=0,0,H$101/NMM_fec!H$101)</f>
        <v>0.10864753117937154</v>
      </c>
      <c r="I207" s="276">
        <f>IF(I$101=0,0,I$101/NMM_fec!I$101)</f>
        <v>0.10889104476198552</v>
      </c>
      <c r="J207" s="276">
        <f>IF(J$101=0,0,J$101/NMM_fec!J$101)</f>
        <v>0.10889104476198552</v>
      </c>
      <c r="K207" s="276">
        <f>IF(K$101=0,0,K$101/NMM_fec!K$101)</f>
        <v>0.10889104476198552</v>
      </c>
      <c r="L207" s="276">
        <f>IF(L$101=0,0,L$101/NMM_fec!L$101)</f>
        <v>0.10889104476198552</v>
      </c>
      <c r="M207" s="276">
        <f>IF(M$101=0,0,M$101/NMM_fec!M$101)</f>
        <v>0.1091393954804112</v>
      </c>
      <c r="N207" s="276">
        <f>IF(N$101=0,0,N$101/NMM_fec!N$101)</f>
        <v>0.10913939548041125</v>
      </c>
      <c r="O207" s="276">
        <f>IF(O$101=0,0,O$101/NMM_fec!O$101)</f>
        <v>0.10977387663280387</v>
      </c>
      <c r="P207" s="276">
        <f>IF(P$101=0,0,P$101/NMM_fec!P$101)</f>
        <v>0.10977387663280393</v>
      </c>
      <c r="Q207" s="276">
        <f>IF(Q$101=0,0,Q$101/NMM_fec!Q$101)</f>
        <v>0.10977387663280391</v>
      </c>
      <c r="R207" s="276">
        <f>IF(R$101=0,0,R$101/NMM_fec!R$101)</f>
        <v>0.11215270636430254</v>
      </c>
      <c r="S207" s="276">
        <f>IF(S$101=0,0,S$101/NMM_fec!S$101)</f>
        <v>0.11384988509116396</v>
      </c>
      <c r="T207" s="276">
        <f>IF(T$101=0,0,T$101/NMM_fec!T$101)</f>
        <v>0.11654759938451276</v>
      </c>
      <c r="U207" s="276">
        <f>IF(U$101=0,0,U$101/NMM_fec!U$101)</f>
        <v>0.11654759938451277</v>
      </c>
      <c r="V207" s="276">
        <f>IF(V$101=0,0,V$101/NMM_fec!V$101)</f>
        <v>0.11941138386457233</v>
      </c>
      <c r="W207" s="276">
        <f>IF(W$101=0,0,W$101/NMM_fec!W$101)</f>
        <v>0.11985761904647424</v>
      </c>
      <c r="DA207" s="77"/>
    </row>
    <row r="208" spans="1:105" ht="12" customHeight="1" x14ac:dyDescent="0.3">
      <c r="A208" s="202" t="s">
        <v>94</v>
      </c>
      <c r="B208" s="276">
        <f>IF(B$102=0,0,B$102/NMM_fec!B$102)</f>
        <v>0.5812730033152903</v>
      </c>
      <c r="C208" s="276">
        <f>IF(C$102=0,0,C$102/NMM_fec!C$102)</f>
        <v>0.58141051938479982</v>
      </c>
      <c r="D208" s="276">
        <f>IF(D$102=0,0,D$102/NMM_fec!D$102)</f>
        <v>0.58450450452721969</v>
      </c>
      <c r="E208" s="276">
        <f>IF(E$102=0,0,E$102/NMM_fec!E$102)</f>
        <v>0.58483579886071668</v>
      </c>
      <c r="F208" s="276">
        <f>IF(F$102=0,0,F$102/NMM_fec!F$102)</f>
        <v>0.58810069124571129</v>
      </c>
      <c r="G208" s="276">
        <f>IF(G$102=0,0,G$102/NMM_fec!G$102)</f>
        <v>0.59117960585650653</v>
      </c>
      <c r="H208" s="276">
        <f>IF(H$102=0,0,H$102/NMM_fec!H$102)</f>
        <v>0.59365551519996307</v>
      </c>
      <c r="I208" s="276">
        <f>IF(I$102=0,0,I$102/NMM_fec!I$102)</f>
        <v>0.59498608552931775</v>
      </c>
      <c r="J208" s="276">
        <f>IF(J$102=0,0,J$102/NMM_fec!J$102)</f>
        <v>0.59498608552931764</v>
      </c>
      <c r="K208" s="276">
        <f>IF(K$102=0,0,K$102/NMM_fec!K$102)</f>
        <v>0.59498608552931775</v>
      </c>
      <c r="L208" s="276">
        <f>IF(L$102=0,0,L$102/NMM_fec!L$102)</f>
        <v>0.59498608552931764</v>
      </c>
      <c r="M208" s="276">
        <f>IF(M$102=0,0,M$102/NMM_fec!M$102)</f>
        <v>0.59634308620937815</v>
      </c>
      <c r="N208" s="276">
        <f>IF(N$102=0,0,N$102/NMM_fec!N$102)</f>
        <v>0.59634308620937804</v>
      </c>
      <c r="O208" s="276">
        <f>IF(O$102=0,0,O$102/NMM_fec!O$102)</f>
        <v>0.59980992278927692</v>
      </c>
      <c r="P208" s="276">
        <f>IF(P$102=0,0,P$102/NMM_fec!P$102)</f>
        <v>0.59980992278927692</v>
      </c>
      <c r="Q208" s="276">
        <f>IF(Q$102=0,0,Q$102/NMM_fec!Q$102)</f>
        <v>0.59980992278927692</v>
      </c>
      <c r="R208" s="276">
        <f>IF(R$102=0,0,R$102/NMM_fec!R$102)</f>
        <v>0.61280796678067095</v>
      </c>
      <c r="S208" s="276">
        <f>IF(S$102=0,0,S$102/NMM_fec!S$102)</f>
        <v>0.62208143577296615</v>
      </c>
      <c r="T208" s="276">
        <f>IF(T$102=0,0,T$102/NMM_fec!T$102)</f>
        <v>0.63648929411140254</v>
      </c>
      <c r="U208" s="276">
        <f>IF(U$102=0,0,U$102/NMM_fec!U$102)</f>
        <v>0.63682188087370462</v>
      </c>
      <c r="V208" s="276">
        <f>IF(V$102=0,0,V$102/NMM_fec!V$102)</f>
        <v>0.64975569470206695</v>
      </c>
      <c r="W208" s="276">
        <f>IF(W$102=0,0,W$102/NMM_fec!W$102)</f>
        <v>0.65490799296859914</v>
      </c>
      <c r="DA208" s="77"/>
    </row>
    <row r="209" spans="1:105" ht="12" customHeight="1" x14ac:dyDescent="0.3">
      <c r="A209" s="202" t="s">
        <v>95</v>
      </c>
      <c r="B209" s="276">
        <f>IF(B$103=0,0,B$103/NMM_fec!B$103)</f>
        <v>0.40605505353614169</v>
      </c>
      <c r="C209" s="276">
        <f>IF(C$103=0,0,C$103/NMM_fec!C$103)</f>
        <v>0.40615111699453094</v>
      </c>
      <c r="D209" s="276">
        <f>IF(D$103=0,0,D$103/NMM_fec!D$103)</f>
        <v>0.40831245649504067</v>
      </c>
      <c r="E209" s="276">
        <f>IF(E$103=0,0,E$103/NMM_fec!E$103)</f>
        <v>0.40854388602566927</v>
      </c>
      <c r="F209" s="276">
        <f>IF(F$103=0,0,F$103/NMM_fec!F$103)</f>
        <v>0.41082461477897042</v>
      </c>
      <c r="G209" s="276">
        <f>IF(G$103=0,0,G$103/NMM_fec!G$103)</f>
        <v>0.41297542658338776</v>
      </c>
      <c r="H209" s="276">
        <f>IF(H$103=0,0,H$103/NMM_fec!H$103)</f>
        <v>0.4147050020071108</v>
      </c>
      <c r="I209" s="276">
        <f>IF(I$103=0,0,I$103/NMM_fec!I$103)</f>
        <v>0.41563448746960108</v>
      </c>
      <c r="J209" s="276">
        <f>IF(J$103=0,0,J$103/NMM_fec!J$103)</f>
        <v>0.41563448746960113</v>
      </c>
      <c r="K209" s="276">
        <f>IF(K$103=0,0,K$103/NMM_fec!K$103)</f>
        <v>0.41563448746960119</v>
      </c>
      <c r="L209" s="276">
        <f>IF(L$103=0,0,L$103/NMM_fec!L$103)</f>
        <v>0.41563448746960119</v>
      </c>
      <c r="M209" s="276">
        <f>IF(M$103=0,0,M$103/NMM_fec!M$103)</f>
        <v>0.41658243616263829</v>
      </c>
      <c r="N209" s="276">
        <f>IF(N$103=0,0,N$103/NMM_fec!N$103)</f>
        <v>0.41658243616263835</v>
      </c>
      <c r="O209" s="276">
        <f>IF(O$103=0,0,O$103/NMM_fec!O$103)</f>
        <v>0.41900423539470799</v>
      </c>
      <c r="P209" s="276">
        <f>IF(P$103=0,0,P$103/NMM_fec!P$103)</f>
        <v>0.41900423539470799</v>
      </c>
      <c r="Q209" s="276">
        <f>IF(Q$103=0,0,Q$103/NMM_fec!Q$103)</f>
        <v>0.41900423539470827</v>
      </c>
      <c r="R209" s="276">
        <f>IF(R$103=0,0,R$103/NMM_fec!R$103)</f>
        <v>0.42808417101650376</v>
      </c>
      <c r="S209" s="276">
        <f>IF(S$103=0,0,S$103/NMM_fec!S$103)</f>
        <v>0.43456226121965308</v>
      </c>
      <c r="T209" s="276">
        <f>IF(T$103=0,0,T$103/NMM_fec!T$103)</f>
        <v>0.44485937151101212</v>
      </c>
      <c r="U209" s="276">
        <f>IF(U$103=0,0,U$103/NMM_fec!U$103)</f>
        <v>0.44485937151101212</v>
      </c>
      <c r="V209" s="276">
        <f>IF(V$103=0,0,V$103/NMM_fec!V$103)</f>
        <v>0.45579036769343173</v>
      </c>
      <c r="W209" s="276">
        <f>IF(W$103=0,0,W$103/NMM_fec!W$103)</f>
        <v>0.45749363660343328</v>
      </c>
      <c r="DA209" s="77"/>
    </row>
    <row r="210" spans="1:105" ht="12" customHeight="1" x14ac:dyDescent="0.3">
      <c r="A210" s="56" t="s">
        <v>96</v>
      </c>
      <c r="B210" s="277">
        <f>IF(B$104=0,0,B$104/NMM_fec!B$104)</f>
        <v>0.61956354880340214</v>
      </c>
      <c r="C210" s="277">
        <f>IF(C$104=0,0,C$104/NMM_fec!C$104)</f>
        <v>0.6241247158849379</v>
      </c>
      <c r="D210" s="277">
        <f>IF(D$104=0,0,D$104/NMM_fec!D$104)</f>
        <v>0.63344959252723876</v>
      </c>
      <c r="E210" s="277">
        <f>IF(E$104=0,0,E$104/NMM_fec!E$104)</f>
        <v>0.61425455300934118</v>
      </c>
      <c r="F210" s="277">
        <f>IF(F$104=0,0,F$104/NMM_fec!F$104)</f>
        <v>0.61235598583428075</v>
      </c>
      <c r="G210" s="277">
        <f>IF(G$104=0,0,G$104/NMM_fec!G$104)</f>
        <v>0.61597237019857121</v>
      </c>
      <c r="H210" s="277">
        <f>IF(H$104=0,0,H$104/NMM_fec!H$104)</f>
        <v>0.60796367460740131</v>
      </c>
      <c r="I210" s="277">
        <f>IF(I$104=0,0,I$104/NMM_fec!I$104)</f>
        <v>0.61907366630897398</v>
      </c>
      <c r="J210" s="277">
        <f>IF(J$104=0,0,J$104/NMM_fec!J$104)</f>
        <v>0.61792901135111933</v>
      </c>
      <c r="K210" s="277">
        <f>IF(K$104=0,0,K$104/NMM_fec!K$104)</f>
        <v>0.62613027544001731</v>
      </c>
      <c r="L210" s="277">
        <f>IF(L$104=0,0,L$104/NMM_fec!L$104)</f>
        <v>0.61269714716550727</v>
      </c>
      <c r="M210" s="277">
        <f>IF(M$104=0,0,M$104/NMM_fec!M$104)</f>
        <v>0.64634340640661192</v>
      </c>
      <c r="N210" s="277">
        <f>IF(N$104=0,0,N$104/NMM_fec!N$104)</f>
        <v>0.64531637671767783</v>
      </c>
      <c r="O210" s="277">
        <f>IF(O$104=0,0,O$104/NMM_fec!O$104)</f>
        <v>0.64802420547571649</v>
      </c>
      <c r="P210" s="277">
        <f>IF(P$104=0,0,P$104/NMM_fec!P$104)</f>
        <v>0.65266199299278249</v>
      </c>
      <c r="Q210" s="277">
        <f>IF(Q$104=0,0,Q$104/NMM_fec!Q$104)</f>
        <v>0.65498965677497745</v>
      </c>
      <c r="R210" s="277">
        <f>IF(R$104=0,0,R$104/NMM_fec!R$104)</f>
        <v>0.66953855816221852</v>
      </c>
      <c r="S210" s="277">
        <f>IF(S$104=0,0,S$104/NMM_fec!S$104)</f>
        <v>0.67302948253837835</v>
      </c>
      <c r="T210" s="277">
        <f>IF(T$104=0,0,T$104/NMM_fec!T$104)</f>
        <v>0.6875380549370238</v>
      </c>
      <c r="U210" s="277">
        <f>IF(U$104=0,0,U$104/NMM_fec!U$104)</f>
        <v>0.69015332047278632</v>
      </c>
      <c r="V210" s="277">
        <f>IF(V$104=0,0,V$104/NMM_fec!V$104)</f>
        <v>0.71140869574312948</v>
      </c>
      <c r="W210" s="277">
        <f>IF(W$104=0,0,W$104/NMM_fec!W$104)</f>
        <v>0.7014426487177331</v>
      </c>
      <c r="DA210" s="78"/>
    </row>
    <row r="211" spans="1:105" ht="12" customHeight="1" x14ac:dyDescent="0.3">
      <c r="A211" s="203" t="s">
        <v>1555</v>
      </c>
      <c r="B211" s="278">
        <f>IF(B$110=0,0,B$110/NMM_fec!B$110)</f>
        <v>0.3875343331870908</v>
      </c>
      <c r="C211" s="278">
        <f>IF(C$110=0,0,C$110/NMM_fec!C$110)</f>
        <v>0.39199824442384978</v>
      </c>
      <c r="D211" s="278">
        <f>IF(D$110=0,0,D$110/NMM_fec!D$110)</f>
        <v>0.39483471035947504</v>
      </c>
      <c r="E211" s="278">
        <f>IF(E$110=0,0,E$110/NMM_fec!E$110)</f>
        <v>0.39819353389656287</v>
      </c>
      <c r="F211" s="278">
        <f>IF(F$110=0,0,F$110/NMM_fec!F$110)</f>
        <v>0.39954989723116424</v>
      </c>
      <c r="G211" s="278">
        <f>IF(G$110=0,0,G$110/NMM_fec!G$110)</f>
        <v>0.4038497130378737</v>
      </c>
      <c r="H211" s="278">
        <f>IF(H$110=0,0,H$110/NMM_fec!H$110)</f>
        <v>0.39979016935265693</v>
      </c>
      <c r="I211" s="278">
        <f>IF(I$110=0,0,I$110/NMM_fec!I$110)</f>
        <v>0.40300724143367928</v>
      </c>
      <c r="J211" s="278">
        <f>IF(J$110=0,0,J$110/NMM_fec!J$110)</f>
        <v>0.39913652481372863</v>
      </c>
      <c r="K211" s="278">
        <f>IF(K$110=0,0,K$110/NMM_fec!K$110)</f>
        <v>0.39902971624403599</v>
      </c>
      <c r="L211" s="278">
        <f>IF(L$110=0,0,L$110/NMM_fec!L$110)</f>
        <v>0.39604033110888237</v>
      </c>
      <c r="M211" s="278">
        <f>IF(M$110=0,0,M$110/NMM_fec!M$110)</f>
        <v>0.40270394859625119</v>
      </c>
      <c r="N211" s="278">
        <f>IF(N$110=0,0,N$110/NMM_fec!N$110)</f>
        <v>0.40578896885010346</v>
      </c>
      <c r="O211" s="278">
        <f>IF(O$110=0,0,O$110/NMM_fec!O$110)</f>
        <v>0.40458628977528999</v>
      </c>
      <c r="P211" s="278">
        <f>IF(P$110=0,0,P$110/NMM_fec!P$110)</f>
        <v>0.40543453198076812</v>
      </c>
      <c r="Q211" s="278">
        <f>IF(Q$110=0,0,Q$110/NMM_fec!Q$110)</f>
        <v>0.40523844364748396</v>
      </c>
      <c r="R211" s="278">
        <f>IF(R$110=0,0,R$110/NMM_fec!R$110)</f>
        <v>0.41525815470237243</v>
      </c>
      <c r="S211" s="278">
        <f>IF(S$110=0,0,S$110/NMM_fec!S$110)</f>
        <v>0.42045104950405904</v>
      </c>
      <c r="T211" s="278">
        <f>IF(T$110=0,0,T$110/NMM_fec!T$110)</f>
        <v>0.42850450299893772</v>
      </c>
      <c r="U211" s="278">
        <f>IF(U$110=0,0,U$110/NMM_fec!U$110)</f>
        <v>0.4285272014317637</v>
      </c>
      <c r="V211" s="278">
        <f>IF(V$110=0,0,V$110/NMM_fec!V$110)</f>
        <v>0.44277180408601868</v>
      </c>
      <c r="W211" s="278">
        <f>IF(W$110=0,0,W$110/NMM_fec!W$110)</f>
        <v>0.44351495248026995</v>
      </c>
      <c r="DA211" s="79"/>
    </row>
    <row r="212" spans="1:105" ht="12" customHeight="1" x14ac:dyDescent="0.3">
      <c r="A212" s="203" t="s">
        <v>1565</v>
      </c>
      <c r="B212" s="278">
        <f>IF(B$118=0,0,B$118/NMM_fec!B$118)</f>
        <v>0.49561350221998091</v>
      </c>
      <c r="C212" s="278">
        <f>IF(C$118=0,0,C$118/NMM_fec!C$118)</f>
        <v>0.49573075318541782</v>
      </c>
      <c r="D212" s="278">
        <f>IF(D$118=0,0,D$118/NMM_fec!D$118)</f>
        <v>0.49836879211635993</v>
      </c>
      <c r="E212" s="278">
        <f>IF(E$118=0,0,E$118/NMM_fec!E$118)</f>
        <v>0.49865126514358371</v>
      </c>
      <c r="F212" s="278">
        <f>IF(F$118=0,0,F$118/NMM_fec!F$118)</f>
        <v>0.50143502551103525</v>
      </c>
      <c r="G212" s="278">
        <f>IF(G$118=0,0,G$118/NMM_fec!G$118)</f>
        <v>0.50406021478455931</v>
      </c>
      <c r="H212" s="278">
        <f>IF(H$118=0,0,H$118/NMM_fec!H$118)</f>
        <v>0.5061712608745913</v>
      </c>
      <c r="I212" s="278">
        <f>IF(I$118=0,0,I$118/NMM_fec!I$118)</f>
        <v>0.50730575123818999</v>
      </c>
      <c r="J212" s="278">
        <f>IF(J$118=0,0,J$118/NMM_fec!J$118)</f>
        <v>0.50730575123819011</v>
      </c>
      <c r="K212" s="278">
        <f>IF(K$118=0,0,K$118/NMM_fec!K$118)</f>
        <v>0.50730575123818988</v>
      </c>
      <c r="L212" s="278">
        <f>IF(L$118=0,0,L$118/NMM_fec!L$118)</f>
        <v>0.50730575123818988</v>
      </c>
      <c r="M212" s="278">
        <f>IF(M$118=0,0,M$118/NMM_fec!M$118)</f>
        <v>0.50846277703454357</v>
      </c>
      <c r="N212" s="278">
        <f>IF(N$118=0,0,N$118/NMM_fec!N$118)</f>
        <v>0.50846277703454346</v>
      </c>
      <c r="O212" s="278">
        <f>IF(O$118=0,0,O$118/NMM_fec!O$118)</f>
        <v>0.51141872201940985</v>
      </c>
      <c r="P212" s="278">
        <f>IF(P$118=0,0,P$118/NMM_fec!P$118)</f>
        <v>0.51141872201940974</v>
      </c>
      <c r="Q212" s="278">
        <f>IF(Q$118=0,0,Q$118/NMM_fec!Q$118)</f>
        <v>0.51141872201940985</v>
      </c>
      <c r="R212" s="278">
        <f>IF(R$118=0,0,R$118/NMM_fec!R$118)</f>
        <v>0.52250130467479228</v>
      </c>
      <c r="S212" s="278">
        <f>IF(S$118=0,0,S$118/NMM_fec!S$118)</f>
        <v>0.5304081856391345</v>
      </c>
      <c r="T212" s="278">
        <f>IF(T$118=0,0,T$118/NMM_fec!T$118)</f>
        <v>0.54297639984999768</v>
      </c>
      <c r="U212" s="278">
        <f>IF(U$118=0,0,U$118/NMM_fec!U$118)</f>
        <v>0.54297639984999779</v>
      </c>
      <c r="V212" s="278">
        <f>IF(V$118=0,0,V$118/NMM_fec!V$118)</f>
        <v>0.55631830817879036</v>
      </c>
      <c r="W212" s="278">
        <f>IF(W$118=0,0,W$118/NMM_fec!W$118)</f>
        <v>0.5583972456587134</v>
      </c>
      <c r="DA212" s="79"/>
    </row>
    <row r="213" spans="1:105" ht="12" customHeight="1" x14ac:dyDescent="0.3">
      <c r="A213" s="203" t="s">
        <v>1567</v>
      </c>
      <c r="B213" s="278">
        <f>IF(B$119=0,0,B$119/NMM_fec!B$119)</f>
        <v>0.41775712882385463</v>
      </c>
      <c r="C213" s="278">
        <f>IF(C$119=0,0,C$119/NMM_fec!C$119)</f>
        <v>0.422762403861078</v>
      </c>
      <c r="D213" s="278">
        <f>IF(D$119=0,0,D$119/NMM_fec!D$119)</f>
        <v>0.42638146963787849</v>
      </c>
      <c r="E213" s="278">
        <f>IF(E$119=0,0,E$119/NMM_fec!E$119)</f>
        <v>0.42687206689620405</v>
      </c>
      <c r="F213" s="278">
        <f>IF(F$119=0,0,F$119/NMM_fec!F$119)</f>
        <v>0.4277407017649833</v>
      </c>
      <c r="G213" s="278">
        <f>IF(G$119=0,0,G$119/NMM_fec!G$119)</f>
        <v>0.43224255104598985</v>
      </c>
      <c r="H213" s="278">
        <f>IF(H$119=0,0,H$119/NMM_fec!H$119)</f>
        <v>0.42597761594460232</v>
      </c>
      <c r="I213" s="278">
        <f>IF(I$119=0,0,I$119/NMM_fec!I$119)</f>
        <v>0.43159467972428694</v>
      </c>
      <c r="J213" s="278">
        <f>IF(J$119=0,0,J$119/NMM_fec!J$119)</f>
        <v>0.42734862163794751</v>
      </c>
      <c r="K213" s="278">
        <f>IF(K$119=0,0,K$119/NMM_fec!K$119)</f>
        <v>0.42854676065246716</v>
      </c>
      <c r="L213" s="278">
        <f>IF(L$119=0,0,L$119/NMM_fec!L$119)</f>
        <v>0.42177751326913848</v>
      </c>
      <c r="M213" s="278">
        <f>IF(M$119=0,0,M$119/NMM_fec!M$119)</f>
        <v>0.4347549765251405</v>
      </c>
      <c r="N213" s="278">
        <f>IF(N$119=0,0,N$119/NMM_fec!N$119)</f>
        <v>0.43767398776599803</v>
      </c>
      <c r="O213" s="278">
        <f>IF(O$119=0,0,O$119/NMM_fec!O$119)</f>
        <v>0.43647863231886908</v>
      </c>
      <c r="P213" s="278">
        <f>IF(P$119=0,0,P$119/NMM_fec!P$119)</f>
        <v>0.43710485739975657</v>
      </c>
      <c r="Q213" s="278">
        <f>IF(Q$119=0,0,Q$119/NMM_fec!Q$119)</f>
        <v>0.43666168318219228</v>
      </c>
      <c r="R213" s="278">
        <f>IF(R$119=0,0,R$119/NMM_fec!R$119)</f>
        <v>0.44632040695037084</v>
      </c>
      <c r="S213" s="278">
        <f>IF(S$119=0,0,S$119/NMM_fec!S$119)</f>
        <v>0.45023309667649797</v>
      </c>
      <c r="T213" s="278">
        <f>IF(T$119=0,0,T$119/NMM_fec!T$119)</f>
        <v>0.45910640419781656</v>
      </c>
      <c r="U213" s="278">
        <f>IF(U$119=0,0,U$119/NMM_fec!U$119)</f>
        <v>0.4590366435753791</v>
      </c>
      <c r="V213" s="278">
        <f>IF(V$119=0,0,V$119/NMM_fec!V$119)</f>
        <v>0.47532059055885056</v>
      </c>
      <c r="W213" s="278">
        <f>IF(W$119=0,0,W$119/NMM_fec!W$119)</f>
        <v>0.47656555944349638</v>
      </c>
      <c r="DA213" s="79"/>
    </row>
    <row r="214" spans="1:105" ht="12" customHeight="1" x14ac:dyDescent="0.3">
      <c r="A214" s="41" t="s">
        <v>1577</v>
      </c>
      <c r="B214" s="279">
        <f>IF(B$127=0,0,B$127/NMM_fec!B$127)</f>
        <v>0.509380543948314</v>
      </c>
      <c r="C214" s="279">
        <f>IF(C$127=0,0,C$127/NMM_fec!C$127)</f>
        <v>0.50950105188501271</v>
      </c>
      <c r="D214" s="279">
        <f>IF(D$127=0,0,D$127/NMM_fec!D$127)</f>
        <v>0.51221236967514749</v>
      </c>
      <c r="E214" s="279">
        <f>IF(E$127=0,0,E$127/NMM_fec!E$127)</f>
        <v>0.51250268917535002</v>
      </c>
      <c r="F214" s="279">
        <f>IF(F$127=0,0,F$127/NMM_fec!F$127)</f>
        <v>0.51536377621967533</v>
      </c>
      <c r="G214" s="279">
        <f>IF(G$127=0,0,G$127/NMM_fec!G$127)</f>
        <v>0.51806188741746384</v>
      </c>
      <c r="H214" s="279">
        <f>IF(H$127=0,0,H$127/NMM_fec!H$127)</f>
        <v>0.52023157367666295</v>
      </c>
      <c r="I214" s="279">
        <f>IF(I$127=0,0,I$127/NMM_fec!I$127)</f>
        <v>0.52139757766147332</v>
      </c>
      <c r="J214" s="279">
        <f>IF(J$127=0,0,J$127/NMM_fec!J$127)</f>
        <v>0.52139757766147277</v>
      </c>
      <c r="K214" s="279">
        <f>IF(K$127=0,0,K$127/NMM_fec!K$127)</f>
        <v>0.52139757766147332</v>
      </c>
      <c r="L214" s="279">
        <f>IF(L$127=0,0,L$127/NMM_fec!L$127)</f>
        <v>0.52139757766147321</v>
      </c>
      <c r="M214" s="279">
        <f>IF(M$127=0,0,M$127/NMM_fec!M$127)</f>
        <v>0.5225867430632809</v>
      </c>
      <c r="N214" s="279">
        <f>IF(N$127=0,0,N$127/NMM_fec!N$127)</f>
        <v>0.5225867430632809</v>
      </c>
      <c r="O214" s="279">
        <f>IF(O$127=0,0,O$127/NMM_fec!O$127)</f>
        <v>0.52562479763105996</v>
      </c>
      <c r="P214" s="279">
        <f>IF(P$127=0,0,P$127/NMM_fec!P$127)</f>
        <v>0.52562479763106007</v>
      </c>
      <c r="Q214" s="279">
        <f>IF(Q$127=0,0,Q$127/NMM_fec!Q$127)</f>
        <v>0.52562479763105985</v>
      </c>
      <c r="R214" s="279">
        <f>IF(R$127=0,0,R$127/NMM_fec!R$127)</f>
        <v>0.53701522980464766</v>
      </c>
      <c r="S214" s="279">
        <f>IF(S$127=0,0,S$127/NMM_fec!S$127)</f>
        <v>0.54514174635133272</v>
      </c>
      <c r="T214" s="279">
        <f>IF(T$127=0,0,T$127/NMM_fec!T$127)</f>
        <v>0.55805907762360873</v>
      </c>
      <c r="U214" s="279">
        <f>IF(U$127=0,0,U$127/NMM_fec!U$127)</f>
        <v>0.55805907762360862</v>
      </c>
      <c r="V214" s="279">
        <f>IF(V$127=0,0,V$127/NMM_fec!V$127)</f>
        <v>0.57177159451709036</v>
      </c>
      <c r="W214" s="279">
        <f>IF(W$127=0,0,W$127/NMM_fec!W$127)</f>
        <v>0.57390828026034402</v>
      </c>
      <c r="DA214" s="82"/>
    </row>
  </sheetData>
  <conditionalFormatting sqref="B16:V16">
    <cfRule type="cellIs" dxfId="79" priority="428" operator="lessThan">
      <formula>0</formula>
    </cfRule>
  </conditionalFormatting>
  <conditionalFormatting sqref="B6:W16">
    <cfRule type="cellIs" dxfId="78" priority="334" operator="lessThan">
      <formula>0</formula>
    </cfRule>
  </conditionalFormatting>
  <conditionalFormatting sqref="B20:W25">
    <cfRule type="cellIs" dxfId="77" priority="336" operator="lessThan">
      <formula>0</formula>
    </cfRule>
  </conditionalFormatting>
  <conditionalFormatting sqref="B27:W46">
    <cfRule type="cellIs" dxfId="76" priority="299" operator="lessThan">
      <formula>0</formula>
    </cfRule>
  </conditionalFormatting>
  <conditionalFormatting sqref="B49:W59 B100:W110 B147:W152 B166:W171">
    <cfRule type="cellIs" dxfId="75" priority="338" operator="lessThan">
      <formula>0</formula>
    </cfRule>
  </conditionalFormatting>
  <conditionalFormatting sqref="B63:W97">
    <cfRule type="cellIs" dxfId="74" priority="315" operator="lessThan">
      <formula>0</formula>
    </cfRule>
  </conditionalFormatting>
  <conditionalFormatting sqref="B113:W117">
    <cfRule type="cellIs" dxfId="73" priority="310" operator="lessThan">
      <formula>0</formula>
    </cfRule>
  </conditionalFormatting>
  <conditionalFormatting sqref="B122:W128">
    <cfRule type="cellIs" dxfId="72" priority="309" operator="lessThan">
      <formula>0</formula>
    </cfRule>
  </conditionalFormatting>
  <conditionalFormatting sqref="B133:W139">
    <cfRule type="cellIs" dxfId="71" priority="307" operator="lessThan">
      <formula>0</formula>
    </cfRule>
  </conditionalFormatting>
  <conditionalFormatting sqref="B142:W144">
    <cfRule type="cellIs" dxfId="70" priority="300" operator="lessThan">
      <formula>0</formula>
    </cfRule>
  </conditionalFormatting>
  <conditionalFormatting sqref="B156:W163">
    <cfRule type="cellIs" dxfId="69" priority="303" operator="lessThan">
      <formula>0</formula>
    </cfRule>
  </conditionalFormatting>
  <conditionalFormatting sqref="B177:W179">
    <cfRule type="cellIs" dxfId="68" priority="302" operator="lessThan">
      <formula>0</formula>
    </cfRule>
  </conditionalFormatting>
  <conditionalFormatting sqref="B184:W190">
    <cfRule type="cellIs" dxfId="67" priority="296" operator="lessThan">
      <formula>0</formula>
    </cfRule>
  </conditionalFormatting>
  <conditionalFormatting sqref="B192:W193">
    <cfRule type="cellIs" dxfId="66" priority="297" operator="lessThan">
      <formula>0</formula>
    </cfRule>
  </conditionalFormatting>
  <conditionalFormatting sqref="B195:W200 B206:W211 B214:W214">
    <cfRule type="cellIs" dxfId="65" priority="298" operator="lessThan">
      <formula>0</formula>
    </cfRule>
  </conditionalFormatting>
  <conditionalFormatting sqref="DA6:DA16">
    <cfRule type="cellIs" dxfId="64" priority="42" operator="lessThan">
      <formula>0</formula>
    </cfRule>
  </conditionalFormatting>
  <conditionalFormatting sqref="DA20:DA25">
    <cfRule type="cellIs" dxfId="63" priority="44" operator="lessThan">
      <formula>0</formula>
    </cfRule>
  </conditionalFormatting>
  <conditionalFormatting sqref="DA27:DA46">
    <cfRule type="cellIs" dxfId="62" priority="9" operator="lessThan">
      <formula>0</formula>
    </cfRule>
  </conditionalFormatting>
  <conditionalFormatting sqref="DA49:DA59 DA100:DA110">
    <cfRule type="cellIs" dxfId="61" priority="45" operator="lessThan">
      <formula>0</formula>
    </cfRule>
  </conditionalFormatting>
  <conditionalFormatting sqref="DA63:DA97">
    <cfRule type="cellIs" dxfId="60" priority="32" operator="lessThan">
      <formula>0</formula>
    </cfRule>
  </conditionalFormatting>
  <conditionalFormatting sqref="DA113:DA117">
    <cfRule type="cellIs" dxfId="59" priority="30" operator="lessThan">
      <formula>0</formula>
    </cfRule>
  </conditionalFormatting>
  <conditionalFormatting sqref="DA122:DA128">
    <cfRule type="cellIs" dxfId="58" priority="29" operator="lessThan">
      <formula>0</formula>
    </cfRule>
  </conditionalFormatting>
  <conditionalFormatting sqref="DA133:DA139">
    <cfRule type="cellIs" dxfId="57" priority="24" operator="lessThan">
      <formula>0</formula>
    </cfRule>
  </conditionalFormatting>
  <conditionalFormatting sqref="DA142:DA144">
    <cfRule type="cellIs" dxfId="56" priority="10" operator="lessThan">
      <formula>0</formula>
    </cfRule>
  </conditionalFormatting>
  <conditionalFormatting sqref="DA147:DA152">
    <cfRule type="cellIs" dxfId="55" priority="15" operator="lessThan">
      <formula>0</formula>
    </cfRule>
  </conditionalFormatting>
  <conditionalFormatting sqref="DA156:DA163">
    <cfRule type="cellIs" dxfId="54" priority="16" operator="lessThan">
      <formula>0</formula>
    </cfRule>
  </conditionalFormatting>
  <conditionalFormatting sqref="DA166:DA171">
    <cfRule type="cellIs" dxfId="53" priority="12" operator="lessThan">
      <formula>0</formula>
    </cfRule>
  </conditionalFormatting>
  <conditionalFormatting sqref="DA177:DA179">
    <cfRule type="cellIs" dxfId="52" priority="13" operator="lessThan">
      <formula>0</formula>
    </cfRule>
  </conditionalFormatting>
  <conditionalFormatting sqref="DA184:DA190">
    <cfRule type="cellIs" dxfId="51" priority="3" operator="lessThan">
      <formula>0</formula>
    </cfRule>
  </conditionalFormatting>
  <conditionalFormatting sqref="DA192:DA193">
    <cfRule type="cellIs" dxfId="50" priority="5" operator="lessThan">
      <formula>0</formula>
    </cfRule>
  </conditionalFormatting>
  <conditionalFormatting sqref="DA195:DA200">
    <cfRule type="cellIs" dxfId="49" priority="2" operator="lessThan">
      <formula>0</formula>
    </cfRule>
  </conditionalFormatting>
  <conditionalFormatting sqref="DA206:DA211">
    <cfRule type="cellIs" dxfId="48" priority="1" operator="lessThan">
      <formula>0</formula>
    </cfRule>
  </conditionalFormatting>
  <conditionalFormatting sqref="DA214">
    <cfRule type="cellIs" dxfId="47" priority="8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Non-metallic mineral products / CO2 emissions"</f>
        <v>BE: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3">
      <c r="A5" s="34" t="s">
        <v>49</v>
      </c>
      <c r="B5" s="225">
        <f t="shared" ref="B5:W5" si="0">SUM(B6:B10)+B16+B17+B25+B33+B46</f>
        <v>7169.9946977709988</v>
      </c>
      <c r="C5" s="225">
        <f t="shared" si="0"/>
        <v>6660.5602386209121</v>
      </c>
      <c r="D5" s="225">
        <f t="shared" si="0"/>
        <v>6720.6175679924263</v>
      </c>
      <c r="E5" s="225">
        <f t="shared" si="0"/>
        <v>6551.4214590569372</v>
      </c>
      <c r="F5" s="225">
        <f t="shared" si="0"/>
        <v>6657.3466367483916</v>
      </c>
      <c r="G5" s="225">
        <f t="shared" si="0"/>
        <v>6647.2737632912849</v>
      </c>
      <c r="H5" s="225">
        <f t="shared" si="0"/>
        <v>6928.5183751534878</v>
      </c>
      <c r="I5" s="225">
        <f t="shared" si="0"/>
        <v>6561.9921497043761</v>
      </c>
      <c r="J5" s="225">
        <f t="shared" si="0"/>
        <v>6518.6999746619222</v>
      </c>
      <c r="K5" s="225">
        <f t="shared" si="0"/>
        <v>5501.9090996631967</v>
      </c>
      <c r="L5" s="225">
        <f t="shared" si="0"/>
        <v>5655.9677893395774</v>
      </c>
      <c r="M5" s="225">
        <f t="shared" si="0"/>
        <v>6080.8896323280624</v>
      </c>
      <c r="N5" s="225">
        <f t="shared" si="0"/>
        <v>5628.167163476015</v>
      </c>
      <c r="O5" s="225">
        <f t="shared" si="0"/>
        <v>5554.8819010021725</v>
      </c>
      <c r="P5" s="225">
        <f t="shared" si="0"/>
        <v>5635.923712129611</v>
      </c>
      <c r="Q5" s="225">
        <f t="shared" si="0"/>
        <v>5219.656298847508</v>
      </c>
      <c r="R5" s="225">
        <f t="shared" si="0"/>
        <v>5306.644916596495</v>
      </c>
      <c r="S5" s="225">
        <f t="shared" si="0"/>
        <v>5062.1255380113416</v>
      </c>
      <c r="T5" s="225">
        <f t="shared" si="0"/>
        <v>5339.6975529635602</v>
      </c>
      <c r="U5" s="225">
        <f t="shared" si="0"/>
        <v>5511.982648694202</v>
      </c>
      <c r="V5" s="225">
        <f t="shared" si="0"/>
        <v>5063.0646043450797</v>
      </c>
      <c r="W5" s="225">
        <f t="shared" si="0"/>
        <v>5129.2701792442704</v>
      </c>
      <c r="DA5" s="89"/>
    </row>
    <row r="6" spans="1:105" ht="12" customHeight="1" x14ac:dyDescent="0.3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1694</v>
      </c>
    </row>
    <row r="7" spans="1:105" ht="12" customHeight="1" x14ac:dyDescent="0.3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1695</v>
      </c>
    </row>
    <row r="8" spans="1:105" ht="12" customHeight="1" x14ac:dyDescent="0.3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1696</v>
      </c>
    </row>
    <row r="9" spans="1:105" ht="12" customHeight="1" x14ac:dyDescent="0.3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1697</v>
      </c>
    </row>
    <row r="10" spans="1:105" ht="12" customHeight="1" x14ac:dyDescent="0.3">
      <c r="A10" s="56" t="s">
        <v>96</v>
      </c>
      <c r="B10" s="262">
        <v>3.4341032097202819</v>
      </c>
      <c r="C10" s="262">
        <v>2.9416420672428791</v>
      </c>
      <c r="D10" s="262">
        <v>2.642957798742755</v>
      </c>
      <c r="E10" s="262">
        <v>3.1502991085072471</v>
      </c>
      <c r="F10" s="262">
        <v>3.5211981818573679</v>
      </c>
      <c r="G10" s="262">
        <v>3.936525038186887</v>
      </c>
      <c r="H10" s="262">
        <v>4.1271290312116324</v>
      </c>
      <c r="I10" s="262">
        <v>3.33805187288432</v>
      </c>
      <c r="J10" s="262">
        <v>3.4118946814645219</v>
      </c>
      <c r="K10" s="262">
        <v>2.7910500127621138</v>
      </c>
      <c r="L10" s="262">
        <v>3.2486436801545739</v>
      </c>
      <c r="M10" s="262">
        <v>3.0245824533648888</v>
      </c>
      <c r="N10" s="262">
        <v>2.8483615028736211</v>
      </c>
      <c r="O10" s="262">
        <v>2.941431020378948</v>
      </c>
      <c r="P10" s="262">
        <v>2.788983883708045</v>
      </c>
      <c r="Q10" s="262">
        <v>2.614586276238124</v>
      </c>
      <c r="R10" s="262">
        <v>2.856664357640188</v>
      </c>
      <c r="S10" s="262">
        <v>2.9480948694378748</v>
      </c>
      <c r="T10" s="262">
        <v>2.9722547589569799</v>
      </c>
      <c r="U10" s="262">
        <v>3.0567430142191538</v>
      </c>
      <c r="V10" s="262">
        <v>2.9830719336008582</v>
      </c>
      <c r="W10" s="262">
        <v>3.0997231993080669</v>
      </c>
      <c r="DA10" s="68" t="s">
        <v>1698</v>
      </c>
    </row>
    <row r="11" spans="1:105" ht="12" customHeight="1" x14ac:dyDescent="0.3">
      <c r="A11" s="37" t="s">
        <v>160</v>
      </c>
      <c r="B11" s="228">
        <v>1.049939212731936E-2</v>
      </c>
      <c r="C11" s="228">
        <v>7.3196019041377708E-2</v>
      </c>
      <c r="D11" s="228">
        <v>7.1373915233771651E-2</v>
      </c>
      <c r="E11" s="228">
        <v>6.7940707430083347E-2</v>
      </c>
      <c r="F11" s="228">
        <v>9.0748116476653817E-2</v>
      </c>
      <c r="G11" s="228">
        <v>7.7814392838301688E-2</v>
      </c>
      <c r="H11" s="228">
        <v>7.3167183316720591E-2</v>
      </c>
      <c r="I11" s="228">
        <v>4.4623208333735148E-2</v>
      </c>
      <c r="J11" s="228">
        <v>4.9595234018030128E-2</v>
      </c>
      <c r="K11" s="228">
        <v>2.732134532904153E-2</v>
      </c>
      <c r="L11" s="228">
        <v>3.9476581185156033E-2</v>
      </c>
      <c r="M11" s="228">
        <v>3.4213186897982382E-2</v>
      </c>
      <c r="N11" s="228">
        <v>6.0357466539077892E-2</v>
      </c>
      <c r="O11" s="228">
        <v>7.2614866596897198E-2</v>
      </c>
      <c r="P11" s="228">
        <v>5.9826744720266702E-2</v>
      </c>
      <c r="Q11" s="228">
        <v>6.2927750320937184E-2</v>
      </c>
      <c r="R11" s="228">
        <v>4.9309213100593823E-2</v>
      </c>
      <c r="S11" s="228">
        <v>5.3917690150672597E-2</v>
      </c>
      <c r="T11" s="228">
        <v>5.5167602565149403E-2</v>
      </c>
      <c r="U11" s="228">
        <v>5.6243927310485969E-2</v>
      </c>
      <c r="V11" s="228">
        <v>0.26174730707295152</v>
      </c>
      <c r="W11" s="228">
        <v>0.25373830633496108</v>
      </c>
      <c r="DA11" s="69" t="s">
        <v>1699</v>
      </c>
    </row>
    <row r="12" spans="1:105" ht="12" customHeight="1" x14ac:dyDescent="0.3">
      <c r="A12" s="37" t="s">
        <v>162</v>
      </c>
      <c r="B12" s="228">
        <v>3.4236038175929631</v>
      </c>
      <c r="C12" s="228">
        <v>2.868446048201502</v>
      </c>
      <c r="D12" s="228">
        <v>2.5715838835089841</v>
      </c>
      <c r="E12" s="228">
        <v>3.0823584010771632</v>
      </c>
      <c r="F12" s="228">
        <v>3.4304500653807151</v>
      </c>
      <c r="G12" s="228">
        <v>3.858710645348586</v>
      </c>
      <c r="H12" s="228">
        <v>4.0539618478949118</v>
      </c>
      <c r="I12" s="228">
        <v>3.2934286645505848</v>
      </c>
      <c r="J12" s="228">
        <v>3.362299447446492</v>
      </c>
      <c r="K12" s="228">
        <v>2.7637286674330719</v>
      </c>
      <c r="L12" s="228">
        <v>3.2091670989694179</v>
      </c>
      <c r="M12" s="228">
        <v>2.990369266466907</v>
      </c>
      <c r="N12" s="228">
        <v>2.7880040363345429</v>
      </c>
      <c r="O12" s="228">
        <v>2.86881615378205</v>
      </c>
      <c r="P12" s="228">
        <v>2.729157138987778</v>
      </c>
      <c r="Q12" s="228">
        <v>2.5516585259171869</v>
      </c>
      <c r="R12" s="228">
        <v>2.8073551445395948</v>
      </c>
      <c r="S12" s="228">
        <v>2.894177179287202</v>
      </c>
      <c r="T12" s="228">
        <v>2.917087156391831</v>
      </c>
      <c r="U12" s="228">
        <v>3.0004990869086678</v>
      </c>
      <c r="V12" s="228">
        <v>2.721324626527907</v>
      </c>
      <c r="W12" s="228">
        <v>2.8459848929731062</v>
      </c>
      <c r="DA12" s="69" t="s">
        <v>1700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1701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1702</v>
      </c>
    </row>
    <row r="15" spans="1:105" ht="12" customHeight="1" x14ac:dyDescent="0.3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1703</v>
      </c>
    </row>
    <row r="16" spans="1:105" ht="12" customHeight="1" x14ac:dyDescent="0.3">
      <c r="A16" s="57" t="s">
        <v>1452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1704</v>
      </c>
    </row>
    <row r="17" spans="1:105" ht="12" customHeight="1" x14ac:dyDescent="0.3">
      <c r="A17" s="57" t="s">
        <v>1454</v>
      </c>
      <c r="B17" s="263">
        <v>708.56436592463115</v>
      </c>
      <c r="C17" s="263">
        <v>631.29723924775953</v>
      </c>
      <c r="D17" s="263">
        <v>612.28838839557295</v>
      </c>
      <c r="E17" s="263">
        <v>597.39247468378267</v>
      </c>
      <c r="F17" s="263">
        <v>615.4189172687378</v>
      </c>
      <c r="G17" s="263">
        <v>655.11187967433068</v>
      </c>
      <c r="H17" s="263">
        <v>647.89487553384674</v>
      </c>
      <c r="I17" s="263">
        <v>554.25114825182402</v>
      </c>
      <c r="J17" s="263">
        <v>550.56416877959623</v>
      </c>
      <c r="K17" s="263">
        <v>505.23212103519342</v>
      </c>
      <c r="L17" s="263">
        <v>550.63874031199316</v>
      </c>
      <c r="M17" s="263">
        <v>609.86449381794193</v>
      </c>
      <c r="N17" s="263">
        <v>530.8567487089847</v>
      </c>
      <c r="O17" s="263">
        <v>534.9525196813687</v>
      </c>
      <c r="P17" s="263">
        <v>522.23297582068494</v>
      </c>
      <c r="Q17" s="263">
        <v>466.38225083692902</v>
      </c>
      <c r="R17" s="263">
        <v>495.34859898598819</v>
      </c>
      <c r="S17" s="263">
        <v>460.26233008197988</v>
      </c>
      <c r="T17" s="263">
        <v>481.33145304030649</v>
      </c>
      <c r="U17" s="263">
        <v>503.09767475238971</v>
      </c>
      <c r="V17" s="263">
        <v>480.94498088542798</v>
      </c>
      <c r="W17" s="263">
        <v>484.98984218726201</v>
      </c>
      <c r="DA17" s="70" t="s">
        <v>1705</v>
      </c>
    </row>
    <row r="18" spans="1:105" ht="12" customHeight="1" x14ac:dyDescent="0.3">
      <c r="A18" s="18" t="s">
        <v>30</v>
      </c>
      <c r="B18" s="232">
        <v>184.06131160586759</v>
      </c>
      <c r="C18" s="232">
        <v>126.6706175080048</v>
      </c>
      <c r="D18" s="232">
        <v>110.8147134761265</v>
      </c>
      <c r="E18" s="232">
        <v>72.093829771190372</v>
      </c>
      <c r="F18" s="232">
        <v>93.568267471380508</v>
      </c>
      <c r="G18" s="232">
        <v>96.741512869814684</v>
      </c>
      <c r="H18" s="232">
        <v>117.8639425215901</v>
      </c>
      <c r="I18" s="232">
        <v>115.62651348994901</v>
      </c>
      <c r="J18" s="232">
        <v>122.0253266777829</v>
      </c>
      <c r="K18" s="232">
        <v>94.923537816768217</v>
      </c>
      <c r="L18" s="232">
        <v>137.84337466965519</v>
      </c>
      <c r="M18" s="232">
        <v>143.92276386438141</v>
      </c>
      <c r="N18" s="232">
        <v>142.54670836138439</v>
      </c>
      <c r="O18" s="232">
        <v>178.0868953668427</v>
      </c>
      <c r="P18" s="232">
        <v>170.6163609958414</v>
      </c>
      <c r="Q18" s="232">
        <v>161.69822891920569</v>
      </c>
      <c r="R18" s="232">
        <v>163.19593776271901</v>
      </c>
      <c r="S18" s="232">
        <v>163.04074892305781</v>
      </c>
      <c r="T18" s="232">
        <v>169.848933117955</v>
      </c>
      <c r="U18" s="232">
        <v>173.59649893189339</v>
      </c>
      <c r="V18" s="232">
        <v>146.13633086366849</v>
      </c>
      <c r="W18" s="232">
        <v>160.1093241572982</v>
      </c>
      <c r="DA18" s="71" t="s">
        <v>1706</v>
      </c>
    </row>
    <row r="19" spans="1:105" ht="12" customHeight="1" x14ac:dyDescent="0.3">
      <c r="A19" s="18" t="s">
        <v>33</v>
      </c>
      <c r="B19" s="232">
        <v>0.39774760850480989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1707</v>
      </c>
    </row>
    <row r="20" spans="1:105" ht="12" customHeight="1" x14ac:dyDescent="0.3">
      <c r="A20" s="18" t="s">
        <v>160</v>
      </c>
      <c r="B20" s="297">
        <v>0.42619537662271162</v>
      </c>
      <c r="C20" s="297">
        <v>3.1467824574964749</v>
      </c>
      <c r="D20" s="297">
        <v>2.9945036952626332</v>
      </c>
      <c r="E20" s="297">
        <v>3.082287117363423</v>
      </c>
      <c r="F20" s="297">
        <v>4.3380878861545487</v>
      </c>
      <c r="G20" s="297">
        <v>3.8447309740364362</v>
      </c>
      <c r="H20" s="297">
        <v>3.1642067302765908</v>
      </c>
      <c r="I20" s="297">
        <v>2.314023474291413</v>
      </c>
      <c r="J20" s="297">
        <v>2.235178520961751</v>
      </c>
      <c r="K20" s="297">
        <v>1.1585613989278249</v>
      </c>
      <c r="L20" s="297">
        <v>1.536220378607569</v>
      </c>
      <c r="M20" s="297">
        <v>1.629866790885182</v>
      </c>
      <c r="N20" s="297">
        <v>3.2079218640607019</v>
      </c>
      <c r="O20" s="297">
        <v>3.659103325268187</v>
      </c>
      <c r="P20" s="297">
        <v>3.0849428147946858</v>
      </c>
      <c r="Q20" s="297">
        <v>3.283650726519848</v>
      </c>
      <c r="R20" s="297">
        <v>2.6656666187679101</v>
      </c>
      <c r="S20" s="297">
        <v>2.9070823132142878</v>
      </c>
      <c r="T20" s="297">
        <v>2.7485436008708821</v>
      </c>
      <c r="U20" s="297">
        <v>2.787053545713944</v>
      </c>
      <c r="V20" s="297">
        <v>14.140128839910179</v>
      </c>
      <c r="W20" s="297">
        <v>13.260797354554301</v>
      </c>
      <c r="DA20" s="122" t="s">
        <v>1708</v>
      </c>
    </row>
    <row r="21" spans="1:105" ht="12" customHeight="1" x14ac:dyDescent="0.3">
      <c r="A21" s="18" t="s">
        <v>70</v>
      </c>
      <c r="B21" s="297">
        <v>61.939341169791248</v>
      </c>
      <c r="C21" s="297">
        <v>46.140469501237163</v>
      </c>
      <c r="D21" s="297">
        <v>40.178826184660743</v>
      </c>
      <c r="E21" s="297">
        <v>66.035832295973307</v>
      </c>
      <c r="F21" s="297">
        <v>70.521829021482787</v>
      </c>
      <c r="G21" s="297">
        <v>68.703312740253978</v>
      </c>
      <c r="H21" s="297">
        <v>77.510445449473266</v>
      </c>
      <c r="I21" s="297">
        <v>70.105008462154672</v>
      </c>
      <c r="J21" s="297">
        <v>84.507071681685858</v>
      </c>
      <c r="K21" s="297">
        <v>78.786843587160618</v>
      </c>
      <c r="L21" s="297">
        <v>41.325777734507398</v>
      </c>
      <c r="M21" s="297">
        <v>58.297341143577441</v>
      </c>
      <c r="N21" s="297">
        <v>27.062588763556271</v>
      </c>
      <c r="O21" s="297">
        <v>21.00036935240135</v>
      </c>
      <c r="P21" s="297">
        <v>10.339279670113021</v>
      </c>
      <c r="Q21" s="297">
        <v>9.0587158640822203</v>
      </c>
      <c r="R21" s="297">
        <v>7.9379164534967641</v>
      </c>
      <c r="S21" s="297">
        <v>7.7750586855891157</v>
      </c>
      <c r="T21" s="297">
        <v>8.3076868196900637</v>
      </c>
      <c r="U21" s="297">
        <v>7.0017967035123556</v>
      </c>
      <c r="V21" s="297">
        <v>7.041014003747522</v>
      </c>
      <c r="W21" s="297">
        <v>6.4837355371485126</v>
      </c>
      <c r="DA21" s="122" t="s">
        <v>1709</v>
      </c>
    </row>
    <row r="22" spans="1:105" ht="12" customHeight="1" x14ac:dyDescent="0.3">
      <c r="A22" s="18" t="s">
        <v>34</v>
      </c>
      <c r="B22" s="297">
        <v>144.3302612202157</v>
      </c>
      <c r="C22" s="297">
        <v>126.6023923299485</v>
      </c>
      <c r="D22" s="297">
        <v>150.28296762328421</v>
      </c>
      <c r="E22" s="297">
        <v>126.1458375050011</v>
      </c>
      <c r="F22" s="297">
        <v>94.911265522122221</v>
      </c>
      <c r="G22" s="297">
        <v>120.3751759047544</v>
      </c>
      <c r="H22" s="297">
        <v>98.127475714520855</v>
      </c>
      <c r="I22" s="297">
        <v>81.310710103125615</v>
      </c>
      <c r="J22" s="297">
        <v>44.995721783959013</v>
      </c>
      <c r="K22" s="297">
        <v>61.642133745166497</v>
      </c>
      <c r="L22" s="297">
        <v>51.289231508397258</v>
      </c>
      <c r="M22" s="297">
        <v>53.739972323674657</v>
      </c>
      <c r="N22" s="297">
        <v>54.561630895625918</v>
      </c>
      <c r="O22" s="297">
        <v>45.081228630371271</v>
      </c>
      <c r="P22" s="297">
        <v>52.477284628459657</v>
      </c>
      <c r="Q22" s="297">
        <v>41.632318100193423</v>
      </c>
      <c r="R22" s="297">
        <v>39.023085052711217</v>
      </c>
      <c r="S22" s="297">
        <v>31.115703832879561</v>
      </c>
      <c r="T22" s="297">
        <v>39.52930960628629</v>
      </c>
      <c r="U22" s="297">
        <v>42.978855948227768</v>
      </c>
      <c r="V22" s="297">
        <v>43.791629725019646</v>
      </c>
      <c r="W22" s="297">
        <v>38.026236454028613</v>
      </c>
      <c r="DA22" s="122" t="s">
        <v>1710</v>
      </c>
    </row>
    <row r="23" spans="1:105" ht="12" customHeight="1" x14ac:dyDescent="0.3">
      <c r="A23" s="18" t="s">
        <v>162</v>
      </c>
      <c r="B23" s="297">
        <v>138.97224722651819</v>
      </c>
      <c r="C23" s="297">
        <v>123.3178501094843</v>
      </c>
      <c r="D23" s="297">
        <v>107.8912011009005</v>
      </c>
      <c r="E23" s="297">
        <v>139.83830828541321</v>
      </c>
      <c r="F23" s="297">
        <v>163.98790906602059</v>
      </c>
      <c r="G23" s="297">
        <v>190.65501633925791</v>
      </c>
      <c r="H23" s="297">
        <v>175.3186713210836</v>
      </c>
      <c r="I23" s="297">
        <v>170.78716491375059</v>
      </c>
      <c r="J23" s="297">
        <v>151.53350225632141</v>
      </c>
      <c r="K23" s="297">
        <v>117.1958888786727</v>
      </c>
      <c r="L23" s="297">
        <v>124.8838614638576</v>
      </c>
      <c r="M23" s="297">
        <v>142.45687121843409</v>
      </c>
      <c r="N23" s="297">
        <v>148.17883549596229</v>
      </c>
      <c r="O23" s="297">
        <v>144.56123408117011</v>
      </c>
      <c r="P23" s="297">
        <v>140.7279260426462</v>
      </c>
      <c r="Q23" s="297">
        <v>133.14881478721441</v>
      </c>
      <c r="R23" s="297">
        <v>151.76622025094611</v>
      </c>
      <c r="S23" s="297">
        <v>156.0454697837105</v>
      </c>
      <c r="T23" s="297">
        <v>145.3342335733181</v>
      </c>
      <c r="U23" s="297">
        <v>148.68363606467361</v>
      </c>
      <c r="V23" s="297">
        <v>147.01156342212269</v>
      </c>
      <c r="W23" s="297">
        <v>148.7360323514514</v>
      </c>
      <c r="DA23" s="122" t="s">
        <v>1711</v>
      </c>
    </row>
    <row r="24" spans="1:105" ht="12" customHeight="1" x14ac:dyDescent="0.3">
      <c r="A24" s="18" t="s">
        <v>73</v>
      </c>
      <c r="B24" s="297">
        <v>178.43726171711091</v>
      </c>
      <c r="C24" s="297">
        <v>205.41912734158831</v>
      </c>
      <c r="D24" s="297">
        <v>200.1261763153384</v>
      </c>
      <c r="E24" s="297">
        <v>190.19637970884131</v>
      </c>
      <c r="F24" s="297">
        <v>188.09155830157709</v>
      </c>
      <c r="G24" s="297">
        <v>174.7921308462133</v>
      </c>
      <c r="H24" s="297">
        <v>175.91013379690219</v>
      </c>
      <c r="I24" s="297">
        <v>114.1077278085528</v>
      </c>
      <c r="J24" s="297">
        <v>145.26736785888531</v>
      </c>
      <c r="K24" s="297">
        <v>151.52515560849741</v>
      </c>
      <c r="L24" s="297">
        <v>193.7602745569682</v>
      </c>
      <c r="M24" s="297">
        <v>209.81767847698919</v>
      </c>
      <c r="N24" s="297">
        <v>155.29906332839519</v>
      </c>
      <c r="O24" s="297">
        <v>142.56368892531509</v>
      </c>
      <c r="P24" s="297">
        <v>144.98718166883009</v>
      </c>
      <c r="Q24" s="297">
        <v>117.5605224397133</v>
      </c>
      <c r="R24" s="297">
        <v>130.75977284734731</v>
      </c>
      <c r="S24" s="297">
        <v>99.378266543528625</v>
      </c>
      <c r="T24" s="297">
        <v>115.5627463221863</v>
      </c>
      <c r="U24" s="297">
        <v>128.0498335583687</v>
      </c>
      <c r="V24" s="297">
        <v>122.8243140309594</v>
      </c>
      <c r="W24" s="297">
        <v>118.3737163327809</v>
      </c>
      <c r="DA24" s="122" t="s">
        <v>1712</v>
      </c>
    </row>
    <row r="25" spans="1:105" ht="12" customHeight="1" x14ac:dyDescent="0.3">
      <c r="A25" s="57" t="s">
        <v>1463</v>
      </c>
      <c r="B25" s="263">
        <v>1009.708346545789</v>
      </c>
      <c r="C25" s="263">
        <v>899.60224119932468</v>
      </c>
      <c r="D25" s="263">
        <v>872.51451806968259</v>
      </c>
      <c r="E25" s="263">
        <v>851.28775430970495</v>
      </c>
      <c r="F25" s="263">
        <v>876.97553993918063</v>
      </c>
      <c r="G25" s="263">
        <v>933.53824245069609</v>
      </c>
      <c r="H25" s="263">
        <v>923.2539695347233</v>
      </c>
      <c r="I25" s="263">
        <v>789.81111298501446</v>
      </c>
      <c r="J25" s="263">
        <v>784.55714577232061</v>
      </c>
      <c r="K25" s="263">
        <v>719.95871382350776</v>
      </c>
      <c r="L25" s="263">
        <v>784.66341064012477</v>
      </c>
      <c r="M25" s="263">
        <v>869.0604541851867</v>
      </c>
      <c r="N25" s="263">
        <v>756.47395743950904</v>
      </c>
      <c r="O25" s="263">
        <v>762.31045491981854</v>
      </c>
      <c r="P25" s="263">
        <v>744.18503086800615</v>
      </c>
      <c r="Q25" s="263">
        <v>664.59742261573001</v>
      </c>
      <c r="R25" s="263">
        <v>705.87463736373684</v>
      </c>
      <c r="S25" s="263">
        <v>655.87649991111857</v>
      </c>
      <c r="T25" s="263">
        <v>685.90012278645315</v>
      </c>
      <c r="U25" s="263">
        <v>716.91711544424413</v>
      </c>
      <c r="V25" s="263">
        <v>685.34939771579707</v>
      </c>
      <c r="W25" s="263">
        <v>691.11334861918749</v>
      </c>
      <c r="DA25" s="70" t="s">
        <v>1713</v>
      </c>
    </row>
    <row r="26" spans="1:105" ht="12" customHeight="1" x14ac:dyDescent="0.3">
      <c r="A26" s="18" t="s">
        <v>30</v>
      </c>
      <c r="B26" s="232">
        <v>262.2884406021318</v>
      </c>
      <c r="C26" s="232">
        <v>180.50636739689801</v>
      </c>
      <c r="D26" s="232">
        <v>157.9116118419461</v>
      </c>
      <c r="E26" s="232">
        <v>102.73412713809149</v>
      </c>
      <c r="F26" s="232">
        <v>133.3353258802334</v>
      </c>
      <c r="G26" s="232">
        <v>137.8572190469269</v>
      </c>
      <c r="H26" s="232">
        <v>167.95680427076601</v>
      </c>
      <c r="I26" s="232">
        <v>164.76845487486619</v>
      </c>
      <c r="J26" s="232">
        <v>173.8868009199881</v>
      </c>
      <c r="K26" s="232">
        <v>135.26659401249171</v>
      </c>
      <c r="L26" s="232">
        <v>196.42761139754191</v>
      </c>
      <c r="M26" s="232">
        <v>205.09077639287051</v>
      </c>
      <c r="N26" s="232">
        <v>203.12988929001239</v>
      </c>
      <c r="O26" s="232">
        <v>253.77486267980669</v>
      </c>
      <c r="P26" s="232">
        <v>243.12930770935051</v>
      </c>
      <c r="Q26" s="232">
        <v>230.42091758077521</v>
      </c>
      <c r="R26" s="232">
        <v>232.55516140210739</v>
      </c>
      <c r="S26" s="232">
        <v>232.33401640211551</v>
      </c>
      <c r="T26" s="232">
        <v>242.03571851556879</v>
      </c>
      <c r="U26" s="232">
        <v>247.37602161792071</v>
      </c>
      <c r="V26" s="232">
        <v>208.24512225374639</v>
      </c>
      <c r="W26" s="232">
        <v>228.15671904480891</v>
      </c>
      <c r="DA26" s="71" t="s">
        <v>1714</v>
      </c>
    </row>
    <row r="27" spans="1:105" ht="12" customHeight="1" x14ac:dyDescent="0.3">
      <c r="A27" s="18" t="s">
        <v>33</v>
      </c>
      <c r="B27" s="297">
        <v>0.56679265771693055</v>
      </c>
      <c r="C27" s="297">
        <v>0</v>
      </c>
      <c r="D27" s="297">
        <v>0</v>
      </c>
      <c r="E27" s="297">
        <v>0</v>
      </c>
      <c r="F27" s="297">
        <v>0</v>
      </c>
      <c r="G27" s="297">
        <v>0</v>
      </c>
      <c r="H27" s="297">
        <v>0</v>
      </c>
      <c r="I27" s="297">
        <v>0</v>
      </c>
      <c r="J27" s="297">
        <v>0</v>
      </c>
      <c r="K27" s="297">
        <v>0</v>
      </c>
      <c r="L27" s="297">
        <v>0</v>
      </c>
      <c r="M27" s="297">
        <v>0</v>
      </c>
      <c r="N27" s="297">
        <v>0</v>
      </c>
      <c r="O27" s="297">
        <v>0</v>
      </c>
      <c r="P27" s="297">
        <v>0</v>
      </c>
      <c r="Q27" s="297">
        <v>0</v>
      </c>
      <c r="R27" s="297">
        <v>0</v>
      </c>
      <c r="S27" s="297">
        <v>0</v>
      </c>
      <c r="T27" s="297">
        <v>0</v>
      </c>
      <c r="U27" s="297">
        <v>0</v>
      </c>
      <c r="V27" s="297">
        <v>0</v>
      </c>
      <c r="W27" s="297">
        <v>0</v>
      </c>
      <c r="DA27" s="122" t="s">
        <v>1715</v>
      </c>
    </row>
    <row r="28" spans="1:105" ht="12" customHeight="1" x14ac:dyDescent="0.3">
      <c r="A28" s="18" t="s">
        <v>160</v>
      </c>
      <c r="B28" s="297">
        <v>0.6073308929014809</v>
      </c>
      <c r="C28" s="297">
        <v>4.4841833217958182</v>
      </c>
      <c r="D28" s="297">
        <v>4.2671851990797141</v>
      </c>
      <c r="E28" s="297">
        <v>4.3922770866287806</v>
      </c>
      <c r="F28" s="297">
        <v>6.1818004931472093</v>
      </c>
      <c r="G28" s="297">
        <v>5.4787640211653503</v>
      </c>
      <c r="H28" s="297">
        <v>4.5090130119477001</v>
      </c>
      <c r="I28" s="297">
        <v>3.2974969225921429</v>
      </c>
      <c r="J28" s="297">
        <v>3.185142405079699</v>
      </c>
      <c r="K28" s="297">
        <v>1.650956738357374</v>
      </c>
      <c r="L28" s="297">
        <v>2.1891229830470831</v>
      </c>
      <c r="M28" s="297">
        <v>2.322569665731141</v>
      </c>
      <c r="N28" s="297">
        <v>4.571307332089785</v>
      </c>
      <c r="O28" s="297">
        <v>5.2142435409879617</v>
      </c>
      <c r="P28" s="297">
        <v>4.3960614709292072</v>
      </c>
      <c r="Q28" s="297">
        <v>4.6792214019705591</v>
      </c>
      <c r="R28" s="297">
        <v>3.798590450658855</v>
      </c>
      <c r="S28" s="297">
        <v>4.1426092207130978</v>
      </c>
      <c r="T28" s="297">
        <v>3.916690632646834</v>
      </c>
      <c r="U28" s="297">
        <v>3.97156752824448</v>
      </c>
      <c r="V28" s="297">
        <v>20.149765917538101</v>
      </c>
      <c r="W28" s="297">
        <v>18.896713431634819</v>
      </c>
      <c r="DA28" s="122" t="s">
        <v>1716</v>
      </c>
    </row>
    <row r="29" spans="1:105" ht="12" customHeight="1" x14ac:dyDescent="0.3">
      <c r="A29" s="18" t="s">
        <v>70</v>
      </c>
      <c r="B29" s="297">
        <v>88.263921763937219</v>
      </c>
      <c r="C29" s="297">
        <v>65.750437658751949</v>
      </c>
      <c r="D29" s="297">
        <v>57.25506122527716</v>
      </c>
      <c r="E29" s="297">
        <v>94.101445467601394</v>
      </c>
      <c r="F29" s="297">
        <v>100.4940169179215</v>
      </c>
      <c r="G29" s="297">
        <v>97.902620630175548</v>
      </c>
      <c r="H29" s="297">
        <v>110.45283601396901</v>
      </c>
      <c r="I29" s="297">
        <v>99.900045194242907</v>
      </c>
      <c r="J29" s="297">
        <v>120.42306912766431</v>
      </c>
      <c r="K29" s="297">
        <v>112.27171079107779</v>
      </c>
      <c r="L29" s="297">
        <v>58.889473861103923</v>
      </c>
      <c r="M29" s="297">
        <v>83.074050523673321</v>
      </c>
      <c r="N29" s="297">
        <v>38.564346540403911</v>
      </c>
      <c r="O29" s="297">
        <v>29.92564858662324</v>
      </c>
      <c r="P29" s="297">
        <v>14.73353372288377</v>
      </c>
      <c r="Q29" s="297">
        <v>12.908722844133941</v>
      </c>
      <c r="R29" s="297">
        <v>11.311577159006291</v>
      </c>
      <c r="S29" s="297">
        <v>11.079503891616399</v>
      </c>
      <c r="T29" s="297">
        <v>11.83850208355207</v>
      </c>
      <c r="U29" s="297">
        <v>9.977601065398785</v>
      </c>
      <c r="V29" s="297">
        <v>10.03348594654824</v>
      </c>
      <c r="W29" s="297">
        <v>9.2393608872941222</v>
      </c>
      <c r="DA29" s="122" t="s">
        <v>1717</v>
      </c>
    </row>
    <row r="30" spans="1:105" ht="12" customHeight="1" x14ac:dyDescent="0.3">
      <c r="A30" s="18" t="s">
        <v>34</v>
      </c>
      <c r="B30" s="297">
        <v>205.67146249729271</v>
      </c>
      <c r="C30" s="297">
        <v>180.40914612097609</v>
      </c>
      <c r="D30" s="297">
        <v>214.15410377699001</v>
      </c>
      <c r="E30" s="297">
        <v>179.75855283746611</v>
      </c>
      <c r="F30" s="297">
        <v>135.24910592117459</v>
      </c>
      <c r="G30" s="297">
        <v>171.53532646161381</v>
      </c>
      <c r="H30" s="297">
        <v>139.83222416939881</v>
      </c>
      <c r="I30" s="297">
        <v>115.86823526971401</v>
      </c>
      <c r="J30" s="297">
        <v>64.119165497165525</v>
      </c>
      <c r="K30" s="297">
        <v>87.840399453571834</v>
      </c>
      <c r="L30" s="297">
        <v>73.087453493895396</v>
      </c>
      <c r="M30" s="297">
        <v>76.579773423330366</v>
      </c>
      <c r="N30" s="297">
        <v>77.750641671873254</v>
      </c>
      <c r="O30" s="297">
        <v>64.241013251104732</v>
      </c>
      <c r="P30" s="297">
        <v>74.780436106563755</v>
      </c>
      <c r="Q30" s="297">
        <v>59.326295666815923</v>
      </c>
      <c r="R30" s="297">
        <v>55.608123383782839</v>
      </c>
      <c r="S30" s="297">
        <v>44.340059110518617</v>
      </c>
      <c r="T30" s="297">
        <v>56.329496319753382</v>
      </c>
      <c r="U30" s="297">
        <v>61.245119939506907</v>
      </c>
      <c r="V30" s="297">
        <v>62.403327303222419</v>
      </c>
      <c r="W30" s="297">
        <v>54.187608327230627</v>
      </c>
      <c r="DA30" s="122" t="s">
        <v>1718</v>
      </c>
    </row>
    <row r="31" spans="1:105" ht="12" customHeight="1" x14ac:dyDescent="0.3">
      <c r="A31" s="18" t="s">
        <v>162</v>
      </c>
      <c r="B31" s="297">
        <v>198.03626136311519</v>
      </c>
      <c r="C31" s="297">
        <v>175.72865433494479</v>
      </c>
      <c r="D31" s="297">
        <v>153.74558968721419</v>
      </c>
      <c r="E31" s="297">
        <v>199.2704034140543</v>
      </c>
      <c r="F31" s="297">
        <v>233.68372511999169</v>
      </c>
      <c r="G31" s="297">
        <v>271.6845082342864</v>
      </c>
      <c r="H31" s="297">
        <v>249.8301272986192</v>
      </c>
      <c r="I31" s="297">
        <v>243.37270428675311</v>
      </c>
      <c r="J31" s="297">
        <v>215.93612290940089</v>
      </c>
      <c r="K31" s="297">
        <v>167.00482394034981</v>
      </c>
      <c r="L31" s="297">
        <v>177.96022963189429</v>
      </c>
      <c r="M31" s="297">
        <v>203.00187083829661</v>
      </c>
      <c r="N31" s="297">
        <v>211.15570324576981</v>
      </c>
      <c r="O31" s="297">
        <v>206.000600168825</v>
      </c>
      <c r="P31" s="297">
        <v>200.5381138972669</v>
      </c>
      <c r="Q31" s="297">
        <v>189.73783623438669</v>
      </c>
      <c r="R31" s="297">
        <v>216.26774740657319</v>
      </c>
      <c r="S31" s="297">
        <v>222.36570290359569</v>
      </c>
      <c r="T31" s="297">
        <v>207.10212894536599</v>
      </c>
      <c r="U31" s="297">
        <v>211.8750469950194</v>
      </c>
      <c r="V31" s="297">
        <v>209.49233374495171</v>
      </c>
      <c r="W31" s="297">
        <v>211.94971200871731</v>
      </c>
      <c r="DA31" s="122" t="s">
        <v>1719</v>
      </c>
    </row>
    <row r="32" spans="1:105" ht="12" customHeight="1" x14ac:dyDescent="0.3">
      <c r="A32" s="18" t="s">
        <v>73</v>
      </c>
      <c r="B32" s="297">
        <v>254.2741367686935</v>
      </c>
      <c r="C32" s="297">
        <v>292.72345236595788</v>
      </c>
      <c r="D32" s="297">
        <v>285.18096633917543</v>
      </c>
      <c r="E32" s="297">
        <v>271.03094836586303</v>
      </c>
      <c r="F32" s="297">
        <v>268.03156560671232</v>
      </c>
      <c r="G32" s="297">
        <v>249.0798040565281</v>
      </c>
      <c r="H32" s="297">
        <v>250.67296477002279</v>
      </c>
      <c r="I32" s="297">
        <v>162.6041764368461</v>
      </c>
      <c r="J32" s="297">
        <v>207.00684491302209</v>
      </c>
      <c r="K32" s="297">
        <v>215.9242288876593</v>
      </c>
      <c r="L32" s="297">
        <v>276.10951927264222</v>
      </c>
      <c r="M32" s="297">
        <v>298.99141334128478</v>
      </c>
      <c r="N32" s="297">
        <v>221.3020693593599</v>
      </c>
      <c r="O32" s="297">
        <v>203.1540866924708</v>
      </c>
      <c r="P32" s="297">
        <v>206.60757796101211</v>
      </c>
      <c r="Q32" s="297">
        <v>167.52442888764759</v>
      </c>
      <c r="R32" s="297">
        <v>186.33343756160849</v>
      </c>
      <c r="S32" s="297">
        <v>141.61460838255911</v>
      </c>
      <c r="T32" s="297">
        <v>164.67758628956611</v>
      </c>
      <c r="U32" s="297">
        <v>182.4717582981537</v>
      </c>
      <c r="V32" s="297">
        <v>175.0253625497902</v>
      </c>
      <c r="W32" s="297">
        <v>168.68323491950181</v>
      </c>
      <c r="DA32" s="122" t="s">
        <v>1720</v>
      </c>
    </row>
    <row r="33" spans="1:105" ht="12" customHeight="1" x14ac:dyDescent="0.3">
      <c r="A33" s="57" t="s">
        <v>1472</v>
      </c>
      <c r="B33" s="263">
        <f t="shared" ref="B33:W33" si="1">B34+B35</f>
        <v>111.4493520908578</v>
      </c>
      <c r="C33" s="263">
        <f t="shared" si="1"/>
        <v>99.296086106585122</v>
      </c>
      <c r="D33" s="263">
        <f t="shared" si="1"/>
        <v>96.306203728428216</v>
      </c>
      <c r="E33" s="263">
        <f t="shared" si="1"/>
        <v>93.963240954941938</v>
      </c>
      <c r="F33" s="263">
        <f t="shared" si="1"/>
        <v>96.798601358614803</v>
      </c>
      <c r="G33" s="263">
        <f t="shared" si="1"/>
        <v>103.0418661280721</v>
      </c>
      <c r="H33" s="263">
        <f t="shared" si="1"/>
        <v>101.9067110537065</v>
      </c>
      <c r="I33" s="263">
        <f t="shared" si="1"/>
        <v>87.177586594652738</v>
      </c>
      <c r="J33" s="263">
        <f t="shared" si="1"/>
        <v>86.597665428541262</v>
      </c>
      <c r="K33" s="263">
        <f t="shared" si="1"/>
        <v>79.46743479173422</v>
      </c>
      <c r="L33" s="263">
        <f t="shared" si="1"/>
        <v>86.609394707305071</v>
      </c>
      <c r="M33" s="263">
        <f t="shared" si="1"/>
        <v>95.924951871568368</v>
      </c>
      <c r="N33" s="263">
        <f t="shared" si="1"/>
        <v>83.497905824647134</v>
      </c>
      <c r="O33" s="263">
        <f t="shared" si="1"/>
        <v>84.142125380606657</v>
      </c>
      <c r="P33" s="263">
        <f t="shared" si="1"/>
        <v>82.141481557212373</v>
      </c>
      <c r="Q33" s="263">
        <f t="shared" si="1"/>
        <v>73.356779118610746</v>
      </c>
      <c r="R33" s="263">
        <f t="shared" si="1"/>
        <v>77.912865889130444</v>
      </c>
      <c r="S33" s="263">
        <f t="shared" si="1"/>
        <v>72.394183148805837</v>
      </c>
      <c r="T33" s="263">
        <f t="shared" si="1"/>
        <v>72.153882377843502</v>
      </c>
      <c r="U33" s="263">
        <f t="shared" si="1"/>
        <v>72.359015483347818</v>
      </c>
      <c r="V33" s="263">
        <f t="shared" si="1"/>
        <v>67.837003810253179</v>
      </c>
      <c r="W33" s="263">
        <f t="shared" si="1"/>
        <v>69.024205238512891</v>
      </c>
      <c r="DA33" s="70"/>
    </row>
    <row r="34" spans="1:105" ht="12" customHeight="1" x14ac:dyDescent="0.3">
      <c r="A34" s="60" t="s">
        <v>1473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1721</v>
      </c>
    </row>
    <row r="35" spans="1:105" ht="12" customHeight="1" x14ac:dyDescent="0.3">
      <c r="A35" s="60" t="s">
        <v>1475</v>
      </c>
      <c r="B35" s="264">
        <v>111.4493520908578</v>
      </c>
      <c r="C35" s="264">
        <v>99.296086106585122</v>
      </c>
      <c r="D35" s="264">
        <v>96.306203728428216</v>
      </c>
      <c r="E35" s="264">
        <v>93.963240954941938</v>
      </c>
      <c r="F35" s="264">
        <v>96.798601358614803</v>
      </c>
      <c r="G35" s="264">
        <v>103.0418661280721</v>
      </c>
      <c r="H35" s="264">
        <v>101.9067110537065</v>
      </c>
      <c r="I35" s="264">
        <v>87.177586594652738</v>
      </c>
      <c r="J35" s="264">
        <v>86.597665428541262</v>
      </c>
      <c r="K35" s="264">
        <v>79.46743479173422</v>
      </c>
      <c r="L35" s="264">
        <v>86.609394707305071</v>
      </c>
      <c r="M35" s="264">
        <v>95.924951871568368</v>
      </c>
      <c r="N35" s="264">
        <v>83.497905824647134</v>
      </c>
      <c r="O35" s="264">
        <v>84.142125380606657</v>
      </c>
      <c r="P35" s="264">
        <v>82.141481557212373</v>
      </c>
      <c r="Q35" s="264">
        <v>73.356779118610746</v>
      </c>
      <c r="R35" s="264">
        <v>77.912865889130444</v>
      </c>
      <c r="S35" s="264">
        <v>72.394183148805837</v>
      </c>
      <c r="T35" s="264">
        <v>72.153882377843502</v>
      </c>
      <c r="U35" s="264">
        <v>72.359015483347818</v>
      </c>
      <c r="V35" s="264">
        <v>67.837003810253179</v>
      </c>
      <c r="W35" s="264">
        <v>69.024205238512891</v>
      </c>
      <c r="DA35" s="72" t="s">
        <v>1722</v>
      </c>
    </row>
    <row r="36" spans="1:105" ht="12" customHeight="1" x14ac:dyDescent="0.3">
      <c r="A36" s="64" t="s">
        <v>30</v>
      </c>
      <c r="B36" s="231">
        <v>28.950812247943912</v>
      </c>
      <c r="C36" s="231">
        <v>19.923889669209881</v>
      </c>
      <c r="D36" s="231">
        <v>17.429931016827361</v>
      </c>
      <c r="E36" s="231">
        <v>11.339563495071969</v>
      </c>
      <c r="F36" s="231">
        <v>14.71725546392868</v>
      </c>
      <c r="G36" s="231">
        <v>15.21637193194255</v>
      </c>
      <c r="H36" s="231">
        <v>18.538696921011351</v>
      </c>
      <c r="I36" s="231">
        <v>18.186774035924859</v>
      </c>
      <c r="J36" s="231">
        <v>19.193236706403521</v>
      </c>
      <c r="K36" s="231">
        <v>14.930424526846929</v>
      </c>
      <c r="L36" s="231">
        <v>21.681241021630079</v>
      </c>
      <c r="M36" s="231">
        <v>22.637461824487222</v>
      </c>
      <c r="N36" s="231">
        <v>22.421023485748641</v>
      </c>
      <c r="O36" s="231">
        <v>28.01110253209961</v>
      </c>
      <c r="P36" s="231">
        <v>26.836069951489812</v>
      </c>
      <c r="Q36" s="231">
        <v>25.433346233504452</v>
      </c>
      <c r="R36" s="231">
        <v>25.668919299633</v>
      </c>
      <c r="S36" s="231">
        <v>25.64450980846506</v>
      </c>
      <c r="T36" s="231">
        <v>25.46116582406027</v>
      </c>
      <c r="U36" s="231">
        <v>24.967858895889631</v>
      </c>
      <c r="V36" s="231">
        <v>20.612442644404489</v>
      </c>
      <c r="W36" s="231">
        <v>22.7869078688164</v>
      </c>
      <c r="DA36" s="73" t="s">
        <v>1723</v>
      </c>
    </row>
    <row r="37" spans="1:105" ht="12" customHeight="1" x14ac:dyDescent="0.3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1724</v>
      </c>
    </row>
    <row r="38" spans="1:105" ht="12" customHeight="1" x14ac:dyDescent="0.3">
      <c r="A38" s="64" t="s">
        <v>33</v>
      </c>
      <c r="B38" s="231">
        <v>6.2561307617696918E-2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1725</v>
      </c>
    </row>
    <row r="39" spans="1:105" ht="12" customHeight="1" x14ac:dyDescent="0.3">
      <c r="A39" s="64" t="s">
        <v>160</v>
      </c>
      <c r="B39" s="231">
        <v>6.7035827474525772E-2</v>
      </c>
      <c r="C39" s="231">
        <v>0.49495413955965678</v>
      </c>
      <c r="D39" s="231">
        <v>0.47100237144327239</v>
      </c>
      <c r="E39" s="231">
        <v>0.48480973459606752</v>
      </c>
      <c r="F39" s="231">
        <v>0.6823333312764277</v>
      </c>
      <c r="G39" s="231">
        <v>0.60473373574305778</v>
      </c>
      <c r="H39" s="231">
        <v>0.49769478530108352</v>
      </c>
      <c r="I39" s="231">
        <v>0.3639703452999295</v>
      </c>
      <c r="J39" s="231">
        <v>0.35156890460264312</v>
      </c>
      <c r="K39" s="231">
        <v>0.18222891733976671</v>
      </c>
      <c r="L39" s="231">
        <v>0.24163050542510231</v>
      </c>
      <c r="M39" s="231">
        <v>0.25636005220431968</v>
      </c>
      <c r="N39" s="231">
        <v>0.50457069322293724</v>
      </c>
      <c r="O39" s="231">
        <v>0.57553655595209563</v>
      </c>
      <c r="P39" s="231">
        <v>0.4852274464826617</v>
      </c>
      <c r="Q39" s="231">
        <v>0.51648200722845572</v>
      </c>
      <c r="R39" s="231">
        <v>0.41927992972696571</v>
      </c>
      <c r="S39" s="231">
        <v>0.45725195319374462</v>
      </c>
      <c r="T39" s="231">
        <v>0.4120198055517576</v>
      </c>
      <c r="U39" s="231">
        <v>0.40085347396306331</v>
      </c>
      <c r="V39" s="231">
        <v>1.9944567718006121</v>
      </c>
      <c r="W39" s="231">
        <v>1.8872890081554889</v>
      </c>
      <c r="DA39" s="73" t="s">
        <v>1726</v>
      </c>
    </row>
    <row r="40" spans="1:105" ht="12" customHeight="1" x14ac:dyDescent="0.3">
      <c r="A40" s="64" t="s">
        <v>70</v>
      </c>
      <c r="B40" s="231">
        <v>9.7423745453240844</v>
      </c>
      <c r="C40" s="231">
        <v>7.2573864540456556</v>
      </c>
      <c r="D40" s="231">
        <v>6.3196857778873081</v>
      </c>
      <c r="E40" s="231">
        <v>10.38670737352548</v>
      </c>
      <c r="F40" s="231">
        <v>11.09230513229411</v>
      </c>
      <c r="G40" s="231">
        <v>10.80627259798065</v>
      </c>
      <c r="H40" s="231">
        <v>12.191537340923</v>
      </c>
      <c r="I40" s="231">
        <v>11.026743860080471</v>
      </c>
      <c r="J40" s="231">
        <v>13.29202940332646</v>
      </c>
      <c r="K40" s="231">
        <v>12.39230067633234</v>
      </c>
      <c r="L40" s="231">
        <v>6.5000885941412836</v>
      </c>
      <c r="M40" s="231">
        <v>9.169528149489965</v>
      </c>
      <c r="N40" s="231">
        <v>4.2566464370020167</v>
      </c>
      <c r="O40" s="231">
        <v>3.303126251543377</v>
      </c>
      <c r="P40" s="231">
        <v>1.6262545447322749</v>
      </c>
      <c r="Q40" s="231">
        <v>1.424835995682185</v>
      </c>
      <c r="R40" s="231">
        <v>1.2485466222100079</v>
      </c>
      <c r="S40" s="231">
        <v>1.2229308932951259</v>
      </c>
      <c r="T40" s="231">
        <v>1.245361909830732</v>
      </c>
      <c r="U40" s="231">
        <v>1.007047222649279</v>
      </c>
      <c r="V40" s="231">
        <v>0.99313084195393964</v>
      </c>
      <c r="W40" s="231">
        <v>0.92277126962089806</v>
      </c>
      <c r="DA40" s="73" t="s">
        <v>1727</v>
      </c>
    </row>
    <row r="41" spans="1:105" ht="12" customHeight="1" x14ac:dyDescent="0.3">
      <c r="A41" s="64" t="s">
        <v>34</v>
      </c>
      <c r="B41" s="231">
        <v>22.701556659721</v>
      </c>
      <c r="C41" s="231">
        <v>19.913158601919001</v>
      </c>
      <c r="D41" s="231">
        <v>23.63785165804957</v>
      </c>
      <c r="E41" s="231">
        <v>19.84134756839638</v>
      </c>
      <c r="F41" s="231">
        <v>14.928494230387299</v>
      </c>
      <c r="G41" s="231">
        <v>18.9336862077466</v>
      </c>
      <c r="H41" s="231">
        <v>15.43436858615326</v>
      </c>
      <c r="I41" s="231">
        <v>12.789277015385251</v>
      </c>
      <c r="J41" s="231">
        <v>7.0773302763240249</v>
      </c>
      <c r="K41" s="231">
        <v>9.6956270986502844</v>
      </c>
      <c r="L41" s="231">
        <v>8.0672298745783966</v>
      </c>
      <c r="M41" s="231">
        <v>8.4527043482331194</v>
      </c>
      <c r="N41" s="231">
        <v>8.5819421703530203</v>
      </c>
      <c r="O41" s="231">
        <v>7.0907795592547878</v>
      </c>
      <c r="P41" s="231">
        <v>8.2540975140591026</v>
      </c>
      <c r="Q41" s="231">
        <v>6.5483040094067979</v>
      </c>
      <c r="R41" s="231">
        <v>6.1379004574070128</v>
      </c>
      <c r="S41" s="231">
        <v>4.8941566903384413</v>
      </c>
      <c r="T41" s="231">
        <v>5.9256321975088087</v>
      </c>
      <c r="U41" s="231">
        <v>6.1815187369828246</v>
      </c>
      <c r="V41" s="231">
        <v>6.1767833548117226</v>
      </c>
      <c r="W41" s="231">
        <v>5.4119293253932597</v>
      </c>
      <c r="DA41" s="73" t="s">
        <v>1728</v>
      </c>
    </row>
    <row r="42" spans="1:105" ht="12" customHeight="1" x14ac:dyDescent="0.3">
      <c r="A42" s="64" t="s">
        <v>162</v>
      </c>
      <c r="B42" s="231">
        <v>21.85880021188283</v>
      </c>
      <c r="C42" s="231">
        <v>19.396536372535341</v>
      </c>
      <c r="D42" s="231">
        <v>16.970094796269809</v>
      </c>
      <c r="E42" s="231">
        <v>21.995022054988119</v>
      </c>
      <c r="F42" s="231">
        <v>25.793487642146712</v>
      </c>
      <c r="G42" s="231">
        <v>29.987929206903331</v>
      </c>
      <c r="H42" s="231">
        <v>27.5756914513581</v>
      </c>
      <c r="I42" s="231">
        <v>26.862935522073101</v>
      </c>
      <c r="J42" s="231">
        <v>23.83454694971487</v>
      </c>
      <c r="K42" s="231">
        <v>18.433619458404369</v>
      </c>
      <c r="L42" s="231">
        <v>19.642852669551019</v>
      </c>
      <c r="M42" s="231">
        <v>22.40689309497964</v>
      </c>
      <c r="N42" s="231">
        <v>23.306894904392369</v>
      </c>
      <c r="O42" s="231">
        <v>22.737886140770112</v>
      </c>
      <c r="P42" s="231">
        <v>22.134949106672071</v>
      </c>
      <c r="Q42" s="231">
        <v>20.942838580848289</v>
      </c>
      <c r="R42" s="231">
        <v>23.871150921023752</v>
      </c>
      <c r="S42" s="231">
        <v>24.544229628897181</v>
      </c>
      <c r="T42" s="231">
        <v>21.78629534489427</v>
      </c>
      <c r="U42" s="231">
        <v>21.384717250818639</v>
      </c>
      <c r="V42" s="231">
        <v>20.735893676772911</v>
      </c>
      <c r="W42" s="231">
        <v>21.168250405179968</v>
      </c>
      <c r="DA42" s="73" t="s">
        <v>1729</v>
      </c>
    </row>
    <row r="43" spans="1:105" ht="12" customHeight="1" x14ac:dyDescent="0.3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1730</v>
      </c>
    </row>
    <row r="44" spans="1:105" ht="12" customHeight="1" x14ac:dyDescent="0.3">
      <c r="A44" s="64" t="s">
        <v>73</v>
      </c>
      <c r="B44" s="231">
        <v>28.066211290893719</v>
      </c>
      <c r="C44" s="231">
        <v>32.310160869315602</v>
      </c>
      <c r="D44" s="231">
        <v>31.477638107950899</v>
      </c>
      <c r="E44" s="231">
        <v>29.91579072836392</v>
      </c>
      <c r="F44" s="231">
        <v>29.584725558581571</v>
      </c>
      <c r="G44" s="231">
        <v>27.492872447755879</v>
      </c>
      <c r="H44" s="231">
        <v>27.668721968959719</v>
      </c>
      <c r="I44" s="231">
        <v>17.947885815889119</v>
      </c>
      <c r="J44" s="231">
        <v>22.848953188169741</v>
      </c>
      <c r="K44" s="231">
        <v>23.83323411416054</v>
      </c>
      <c r="L44" s="231">
        <v>30.47635204197919</v>
      </c>
      <c r="M44" s="231">
        <v>33.002004402174087</v>
      </c>
      <c r="N44" s="231">
        <v>24.426828133928151</v>
      </c>
      <c r="O44" s="231">
        <v>22.423694340986678</v>
      </c>
      <c r="P44" s="231">
        <v>22.804882993776459</v>
      </c>
      <c r="Q44" s="231">
        <v>18.490972291940569</v>
      </c>
      <c r="R44" s="231">
        <v>20.56706865912971</v>
      </c>
      <c r="S44" s="231">
        <v>15.63110417461629</v>
      </c>
      <c r="T44" s="231">
        <v>17.323407295997651</v>
      </c>
      <c r="U44" s="231">
        <v>18.41701990304438</v>
      </c>
      <c r="V44" s="231">
        <v>17.324296520509488</v>
      </c>
      <c r="W44" s="231">
        <v>16.84705736134687</v>
      </c>
      <c r="DA44" s="73" t="s">
        <v>1731</v>
      </c>
    </row>
    <row r="45" spans="1:105" ht="12" customHeight="1" x14ac:dyDescent="0.3">
      <c r="A45" s="146" t="s">
        <v>79</v>
      </c>
      <c r="B45" s="327">
        <v>0</v>
      </c>
      <c r="C45" s="327">
        <v>0</v>
      </c>
      <c r="D45" s="327">
        <v>0</v>
      </c>
      <c r="E45" s="327">
        <v>0</v>
      </c>
      <c r="F45" s="327">
        <v>0</v>
      </c>
      <c r="G45" s="327">
        <v>0</v>
      </c>
      <c r="H45" s="327">
        <v>0</v>
      </c>
      <c r="I45" s="327">
        <v>0</v>
      </c>
      <c r="J45" s="327">
        <v>0</v>
      </c>
      <c r="K45" s="327">
        <v>0</v>
      </c>
      <c r="L45" s="327">
        <v>0</v>
      </c>
      <c r="M45" s="327">
        <v>0</v>
      </c>
      <c r="N45" s="327">
        <v>0</v>
      </c>
      <c r="O45" s="327">
        <v>0</v>
      </c>
      <c r="P45" s="327">
        <v>0</v>
      </c>
      <c r="Q45" s="327">
        <v>0</v>
      </c>
      <c r="R45" s="327">
        <v>0</v>
      </c>
      <c r="S45" s="327">
        <v>0</v>
      </c>
      <c r="T45" s="327">
        <v>0</v>
      </c>
      <c r="U45" s="327">
        <v>0</v>
      </c>
      <c r="V45" s="327">
        <v>0</v>
      </c>
      <c r="W45" s="327">
        <v>0</v>
      </c>
      <c r="DA45" s="148" t="s">
        <v>1732</v>
      </c>
    </row>
    <row r="46" spans="1:105" ht="12" customHeight="1" x14ac:dyDescent="0.3">
      <c r="A46" s="100" t="s">
        <v>106</v>
      </c>
      <c r="B46" s="281">
        <v>5336.83853</v>
      </c>
      <c r="C46" s="281">
        <v>5027.4230299999999</v>
      </c>
      <c r="D46" s="281">
        <v>5136.8654999999999</v>
      </c>
      <c r="E46" s="281">
        <v>5005.6276900000003</v>
      </c>
      <c r="F46" s="281">
        <v>5064.6323800000009</v>
      </c>
      <c r="G46" s="281">
        <v>4951.6452499999996</v>
      </c>
      <c r="H46" s="281">
        <v>5251.3356899999999</v>
      </c>
      <c r="I46" s="281">
        <v>5127.4142500000007</v>
      </c>
      <c r="J46" s="281">
        <v>5093.5690999999997</v>
      </c>
      <c r="K46" s="281">
        <v>4194.4597799999992</v>
      </c>
      <c r="L46" s="281">
        <v>4230.8076000000001</v>
      </c>
      <c r="M46" s="281">
        <v>4503.0151500000002</v>
      </c>
      <c r="N46" s="281">
        <v>4254.4901900000004</v>
      </c>
      <c r="O46" s="281">
        <v>4170.5353699999996</v>
      </c>
      <c r="P46" s="281">
        <v>4284.5752399999992</v>
      </c>
      <c r="Q46" s="281">
        <v>4012.7052600000002</v>
      </c>
      <c r="R46" s="281">
        <v>4024.6521499999999</v>
      </c>
      <c r="S46" s="281">
        <v>3870.6444299999998</v>
      </c>
      <c r="T46" s="281">
        <v>4097.3398400000005</v>
      </c>
      <c r="U46" s="281">
        <v>4216.5521000000008</v>
      </c>
      <c r="V46" s="281">
        <v>3825.9501500000001</v>
      </c>
      <c r="W46" s="281">
        <v>3881.04306</v>
      </c>
      <c r="DA46" s="105" t="s">
        <v>1733</v>
      </c>
    </row>
    <row r="47" spans="1:105" ht="12" customHeight="1" x14ac:dyDescent="0.3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3">
      <c r="A48" s="34" t="s">
        <v>50</v>
      </c>
      <c r="B48" s="225">
        <f t="shared" ref="B48:W48" si="2">SUM(B49:B53)+B59+B60+B79+B89+B97</f>
        <v>1643.2585983766512</v>
      </c>
      <c r="C48" s="225">
        <f t="shared" si="2"/>
        <v>1518.4241537213318</v>
      </c>
      <c r="D48" s="225">
        <f t="shared" si="2"/>
        <v>1412.8045881657533</v>
      </c>
      <c r="E48" s="225">
        <f t="shared" si="2"/>
        <v>1817.68995676231</v>
      </c>
      <c r="F48" s="225">
        <f t="shared" si="2"/>
        <v>1520.3677116766421</v>
      </c>
      <c r="G48" s="225">
        <f t="shared" si="2"/>
        <v>1447.3857760187225</v>
      </c>
      <c r="H48" s="225">
        <f t="shared" si="2"/>
        <v>1598.4737953352837</v>
      </c>
      <c r="I48" s="225">
        <f t="shared" si="2"/>
        <v>1612.2919975062955</v>
      </c>
      <c r="J48" s="225">
        <f t="shared" si="2"/>
        <v>1658.3900028011026</v>
      </c>
      <c r="K48" s="225">
        <f t="shared" si="2"/>
        <v>1381.0910412315613</v>
      </c>
      <c r="L48" s="225">
        <f t="shared" si="2"/>
        <v>1456.5987566380661</v>
      </c>
      <c r="M48" s="225">
        <f t="shared" si="2"/>
        <v>1780.2710049269645</v>
      </c>
      <c r="N48" s="225">
        <f t="shared" si="2"/>
        <v>1760.9576339861753</v>
      </c>
      <c r="O48" s="225">
        <f t="shared" si="2"/>
        <v>1873.4569554355548</v>
      </c>
      <c r="P48" s="225">
        <f t="shared" si="2"/>
        <v>1908.6912947584292</v>
      </c>
      <c r="Q48" s="225">
        <f t="shared" si="2"/>
        <v>2008.4545957730129</v>
      </c>
      <c r="R48" s="225">
        <f t="shared" si="2"/>
        <v>1863.3458602547043</v>
      </c>
      <c r="S48" s="225">
        <f t="shared" si="2"/>
        <v>1477.4909958981161</v>
      </c>
      <c r="T48" s="225">
        <f t="shared" si="2"/>
        <v>1700.681059195831</v>
      </c>
      <c r="U48" s="225">
        <f t="shared" si="2"/>
        <v>1789.6112286610387</v>
      </c>
      <c r="V48" s="225">
        <f t="shared" si="2"/>
        <v>1692.7196222901284</v>
      </c>
      <c r="W48" s="225">
        <f t="shared" si="2"/>
        <v>1773.6512405562617</v>
      </c>
      <c r="DA48" s="89"/>
    </row>
    <row r="49" spans="1:105" ht="12" customHeight="1" x14ac:dyDescent="0.3">
      <c r="A49" s="55" t="s">
        <v>92</v>
      </c>
      <c r="B49" s="261">
        <v>0</v>
      </c>
      <c r="C49" s="261">
        <v>0</v>
      </c>
      <c r="D49" s="261">
        <v>0</v>
      </c>
      <c r="E49" s="261">
        <v>0</v>
      </c>
      <c r="F49" s="261">
        <v>0</v>
      </c>
      <c r="G49" s="261">
        <v>0</v>
      </c>
      <c r="H49" s="261">
        <v>0</v>
      </c>
      <c r="I49" s="261">
        <v>0</v>
      </c>
      <c r="J49" s="261">
        <v>0</v>
      </c>
      <c r="K49" s="261">
        <v>0</v>
      </c>
      <c r="L49" s="261">
        <v>0</v>
      </c>
      <c r="M49" s="261">
        <v>0</v>
      </c>
      <c r="N49" s="261">
        <v>0</v>
      </c>
      <c r="O49" s="261">
        <v>0</v>
      </c>
      <c r="P49" s="261">
        <v>0</v>
      </c>
      <c r="Q49" s="261">
        <v>0</v>
      </c>
      <c r="R49" s="261">
        <v>0</v>
      </c>
      <c r="S49" s="261">
        <v>0</v>
      </c>
      <c r="T49" s="261">
        <v>0</v>
      </c>
      <c r="U49" s="261">
        <v>0</v>
      </c>
      <c r="V49" s="261">
        <v>0</v>
      </c>
      <c r="W49" s="261">
        <v>0</v>
      </c>
      <c r="DA49" s="67" t="s">
        <v>1734</v>
      </c>
    </row>
    <row r="50" spans="1:105" ht="12" customHeight="1" x14ac:dyDescent="0.3">
      <c r="A50" s="202" t="s">
        <v>93</v>
      </c>
      <c r="B50" s="226">
        <v>0</v>
      </c>
      <c r="C50" s="226">
        <v>0</v>
      </c>
      <c r="D50" s="226">
        <v>0</v>
      </c>
      <c r="E50" s="226">
        <v>0</v>
      </c>
      <c r="F50" s="226">
        <v>0</v>
      </c>
      <c r="G50" s="226">
        <v>0</v>
      </c>
      <c r="H50" s="226">
        <v>0</v>
      </c>
      <c r="I50" s="226">
        <v>0</v>
      </c>
      <c r="J50" s="226">
        <v>0</v>
      </c>
      <c r="K50" s="226">
        <v>0</v>
      </c>
      <c r="L50" s="226">
        <v>0</v>
      </c>
      <c r="M50" s="226">
        <v>0</v>
      </c>
      <c r="N50" s="226">
        <v>0</v>
      </c>
      <c r="O50" s="226">
        <v>0</v>
      </c>
      <c r="P50" s="226">
        <v>0</v>
      </c>
      <c r="Q50" s="226">
        <v>0</v>
      </c>
      <c r="R50" s="226">
        <v>0</v>
      </c>
      <c r="S50" s="226">
        <v>0</v>
      </c>
      <c r="T50" s="226">
        <v>0</v>
      </c>
      <c r="U50" s="226">
        <v>0</v>
      </c>
      <c r="V50" s="226">
        <v>0</v>
      </c>
      <c r="W50" s="226">
        <v>0</v>
      </c>
      <c r="DA50" s="174" t="s">
        <v>1735</v>
      </c>
    </row>
    <row r="51" spans="1:105" ht="12" customHeight="1" x14ac:dyDescent="0.3">
      <c r="A51" s="202" t="s">
        <v>94</v>
      </c>
      <c r="B51" s="226">
        <v>0</v>
      </c>
      <c r="C51" s="226">
        <v>0</v>
      </c>
      <c r="D51" s="226">
        <v>0</v>
      </c>
      <c r="E51" s="226">
        <v>0</v>
      </c>
      <c r="F51" s="226">
        <v>0</v>
      </c>
      <c r="G51" s="226">
        <v>0</v>
      </c>
      <c r="H51" s="226">
        <v>0</v>
      </c>
      <c r="I51" s="226">
        <v>0</v>
      </c>
      <c r="J51" s="226">
        <v>0</v>
      </c>
      <c r="K51" s="226">
        <v>0</v>
      </c>
      <c r="L51" s="226">
        <v>0</v>
      </c>
      <c r="M51" s="226">
        <v>0</v>
      </c>
      <c r="N51" s="226">
        <v>0</v>
      </c>
      <c r="O51" s="226">
        <v>0</v>
      </c>
      <c r="P51" s="226">
        <v>0</v>
      </c>
      <c r="Q51" s="226">
        <v>0</v>
      </c>
      <c r="R51" s="226">
        <v>0</v>
      </c>
      <c r="S51" s="226">
        <v>0</v>
      </c>
      <c r="T51" s="226">
        <v>0</v>
      </c>
      <c r="U51" s="226">
        <v>0</v>
      </c>
      <c r="V51" s="226">
        <v>0</v>
      </c>
      <c r="W51" s="226">
        <v>0</v>
      </c>
      <c r="DA51" s="174" t="s">
        <v>1736</v>
      </c>
    </row>
    <row r="52" spans="1:105" ht="12" customHeight="1" x14ac:dyDescent="0.3">
      <c r="A52" s="202" t="s">
        <v>95</v>
      </c>
      <c r="B52" s="226">
        <v>0</v>
      </c>
      <c r="C52" s="226">
        <v>0</v>
      </c>
      <c r="D52" s="226">
        <v>0</v>
      </c>
      <c r="E52" s="226">
        <v>0</v>
      </c>
      <c r="F52" s="226">
        <v>0</v>
      </c>
      <c r="G52" s="226">
        <v>0</v>
      </c>
      <c r="H52" s="226">
        <v>0</v>
      </c>
      <c r="I52" s="226">
        <v>0</v>
      </c>
      <c r="J52" s="226">
        <v>0</v>
      </c>
      <c r="K52" s="226">
        <v>0</v>
      </c>
      <c r="L52" s="226">
        <v>0</v>
      </c>
      <c r="M52" s="226">
        <v>0</v>
      </c>
      <c r="N52" s="226">
        <v>0</v>
      </c>
      <c r="O52" s="226">
        <v>0</v>
      </c>
      <c r="P52" s="226">
        <v>0</v>
      </c>
      <c r="Q52" s="226">
        <v>0</v>
      </c>
      <c r="R52" s="226">
        <v>0</v>
      </c>
      <c r="S52" s="226">
        <v>0</v>
      </c>
      <c r="T52" s="226">
        <v>0</v>
      </c>
      <c r="U52" s="226">
        <v>0</v>
      </c>
      <c r="V52" s="226">
        <v>0</v>
      </c>
      <c r="W52" s="226">
        <v>0</v>
      </c>
      <c r="DA52" s="174" t="s">
        <v>1737</v>
      </c>
    </row>
    <row r="53" spans="1:105" ht="12" customHeight="1" x14ac:dyDescent="0.3">
      <c r="A53" s="56" t="s">
        <v>96</v>
      </c>
      <c r="B53" s="262">
        <v>6.328807322112703</v>
      </c>
      <c r="C53" s="262">
        <v>5.6486279482754007</v>
      </c>
      <c r="D53" s="262">
        <v>4.9369316119343942</v>
      </c>
      <c r="E53" s="262">
        <v>8.0021080422662187</v>
      </c>
      <c r="F53" s="262">
        <v>6.9030837613806373</v>
      </c>
      <c r="G53" s="262">
        <v>6.6661805306019399</v>
      </c>
      <c r="H53" s="262">
        <v>7.8771996265685011</v>
      </c>
      <c r="I53" s="262">
        <v>7.5282527791490166</v>
      </c>
      <c r="J53" s="262">
        <v>7.8870891057706816</v>
      </c>
      <c r="K53" s="262">
        <v>5.8923225171364324</v>
      </c>
      <c r="L53" s="262">
        <v>6.9985346000881314</v>
      </c>
      <c r="M53" s="262">
        <v>7.2307013087084968</v>
      </c>
      <c r="N53" s="262">
        <v>7.7113320356619957</v>
      </c>
      <c r="O53" s="262">
        <v>8.4218279667338525</v>
      </c>
      <c r="P53" s="262">
        <v>8.3743023322857066</v>
      </c>
      <c r="Q53" s="262">
        <v>9.0498118790528537</v>
      </c>
      <c r="R53" s="262">
        <v>8.6848164819920637</v>
      </c>
      <c r="S53" s="262">
        <v>7.3150152535585358</v>
      </c>
      <c r="T53" s="262">
        <v>8.3307508245013562</v>
      </c>
      <c r="U53" s="262">
        <v>8.6499648984610289</v>
      </c>
      <c r="V53" s="262">
        <v>8.2754255282770064</v>
      </c>
      <c r="W53" s="262">
        <v>8.9238842567182886</v>
      </c>
      <c r="DA53" s="68" t="s">
        <v>1738</v>
      </c>
    </row>
    <row r="54" spans="1:105" ht="12" customHeight="1" x14ac:dyDescent="0.3">
      <c r="A54" s="37" t="s">
        <v>160</v>
      </c>
      <c r="B54" s="228">
        <v>1.9349630956060789E-2</v>
      </c>
      <c r="C54" s="228">
        <v>0.1405531568451992</v>
      </c>
      <c r="D54" s="228">
        <v>0.13332340703765799</v>
      </c>
      <c r="E54" s="228">
        <v>0.17257690860381231</v>
      </c>
      <c r="F54" s="228">
        <v>0.1779058766000586</v>
      </c>
      <c r="G54" s="228">
        <v>0.13177225738622911</v>
      </c>
      <c r="H54" s="228">
        <v>0.13964974313641371</v>
      </c>
      <c r="I54" s="228">
        <v>0.1006379783615271</v>
      </c>
      <c r="J54" s="228">
        <v>0.1146465721954379</v>
      </c>
      <c r="K54" s="228">
        <v>5.7679431591931417E-2</v>
      </c>
      <c r="L54" s="228">
        <v>8.504417428271388E-2</v>
      </c>
      <c r="M54" s="228">
        <v>8.1791565974043814E-2</v>
      </c>
      <c r="N54" s="228">
        <v>0.16340498382829019</v>
      </c>
      <c r="O54" s="228">
        <v>0.20790897698073851</v>
      </c>
      <c r="P54" s="228">
        <v>0.17963791428507131</v>
      </c>
      <c r="Q54" s="228">
        <v>0.21781048403415679</v>
      </c>
      <c r="R54" s="228">
        <v>0.14990961941495101</v>
      </c>
      <c r="S54" s="228">
        <v>0.13378427199800941</v>
      </c>
      <c r="T54" s="228">
        <v>0.1546258944225424</v>
      </c>
      <c r="U54" s="228">
        <v>0.15915894621307439</v>
      </c>
      <c r="V54" s="228">
        <v>0.7261207222363576</v>
      </c>
      <c r="W54" s="228">
        <v>0.73049467053521921</v>
      </c>
      <c r="DA54" s="69" t="s">
        <v>1739</v>
      </c>
    </row>
    <row r="55" spans="1:105" ht="12" customHeight="1" x14ac:dyDescent="0.3">
      <c r="A55" s="37" t="s">
        <v>162</v>
      </c>
      <c r="B55" s="228">
        <v>6.3094576911566422</v>
      </c>
      <c r="C55" s="228">
        <v>5.5080747914302011</v>
      </c>
      <c r="D55" s="228">
        <v>4.8036082048967366</v>
      </c>
      <c r="E55" s="228">
        <v>7.8295311336624058</v>
      </c>
      <c r="F55" s="228">
        <v>6.725177884780579</v>
      </c>
      <c r="G55" s="228">
        <v>6.5344082732157096</v>
      </c>
      <c r="H55" s="228">
        <v>7.7375498834320871</v>
      </c>
      <c r="I55" s="228">
        <v>7.4276148007874907</v>
      </c>
      <c r="J55" s="228">
        <v>7.7724425335752443</v>
      </c>
      <c r="K55" s="228">
        <v>5.8346430855445011</v>
      </c>
      <c r="L55" s="228">
        <v>6.9134904258054179</v>
      </c>
      <c r="M55" s="228">
        <v>7.1489097427344532</v>
      </c>
      <c r="N55" s="228">
        <v>7.5479270518337058</v>
      </c>
      <c r="O55" s="228">
        <v>8.2139189897531146</v>
      </c>
      <c r="P55" s="228">
        <v>8.1946644180006345</v>
      </c>
      <c r="Q55" s="228">
        <v>8.8320013950186969</v>
      </c>
      <c r="R55" s="228">
        <v>8.5349068625771132</v>
      </c>
      <c r="S55" s="228">
        <v>7.1812309815605264</v>
      </c>
      <c r="T55" s="228">
        <v>8.1761249300788137</v>
      </c>
      <c r="U55" s="228">
        <v>8.4908059522479551</v>
      </c>
      <c r="V55" s="228">
        <v>7.5493048060406496</v>
      </c>
      <c r="W55" s="228">
        <v>8.1933895861830699</v>
      </c>
      <c r="DA55" s="69" t="s">
        <v>1740</v>
      </c>
    </row>
    <row r="56" spans="1:105" ht="12" customHeight="1" x14ac:dyDescent="0.3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1741</v>
      </c>
    </row>
    <row r="57" spans="1:105" ht="12" customHeight="1" x14ac:dyDescent="0.3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1742</v>
      </c>
    </row>
    <row r="58" spans="1:105" ht="12" customHeight="1" x14ac:dyDescent="0.3">
      <c r="A58" s="37" t="s">
        <v>38</v>
      </c>
      <c r="B58" s="228">
        <v>0</v>
      </c>
      <c r="C58" s="228">
        <v>0</v>
      </c>
      <c r="D58" s="228">
        <v>0</v>
      </c>
      <c r="E58" s="228">
        <v>0</v>
      </c>
      <c r="F58" s="228">
        <v>0</v>
      </c>
      <c r="G58" s="228">
        <v>0</v>
      </c>
      <c r="H58" s="228">
        <v>0</v>
      </c>
      <c r="I58" s="228">
        <v>0</v>
      </c>
      <c r="J58" s="228">
        <v>0</v>
      </c>
      <c r="K58" s="228">
        <v>0</v>
      </c>
      <c r="L58" s="228">
        <v>0</v>
      </c>
      <c r="M58" s="228">
        <v>0</v>
      </c>
      <c r="N58" s="228">
        <v>0</v>
      </c>
      <c r="O58" s="228">
        <v>0</v>
      </c>
      <c r="P58" s="228">
        <v>0</v>
      </c>
      <c r="Q58" s="228">
        <v>0</v>
      </c>
      <c r="R58" s="228">
        <v>0</v>
      </c>
      <c r="S58" s="228">
        <v>0</v>
      </c>
      <c r="T58" s="228">
        <v>0</v>
      </c>
      <c r="U58" s="228">
        <v>0</v>
      </c>
      <c r="V58" s="228">
        <v>0</v>
      </c>
      <c r="W58" s="228">
        <v>0</v>
      </c>
      <c r="DA58" s="69" t="s">
        <v>1743</v>
      </c>
    </row>
    <row r="59" spans="1:105" ht="12" customHeight="1" x14ac:dyDescent="0.3">
      <c r="A59" s="57" t="s">
        <v>1498</v>
      </c>
      <c r="B59" s="263">
        <v>0</v>
      </c>
      <c r="C59" s="263">
        <v>0</v>
      </c>
      <c r="D59" s="263">
        <v>0</v>
      </c>
      <c r="E59" s="263">
        <v>0</v>
      </c>
      <c r="F59" s="263">
        <v>0</v>
      </c>
      <c r="G59" s="263">
        <v>0</v>
      </c>
      <c r="H59" s="263">
        <v>0</v>
      </c>
      <c r="I59" s="263">
        <v>0</v>
      </c>
      <c r="J59" s="263">
        <v>0</v>
      </c>
      <c r="K59" s="263">
        <v>0</v>
      </c>
      <c r="L59" s="263">
        <v>0</v>
      </c>
      <c r="M59" s="263">
        <v>0</v>
      </c>
      <c r="N59" s="263">
        <v>0</v>
      </c>
      <c r="O59" s="263">
        <v>0</v>
      </c>
      <c r="P59" s="263">
        <v>0</v>
      </c>
      <c r="Q59" s="263">
        <v>0</v>
      </c>
      <c r="R59" s="263">
        <v>0</v>
      </c>
      <c r="S59" s="263">
        <v>0</v>
      </c>
      <c r="T59" s="263">
        <v>0</v>
      </c>
      <c r="U59" s="263">
        <v>0</v>
      </c>
      <c r="V59" s="263">
        <v>0</v>
      </c>
      <c r="W59" s="263">
        <v>0</v>
      </c>
      <c r="DA59" s="70" t="s">
        <v>1744</v>
      </c>
    </row>
    <row r="60" spans="1:105" ht="12" customHeight="1" x14ac:dyDescent="0.3">
      <c r="A60" s="57" t="s">
        <v>1500</v>
      </c>
      <c r="B60" s="263">
        <f t="shared" ref="B60:W60" si="3">B61+B67+B78</f>
        <v>231.90933456768289</v>
      </c>
      <c r="C60" s="263">
        <f t="shared" si="3"/>
        <v>207.54216332343341</v>
      </c>
      <c r="D60" s="263">
        <f t="shared" si="3"/>
        <v>191.66300090690339</v>
      </c>
      <c r="E60" s="263">
        <f t="shared" si="3"/>
        <v>253.20762834788755</v>
      </c>
      <c r="F60" s="263">
        <f t="shared" si="3"/>
        <v>209.37052868790963</v>
      </c>
      <c r="G60" s="263">
        <f t="shared" si="3"/>
        <v>197.57730142105601</v>
      </c>
      <c r="H60" s="263">
        <f t="shared" si="3"/>
        <v>226.17781613790399</v>
      </c>
      <c r="I60" s="263">
        <f t="shared" si="3"/>
        <v>227.93904459093517</v>
      </c>
      <c r="J60" s="263">
        <f t="shared" si="3"/>
        <v>242.86854151306011</v>
      </c>
      <c r="K60" s="263">
        <f t="shared" si="3"/>
        <v>194.95714535838326</v>
      </c>
      <c r="L60" s="263">
        <f t="shared" si="3"/>
        <v>213.69830941439997</v>
      </c>
      <c r="M60" s="263">
        <f t="shared" si="3"/>
        <v>266.717322646833</v>
      </c>
      <c r="N60" s="263">
        <f t="shared" si="3"/>
        <v>270.40770015436323</v>
      </c>
      <c r="O60" s="263">
        <f t="shared" si="3"/>
        <v>297.68002326218971</v>
      </c>
      <c r="P60" s="263">
        <f t="shared" si="3"/>
        <v>298.72584185123281</v>
      </c>
      <c r="Q60" s="263">
        <f t="shared" si="3"/>
        <v>319.35978875151346</v>
      </c>
      <c r="R60" s="263">
        <f t="shared" si="3"/>
        <v>294.75356944220277</v>
      </c>
      <c r="S60" s="263">
        <f t="shared" si="3"/>
        <v>232.87931364505084</v>
      </c>
      <c r="T60" s="263">
        <f t="shared" si="3"/>
        <v>269.06051663012477</v>
      </c>
      <c r="U60" s="263">
        <f t="shared" si="3"/>
        <v>278.48695733724577</v>
      </c>
      <c r="V60" s="263">
        <f t="shared" si="3"/>
        <v>262.81904612041086</v>
      </c>
      <c r="W60" s="263">
        <f t="shared" si="3"/>
        <v>279.70565196855529</v>
      </c>
      <c r="DA60" s="70"/>
    </row>
    <row r="61" spans="1:105" ht="12" customHeight="1" x14ac:dyDescent="0.3">
      <c r="A61" s="60" t="s">
        <v>1501</v>
      </c>
      <c r="B61" s="264">
        <v>187.4324235089336</v>
      </c>
      <c r="C61" s="264">
        <v>166.25321580747689</v>
      </c>
      <c r="D61" s="264">
        <v>152.70741994096429</v>
      </c>
      <c r="E61" s="264">
        <v>201.52326778667401</v>
      </c>
      <c r="F61" s="264">
        <v>168.27729711630511</v>
      </c>
      <c r="G61" s="264">
        <v>159.79170277908489</v>
      </c>
      <c r="H61" s="264">
        <v>184.05909955265079</v>
      </c>
      <c r="I61" s="264">
        <v>185.3640606407989</v>
      </c>
      <c r="J61" s="264">
        <v>199.51986387949961</v>
      </c>
      <c r="K61" s="264">
        <v>158.6278792554584</v>
      </c>
      <c r="L61" s="264">
        <v>173.29484763169731</v>
      </c>
      <c r="M61" s="264">
        <v>217.05864821633</v>
      </c>
      <c r="N61" s="264">
        <v>221.45705518475069</v>
      </c>
      <c r="O61" s="264">
        <v>245.51135930192279</v>
      </c>
      <c r="P61" s="264">
        <v>245.31693339862039</v>
      </c>
      <c r="Q61" s="264">
        <v>264.37717671840898</v>
      </c>
      <c r="R61" s="264">
        <v>243.46044571503879</v>
      </c>
      <c r="S61" s="264">
        <v>193.9814282542971</v>
      </c>
      <c r="T61" s="264">
        <v>225.26734926645841</v>
      </c>
      <c r="U61" s="264">
        <v>234.14686378635321</v>
      </c>
      <c r="V61" s="264">
        <v>222.06771438988179</v>
      </c>
      <c r="W61" s="264">
        <v>236.6746985177848</v>
      </c>
      <c r="DA61" s="72" t="s">
        <v>1745</v>
      </c>
    </row>
    <row r="62" spans="1:105" ht="12" customHeight="1" x14ac:dyDescent="0.3">
      <c r="A62" s="59" t="s">
        <v>30</v>
      </c>
      <c r="B62" s="232">
        <v>89.42286163201193</v>
      </c>
      <c r="C62" s="232">
        <v>70.36787861990608</v>
      </c>
      <c r="D62" s="232">
        <v>64.61844283050192</v>
      </c>
      <c r="E62" s="232">
        <v>51.693900918416311</v>
      </c>
      <c r="F62" s="232">
        <v>47.366585001224507</v>
      </c>
      <c r="G62" s="232">
        <v>42.946865250233323</v>
      </c>
      <c r="H62" s="232">
        <v>58.027309087923619</v>
      </c>
      <c r="I62" s="232">
        <v>59.72978337988819</v>
      </c>
      <c r="J62" s="232">
        <v>67.572588533275066</v>
      </c>
      <c r="K62" s="232">
        <v>51.555400931386806</v>
      </c>
      <c r="L62" s="232">
        <v>78.168809412763096</v>
      </c>
      <c r="M62" s="232">
        <v>90.208094936206805</v>
      </c>
      <c r="N62" s="232">
        <v>98.343807716397947</v>
      </c>
      <c r="O62" s="232">
        <v>125.88942910483929</v>
      </c>
      <c r="P62" s="232">
        <v>128.87666519317099</v>
      </c>
      <c r="Q62" s="232">
        <v>139.16274392627071</v>
      </c>
      <c r="R62" s="232">
        <v>122.0391175498668</v>
      </c>
      <c r="S62" s="232">
        <v>95.906342767336881</v>
      </c>
      <c r="T62" s="232">
        <v>117.28019141140631</v>
      </c>
      <c r="U62" s="232">
        <v>122.4055169112147</v>
      </c>
      <c r="V62" s="232">
        <v>103.2426443340446</v>
      </c>
      <c r="W62" s="232">
        <v>115.3225563146699</v>
      </c>
      <c r="DA62" s="71" t="s">
        <v>1746</v>
      </c>
    </row>
    <row r="63" spans="1:105" ht="12" customHeight="1" x14ac:dyDescent="0.3">
      <c r="A63" s="59" t="s">
        <v>33</v>
      </c>
      <c r="B63" s="297">
        <v>0.1932384869447786</v>
      </c>
      <c r="C63" s="297">
        <v>0</v>
      </c>
      <c r="D63" s="297">
        <v>0</v>
      </c>
      <c r="E63" s="297">
        <v>0</v>
      </c>
      <c r="F63" s="297">
        <v>0</v>
      </c>
      <c r="G63" s="297">
        <v>0</v>
      </c>
      <c r="H63" s="297">
        <v>0</v>
      </c>
      <c r="I63" s="297">
        <v>0</v>
      </c>
      <c r="J63" s="297">
        <v>0</v>
      </c>
      <c r="K63" s="297">
        <v>0</v>
      </c>
      <c r="L63" s="297">
        <v>0</v>
      </c>
      <c r="M63" s="297">
        <v>0</v>
      </c>
      <c r="N63" s="297">
        <v>0</v>
      </c>
      <c r="O63" s="297">
        <v>0</v>
      </c>
      <c r="P63" s="297">
        <v>0</v>
      </c>
      <c r="Q63" s="297">
        <v>0</v>
      </c>
      <c r="R63" s="297">
        <v>0</v>
      </c>
      <c r="S63" s="297">
        <v>0</v>
      </c>
      <c r="T63" s="297">
        <v>0</v>
      </c>
      <c r="U63" s="297">
        <v>0</v>
      </c>
      <c r="V63" s="297">
        <v>0</v>
      </c>
      <c r="W63" s="297">
        <v>0</v>
      </c>
      <c r="DA63" s="122" t="s">
        <v>1747</v>
      </c>
    </row>
    <row r="64" spans="1:105" ht="12" customHeight="1" x14ac:dyDescent="0.3">
      <c r="A64" s="59" t="s">
        <v>160</v>
      </c>
      <c r="B64" s="297">
        <v>0.2070593209372795</v>
      </c>
      <c r="C64" s="297">
        <v>1.7480960491754809</v>
      </c>
      <c r="D64" s="297">
        <v>1.746159510485422</v>
      </c>
      <c r="E64" s="297">
        <v>2.210112090768249</v>
      </c>
      <c r="F64" s="297">
        <v>2.1960480209294411</v>
      </c>
      <c r="G64" s="297">
        <v>1.706807534502198</v>
      </c>
      <c r="H64" s="297">
        <v>1.557816563977694</v>
      </c>
      <c r="I64" s="297">
        <v>1.1953670199302251</v>
      </c>
      <c r="J64" s="297">
        <v>1.2377495935264879</v>
      </c>
      <c r="K64" s="297">
        <v>0.62924432442298905</v>
      </c>
      <c r="L64" s="297">
        <v>0.8711664110020747</v>
      </c>
      <c r="M64" s="297">
        <v>1.0215700022554119</v>
      </c>
      <c r="N64" s="297">
        <v>2.2131640540489488</v>
      </c>
      <c r="O64" s="297">
        <v>2.586616088200933</v>
      </c>
      <c r="P64" s="297">
        <v>2.3302404292403369</v>
      </c>
      <c r="Q64" s="297">
        <v>2.8260163902371498</v>
      </c>
      <c r="R64" s="297">
        <v>1.993405021573333</v>
      </c>
      <c r="S64" s="297">
        <v>1.710048773853259</v>
      </c>
      <c r="T64" s="297">
        <v>1.897861315318778</v>
      </c>
      <c r="U64" s="297">
        <v>1.9651936071371561</v>
      </c>
      <c r="V64" s="297">
        <v>9.9897423455795504</v>
      </c>
      <c r="W64" s="297">
        <v>9.5514053147560283</v>
      </c>
      <c r="DA64" s="122" t="s">
        <v>1748</v>
      </c>
    </row>
    <row r="65" spans="1:105" ht="12" customHeight="1" x14ac:dyDescent="0.3">
      <c r="A65" s="59" t="s">
        <v>70</v>
      </c>
      <c r="B65" s="297">
        <v>30.092109453530899</v>
      </c>
      <c r="C65" s="297">
        <v>25.631887024813441</v>
      </c>
      <c r="D65" s="297">
        <v>23.429137714365961</v>
      </c>
      <c r="E65" s="297">
        <v>47.350096153961537</v>
      </c>
      <c r="F65" s="297">
        <v>35.69990445542448</v>
      </c>
      <c r="G65" s="297">
        <v>30.499749559126109</v>
      </c>
      <c r="H65" s="297">
        <v>38.160292956561698</v>
      </c>
      <c r="I65" s="297">
        <v>36.214505158920282</v>
      </c>
      <c r="J65" s="297">
        <v>46.796527723930453</v>
      </c>
      <c r="K65" s="297">
        <v>42.791149620816142</v>
      </c>
      <c r="L65" s="297">
        <v>23.435198472937959</v>
      </c>
      <c r="M65" s="297">
        <v>36.539682418576483</v>
      </c>
      <c r="N65" s="297">
        <v>18.67063825089425</v>
      </c>
      <c r="O65" s="297">
        <v>14.845137837451441</v>
      </c>
      <c r="P65" s="297">
        <v>7.8098716711945002</v>
      </c>
      <c r="Q65" s="297">
        <v>7.7962248845904831</v>
      </c>
      <c r="R65" s="297">
        <v>5.9360320633582271</v>
      </c>
      <c r="S65" s="297">
        <v>4.573564880324299</v>
      </c>
      <c r="T65" s="297">
        <v>5.7364334441984859</v>
      </c>
      <c r="U65" s="297">
        <v>4.9370727524690228</v>
      </c>
      <c r="V65" s="297">
        <v>4.9743475851880596</v>
      </c>
      <c r="W65" s="297">
        <v>4.6700650355481059</v>
      </c>
      <c r="DA65" s="122" t="s">
        <v>1749</v>
      </c>
    </row>
    <row r="66" spans="1:105" ht="12" customHeight="1" x14ac:dyDescent="0.3">
      <c r="A66" s="59" t="s">
        <v>162</v>
      </c>
      <c r="B66" s="297">
        <v>67.517154615508716</v>
      </c>
      <c r="C66" s="297">
        <v>68.505354113581944</v>
      </c>
      <c r="D66" s="297">
        <v>62.913679885611018</v>
      </c>
      <c r="E66" s="297">
        <v>100.2691586235278</v>
      </c>
      <c r="F66" s="297">
        <v>83.014759638726673</v>
      </c>
      <c r="G66" s="297">
        <v>84.638280435223251</v>
      </c>
      <c r="H66" s="297">
        <v>86.313680944187766</v>
      </c>
      <c r="I66" s="297">
        <v>88.224405082060215</v>
      </c>
      <c r="J66" s="297">
        <v>83.912998028767603</v>
      </c>
      <c r="K66" s="297">
        <v>63.652084378832477</v>
      </c>
      <c r="L66" s="297">
        <v>70.819673334994192</v>
      </c>
      <c r="M66" s="297">
        <v>89.289300859291345</v>
      </c>
      <c r="N66" s="297">
        <v>102.22944516340959</v>
      </c>
      <c r="O66" s="297">
        <v>102.1901762714311</v>
      </c>
      <c r="P66" s="297">
        <v>106.30015610501459</v>
      </c>
      <c r="Q66" s="297">
        <v>114.5921915173107</v>
      </c>
      <c r="R66" s="297">
        <v>113.49189108024041</v>
      </c>
      <c r="S66" s="297">
        <v>91.791471832782648</v>
      </c>
      <c r="T66" s="297">
        <v>100.3528630955348</v>
      </c>
      <c r="U66" s="297">
        <v>104.8390805155324</v>
      </c>
      <c r="V66" s="297">
        <v>103.8609801250695</v>
      </c>
      <c r="W66" s="297">
        <v>107.13067185281081</v>
      </c>
      <c r="DA66" s="122" t="s">
        <v>1750</v>
      </c>
    </row>
    <row r="67" spans="1:105" ht="12" customHeight="1" x14ac:dyDescent="0.3">
      <c r="A67" s="60" t="s">
        <v>1508</v>
      </c>
      <c r="B67" s="264">
        <v>44.476911058749309</v>
      </c>
      <c r="C67" s="264">
        <v>41.288947515956529</v>
      </c>
      <c r="D67" s="264">
        <v>38.955580965939113</v>
      </c>
      <c r="E67" s="264">
        <v>51.684360561213538</v>
      </c>
      <c r="F67" s="264">
        <v>41.093231571604527</v>
      </c>
      <c r="G67" s="264">
        <v>37.785598641971113</v>
      </c>
      <c r="H67" s="264">
        <v>42.118716585253203</v>
      </c>
      <c r="I67" s="264">
        <v>42.574983950136257</v>
      </c>
      <c r="J67" s="264">
        <v>43.348677633560499</v>
      </c>
      <c r="K67" s="264">
        <v>36.329266102924862</v>
      </c>
      <c r="L67" s="264">
        <v>40.403461782702657</v>
      </c>
      <c r="M67" s="264">
        <v>49.658674430502977</v>
      </c>
      <c r="N67" s="264">
        <v>48.950644969612547</v>
      </c>
      <c r="O67" s="264">
        <v>52.16866396026694</v>
      </c>
      <c r="P67" s="264">
        <v>53.408908452612437</v>
      </c>
      <c r="Q67" s="264">
        <v>54.982612033104481</v>
      </c>
      <c r="R67" s="264">
        <v>51.293123727163973</v>
      </c>
      <c r="S67" s="264">
        <v>38.897885390753757</v>
      </c>
      <c r="T67" s="264">
        <v>43.793167363666363</v>
      </c>
      <c r="U67" s="264">
        <v>44.340093550892547</v>
      </c>
      <c r="V67" s="264">
        <v>40.751331730529053</v>
      </c>
      <c r="W67" s="264">
        <v>43.030953450770497</v>
      </c>
      <c r="DA67" s="72" t="s">
        <v>1751</v>
      </c>
    </row>
    <row r="68" spans="1:105" ht="12" customHeight="1" x14ac:dyDescent="0.3">
      <c r="A68" s="147" t="s">
        <v>30</v>
      </c>
      <c r="B68" s="231">
        <v>11.55361316394748</v>
      </c>
      <c r="C68" s="231">
        <v>8.2846813718588237</v>
      </c>
      <c r="D68" s="231">
        <v>7.0503567025799256</v>
      </c>
      <c r="E68" s="231">
        <v>6.2373124035506171</v>
      </c>
      <c r="F68" s="231">
        <v>6.2478132781807982</v>
      </c>
      <c r="G68" s="231">
        <v>5.5798651966639534</v>
      </c>
      <c r="H68" s="231">
        <v>7.6621658515156579</v>
      </c>
      <c r="I68" s="231">
        <v>8.881888601533614</v>
      </c>
      <c r="J68" s="231">
        <v>9.6076658257843981</v>
      </c>
      <c r="K68" s="231">
        <v>6.8255804039351844</v>
      </c>
      <c r="L68" s="231">
        <v>10.114343784290529</v>
      </c>
      <c r="M68" s="231">
        <v>11.71901913675436</v>
      </c>
      <c r="N68" s="231">
        <v>13.144324395525819</v>
      </c>
      <c r="O68" s="231">
        <v>17.36706540919505</v>
      </c>
      <c r="P68" s="231">
        <v>17.44898163626042</v>
      </c>
      <c r="Q68" s="231">
        <v>19.06288451404513</v>
      </c>
      <c r="R68" s="231">
        <v>16.89886565656861</v>
      </c>
      <c r="S68" s="231">
        <v>13.778968972981479</v>
      </c>
      <c r="T68" s="231">
        <v>15.45343174145717</v>
      </c>
      <c r="U68" s="231">
        <v>15.29978250552629</v>
      </c>
      <c r="V68" s="231">
        <v>12.382393690737739</v>
      </c>
      <c r="W68" s="231">
        <v>14.205775617434121</v>
      </c>
      <c r="DA68" s="73" t="s">
        <v>1752</v>
      </c>
    </row>
    <row r="69" spans="1:105" ht="12" customHeight="1" x14ac:dyDescent="0.3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1753</v>
      </c>
    </row>
    <row r="70" spans="1:105" ht="12" customHeight="1" x14ac:dyDescent="0.3">
      <c r="A70" s="147" t="s">
        <v>33</v>
      </c>
      <c r="B70" s="231">
        <v>2.4966800276801381E-2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1754</v>
      </c>
    </row>
    <row r="71" spans="1:105" ht="12" customHeight="1" x14ac:dyDescent="0.3">
      <c r="A71" s="147" t="s">
        <v>160</v>
      </c>
      <c r="B71" s="231">
        <v>2.675247976231819E-2</v>
      </c>
      <c r="C71" s="231">
        <v>0.20581008066267389</v>
      </c>
      <c r="D71" s="231">
        <v>0.19051909747836529</v>
      </c>
      <c r="E71" s="231">
        <v>0.26666897471602741</v>
      </c>
      <c r="F71" s="231">
        <v>0.28966618523017718</v>
      </c>
      <c r="G71" s="231">
        <v>0.2217567196972749</v>
      </c>
      <c r="H71" s="231">
        <v>0.20570054112537611</v>
      </c>
      <c r="I71" s="231">
        <v>0.17775247302407601</v>
      </c>
      <c r="J71" s="231">
        <v>0.17598681253341361</v>
      </c>
      <c r="K71" s="231">
        <v>8.3307619618456411E-2</v>
      </c>
      <c r="L71" s="231">
        <v>0.1127211305941018</v>
      </c>
      <c r="M71" s="231">
        <v>0.13271312751290851</v>
      </c>
      <c r="N71" s="231">
        <v>0.29580455488186103</v>
      </c>
      <c r="O71" s="231">
        <v>0.35683640089313079</v>
      </c>
      <c r="P71" s="231">
        <v>0.31549794058483088</v>
      </c>
      <c r="Q71" s="231">
        <v>0.38711527641644689</v>
      </c>
      <c r="R71" s="231">
        <v>0.27602857456694019</v>
      </c>
      <c r="S71" s="231">
        <v>0.24568457431820559</v>
      </c>
      <c r="T71" s="231">
        <v>0.25007181466945022</v>
      </c>
      <c r="U71" s="231">
        <v>0.24563463746701819</v>
      </c>
      <c r="V71" s="231">
        <v>1.1981185041306659</v>
      </c>
      <c r="W71" s="231">
        <v>1.1765705259113439</v>
      </c>
      <c r="DA71" s="73" t="s">
        <v>1755</v>
      </c>
    </row>
    <row r="72" spans="1:105" ht="12" customHeight="1" x14ac:dyDescent="0.3">
      <c r="A72" s="147" t="s">
        <v>70</v>
      </c>
      <c r="B72" s="231">
        <v>3.8879609259652859</v>
      </c>
      <c r="C72" s="231">
        <v>3.0177407806633858</v>
      </c>
      <c r="D72" s="231">
        <v>2.5562946255674279</v>
      </c>
      <c r="E72" s="231">
        <v>5.7131951120601689</v>
      </c>
      <c r="F72" s="231">
        <v>4.7089385287248566</v>
      </c>
      <c r="G72" s="231">
        <v>3.9626755079873979</v>
      </c>
      <c r="H72" s="231">
        <v>5.0388428857276013</v>
      </c>
      <c r="I72" s="231">
        <v>5.3851392451140114</v>
      </c>
      <c r="J72" s="231">
        <v>6.6536654868146394</v>
      </c>
      <c r="K72" s="231">
        <v>5.6652538247624564</v>
      </c>
      <c r="L72" s="231">
        <v>3.0323047746160681</v>
      </c>
      <c r="M72" s="231">
        <v>4.7469047851752624</v>
      </c>
      <c r="N72" s="231">
        <v>2.49545885541654</v>
      </c>
      <c r="O72" s="231">
        <v>2.0479597188166512</v>
      </c>
      <c r="P72" s="231">
        <v>1.057400943514204</v>
      </c>
      <c r="Q72" s="231">
        <v>1.0679477166619551</v>
      </c>
      <c r="R72" s="231">
        <v>0.82196766402203414</v>
      </c>
      <c r="S72" s="231">
        <v>0.65708905963379993</v>
      </c>
      <c r="T72" s="231">
        <v>0.75586151081871211</v>
      </c>
      <c r="U72" s="231">
        <v>0.61709750698185739</v>
      </c>
      <c r="V72" s="231">
        <v>0.59659775814225435</v>
      </c>
      <c r="W72" s="231">
        <v>0.57527250638461336</v>
      </c>
      <c r="DA72" s="73" t="s">
        <v>1756</v>
      </c>
    </row>
    <row r="73" spans="1:105" ht="12" customHeight="1" x14ac:dyDescent="0.3">
      <c r="A73" s="147" t="s">
        <v>34</v>
      </c>
      <c r="B73" s="231">
        <v>9.0596768622434567</v>
      </c>
      <c r="C73" s="231">
        <v>8.2802192173919487</v>
      </c>
      <c r="D73" s="231">
        <v>9.5614426535036703</v>
      </c>
      <c r="E73" s="231">
        <v>10.91370786409024</v>
      </c>
      <c r="F73" s="231">
        <v>6.3374889906926466</v>
      </c>
      <c r="G73" s="231">
        <v>6.9430096206694438</v>
      </c>
      <c r="H73" s="231">
        <v>6.3791264523287747</v>
      </c>
      <c r="I73" s="231">
        <v>6.2459088962354032</v>
      </c>
      <c r="J73" s="231">
        <v>3.542738792511301</v>
      </c>
      <c r="K73" s="231">
        <v>4.4324447847690296</v>
      </c>
      <c r="L73" s="231">
        <v>3.7633794235755542</v>
      </c>
      <c r="M73" s="231">
        <v>4.375817606332487</v>
      </c>
      <c r="N73" s="231">
        <v>5.0311633589101712</v>
      </c>
      <c r="O73" s="231">
        <v>4.3963293578551834</v>
      </c>
      <c r="P73" s="231">
        <v>5.3668661695646103</v>
      </c>
      <c r="Q73" s="231">
        <v>4.9081061511967752</v>
      </c>
      <c r="R73" s="231">
        <v>4.040822834508468</v>
      </c>
      <c r="S73" s="231">
        <v>2.629663568879093</v>
      </c>
      <c r="T73" s="231">
        <v>3.596510596645587</v>
      </c>
      <c r="U73" s="231">
        <v>3.787905587901351</v>
      </c>
      <c r="V73" s="231">
        <v>3.7105434111389481</v>
      </c>
      <c r="W73" s="231">
        <v>3.373895839512234</v>
      </c>
      <c r="DA73" s="73" t="s">
        <v>1757</v>
      </c>
    </row>
    <row r="74" spans="1:105" ht="12" customHeight="1" x14ac:dyDescent="0.3">
      <c r="A74" s="147" t="s">
        <v>162</v>
      </c>
      <c r="B74" s="231">
        <v>8.7233518601552706</v>
      </c>
      <c r="C74" s="231">
        <v>8.065399188214748</v>
      </c>
      <c r="D74" s="231">
        <v>6.8643542808510611</v>
      </c>
      <c r="E74" s="231">
        <v>12.0983337621036</v>
      </c>
      <c r="F74" s="231">
        <v>10.94992846840058</v>
      </c>
      <c r="G74" s="231">
        <v>10.996616226918221</v>
      </c>
      <c r="H74" s="231">
        <v>11.39721536366762</v>
      </c>
      <c r="I74" s="231">
        <v>13.119072153529411</v>
      </c>
      <c r="J74" s="231">
        <v>11.93099244826324</v>
      </c>
      <c r="K74" s="231">
        <v>8.4270980723047391</v>
      </c>
      <c r="L74" s="231">
        <v>9.1634314016343517</v>
      </c>
      <c r="M74" s="231">
        <v>11.599657727141141</v>
      </c>
      <c r="N74" s="231">
        <v>13.66366649009073</v>
      </c>
      <c r="O74" s="231">
        <v>14.09763701450364</v>
      </c>
      <c r="P74" s="231">
        <v>14.39228326577074</v>
      </c>
      <c r="Q74" s="231">
        <v>15.69714459110676</v>
      </c>
      <c r="R74" s="231">
        <v>15.715323569848231</v>
      </c>
      <c r="S74" s="231">
        <v>13.18778097332442</v>
      </c>
      <c r="T74" s="231">
        <v>13.223001269384159</v>
      </c>
      <c r="U74" s="231">
        <v>13.104108135342109</v>
      </c>
      <c r="V74" s="231">
        <v>12.45655371682901</v>
      </c>
      <c r="W74" s="231">
        <v>13.19667491529929</v>
      </c>
      <c r="DA74" s="73" t="s">
        <v>1758</v>
      </c>
    </row>
    <row r="75" spans="1:105" ht="12" customHeight="1" x14ac:dyDescent="0.3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1759</v>
      </c>
    </row>
    <row r="76" spans="1:105" ht="12" customHeight="1" x14ac:dyDescent="0.3">
      <c r="A76" s="147" t="s">
        <v>73</v>
      </c>
      <c r="B76" s="231">
        <v>11.200588966398699</v>
      </c>
      <c r="C76" s="231">
        <v>13.43509687716495</v>
      </c>
      <c r="D76" s="231">
        <v>12.73261360595866</v>
      </c>
      <c r="E76" s="231">
        <v>16.455142444692889</v>
      </c>
      <c r="F76" s="231">
        <v>12.55939612037548</v>
      </c>
      <c r="G76" s="231">
        <v>10.081675370034819</v>
      </c>
      <c r="H76" s="231">
        <v>11.435665490888169</v>
      </c>
      <c r="I76" s="231">
        <v>8.7652225806997492</v>
      </c>
      <c r="J76" s="231">
        <v>11.43762826765351</v>
      </c>
      <c r="K76" s="231">
        <v>10.89558139753499</v>
      </c>
      <c r="L76" s="231">
        <v>14.21728126799205</v>
      </c>
      <c r="M76" s="231">
        <v>17.084562047586829</v>
      </c>
      <c r="N76" s="231">
        <v>14.320227314787431</v>
      </c>
      <c r="O76" s="231">
        <v>13.902836059003279</v>
      </c>
      <c r="P76" s="231">
        <v>14.82787849691762</v>
      </c>
      <c r="Q76" s="231">
        <v>13.859413783677409</v>
      </c>
      <c r="R76" s="231">
        <v>13.54011542764969</v>
      </c>
      <c r="S76" s="231">
        <v>8.3986982416167546</v>
      </c>
      <c r="T76" s="231">
        <v>10.514290430691281</v>
      </c>
      <c r="U76" s="231">
        <v>11.285565177673909</v>
      </c>
      <c r="V76" s="231">
        <v>10.407124649550431</v>
      </c>
      <c r="W76" s="231">
        <v>10.502764046228901</v>
      </c>
      <c r="DA76" s="73" t="s">
        <v>1760</v>
      </c>
    </row>
    <row r="77" spans="1:105" ht="12" customHeight="1" x14ac:dyDescent="0.3">
      <c r="A77" s="147" t="s">
        <v>79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1761</v>
      </c>
    </row>
    <row r="78" spans="1:105" ht="12" customHeight="1" x14ac:dyDescent="0.3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1762</v>
      </c>
    </row>
    <row r="79" spans="1:105" ht="12" customHeight="1" x14ac:dyDescent="0.3">
      <c r="A79" s="57" t="s">
        <v>1522</v>
      </c>
      <c r="B79" s="263">
        <f t="shared" ref="B79:W79" si="4">B80+B88</f>
        <v>1082.001792768315</v>
      </c>
      <c r="C79" s="263">
        <f t="shared" si="4"/>
        <v>1004.447345157834</v>
      </c>
      <c r="D79" s="263">
        <f t="shared" si="4"/>
        <v>947.68290872991759</v>
      </c>
      <c r="E79" s="263">
        <f t="shared" si="4"/>
        <v>1257.3393577501199</v>
      </c>
      <c r="F79" s="263">
        <f t="shared" si="4"/>
        <v>999.6861106741153</v>
      </c>
      <c r="G79" s="263">
        <f t="shared" si="4"/>
        <v>919.22043366350704</v>
      </c>
      <c r="H79" s="263">
        <f t="shared" si="4"/>
        <v>1024.633360759879</v>
      </c>
      <c r="I79" s="263">
        <f t="shared" si="4"/>
        <v>1035.7330998162411</v>
      </c>
      <c r="J79" s="263">
        <f t="shared" si="4"/>
        <v>1054.554954405306</v>
      </c>
      <c r="K79" s="263">
        <f t="shared" si="4"/>
        <v>883.79183980199809</v>
      </c>
      <c r="L79" s="263">
        <f t="shared" si="4"/>
        <v>982.90589526744202</v>
      </c>
      <c r="M79" s="263">
        <f t="shared" si="4"/>
        <v>1208.0599457397041</v>
      </c>
      <c r="N79" s="263">
        <f t="shared" si="4"/>
        <v>1190.835522375314</v>
      </c>
      <c r="O79" s="263">
        <f t="shared" si="4"/>
        <v>1269.1211369597279</v>
      </c>
      <c r="P79" s="263">
        <f t="shared" si="4"/>
        <v>1299.2928987175601</v>
      </c>
      <c r="Q79" s="263">
        <f t="shared" si="4"/>
        <v>1337.576809511841</v>
      </c>
      <c r="R79" s="263">
        <f t="shared" si="4"/>
        <v>1247.821633929788</v>
      </c>
      <c r="S79" s="263">
        <f t="shared" si="4"/>
        <v>946.27933293521085</v>
      </c>
      <c r="T79" s="263">
        <f t="shared" si="4"/>
        <v>1117.84734036444</v>
      </c>
      <c r="U79" s="263">
        <f t="shared" si="4"/>
        <v>1179.63559581236</v>
      </c>
      <c r="V79" s="263">
        <f t="shared" si="4"/>
        <v>1105.5086568576719</v>
      </c>
      <c r="W79" s="263">
        <f t="shared" si="4"/>
        <v>1156.921254892809</v>
      </c>
      <c r="DA79" s="70"/>
    </row>
    <row r="80" spans="1:105" ht="12" customHeight="1" x14ac:dyDescent="0.3">
      <c r="A80" s="60" t="s">
        <v>1523</v>
      </c>
      <c r="B80" s="264">
        <v>1082.001792768315</v>
      </c>
      <c r="C80" s="264">
        <v>1004.447345157834</v>
      </c>
      <c r="D80" s="264">
        <v>947.68290872991759</v>
      </c>
      <c r="E80" s="264">
        <v>1257.3393577501199</v>
      </c>
      <c r="F80" s="264">
        <v>999.6861106741153</v>
      </c>
      <c r="G80" s="264">
        <v>919.22043366350704</v>
      </c>
      <c r="H80" s="264">
        <v>1024.633360759879</v>
      </c>
      <c r="I80" s="264">
        <v>1035.7330998162411</v>
      </c>
      <c r="J80" s="264">
        <v>1054.554954405306</v>
      </c>
      <c r="K80" s="264">
        <v>883.79183980199809</v>
      </c>
      <c r="L80" s="264">
        <v>982.90589526744202</v>
      </c>
      <c r="M80" s="264">
        <v>1208.0599457397041</v>
      </c>
      <c r="N80" s="264">
        <v>1190.835522375314</v>
      </c>
      <c r="O80" s="264">
        <v>1269.1211369597279</v>
      </c>
      <c r="P80" s="264">
        <v>1299.2928987175601</v>
      </c>
      <c r="Q80" s="264">
        <v>1337.576809511841</v>
      </c>
      <c r="R80" s="264">
        <v>1247.821633929788</v>
      </c>
      <c r="S80" s="264">
        <v>946.27933293521085</v>
      </c>
      <c r="T80" s="264">
        <v>1117.84734036444</v>
      </c>
      <c r="U80" s="264">
        <v>1179.63559581236</v>
      </c>
      <c r="V80" s="264">
        <v>1105.5086568576719</v>
      </c>
      <c r="W80" s="264">
        <v>1156.921254892809</v>
      </c>
      <c r="DA80" s="72" t="s">
        <v>1763</v>
      </c>
    </row>
    <row r="81" spans="1:105" ht="12" customHeight="1" x14ac:dyDescent="0.3">
      <c r="A81" s="59" t="s">
        <v>30</v>
      </c>
      <c r="B81" s="232">
        <v>281.06785877801252</v>
      </c>
      <c r="C81" s="232">
        <v>201.54367476250661</v>
      </c>
      <c r="D81" s="232">
        <v>171.51592613459931</v>
      </c>
      <c r="E81" s="232">
        <v>151.73677852275719</v>
      </c>
      <c r="F81" s="232">
        <v>151.99223612772639</v>
      </c>
      <c r="G81" s="232">
        <v>135.74288327310151</v>
      </c>
      <c r="H81" s="232">
        <v>186.3995720583487</v>
      </c>
      <c r="I81" s="232">
        <v>216.07209586416079</v>
      </c>
      <c r="J81" s="232">
        <v>233.72827384721521</v>
      </c>
      <c r="K81" s="232">
        <v>166.04773258617169</v>
      </c>
      <c r="L81" s="232">
        <v>246.05436499000331</v>
      </c>
      <c r="M81" s="232">
        <v>285.09173442160738</v>
      </c>
      <c r="N81" s="232">
        <v>319.7655192803573</v>
      </c>
      <c r="O81" s="232">
        <v>422.49327708600202</v>
      </c>
      <c r="P81" s="232">
        <v>424.48607520151131</v>
      </c>
      <c r="Q81" s="232">
        <v>463.74792512652948</v>
      </c>
      <c r="R81" s="232">
        <v>411.10325561966567</v>
      </c>
      <c r="S81" s="232">
        <v>335.20468882319409</v>
      </c>
      <c r="T81" s="232">
        <v>394.45828223019612</v>
      </c>
      <c r="U81" s="232">
        <v>407.03946713578199</v>
      </c>
      <c r="V81" s="232">
        <v>335.91156009940482</v>
      </c>
      <c r="W81" s="232">
        <v>381.93352542954761</v>
      </c>
      <c r="DA81" s="71" t="s">
        <v>1764</v>
      </c>
    </row>
    <row r="82" spans="1:105" ht="12" customHeight="1" x14ac:dyDescent="0.3">
      <c r="A82" s="59" t="s">
        <v>33</v>
      </c>
      <c r="B82" s="297">
        <v>0.60737407378639097</v>
      </c>
      <c r="C82" s="297">
        <v>0</v>
      </c>
      <c r="D82" s="297">
        <v>0</v>
      </c>
      <c r="E82" s="297">
        <v>0</v>
      </c>
      <c r="F82" s="297">
        <v>0</v>
      </c>
      <c r="G82" s="297">
        <v>0</v>
      </c>
      <c r="H82" s="297">
        <v>0</v>
      </c>
      <c r="I82" s="297">
        <v>0</v>
      </c>
      <c r="J82" s="297">
        <v>0</v>
      </c>
      <c r="K82" s="297">
        <v>0</v>
      </c>
      <c r="L82" s="297">
        <v>0</v>
      </c>
      <c r="M82" s="297">
        <v>0</v>
      </c>
      <c r="N82" s="297">
        <v>0</v>
      </c>
      <c r="O82" s="297">
        <v>0</v>
      </c>
      <c r="P82" s="297">
        <v>0</v>
      </c>
      <c r="Q82" s="297">
        <v>0</v>
      </c>
      <c r="R82" s="297">
        <v>0</v>
      </c>
      <c r="S82" s="297">
        <v>0</v>
      </c>
      <c r="T82" s="297">
        <v>0</v>
      </c>
      <c r="U82" s="297">
        <v>0</v>
      </c>
      <c r="V82" s="297">
        <v>0</v>
      </c>
      <c r="W82" s="297">
        <v>0</v>
      </c>
      <c r="DA82" s="122" t="s">
        <v>1765</v>
      </c>
    </row>
    <row r="83" spans="1:105" ht="12" customHeight="1" x14ac:dyDescent="0.3">
      <c r="A83" s="59" t="s">
        <v>160</v>
      </c>
      <c r="B83" s="297">
        <v>0.65081477950641442</v>
      </c>
      <c r="C83" s="297">
        <v>5.0067972560562666</v>
      </c>
      <c r="D83" s="297">
        <v>4.6348093903351533</v>
      </c>
      <c r="E83" s="297">
        <v>6.4873279607323466</v>
      </c>
      <c r="F83" s="297">
        <v>7.0467872939606062</v>
      </c>
      <c r="G83" s="297">
        <v>5.3947354382127681</v>
      </c>
      <c r="H83" s="297">
        <v>5.0041324582338946</v>
      </c>
      <c r="I83" s="297">
        <v>4.3242322792382337</v>
      </c>
      <c r="J83" s="297">
        <v>4.2812785809970642</v>
      </c>
      <c r="K83" s="297">
        <v>2.0266468968442211</v>
      </c>
      <c r="L83" s="297">
        <v>2.7421972992815831</v>
      </c>
      <c r="M83" s="297">
        <v>3.2285479920847489</v>
      </c>
      <c r="N83" s="297">
        <v>7.1961170655138371</v>
      </c>
      <c r="O83" s="297">
        <v>8.6808552190453749</v>
      </c>
      <c r="P83" s="297">
        <v>7.6752033628546172</v>
      </c>
      <c r="Q83" s="297">
        <v>9.4174575778728968</v>
      </c>
      <c r="R83" s="297">
        <v>6.715021466805756</v>
      </c>
      <c r="S83" s="297">
        <v>5.9768348012451646</v>
      </c>
      <c r="T83" s="297">
        <v>6.383235782125233</v>
      </c>
      <c r="U83" s="297">
        <v>6.5349289709544651</v>
      </c>
      <c r="V83" s="297">
        <v>32.50275075711297</v>
      </c>
      <c r="W83" s="297">
        <v>31.633030182901301</v>
      </c>
      <c r="DA83" s="122" t="s">
        <v>1766</v>
      </c>
    </row>
    <row r="84" spans="1:105" ht="12" customHeight="1" x14ac:dyDescent="0.3">
      <c r="A84" s="59" t="s">
        <v>70</v>
      </c>
      <c r="B84" s="297">
        <v>94.583472457223564</v>
      </c>
      <c r="C84" s="297">
        <v>73.413392635897125</v>
      </c>
      <c r="D84" s="297">
        <v>62.187667755399772</v>
      </c>
      <c r="E84" s="297">
        <v>138.98643603012181</v>
      </c>
      <c r="F84" s="297">
        <v>114.5556156853165</v>
      </c>
      <c r="G84" s="297">
        <v>96.401074214393233</v>
      </c>
      <c r="H84" s="297">
        <v>122.581287819956</v>
      </c>
      <c r="I84" s="297">
        <v>131.00573261087931</v>
      </c>
      <c r="J84" s="297">
        <v>161.86551210142761</v>
      </c>
      <c r="K84" s="297">
        <v>137.82015542364661</v>
      </c>
      <c r="L84" s="297">
        <v>73.767694838805383</v>
      </c>
      <c r="M84" s="297">
        <v>115.47923103013611</v>
      </c>
      <c r="N84" s="297">
        <v>60.707699592126097</v>
      </c>
      <c r="O84" s="297">
        <v>49.821267586455058</v>
      </c>
      <c r="P84" s="297">
        <v>25.723677506426402</v>
      </c>
      <c r="Q84" s="297">
        <v>25.980251696992671</v>
      </c>
      <c r="R84" s="297">
        <v>19.99622871504409</v>
      </c>
      <c r="S84" s="297">
        <v>15.985182504987799</v>
      </c>
      <c r="T84" s="297">
        <v>19.293826649623881</v>
      </c>
      <c r="U84" s="297">
        <v>16.41742556287889</v>
      </c>
      <c r="V84" s="297">
        <v>16.184599577000849</v>
      </c>
      <c r="W84" s="297">
        <v>15.46665682770041</v>
      </c>
      <c r="DA84" s="122" t="s">
        <v>1767</v>
      </c>
    </row>
    <row r="85" spans="1:105" ht="12" customHeight="1" x14ac:dyDescent="0.3">
      <c r="A85" s="59" t="s">
        <v>34</v>
      </c>
      <c r="B85" s="297">
        <v>220.39719876006819</v>
      </c>
      <c r="C85" s="297">
        <v>201.435122729152</v>
      </c>
      <c r="D85" s="297">
        <v>232.60379028743921</v>
      </c>
      <c r="E85" s="297">
        <v>265.50071022462231</v>
      </c>
      <c r="F85" s="297">
        <v>154.17380133528829</v>
      </c>
      <c r="G85" s="297">
        <v>168.90446476485249</v>
      </c>
      <c r="H85" s="297">
        <v>155.1867270773009</v>
      </c>
      <c r="I85" s="297">
        <v>151.9459077152988</v>
      </c>
      <c r="J85" s="297">
        <v>86.185160649842885</v>
      </c>
      <c r="K85" s="297">
        <v>107.82927791751921</v>
      </c>
      <c r="L85" s="297">
        <v>91.552744699322247</v>
      </c>
      <c r="M85" s="297">
        <v>106.45169329823619</v>
      </c>
      <c r="N85" s="297">
        <v>122.3944659030047</v>
      </c>
      <c r="O85" s="297">
        <v>106.9506882012558</v>
      </c>
      <c r="P85" s="297">
        <v>130.5611985811278</v>
      </c>
      <c r="Q85" s="297">
        <v>119.40082007218059</v>
      </c>
      <c r="R85" s="297">
        <v>98.302185271412455</v>
      </c>
      <c r="S85" s="297">
        <v>63.972533797285543</v>
      </c>
      <c r="T85" s="297">
        <v>91.8031292796679</v>
      </c>
      <c r="U85" s="297">
        <v>100.77444378723089</v>
      </c>
      <c r="V85" s="297">
        <v>100.66021620557839</v>
      </c>
      <c r="W85" s="297">
        <v>90.709861053665023</v>
      </c>
      <c r="DA85" s="122" t="s">
        <v>1768</v>
      </c>
    </row>
    <row r="86" spans="1:105" ht="12" customHeight="1" x14ac:dyDescent="0.3">
      <c r="A86" s="59" t="s">
        <v>162</v>
      </c>
      <c r="B86" s="297">
        <v>212.21532986338269</v>
      </c>
      <c r="C86" s="297">
        <v>196.20913802924221</v>
      </c>
      <c r="D86" s="297">
        <v>166.9909951315438</v>
      </c>
      <c r="E86" s="297">
        <v>294.31942346028637</v>
      </c>
      <c r="F86" s="297">
        <v>266.38185861973392</v>
      </c>
      <c r="G86" s="297">
        <v>267.51764429400657</v>
      </c>
      <c r="H86" s="297">
        <v>277.26312737334518</v>
      </c>
      <c r="I86" s="297">
        <v>319.15120118898972</v>
      </c>
      <c r="J86" s="297">
        <v>290.24846625419099</v>
      </c>
      <c r="K86" s="297">
        <v>205.0082841864635</v>
      </c>
      <c r="L86" s="297">
        <v>222.92126338048459</v>
      </c>
      <c r="M86" s="297">
        <v>282.18799726642891</v>
      </c>
      <c r="N86" s="297">
        <v>332.39969427144513</v>
      </c>
      <c r="O86" s="297">
        <v>342.95701208524611</v>
      </c>
      <c r="P86" s="297">
        <v>350.1249507867974</v>
      </c>
      <c r="Q86" s="297">
        <v>381.86866364182657</v>
      </c>
      <c r="R86" s="297">
        <v>382.3109085531915</v>
      </c>
      <c r="S86" s="297">
        <v>320.82269915113449</v>
      </c>
      <c r="T86" s="297">
        <v>337.5251823616718</v>
      </c>
      <c r="U86" s="297">
        <v>348.62516449320202</v>
      </c>
      <c r="V86" s="297">
        <v>337.92338517002611</v>
      </c>
      <c r="W86" s="297">
        <v>354.80305405938259</v>
      </c>
      <c r="DA86" s="122" t="s">
        <v>1769</v>
      </c>
    </row>
    <row r="87" spans="1:105" ht="12" customHeight="1" x14ac:dyDescent="0.3">
      <c r="A87" s="59" t="s">
        <v>73</v>
      </c>
      <c r="B87" s="297">
        <v>272.47974405633528</v>
      </c>
      <c r="C87" s="297">
        <v>326.83921974497929</v>
      </c>
      <c r="D87" s="297">
        <v>309.74972003060037</v>
      </c>
      <c r="E87" s="297">
        <v>400.30868155159959</v>
      </c>
      <c r="F87" s="297">
        <v>305.53581161208967</v>
      </c>
      <c r="G87" s="297">
        <v>245.25963167894039</v>
      </c>
      <c r="H87" s="297">
        <v>278.19851397269429</v>
      </c>
      <c r="I87" s="297">
        <v>213.23393015767439</v>
      </c>
      <c r="J87" s="297">
        <v>278.24626297163218</v>
      </c>
      <c r="K87" s="297">
        <v>265.0597427913529</v>
      </c>
      <c r="L87" s="297">
        <v>345.86763005954481</v>
      </c>
      <c r="M87" s="297">
        <v>415.62074173121039</v>
      </c>
      <c r="N87" s="297">
        <v>348.37202626286648</v>
      </c>
      <c r="O87" s="297">
        <v>338.2180367817237</v>
      </c>
      <c r="P87" s="297">
        <v>360.72179327884209</v>
      </c>
      <c r="Q87" s="297">
        <v>337.16169139643807</v>
      </c>
      <c r="R87" s="297">
        <v>329.3940343036686</v>
      </c>
      <c r="S87" s="297">
        <v>204.31739385736381</v>
      </c>
      <c r="T87" s="297">
        <v>268.38368406115518</v>
      </c>
      <c r="U87" s="297">
        <v>300.24416586231138</v>
      </c>
      <c r="V87" s="297">
        <v>282.32614504854871</v>
      </c>
      <c r="W87" s="297">
        <v>282.37512733961159</v>
      </c>
      <c r="DA87" s="122" t="s">
        <v>1770</v>
      </c>
    </row>
    <row r="88" spans="1:105" ht="12" customHeight="1" x14ac:dyDescent="0.3">
      <c r="A88" s="60" t="s">
        <v>1532</v>
      </c>
      <c r="B88" s="264">
        <v>0</v>
      </c>
      <c r="C88" s="264">
        <v>0</v>
      </c>
      <c r="D88" s="264">
        <v>0</v>
      </c>
      <c r="E88" s="264">
        <v>0</v>
      </c>
      <c r="F88" s="264">
        <v>0</v>
      </c>
      <c r="G88" s="264">
        <v>0</v>
      </c>
      <c r="H88" s="264">
        <v>0</v>
      </c>
      <c r="I88" s="264">
        <v>0</v>
      </c>
      <c r="J88" s="264">
        <v>0</v>
      </c>
      <c r="K88" s="264">
        <v>0</v>
      </c>
      <c r="L88" s="264">
        <v>0</v>
      </c>
      <c r="M88" s="264">
        <v>0</v>
      </c>
      <c r="N88" s="264">
        <v>0</v>
      </c>
      <c r="O88" s="264">
        <v>0</v>
      </c>
      <c r="P88" s="264">
        <v>0</v>
      </c>
      <c r="Q88" s="264">
        <v>0</v>
      </c>
      <c r="R88" s="264">
        <v>0</v>
      </c>
      <c r="S88" s="264">
        <v>0</v>
      </c>
      <c r="T88" s="264">
        <v>0</v>
      </c>
      <c r="U88" s="264">
        <v>0</v>
      </c>
      <c r="V88" s="264">
        <v>0</v>
      </c>
      <c r="W88" s="264">
        <v>0</v>
      </c>
      <c r="DA88" s="72" t="s">
        <v>1771</v>
      </c>
    </row>
    <row r="89" spans="1:105" ht="12" customHeight="1" x14ac:dyDescent="0.3">
      <c r="A89" s="57" t="s">
        <v>1534</v>
      </c>
      <c r="B89" s="263">
        <f t="shared" ref="B89:W89" si="5">B90+B96</f>
        <v>99.859433718540586</v>
      </c>
      <c r="C89" s="263">
        <f t="shared" si="5"/>
        <v>88.575667291788903</v>
      </c>
      <c r="D89" s="263">
        <f t="shared" si="5"/>
        <v>81.358796916997903</v>
      </c>
      <c r="E89" s="263">
        <f t="shared" si="5"/>
        <v>107.36669262203669</v>
      </c>
      <c r="F89" s="263">
        <f t="shared" si="5"/>
        <v>89.654048553237104</v>
      </c>
      <c r="G89" s="263">
        <f t="shared" si="5"/>
        <v>85.133130403557018</v>
      </c>
      <c r="H89" s="263">
        <f t="shared" si="5"/>
        <v>98.062208810932617</v>
      </c>
      <c r="I89" s="263">
        <f t="shared" si="5"/>
        <v>98.75746031997042</v>
      </c>
      <c r="J89" s="263">
        <f t="shared" si="5"/>
        <v>106.2993277769654</v>
      </c>
      <c r="K89" s="263">
        <f t="shared" si="5"/>
        <v>84.513073554043373</v>
      </c>
      <c r="L89" s="263">
        <f t="shared" si="5"/>
        <v>92.327277356136094</v>
      </c>
      <c r="M89" s="263">
        <f t="shared" si="5"/>
        <v>115.64356523171951</v>
      </c>
      <c r="N89" s="263">
        <f t="shared" si="5"/>
        <v>117.98692942083611</v>
      </c>
      <c r="O89" s="263">
        <f t="shared" si="5"/>
        <v>130.80247724690301</v>
      </c>
      <c r="P89" s="263">
        <f t="shared" si="5"/>
        <v>130.69889185735019</v>
      </c>
      <c r="Q89" s="263">
        <f t="shared" si="5"/>
        <v>140.85372563060591</v>
      </c>
      <c r="R89" s="263">
        <f t="shared" si="5"/>
        <v>129.70980040072141</v>
      </c>
      <c r="S89" s="263">
        <f t="shared" si="5"/>
        <v>103.3485840642964</v>
      </c>
      <c r="T89" s="263">
        <f t="shared" si="5"/>
        <v>120.01696137676549</v>
      </c>
      <c r="U89" s="263">
        <f t="shared" si="5"/>
        <v>124.7477506129725</v>
      </c>
      <c r="V89" s="263">
        <f t="shared" si="5"/>
        <v>118.3122737837685</v>
      </c>
      <c r="W89" s="263">
        <f t="shared" si="5"/>
        <v>126.0945194381794</v>
      </c>
      <c r="DA89" s="70"/>
    </row>
    <row r="90" spans="1:105" ht="12" customHeight="1" x14ac:dyDescent="0.3">
      <c r="A90" s="60" t="s">
        <v>1535</v>
      </c>
      <c r="B90" s="264">
        <v>99.859433718540586</v>
      </c>
      <c r="C90" s="264">
        <v>88.575667291788903</v>
      </c>
      <c r="D90" s="264">
        <v>81.358796916997903</v>
      </c>
      <c r="E90" s="264">
        <v>107.36669262203669</v>
      </c>
      <c r="F90" s="264">
        <v>89.654048553237104</v>
      </c>
      <c r="G90" s="264">
        <v>85.133130403557018</v>
      </c>
      <c r="H90" s="264">
        <v>98.062208810932617</v>
      </c>
      <c r="I90" s="264">
        <v>98.75746031997042</v>
      </c>
      <c r="J90" s="264">
        <v>106.2993277769654</v>
      </c>
      <c r="K90" s="264">
        <v>84.513073554043373</v>
      </c>
      <c r="L90" s="264">
        <v>92.327277356136094</v>
      </c>
      <c r="M90" s="264">
        <v>115.64356523171951</v>
      </c>
      <c r="N90" s="264">
        <v>117.98692942083611</v>
      </c>
      <c r="O90" s="264">
        <v>130.80247724690301</v>
      </c>
      <c r="P90" s="264">
        <v>130.69889185735019</v>
      </c>
      <c r="Q90" s="264">
        <v>140.85372563060591</v>
      </c>
      <c r="R90" s="264">
        <v>129.70980040072141</v>
      </c>
      <c r="S90" s="264">
        <v>103.3485840642964</v>
      </c>
      <c r="T90" s="264">
        <v>120.01696137676549</v>
      </c>
      <c r="U90" s="264">
        <v>124.7477506129725</v>
      </c>
      <c r="V90" s="264">
        <v>118.3122737837685</v>
      </c>
      <c r="W90" s="264">
        <v>126.0945194381794</v>
      </c>
      <c r="DA90" s="72" t="s">
        <v>1772</v>
      </c>
    </row>
    <row r="91" spans="1:105" ht="12" customHeight="1" x14ac:dyDescent="0.3">
      <c r="A91" s="59" t="s">
        <v>30</v>
      </c>
      <c r="B91" s="232">
        <v>47.642324400924707</v>
      </c>
      <c r="C91" s="232">
        <v>37.49029319158273</v>
      </c>
      <c r="D91" s="232">
        <v>34.427133726520132</v>
      </c>
      <c r="E91" s="232">
        <v>27.54125233924298</v>
      </c>
      <c r="F91" s="232">
        <v>25.23576373208423</v>
      </c>
      <c r="G91" s="232">
        <v>22.881044611101441</v>
      </c>
      <c r="H91" s="232">
        <v>30.915538076338169</v>
      </c>
      <c r="I91" s="232">
        <v>31.82257494612422</v>
      </c>
      <c r="J91" s="232">
        <v>36.001030662163849</v>
      </c>
      <c r="K91" s="232">
        <v>27.467462916816121</v>
      </c>
      <c r="L91" s="232">
        <v>41.64643926742481</v>
      </c>
      <c r="M91" s="232">
        <v>48.060677595243327</v>
      </c>
      <c r="N91" s="232">
        <v>52.39518736637617</v>
      </c>
      <c r="O91" s="232">
        <v>67.070824066682576</v>
      </c>
      <c r="P91" s="232">
        <v>68.662350754433973</v>
      </c>
      <c r="Q91" s="232">
        <v>74.142523172002328</v>
      </c>
      <c r="R91" s="232">
        <v>65.019471774899444</v>
      </c>
      <c r="S91" s="232">
        <v>51.096565361894498</v>
      </c>
      <c r="T91" s="232">
        <v>62.484031745910137</v>
      </c>
      <c r="U91" s="232">
        <v>65.214680437595362</v>
      </c>
      <c r="V91" s="232">
        <v>55.005168293686367</v>
      </c>
      <c r="W91" s="232">
        <v>61.441051409168573</v>
      </c>
      <c r="DA91" s="71" t="s">
        <v>1773</v>
      </c>
    </row>
    <row r="92" spans="1:105" ht="12" customHeight="1" x14ac:dyDescent="0.3">
      <c r="A92" s="59" t="s">
        <v>33</v>
      </c>
      <c r="B92" s="297">
        <v>0.1029527630154846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0</v>
      </c>
      <c r="T92" s="297">
        <v>0</v>
      </c>
      <c r="U92" s="297">
        <v>0</v>
      </c>
      <c r="V92" s="297">
        <v>0</v>
      </c>
      <c r="W92" s="297">
        <v>0</v>
      </c>
      <c r="DA92" s="122" t="s">
        <v>1774</v>
      </c>
    </row>
    <row r="93" spans="1:105" ht="12" customHeight="1" x14ac:dyDescent="0.3">
      <c r="A93" s="59" t="s">
        <v>160</v>
      </c>
      <c r="B93" s="297">
        <v>0.11031616701022259</v>
      </c>
      <c r="C93" s="297">
        <v>0.93134303173517619</v>
      </c>
      <c r="D93" s="297">
        <v>0.93031129105049015</v>
      </c>
      <c r="E93" s="297">
        <v>1.177493934650522</v>
      </c>
      <c r="F93" s="297">
        <v>1.1700009405164811</v>
      </c>
      <c r="G93" s="297">
        <v>0.90934551595233615</v>
      </c>
      <c r="H93" s="297">
        <v>0.82996675283751342</v>
      </c>
      <c r="I93" s="297">
        <v>0.63686245667288344</v>
      </c>
      <c r="J93" s="297">
        <v>0.65944286042386746</v>
      </c>
      <c r="K93" s="297">
        <v>0.33524606218672931</v>
      </c>
      <c r="L93" s="297">
        <v>0.46413626227873112</v>
      </c>
      <c r="M93" s="297">
        <v>0.5442676353390451</v>
      </c>
      <c r="N93" s="297">
        <v>1.179119946411106</v>
      </c>
      <c r="O93" s="297">
        <v>1.3780861015367529</v>
      </c>
      <c r="P93" s="297">
        <v>1.241495389835249</v>
      </c>
      <c r="Q93" s="297">
        <v>1.5056327561967711</v>
      </c>
      <c r="R93" s="297">
        <v>1.0620376821650619</v>
      </c>
      <c r="S93" s="297">
        <v>0.9110723693968138</v>
      </c>
      <c r="T93" s="297">
        <v>1.011134320711724</v>
      </c>
      <c r="U93" s="297">
        <v>1.047007327132272</v>
      </c>
      <c r="V93" s="297">
        <v>5.3222916022112488</v>
      </c>
      <c r="W93" s="297">
        <v>5.0887562999596767</v>
      </c>
      <c r="DA93" s="122" t="s">
        <v>1775</v>
      </c>
    </row>
    <row r="94" spans="1:105" ht="12" customHeight="1" x14ac:dyDescent="0.3">
      <c r="A94" s="59" t="s">
        <v>70</v>
      </c>
      <c r="B94" s="297">
        <v>16.032343567721679</v>
      </c>
      <c r="C94" s="297">
        <v>13.65604560575658</v>
      </c>
      <c r="D94" s="297">
        <v>12.482474381273599</v>
      </c>
      <c r="E94" s="297">
        <v>25.226978875550209</v>
      </c>
      <c r="F94" s="297">
        <v>19.02004026829848</v>
      </c>
      <c r="G94" s="297">
        <v>16.249524295280079</v>
      </c>
      <c r="H94" s="297">
        <v>20.3308753834378</v>
      </c>
      <c r="I94" s="297">
        <v>19.294206999327312</v>
      </c>
      <c r="J94" s="297">
        <v>24.932051088177641</v>
      </c>
      <c r="K94" s="297">
        <v>22.79808311338606</v>
      </c>
      <c r="L94" s="297">
        <v>12.485703405940599</v>
      </c>
      <c r="M94" s="297">
        <v>19.467453529460698</v>
      </c>
      <c r="N94" s="297">
        <v>9.9472616743343671</v>
      </c>
      <c r="O94" s="297">
        <v>7.9091281549316594</v>
      </c>
      <c r="P94" s="297">
        <v>4.1609095582269067</v>
      </c>
      <c r="Q94" s="297">
        <v>4.1536388824449739</v>
      </c>
      <c r="R94" s="297">
        <v>3.162573418647598</v>
      </c>
      <c r="S94" s="297">
        <v>2.4366840617755829</v>
      </c>
      <c r="T94" s="297">
        <v>3.0562321319739798</v>
      </c>
      <c r="U94" s="297">
        <v>2.6303522093939882</v>
      </c>
      <c r="V94" s="297">
        <v>2.6502113331122441</v>
      </c>
      <c r="W94" s="297">
        <v>2.4880969959627208</v>
      </c>
      <c r="DA94" s="122" t="s">
        <v>1776</v>
      </c>
    </row>
    <row r="95" spans="1:105" ht="12" customHeight="1" x14ac:dyDescent="0.3">
      <c r="A95" s="59" t="s">
        <v>162</v>
      </c>
      <c r="B95" s="297">
        <v>35.971496819868477</v>
      </c>
      <c r="C95" s="297">
        <v>36.497985462714418</v>
      </c>
      <c r="D95" s="297">
        <v>33.51887751815368</v>
      </c>
      <c r="E95" s="297">
        <v>53.420967472592977</v>
      </c>
      <c r="F95" s="297">
        <v>44.228243612337913</v>
      </c>
      <c r="G95" s="297">
        <v>45.093215981223153</v>
      </c>
      <c r="H95" s="297">
        <v>45.985828598319117</v>
      </c>
      <c r="I95" s="297">
        <v>47.003815917845998</v>
      </c>
      <c r="J95" s="297">
        <v>44.706803166200068</v>
      </c>
      <c r="K95" s="297">
        <v>33.912281461654459</v>
      </c>
      <c r="L95" s="297">
        <v>37.730998420491957</v>
      </c>
      <c r="M95" s="297">
        <v>47.571166471676413</v>
      </c>
      <c r="N95" s="297">
        <v>54.465360433714437</v>
      </c>
      <c r="O95" s="297">
        <v>54.444438923752003</v>
      </c>
      <c r="P95" s="297">
        <v>56.63413615485409</v>
      </c>
      <c r="Q95" s="297">
        <v>61.051930819961797</v>
      </c>
      <c r="R95" s="297">
        <v>60.46571752500931</v>
      </c>
      <c r="S95" s="297">
        <v>48.904262271229477</v>
      </c>
      <c r="T95" s="297">
        <v>53.465563178169617</v>
      </c>
      <c r="U95" s="297">
        <v>55.855710638850859</v>
      </c>
      <c r="V95" s="297">
        <v>55.334602554758661</v>
      </c>
      <c r="W95" s="297">
        <v>57.076614733088483</v>
      </c>
      <c r="DA95" s="122" t="s">
        <v>1777</v>
      </c>
    </row>
    <row r="96" spans="1:105" ht="12" customHeight="1" x14ac:dyDescent="0.3">
      <c r="A96" s="60" t="s">
        <v>1542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1778</v>
      </c>
    </row>
    <row r="97" spans="1:105" ht="12" customHeight="1" x14ac:dyDescent="0.3">
      <c r="A97" s="100" t="s">
        <v>106</v>
      </c>
      <c r="B97" s="281">
        <v>223.15922999999989</v>
      </c>
      <c r="C97" s="281">
        <v>212.21035000000009</v>
      </c>
      <c r="D97" s="281">
        <v>187.16295000000011</v>
      </c>
      <c r="E97" s="281">
        <v>191.77416999999971</v>
      </c>
      <c r="F97" s="281">
        <v>214.75393999999949</v>
      </c>
      <c r="G97" s="281">
        <v>238.7887300000005</v>
      </c>
      <c r="H97" s="281">
        <v>241.72320999999971</v>
      </c>
      <c r="I97" s="281">
        <v>242.33413999999959</v>
      </c>
      <c r="J97" s="281">
        <v>246.7800900000004</v>
      </c>
      <c r="K97" s="281">
        <v>211.93666000000039</v>
      </c>
      <c r="L97" s="281">
        <v>160.6687399999999</v>
      </c>
      <c r="M97" s="281">
        <v>182.61946999999941</v>
      </c>
      <c r="N97" s="281">
        <v>174.0161500000001</v>
      </c>
      <c r="O97" s="281">
        <v>167.43149000000031</v>
      </c>
      <c r="P97" s="281">
        <v>171.5993600000005</v>
      </c>
      <c r="Q97" s="281">
        <v>201.61445999999989</v>
      </c>
      <c r="R97" s="281">
        <v>182.3760400000001</v>
      </c>
      <c r="S97" s="281">
        <v>187.66874999999959</v>
      </c>
      <c r="T97" s="281">
        <v>185.42548999999951</v>
      </c>
      <c r="U97" s="281">
        <v>198.0909599999992</v>
      </c>
      <c r="V97" s="281">
        <v>197.80422000000021</v>
      </c>
      <c r="W97" s="281">
        <v>202.00592999999981</v>
      </c>
      <c r="DA97" s="105" t="s">
        <v>1779</v>
      </c>
    </row>
    <row r="98" spans="1:105" ht="12" customHeight="1" x14ac:dyDescent="0.3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3">
      <c r="A99" s="34" t="s">
        <v>51</v>
      </c>
      <c r="B99" s="225">
        <f t="shared" ref="B99:W99" si="6">SUM(B100:B104)+B110+B118+B119+B127+B128</f>
        <v>1165.644738136253</v>
      </c>
      <c r="C99" s="225">
        <f t="shared" si="6"/>
        <v>1097.7720416462016</v>
      </c>
      <c r="D99" s="225">
        <f t="shared" si="6"/>
        <v>1115.9524049973054</v>
      </c>
      <c r="E99" s="225">
        <f t="shared" si="6"/>
        <v>1160.9618201875421</v>
      </c>
      <c r="F99" s="225">
        <f t="shared" si="6"/>
        <v>1211.2383719919042</v>
      </c>
      <c r="G99" s="225">
        <f t="shared" si="6"/>
        <v>1209.359424567823</v>
      </c>
      <c r="H99" s="225">
        <f t="shared" si="6"/>
        <v>1360.5036684290149</v>
      </c>
      <c r="I99" s="225">
        <f t="shared" si="6"/>
        <v>1263.5371943873997</v>
      </c>
      <c r="J99" s="225">
        <f t="shared" si="6"/>
        <v>1332.5775468141389</v>
      </c>
      <c r="K99" s="225">
        <f t="shared" si="6"/>
        <v>1035.0363002222571</v>
      </c>
      <c r="L99" s="225">
        <f t="shared" si="6"/>
        <v>1084.6791031795692</v>
      </c>
      <c r="M99" s="225">
        <f t="shared" si="6"/>
        <v>944.50337990254775</v>
      </c>
      <c r="N99" s="225">
        <f t="shared" si="6"/>
        <v>771.04711913527422</v>
      </c>
      <c r="O99" s="225">
        <f t="shared" si="6"/>
        <v>702.58193872015818</v>
      </c>
      <c r="P99" s="225">
        <f t="shared" si="6"/>
        <v>732.77209598943057</v>
      </c>
      <c r="Q99" s="225">
        <f t="shared" si="6"/>
        <v>679.81860233683005</v>
      </c>
      <c r="R99" s="225">
        <f t="shared" si="6"/>
        <v>772.60898094621746</v>
      </c>
      <c r="S99" s="225">
        <f t="shared" si="6"/>
        <v>861.45540816884909</v>
      </c>
      <c r="T99" s="225">
        <f t="shared" si="6"/>
        <v>815.41382959867963</v>
      </c>
      <c r="U99" s="225">
        <f t="shared" si="6"/>
        <v>718.08243748276413</v>
      </c>
      <c r="V99" s="225">
        <f t="shared" si="6"/>
        <v>574.39804868197507</v>
      </c>
      <c r="W99" s="225">
        <f t="shared" si="6"/>
        <v>627.49399347701842</v>
      </c>
      <c r="DA99" s="89"/>
    </row>
    <row r="100" spans="1:105" ht="12" customHeight="1" x14ac:dyDescent="0.3">
      <c r="A100" s="55" t="s">
        <v>92</v>
      </c>
      <c r="B100" s="261">
        <v>0</v>
      </c>
      <c r="C100" s="261">
        <v>0</v>
      </c>
      <c r="D100" s="261">
        <v>0</v>
      </c>
      <c r="E100" s="261">
        <v>0</v>
      </c>
      <c r="F100" s="261">
        <v>0</v>
      </c>
      <c r="G100" s="261">
        <v>0</v>
      </c>
      <c r="H100" s="261">
        <v>0</v>
      </c>
      <c r="I100" s="261">
        <v>0</v>
      </c>
      <c r="J100" s="261">
        <v>0</v>
      </c>
      <c r="K100" s="261">
        <v>0</v>
      </c>
      <c r="L100" s="261">
        <v>0</v>
      </c>
      <c r="M100" s="261">
        <v>0</v>
      </c>
      <c r="N100" s="261">
        <v>0</v>
      </c>
      <c r="O100" s="261">
        <v>0</v>
      </c>
      <c r="P100" s="261">
        <v>0</v>
      </c>
      <c r="Q100" s="261">
        <v>0</v>
      </c>
      <c r="R100" s="261">
        <v>0</v>
      </c>
      <c r="S100" s="261">
        <v>0</v>
      </c>
      <c r="T100" s="261">
        <v>0</v>
      </c>
      <c r="U100" s="261">
        <v>0</v>
      </c>
      <c r="V100" s="261">
        <v>0</v>
      </c>
      <c r="W100" s="261">
        <v>0</v>
      </c>
      <c r="DA100" s="67" t="s">
        <v>1780</v>
      </c>
    </row>
    <row r="101" spans="1:105" ht="12" customHeight="1" x14ac:dyDescent="0.3">
      <c r="A101" s="202" t="s">
        <v>93</v>
      </c>
      <c r="B101" s="226">
        <v>0</v>
      </c>
      <c r="C101" s="226">
        <v>0</v>
      </c>
      <c r="D101" s="226">
        <v>0</v>
      </c>
      <c r="E101" s="226">
        <v>0</v>
      </c>
      <c r="F101" s="226">
        <v>0</v>
      </c>
      <c r="G101" s="226">
        <v>0</v>
      </c>
      <c r="H101" s="226">
        <v>0</v>
      </c>
      <c r="I101" s="226">
        <v>0</v>
      </c>
      <c r="J101" s="226">
        <v>0</v>
      </c>
      <c r="K101" s="226">
        <v>0</v>
      </c>
      <c r="L101" s="226">
        <v>0</v>
      </c>
      <c r="M101" s="226">
        <v>0</v>
      </c>
      <c r="N101" s="226">
        <v>0</v>
      </c>
      <c r="O101" s="226">
        <v>0</v>
      </c>
      <c r="P101" s="226">
        <v>0</v>
      </c>
      <c r="Q101" s="226">
        <v>0</v>
      </c>
      <c r="R101" s="226">
        <v>0</v>
      </c>
      <c r="S101" s="226">
        <v>0</v>
      </c>
      <c r="T101" s="226">
        <v>0</v>
      </c>
      <c r="U101" s="226">
        <v>0</v>
      </c>
      <c r="V101" s="226">
        <v>0</v>
      </c>
      <c r="W101" s="226">
        <v>0</v>
      </c>
      <c r="DA101" s="174" t="s">
        <v>1781</v>
      </c>
    </row>
    <row r="102" spans="1:105" ht="12" customHeight="1" x14ac:dyDescent="0.3">
      <c r="A102" s="202" t="s">
        <v>94</v>
      </c>
      <c r="B102" s="226">
        <v>0</v>
      </c>
      <c r="C102" s="226">
        <v>0</v>
      </c>
      <c r="D102" s="226">
        <v>0</v>
      </c>
      <c r="E102" s="226">
        <v>0</v>
      </c>
      <c r="F102" s="226">
        <v>0</v>
      </c>
      <c r="G102" s="226">
        <v>0</v>
      </c>
      <c r="H102" s="226">
        <v>0</v>
      </c>
      <c r="I102" s="226">
        <v>0</v>
      </c>
      <c r="J102" s="226">
        <v>0</v>
      </c>
      <c r="K102" s="226">
        <v>0</v>
      </c>
      <c r="L102" s="226">
        <v>0</v>
      </c>
      <c r="M102" s="226">
        <v>0</v>
      </c>
      <c r="N102" s="226">
        <v>0</v>
      </c>
      <c r="O102" s="226">
        <v>0</v>
      </c>
      <c r="P102" s="226">
        <v>0</v>
      </c>
      <c r="Q102" s="226">
        <v>0</v>
      </c>
      <c r="R102" s="226">
        <v>0</v>
      </c>
      <c r="S102" s="226">
        <v>0</v>
      </c>
      <c r="T102" s="226">
        <v>0</v>
      </c>
      <c r="U102" s="226">
        <v>0</v>
      </c>
      <c r="V102" s="226">
        <v>0</v>
      </c>
      <c r="W102" s="226">
        <v>0</v>
      </c>
      <c r="DA102" s="174" t="s">
        <v>1782</v>
      </c>
    </row>
    <row r="103" spans="1:105" ht="12" customHeight="1" x14ac:dyDescent="0.3">
      <c r="A103" s="202" t="s">
        <v>95</v>
      </c>
      <c r="B103" s="226">
        <v>0</v>
      </c>
      <c r="C103" s="226">
        <v>0</v>
      </c>
      <c r="D103" s="226">
        <v>0</v>
      </c>
      <c r="E103" s="226">
        <v>0</v>
      </c>
      <c r="F103" s="226">
        <v>0</v>
      </c>
      <c r="G103" s="226">
        <v>0</v>
      </c>
      <c r="H103" s="226">
        <v>0</v>
      </c>
      <c r="I103" s="226">
        <v>0</v>
      </c>
      <c r="J103" s="226">
        <v>0</v>
      </c>
      <c r="K103" s="226">
        <v>0</v>
      </c>
      <c r="L103" s="226">
        <v>0</v>
      </c>
      <c r="M103" s="226">
        <v>0</v>
      </c>
      <c r="N103" s="226">
        <v>0</v>
      </c>
      <c r="O103" s="226">
        <v>0</v>
      </c>
      <c r="P103" s="226">
        <v>0</v>
      </c>
      <c r="Q103" s="226">
        <v>0</v>
      </c>
      <c r="R103" s="226">
        <v>0</v>
      </c>
      <c r="S103" s="226">
        <v>0</v>
      </c>
      <c r="T103" s="226">
        <v>0</v>
      </c>
      <c r="U103" s="226">
        <v>0</v>
      </c>
      <c r="V103" s="226">
        <v>0</v>
      </c>
      <c r="W103" s="226">
        <v>0</v>
      </c>
      <c r="DA103" s="174" t="s">
        <v>1783</v>
      </c>
    </row>
    <row r="104" spans="1:105" ht="12" customHeight="1" x14ac:dyDescent="0.3">
      <c r="A104" s="56" t="s">
        <v>96</v>
      </c>
      <c r="B104" s="262">
        <v>5.3862103853473053</v>
      </c>
      <c r="C104" s="262">
        <v>4.9927426973764497</v>
      </c>
      <c r="D104" s="262">
        <v>4.7555862823644111</v>
      </c>
      <c r="E104" s="262">
        <v>6.2459770056310768</v>
      </c>
      <c r="F104" s="262">
        <v>6.7557590483982093</v>
      </c>
      <c r="G104" s="262">
        <v>6.7191933145991216</v>
      </c>
      <c r="H104" s="262">
        <v>8.0171223212255835</v>
      </c>
      <c r="I104" s="262">
        <v>6.9903079967354884</v>
      </c>
      <c r="J104" s="262">
        <v>7.2415538961740182</v>
      </c>
      <c r="K104" s="262">
        <v>5.3123317609484344</v>
      </c>
      <c r="L104" s="262">
        <v>5.9604070693522351</v>
      </c>
      <c r="M104" s="262">
        <v>4.091115552971571</v>
      </c>
      <c r="N104" s="262">
        <v>3.501840778148348</v>
      </c>
      <c r="O104" s="262">
        <v>3.1663405182137949</v>
      </c>
      <c r="P104" s="262">
        <v>3.3780423220247231</v>
      </c>
      <c r="Q104" s="262">
        <v>3.0256960136172628</v>
      </c>
      <c r="R104" s="262">
        <v>3.7097644475268901</v>
      </c>
      <c r="S104" s="262">
        <v>4.5363934313204712</v>
      </c>
      <c r="T104" s="262">
        <v>4.1964780032748301</v>
      </c>
      <c r="U104" s="262">
        <v>3.715265713701823</v>
      </c>
      <c r="V104" s="262">
        <v>2.9966030223652158</v>
      </c>
      <c r="W104" s="262">
        <v>3.068636180304166</v>
      </c>
      <c r="DA104" s="68" t="s">
        <v>1784</v>
      </c>
    </row>
    <row r="105" spans="1:105" ht="12" customHeight="1" x14ac:dyDescent="0.3">
      <c r="A105" s="37" t="s">
        <v>160</v>
      </c>
      <c r="B105" s="228">
        <v>1.6467744695596271E-2</v>
      </c>
      <c r="C105" s="228">
        <v>0.1242329560130309</v>
      </c>
      <c r="D105" s="228">
        <v>0.1284261187847297</v>
      </c>
      <c r="E105" s="228">
        <v>0.1347034302897315</v>
      </c>
      <c r="F105" s="228">
        <v>0.17410903259323621</v>
      </c>
      <c r="G105" s="228">
        <v>0.13282017593352449</v>
      </c>
      <c r="H105" s="228">
        <v>0.14213034148279949</v>
      </c>
      <c r="I105" s="228">
        <v>9.3446711415473699E-2</v>
      </c>
      <c r="J105" s="228">
        <v>0.1052630850788068</v>
      </c>
      <c r="K105" s="228">
        <v>5.2001952627023007E-2</v>
      </c>
      <c r="L105" s="228">
        <v>7.2429147895550591E-2</v>
      </c>
      <c r="M105" s="228">
        <v>4.6277495552928392E-2</v>
      </c>
      <c r="N105" s="228">
        <v>7.4204849833502798E-2</v>
      </c>
      <c r="O105" s="228">
        <v>7.8167188942212126E-2</v>
      </c>
      <c r="P105" s="228">
        <v>7.2462690385049891E-2</v>
      </c>
      <c r="Q105" s="228">
        <v>7.2822321842027943E-2</v>
      </c>
      <c r="R105" s="228">
        <v>6.4034672189217198E-2</v>
      </c>
      <c r="S105" s="228">
        <v>8.2966073435120136E-2</v>
      </c>
      <c r="T105" s="228">
        <v>7.7890238029023645E-2</v>
      </c>
      <c r="U105" s="228">
        <v>6.8360713926082284E-2</v>
      </c>
      <c r="V105" s="228">
        <v>0.26293458184361401</v>
      </c>
      <c r="W105" s="228">
        <v>0.25119357345274329</v>
      </c>
      <c r="DA105" s="69" t="s">
        <v>1785</v>
      </c>
    </row>
    <row r="106" spans="1:105" ht="12" customHeight="1" x14ac:dyDescent="0.3">
      <c r="A106" s="37" t="s">
        <v>162</v>
      </c>
      <c r="B106" s="228">
        <v>5.369742640651709</v>
      </c>
      <c r="C106" s="228">
        <v>4.8685097413634191</v>
      </c>
      <c r="D106" s="228">
        <v>4.6271601635796813</v>
      </c>
      <c r="E106" s="228">
        <v>6.111273575341345</v>
      </c>
      <c r="F106" s="228">
        <v>6.5816500158049731</v>
      </c>
      <c r="G106" s="228">
        <v>6.5863731386655973</v>
      </c>
      <c r="H106" s="228">
        <v>7.8749919797427843</v>
      </c>
      <c r="I106" s="228">
        <v>6.8968612853200151</v>
      </c>
      <c r="J106" s="228">
        <v>7.1362908110952112</v>
      </c>
      <c r="K106" s="228">
        <v>5.2603298083214112</v>
      </c>
      <c r="L106" s="228">
        <v>5.8879779214566854</v>
      </c>
      <c r="M106" s="228">
        <v>4.0448380574186427</v>
      </c>
      <c r="N106" s="228">
        <v>3.427635928314845</v>
      </c>
      <c r="O106" s="228">
        <v>3.0881733292715832</v>
      </c>
      <c r="P106" s="228">
        <v>3.3055796316396728</v>
      </c>
      <c r="Q106" s="228">
        <v>2.9528736917752352</v>
      </c>
      <c r="R106" s="228">
        <v>3.645729775337673</v>
      </c>
      <c r="S106" s="228">
        <v>4.4534273578853512</v>
      </c>
      <c r="T106" s="228">
        <v>4.1185877652458061</v>
      </c>
      <c r="U106" s="228">
        <v>3.6469049997757401</v>
      </c>
      <c r="V106" s="228">
        <v>2.7336684405216021</v>
      </c>
      <c r="W106" s="228">
        <v>2.8174426068514218</v>
      </c>
      <c r="DA106" s="69" t="s">
        <v>1786</v>
      </c>
    </row>
    <row r="107" spans="1:105" ht="12" customHeight="1" x14ac:dyDescent="0.3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1787</v>
      </c>
    </row>
    <row r="108" spans="1:105" ht="12" customHeight="1" x14ac:dyDescent="0.3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1788</v>
      </c>
    </row>
    <row r="109" spans="1:105" ht="12" customHeight="1" x14ac:dyDescent="0.3">
      <c r="A109" s="37" t="s">
        <v>38</v>
      </c>
      <c r="B109" s="228">
        <v>0</v>
      </c>
      <c r="C109" s="228">
        <v>0</v>
      </c>
      <c r="D109" s="228">
        <v>0</v>
      </c>
      <c r="E109" s="228">
        <v>0</v>
      </c>
      <c r="F109" s="228">
        <v>0</v>
      </c>
      <c r="G109" s="228">
        <v>0</v>
      </c>
      <c r="H109" s="228">
        <v>0</v>
      </c>
      <c r="I109" s="228">
        <v>0</v>
      </c>
      <c r="J109" s="228">
        <v>0</v>
      </c>
      <c r="K109" s="228">
        <v>0</v>
      </c>
      <c r="L109" s="228">
        <v>0</v>
      </c>
      <c r="M109" s="228">
        <v>0</v>
      </c>
      <c r="N109" s="228">
        <v>0</v>
      </c>
      <c r="O109" s="228">
        <v>0</v>
      </c>
      <c r="P109" s="228">
        <v>0</v>
      </c>
      <c r="Q109" s="228">
        <v>0</v>
      </c>
      <c r="R109" s="228">
        <v>0</v>
      </c>
      <c r="S109" s="228">
        <v>0</v>
      </c>
      <c r="T109" s="228">
        <v>0</v>
      </c>
      <c r="U109" s="228">
        <v>0</v>
      </c>
      <c r="V109" s="228">
        <v>0</v>
      </c>
      <c r="W109" s="228">
        <v>0</v>
      </c>
      <c r="DA109" s="69" t="s">
        <v>1789</v>
      </c>
    </row>
    <row r="110" spans="1:105" ht="12" customHeight="1" x14ac:dyDescent="0.3">
      <c r="A110" s="57" t="s">
        <v>1555</v>
      </c>
      <c r="B110" s="263">
        <f t="shared" ref="B110:W110" si="7">B111+B117</f>
        <v>847.67537864492579</v>
      </c>
      <c r="C110" s="263">
        <f t="shared" si="7"/>
        <v>780.88967116849994</v>
      </c>
      <c r="D110" s="263">
        <f t="shared" si="7"/>
        <v>781.68270525107459</v>
      </c>
      <c r="E110" s="263">
        <f t="shared" si="7"/>
        <v>835.88123624747266</v>
      </c>
      <c r="F110" s="263">
        <f t="shared" si="7"/>
        <v>875.14485819555034</v>
      </c>
      <c r="G110" s="263">
        <f t="shared" si="7"/>
        <v>855.88950154205008</v>
      </c>
      <c r="H110" s="263">
        <f t="shared" si="7"/>
        <v>995.46812996949313</v>
      </c>
      <c r="I110" s="263">
        <f t="shared" si="7"/>
        <v>914.64183593452663</v>
      </c>
      <c r="J110" s="263">
        <f t="shared" si="7"/>
        <v>973.47447610921961</v>
      </c>
      <c r="K110" s="263">
        <f t="shared" si="7"/>
        <v>759.97902598775158</v>
      </c>
      <c r="L110" s="263">
        <f t="shared" si="7"/>
        <v>784.29214774678007</v>
      </c>
      <c r="M110" s="263">
        <f t="shared" si="7"/>
        <v>652.62217728577252</v>
      </c>
      <c r="N110" s="263">
        <f t="shared" si="7"/>
        <v>534.41657838379467</v>
      </c>
      <c r="O110" s="263">
        <f t="shared" si="7"/>
        <v>490.50817820829201</v>
      </c>
      <c r="P110" s="263">
        <f t="shared" si="7"/>
        <v>525.8566699396273</v>
      </c>
      <c r="Q110" s="263">
        <f t="shared" si="7"/>
        <v>469.71357454021921</v>
      </c>
      <c r="R110" s="263">
        <f t="shared" si="7"/>
        <v>552.63388588174951</v>
      </c>
      <c r="S110" s="263">
        <f t="shared" si="7"/>
        <v>639.26222017689588</v>
      </c>
      <c r="T110" s="263">
        <f t="shared" si="7"/>
        <v>603.007153511046</v>
      </c>
      <c r="U110" s="263">
        <f t="shared" si="7"/>
        <v>534.42564370418143</v>
      </c>
      <c r="V110" s="263">
        <f t="shared" si="7"/>
        <v>427.31457918976071</v>
      </c>
      <c r="W110" s="263">
        <f t="shared" si="7"/>
        <v>432.48068303768918</v>
      </c>
      <c r="DA110" s="70"/>
    </row>
    <row r="111" spans="1:105" ht="12" customHeight="1" x14ac:dyDescent="0.3">
      <c r="A111" s="60" t="s">
        <v>1556</v>
      </c>
      <c r="B111" s="264">
        <v>847.67537864492579</v>
      </c>
      <c r="C111" s="264">
        <v>780.88967116849994</v>
      </c>
      <c r="D111" s="264">
        <v>781.68270525107459</v>
      </c>
      <c r="E111" s="264">
        <v>835.88123624747266</v>
      </c>
      <c r="F111" s="264">
        <v>875.14485819555034</v>
      </c>
      <c r="G111" s="264">
        <v>855.88950154205008</v>
      </c>
      <c r="H111" s="264">
        <v>995.46812996949313</v>
      </c>
      <c r="I111" s="264">
        <v>914.64183593452663</v>
      </c>
      <c r="J111" s="264">
        <v>973.47447610921961</v>
      </c>
      <c r="K111" s="264">
        <v>759.97902598775158</v>
      </c>
      <c r="L111" s="264">
        <v>784.29214774678007</v>
      </c>
      <c r="M111" s="264">
        <v>652.62217728577252</v>
      </c>
      <c r="N111" s="264">
        <v>534.41657838379467</v>
      </c>
      <c r="O111" s="264">
        <v>490.50817820829201</v>
      </c>
      <c r="P111" s="264">
        <v>525.8566699396273</v>
      </c>
      <c r="Q111" s="264">
        <v>469.71357454021921</v>
      </c>
      <c r="R111" s="264">
        <v>552.63388588174951</v>
      </c>
      <c r="S111" s="264">
        <v>639.26222017689588</v>
      </c>
      <c r="T111" s="264">
        <v>603.007153511046</v>
      </c>
      <c r="U111" s="264">
        <v>534.42564370418143</v>
      </c>
      <c r="V111" s="264">
        <v>427.31457918976071</v>
      </c>
      <c r="W111" s="264">
        <v>432.48068303768918</v>
      </c>
      <c r="DA111" s="72" t="s">
        <v>1790</v>
      </c>
    </row>
    <row r="112" spans="1:105" ht="12" customHeight="1" x14ac:dyDescent="0.3">
      <c r="A112" s="59" t="s">
        <v>30</v>
      </c>
      <c r="B112" s="232">
        <v>404.42073294653619</v>
      </c>
      <c r="C112" s="232">
        <v>330.51721333291709</v>
      </c>
      <c r="D112" s="232">
        <v>330.77056255934332</v>
      </c>
      <c r="E112" s="232">
        <v>214.41673847746881</v>
      </c>
      <c r="F112" s="232">
        <v>246.33520994489271</v>
      </c>
      <c r="G112" s="232">
        <v>230.0355428506455</v>
      </c>
      <c r="H112" s="232">
        <v>313.83581146116268</v>
      </c>
      <c r="I112" s="232">
        <v>294.72465450796278</v>
      </c>
      <c r="J112" s="232">
        <v>329.69243734800199</v>
      </c>
      <c r="K112" s="232">
        <v>246.99960415624821</v>
      </c>
      <c r="L112" s="232">
        <v>353.77383839732232</v>
      </c>
      <c r="M112" s="232">
        <v>271.22532923633969</v>
      </c>
      <c r="N112" s="232">
        <v>237.3216837963725</v>
      </c>
      <c r="O112" s="232">
        <v>251.5150203292979</v>
      </c>
      <c r="P112" s="232">
        <v>276.25754591218248</v>
      </c>
      <c r="Q112" s="232">
        <v>247.24762819468521</v>
      </c>
      <c r="R112" s="232">
        <v>277.01810683490629</v>
      </c>
      <c r="S112" s="232">
        <v>316.05758426585891</v>
      </c>
      <c r="T112" s="232">
        <v>313.94161034216449</v>
      </c>
      <c r="U112" s="232">
        <v>279.38297404618771</v>
      </c>
      <c r="V112" s="232">
        <v>198.6650208890093</v>
      </c>
      <c r="W112" s="232">
        <v>210.7313465992352</v>
      </c>
      <c r="DA112" s="71" t="s">
        <v>1791</v>
      </c>
    </row>
    <row r="113" spans="1:105" ht="12" customHeight="1" x14ac:dyDescent="0.3">
      <c r="A113" s="59" t="s">
        <v>33</v>
      </c>
      <c r="B113" s="297">
        <v>0.87393367979302883</v>
      </c>
      <c r="C113" s="297">
        <v>0</v>
      </c>
      <c r="D113" s="297">
        <v>0</v>
      </c>
      <c r="E113" s="297">
        <v>0</v>
      </c>
      <c r="F113" s="297">
        <v>0</v>
      </c>
      <c r="G113" s="297">
        <v>0</v>
      </c>
      <c r="H113" s="297">
        <v>0</v>
      </c>
      <c r="I113" s="297">
        <v>0</v>
      </c>
      <c r="J113" s="297">
        <v>0</v>
      </c>
      <c r="K113" s="297">
        <v>0</v>
      </c>
      <c r="L113" s="297">
        <v>0</v>
      </c>
      <c r="M113" s="297">
        <v>0</v>
      </c>
      <c r="N113" s="297">
        <v>0</v>
      </c>
      <c r="O113" s="297">
        <v>0</v>
      </c>
      <c r="P113" s="297">
        <v>0</v>
      </c>
      <c r="Q113" s="297">
        <v>0</v>
      </c>
      <c r="R113" s="297">
        <v>0</v>
      </c>
      <c r="S113" s="297">
        <v>0</v>
      </c>
      <c r="T113" s="297">
        <v>0</v>
      </c>
      <c r="U113" s="297">
        <v>0</v>
      </c>
      <c r="V113" s="297">
        <v>0</v>
      </c>
      <c r="W113" s="297">
        <v>0</v>
      </c>
      <c r="DA113" s="122" t="s">
        <v>1792</v>
      </c>
    </row>
    <row r="114" spans="1:105" ht="12" customHeight="1" x14ac:dyDescent="0.3">
      <c r="A114" s="59" t="s">
        <v>160</v>
      </c>
      <c r="B114" s="297">
        <v>0.93643930431867817</v>
      </c>
      <c r="C114" s="297">
        <v>8.2107894417655167</v>
      </c>
      <c r="D114" s="297">
        <v>8.9382866299739341</v>
      </c>
      <c r="E114" s="297">
        <v>9.1671361176637891</v>
      </c>
      <c r="F114" s="297">
        <v>11.420792743887599</v>
      </c>
      <c r="G114" s="297">
        <v>9.142143331139911</v>
      </c>
      <c r="H114" s="297">
        <v>8.4253196149901672</v>
      </c>
      <c r="I114" s="297">
        <v>5.8982991737715569</v>
      </c>
      <c r="J114" s="297">
        <v>6.0390861024259204</v>
      </c>
      <c r="K114" s="297">
        <v>3.0146812214086172</v>
      </c>
      <c r="L114" s="297">
        <v>3.9426964209679052</v>
      </c>
      <c r="M114" s="297">
        <v>3.071516590563566</v>
      </c>
      <c r="N114" s="297">
        <v>5.3407716461330859</v>
      </c>
      <c r="O114" s="297">
        <v>5.1678111707549093</v>
      </c>
      <c r="P114" s="297">
        <v>4.9950586586205139</v>
      </c>
      <c r="Q114" s="297">
        <v>5.0209260755567637</v>
      </c>
      <c r="R114" s="297">
        <v>4.5248547868743811</v>
      </c>
      <c r="S114" s="297">
        <v>5.6354342043050556</v>
      </c>
      <c r="T114" s="297">
        <v>5.0802921650017696</v>
      </c>
      <c r="U114" s="297">
        <v>4.4854320981036722</v>
      </c>
      <c r="V114" s="297">
        <v>19.22279678675325</v>
      </c>
      <c r="W114" s="297">
        <v>17.453484974800102</v>
      </c>
      <c r="DA114" s="122" t="s">
        <v>1793</v>
      </c>
    </row>
    <row r="115" spans="1:105" ht="12" customHeight="1" x14ac:dyDescent="0.3">
      <c r="A115" s="59" t="s">
        <v>70</v>
      </c>
      <c r="B115" s="297">
        <v>136.09353065869391</v>
      </c>
      <c r="C115" s="297">
        <v>120.3927138071908</v>
      </c>
      <c r="D115" s="297">
        <v>119.9296783178295</v>
      </c>
      <c r="E115" s="297">
        <v>196.3994398478452</v>
      </c>
      <c r="F115" s="297">
        <v>185.66133612571511</v>
      </c>
      <c r="G115" s="297">
        <v>163.36527487542739</v>
      </c>
      <c r="H115" s="297">
        <v>206.38672883266</v>
      </c>
      <c r="I115" s="297">
        <v>178.69322333309279</v>
      </c>
      <c r="J115" s="297">
        <v>228.32426017139289</v>
      </c>
      <c r="K115" s="297">
        <v>205.01047080981479</v>
      </c>
      <c r="L115" s="297">
        <v>106.0622539815817</v>
      </c>
      <c r="M115" s="297">
        <v>109.8625062548785</v>
      </c>
      <c r="N115" s="297">
        <v>45.055681797811467</v>
      </c>
      <c r="O115" s="297">
        <v>29.659163374776941</v>
      </c>
      <c r="P115" s="297">
        <v>16.7410910155021</v>
      </c>
      <c r="Q115" s="297">
        <v>13.851394828838909</v>
      </c>
      <c r="R115" s="297">
        <v>13.47427281773715</v>
      </c>
      <c r="S115" s="297">
        <v>15.072098735588231</v>
      </c>
      <c r="T115" s="297">
        <v>15.35557822185794</v>
      </c>
      <c r="U115" s="297">
        <v>11.26856128280294</v>
      </c>
      <c r="V115" s="297">
        <v>9.5719058078669015</v>
      </c>
      <c r="W115" s="297">
        <v>8.5337086264525457</v>
      </c>
      <c r="DA115" s="122" t="s">
        <v>1794</v>
      </c>
    </row>
    <row r="116" spans="1:105" ht="12" customHeight="1" x14ac:dyDescent="0.3">
      <c r="A116" s="59" t="s">
        <v>162</v>
      </c>
      <c r="B116" s="297">
        <v>305.35074205558391</v>
      </c>
      <c r="C116" s="297">
        <v>321.76895458662648</v>
      </c>
      <c r="D116" s="297">
        <v>322.04417774392772</v>
      </c>
      <c r="E116" s="297">
        <v>415.89792180449479</v>
      </c>
      <c r="F116" s="297">
        <v>431.72751938105489</v>
      </c>
      <c r="G116" s="297">
        <v>453.34654048483719</v>
      </c>
      <c r="H116" s="297">
        <v>466.82027006068017</v>
      </c>
      <c r="I116" s="297">
        <v>435.32565891969949</v>
      </c>
      <c r="J116" s="297">
        <v>409.41869248739869</v>
      </c>
      <c r="K116" s="297">
        <v>304.95426980027992</v>
      </c>
      <c r="L116" s="297">
        <v>320.51335894690823</v>
      </c>
      <c r="M116" s="297">
        <v>268.46282520399058</v>
      </c>
      <c r="N116" s="297">
        <v>246.69844114347771</v>
      </c>
      <c r="O116" s="297">
        <v>204.16618333346219</v>
      </c>
      <c r="P116" s="297">
        <v>227.86297435332219</v>
      </c>
      <c r="Q116" s="297">
        <v>203.59362544113819</v>
      </c>
      <c r="R116" s="297">
        <v>257.61665144223173</v>
      </c>
      <c r="S116" s="297">
        <v>302.49710297114382</v>
      </c>
      <c r="T116" s="297">
        <v>268.62967278202183</v>
      </c>
      <c r="U116" s="297">
        <v>239.28867627708709</v>
      </c>
      <c r="V116" s="297">
        <v>199.85485570613119</v>
      </c>
      <c r="W116" s="297">
        <v>195.76214283720131</v>
      </c>
      <c r="DA116" s="122" t="s">
        <v>1795</v>
      </c>
    </row>
    <row r="117" spans="1:105" ht="12" customHeight="1" x14ac:dyDescent="0.3">
      <c r="A117" s="60" t="s">
        <v>1563</v>
      </c>
      <c r="B117" s="264">
        <v>0</v>
      </c>
      <c r="C117" s="264">
        <v>0</v>
      </c>
      <c r="D117" s="264">
        <v>0</v>
      </c>
      <c r="E117" s="264">
        <v>0</v>
      </c>
      <c r="F117" s="264">
        <v>0</v>
      </c>
      <c r="G117" s="264">
        <v>0</v>
      </c>
      <c r="H117" s="264">
        <v>0</v>
      </c>
      <c r="I117" s="264">
        <v>0</v>
      </c>
      <c r="J117" s="264">
        <v>0</v>
      </c>
      <c r="K117" s="264">
        <v>0</v>
      </c>
      <c r="L117" s="264">
        <v>0</v>
      </c>
      <c r="M117" s="264">
        <v>0</v>
      </c>
      <c r="N117" s="264">
        <v>0</v>
      </c>
      <c r="O117" s="264">
        <v>0</v>
      </c>
      <c r="P117" s="264">
        <v>0</v>
      </c>
      <c r="Q117" s="264">
        <v>0</v>
      </c>
      <c r="R117" s="264">
        <v>0</v>
      </c>
      <c r="S117" s="264">
        <v>0</v>
      </c>
      <c r="T117" s="264">
        <v>0</v>
      </c>
      <c r="U117" s="264">
        <v>0</v>
      </c>
      <c r="V117" s="264">
        <v>0</v>
      </c>
      <c r="W117" s="264">
        <v>0</v>
      </c>
      <c r="DA117" s="72" t="s">
        <v>1796</v>
      </c>
    </row>
    <row r="118" spans="1:105" ht="12" customHeight="1" x14ac:dyDescent="0.3">
      <c r="A118" s="57" t="s">
        <v>1565</v>
      </c>
      <c r="B118" s="263">
        <v>0</v>
      </c>
      <c r="C118" s="263">
        <v>0</v>
      </c>
      <c r="D118" s="263">
        <v>0</v>
      </c>
      <c r="E118" s="263">
        <v>0</v>
      </c>
      <c r="F118" s="263">
        <v>0</v>
      </c>
      <c r="G118" s="263">
        <v>0</v>
      </c>
      <c r="H118" s="263">
        <v>0</v>
      </c>
      <c r="I118" s="263">
        <v>0</v>
      </c>
      <c r="J118" s="263">
        <v>0</v>
      </c>
      <c r="K118" s="263">
        <v>0</v>
      </c>
      <c r="L118" s="263">
        <v>0</v>
      </c>
      <c r="M118" s="263">
        <v>0</v>
      </c>
      <c r="N118" s="263">
        <v>0</v>
      </c>
      <c r="O118" s="263">
        <v>0</v>
      </c>
      <c r="P118" s="263">
        <v>0</v>
      </c>
      <c r="Q118" s="263">
        <v>0</v>
      </c>
      <c r="R118" s="263">
        <v>0</v>
      </c>
      <c r="S118" s="263">
        <v>0</v>
      </c>
      <c r="T118" s="263">
        <v>0</v>
      </c>
      <c r="U118" s="263">
        <v>0</v>
      </c>
      <c r="V118" s="263">
        <v>0</v>
      </c>
      <c r="W118" s="263">
        <v>0</v>
      </c>
      <c r="DA118" s="70" t="s">
        <v>1797</v>
      </c>
    </row>
    <row r="119" spans="1:105" ht="12" customHeight="1" x14ac:dyDescent="0.3">
      <c r="A119" s="57" t="s">
        <v>1567</v>
      </c>
      <c r="B119" s="263">
        <f t="shared" ref="B119:W119" si="8">B120+B126</f>
        <v>70.887239939613892</v>
      </c>
      <c r="C119" s="263">
        <f t="shared" si="8"/>
        <v>65.302254708609127</v>
      </c>
      <c r="D119" s="263">
        <f t="shared" si="8"/>
        <v>65.368572545257408</v>
      </c>
      <c r="E119" s="263">
        <f t="shared" si="8"/>
        <v>69.900949405439434</v>
      </c>
      <c r="F119" s="263">
        <f t="shared" si="8"/>
        <v>73.184387688595592</v>
      </c>
      <c r="G119" s="263">
        <f t="shared" si="8"/>
        <v>71.57414971117376</v>
      </c>
      <c r="H119" s="263">
        <f t="shared" si="8"/>
        <v>83.246476138296401</v>
      </c>
      <c r="I119" s="263">
        <f t="shared" si="8"/>
        <v>76.487340456137517</v>
      </c>
      <c r="J119" s="263">
        <f t="shared" si="8"/>
        <v>81.407246808745342</v>
      </c>
      <c r="K119" s="263">
        <f t="shared" si="8"/>
        <v>63.553592473557053</v>
      </c>
      <c r="L119" s="263">
        <f t="shared" si="8"/>
        <v>65.586788363436966</v>
      </c>
      <c r="M119" s="263">
        <f t="shared" si="8"/>
        <v>54.575827063803693</v>
      </c>
      <c r="N119" s="263">
        <f t="shared" si="8"/>
        <v>44.690829973331191</v>
      </c>
      <c r="O119" s="263">
        <f t="shared" si="8"/>
        <v>41.018969993652313</v>
      </c>
      <c r="P119" s="263">
        <f t="shared" si="8"/>
        <v>43.975003727778528</v>
      </c>
      <c r="Q119" s="263">
        <f t="shared" si="8"/>
        <v>39.280011782993547</v>
      </c>
      <c r="R119" s="263">
        <f t="shared" si="8"/>
        <v>46.214260616941019</v>
      </c>
      <c r="S119" s="263">
        <f t="shared" si="8"/>
        <v>53.458594560632697</v>
      </c>
      <c r="T119" s="263">
        <f t="shared" si="8"/>
        <v>50.426748084358749</v>
      </c>
      <c r="U119" s="263">
        <f t="shared" si="8"/>
        <v>44.691588064880833</v>
      </c>
      <c r="V119" s="263">
        <f t="shared" si="8"/>
        <v>35.734376469849117</v>
      </c>
      <c r="W119" s="263">
        <f t="shared" si="8"/>
        <v>36.166394259025083</v>
      </c>
      <c r="DA119" s="70"/>
    </row>
    <row r="120" spans="1:105" ht="12" customHeight="1" x14ac:dyDescent="0.3">
      <c r="A120" s="60" t="s">
        <v>1568</v>
      </c>
      <c r="B120" s="264">
        <v>70.887239939613892</v>
      </c>
      <c r="C120" s="264">
        <v>65.302254708609127</v>
      </c>
      <c r="D120" s="264">
        <v>65.368572545257408</v>
      </c>
      <c r="E120" s="264">
        <v>69.900949405439434</v>
      </c>
      <c r="F120" s="264">
        <v>73.184387688595592</v>
      </c>
      <c r="G120" s="264">
        <v>71.57414971117376</v>
      </c>
      <c r="H120" s="264">
        <v>83.246476138296401</v>
      </c>
      <c r="I120" s="264">
        <v>76.487340456137517</v>
      </c>
      <c r="J120" s="264">
        <v>81.407246808745342</v>
      </c>
      <c r="K120" s="264">
        <v>63.553592473557053</v>
      </c>
      <c r="L120" s="264">
        <v>65.586788363436966</v>
      </c>
      <c r="M120" s="264">
        <v>54.575827063803693</v>
      </c>
      <c r="N120" s="264">
        <v>44.690829973331191</v>
      </c>
      <c r="O120" s="264">
        <v>41.018969993652313</v>
      </c>
      <c r="P120" s="264">
        <v>43.975003727778528</v>
      </c>
      <c r="Q120" s="264">
        <v>39.280011782993547</v>
      </c>
      <c r="R120" s="264">
        <v>46.214260616941019</v>
      </c>
      <c r="S120" s="264">
        <v>53.458594560632697</v>
      </c>
      <c r="T120" s="264">
        <v>50.426748084358749</v>
      </c>
      <c r="U120" s="264">
        <v>44.691588064880833</v>
      </c>
      <c r="V120" s="264">
        <v>35.734376469849117</v>
      </c>
      <c r="W120" s="264">
        <v>36.166394259025083</v>
      </c>
      <c r="DA120" s="72" t="s">
        <v>1798</v>
      </c>
    </row>
    <row r="121" spans="1:105" ht="12" customHeight="1" x14ac:dyDescent="0.3">
      <c r="A121" s="59" t="s">
        <v>30</v>
      </c>
      <c r="B121" s="232">
        <v>33.819868141934307</v>
      </c>
      <c r="C121" s="232">
        <v>27.639652626406139</v>
      </c>
      <c r="D121" s="232">
        <v>27.66083907095156</v>
      </c>
      <c r="E121" s="232">
        <v>17.93069749391471</v>
      </c>
      <c r="F121" s="232">
        <v>20.59989421994673</v>
      </c>
      <c r="G121" s="232">
        <v>19.23682712922529</v>
      </c>
      <c r="H121" s="232">
        <v>26.244662790907441</v>
      </c>
      <c r="I121" s="232">
        <v>24.64648357915452</v>
      </c>
      <c r="J121" s="232">
        <v>27.57068035870552</v>
      </c>
      <c r="K121" s="232">
        <v>20.655454488725731</v>
      </c>
      <c r="L121" s="232">
        <v>29.584498498609619</v>
      </c>
      <c r="M121" s="232">
        <v>22.681341791491089</v>
      </c>
      <c r="N121" s="232">
        <v>19.846133987092571</v>
      </c>
      <c r="O121" s="232">
        <v>21.033058224483479</v>
      </c>
      <c r="P121" s="232">
        <v>23.102163204870848</v>
      </c>
      <c r="Q121" s="232">
        <v>20.676195611998139</v>
      </c>
      <c r="R121" s="232">
        <v>23.165765458724209</v>
      </c>
      <c r="S121" s="232">
        <v>26.430459554462821</v>
      </c>
      <c r="T121" s="232">
        <v>26.253510270558088</v>
      </c>
      <c r="U121" s="232">
        <v>23.363528557257769</v>
      </c>
      <c r="V121" s="232">
        <v>16.613452930389531</v>
      </c>
      <c r="W121" s="232">
        <v>17.62250491816539</v>
      </c>
      <c r="DA121" s="71" t="s">
        <v>1799</v>
      </c>
    </row>
    <row r="122" spans="1:105" ht="12" customHeight="1" x14ac:dyDescent="0.3">
      <c r="A122" s="59" t="s">
        <v>33</v>
      </c>
      <c r="B122" s="297">
        <v>7.3083102342586775E-2</v>
      </c>
      <c r="C122" s="297">
        <v>0</v>
      </c>
      <c r="D122" s="297">
        <v>0</v>
      </c>
      <c r="E122" s="297">
        <v>0</v>
      </c>
      <c r="F122" s="297">
        <v>0</v>
      </c>
      <c r="G122" s="297">
        <v>0</v>
      </c>
      <c r="H122" s="297">
        <v>0</v>
      </c>
      <c r="I122" s="297">
        <v>0</v>
      </c>
      <c r="J122" s="297">
        <v>0</v>
      </c>
      <c r="K122" s="297">
        <v>0</v>
      </c>
      <c r="L122" s="297">
        <v>0</v>
      </c>
      <c r="M122" s="297">
        <v>0</v>
      </c>
      <c r="N122" s="297">
        <v>0</v>
      </c>
      <c r="O122" s="297">
        <v>0</v>
      </c>
      <c r="P122" s="297">
        <v>0</v>
      </c>
      <c r="Q122" s="297">
        <v>0</v>
      </c>
      <c r="R122" s="297">
        <v>0</v>
      </c>
      <c r="S122" s="297">
        <v>0</v>
      </c>
      <c r="T122" s="297">
        <v>0</v>
      </c>
      <c r="U122" s="297">
        <v>0</v>
      </c>
      <c r="V122" s="297">
        <v>0</v>
      </c>
      <c r="W122" s="297">
        <v>0</v>
      </c>
      <c r="DA122" s="122" t="s">
        <v>1800</v>
      </c>
    </row>
    <row r="123" spans="1:105" ht="12" customHeight="1" x14ac:dyDescent="0.3">
      <c r="A123" s="59" t="s">
        <v>160</v>
      </c>
      <c r="B123" s="297">
        <v>7.8310163685819598E-2</v>
      </c>
      <c r="C123" s="297">
        <v>0.68663100983600167</v>
      </c>
      <c r="D123" s="297">
        <v>0.74746829381889068</v>
      </c>
      <c r="E123" s="297">
        <v>0.76660593654464904</v>
      </c>
      <c r="F123" s="297">
        <v>0.95506899920904897</v>
      </c>
      <c r="G123" s="297">
        <v>0.76451590337899333</v>
      </c>
      <c r="H123" s="297">
        <v>0.70457119336235685</v>
      </c>
      <c r="I123" s="297">
        <v>0.49324795706011682</v>
      </c>
      <c r="J123" s="297">
        <v>0.50502132814450151</v>
      </c>
      <c r="K123" s="297">
        <v>0.25210409133866851</v>
      </c>
      <c r="L123" s="297">
        <v>0.32970978542397877</v>
      </c>
      <c r="M123" s="297">
        <v>0.25685697499182347</v>
      </c>
      <c r="N123" s="297">
        <v>0.44662446342057471</v>
      </c>
      <c r="O123" s="297">
        <v>0.43216056482556992</v>
      </c>
      <c r="P123" s="297">
        <v>0.41771405725162342</v>
      </c>
      <c r="Q123" s="297">
        <v>0.41987723178420139</v>
      </c>
      <c r="R123" s="297">
        <v>0.37839304414129038</v>
      </c>
      <c r="S123" s="297">
        <v>0.47126575416532629</v>
      </c>
      <c r="T123" s="297">
        <v>0.42484174807520431</v>
      </c>
      <c r="U123" s="297">
        <v>0.37509630382258358</v>
      </c>
      <c r="V123" s="297">
        <v>1.6075151437232</v>
      </c>
      <c r="W123" s="297">
        <v>1.4595556369336879</v>
      </c>
      <c r="DA123" s="122" t="s">
        <v>1801</v>
      </c>
    </row>
    <row r="124" spans="1:105" ht="12" customHeight="1" x14ac:dyDescent="0.3">
      <c r="A124" s="59" t="s">
        <v>70</v>
      </c>
      <c r="B124" s="297">
        <v>11.38088353758012</v>
      </c>
      <c r="C124" s="297">
        <v>10.067895571385289</v>
      </c>
      <c r="D124" s="297">
        <v>10.029174017519489</v>
      </c>
      <c r="E124" s="297">
        <v>16.423992683090191</v>
      </c>
      <c r="F124" s="297">
        <v>15.52601386451941</v>
      </c>
      <c r="G124" s="297">
        <v>13.66149557913047</v>
      </c>
      <c r="H124" s="297">
        <v>17.25918427700503</v>
      </c>
      <c r="I124" s="297">
        <v>14.943302255923999</v>
      </c>
      <c r="J124" s="297">
        <v>19.093720335109602</v>
      </c>
      <c r="K124" s="297">
        <v>17.144094072497499</v>
      </c>
      <c r="L124" s="297">
        <v>8.869504336138057</v>
      </c>
      <c r="M124" s="297">
        <v>9.1873021647819719</v>
      </c>
      <c r="N124" s="297">
        <v>3.767801928316008</v>
      </c>
      <c r="O124" s="297">
        <v>2.4802610569118548</v>
      </c>
      <c r="P124" s="297">
        <v>1.399981367353019</v>
      </c>
      <c r="Q124" s="297">
        <v>1.158329206517539</v>
      </c>
      <c r="R124" s="297">
        <v>1.126792206433596</v>
      </c>
      <c r="S124" s="297">
        <v>1.2604111271594849</v>
      </c>
      <c r="T124" s="297">
        <v>1.284117228418769</v>
      </c>
      <c r="U124" s="297">
        <v>0.94233857388335807</v>
      </c>
      <c r="V124" s="297">
        <v>0.80045498639623136</v>
      </c>
      <c r="W124" s="297">
        <v>0.71363527385344472</v>
      </c>
      <c r="DA124" s="122" t="s">
        <v>1802</v>
      </c>
    </row>
    <row r="125" spans="1:105" ht="12" customHeight="1" x14ac:dyDescent="0.3">
      <c r="A125" s="59" t="s">
        <v>162</v>
      </c>
      <c r="B125" s="297">
        <v>25.535094994071041</v>
      </c>
      <c r="C125" s="297">
        <v>26.908075500981699</v>
      </c>
      <c r="D125" s="297">
        <v>26.931091162967459</v>
      </c>
      <c r="E125" s="297">
        <v>34.779653291889879</v>
      </c>
      <c r="F125" s="297">
        <v>36.103410604920413</v>
      </c>
      <c r="G125" s="297">
        <v>37.911311099438997</v>
      </c>
      <c r="H125" s="297">
        <v>39.038057877021572</v>
      </c>
      <c r="I125" s="297">
        <v>36.404306663998881</v>
      </c>
      <c r="J125" s="297">
        <v>34.237824786785723</v>
      </c>
      <c r="K125" s="297">
        <v>25.501939820995151</v>
      </c>
      <c r="L125" s="297">
        <v>26.803075743265321</v>
      </c>
      <c r="M125" s="297">
        <v>22.450326132538809</v>
      </c>
      <c r="N125" s="297">
        <v>20.630269594502028</v>
      </c>
      <c r="O125" s="297">
        <v>17.073490147431411</v>
      </c>
      <c r="P125" s="297">
        <v>19.055145098303029</v>
      </c>
      <c r="Q125" s="297">
        <v>17.02560973269366</v>
      </c>
      <c r="R125" s="297">
        <v>21.54330990764192</v>
      </c>
      <c r="S125" s="297">
        <v>25.296458124845071</v>
      </c>
      <c r="T125" s="297">
        <v>22.46427883730669</v>
      </c>
      <c r="U125" s="297">
        <v>20.01062462991711</v>
      </c>
      <c r="V125" s="297">
        <v>16.712953409340159</v>
      </c>
      <c r="W125" s="297">
        <v>16.370698430072562</v>
      </c>
      <c r="DA125" s="122" t="s">
        <v>1803</v>
      </c>
    </row>
    <row r="126" spans="1:105" ht="12" customHeight="1" x14ac:dyDescent="0.3">
      <c r="A126" s="60" t="s">
        <v>1575</v>
      </c>
      <c r="B126" s="264">
        <v>0</v>
      </c>
      <c r="C126" s="264">
        <v>0</v>
      </c>
      <c r="D126" s="264">
        <v>0</v>
      </c>
      <c r="E126" s="264">
        <v>0</v>
      </c>
      <c r="F126" s="264">
        <v>0</v>
      </c>
      <c r="G126" s="264">
        <v>0</v>
      </c>
      <c r="H126" s="264">
        <v>0</v>
      </c>
      <c r="I126" s="264">
        <v>0</v>
      </c>
      <c r="J126" s="264">
        <v>0</v>
      </c>
      <c r="K126" s="264">
        <v>0</v>
      </c>
      <c r="L126" s="264">
        <v>0</v>
      </c>
      <c r="M126" s="264">
        <v>0</v>
      </c>
      <c r="N126" s="264">
        <v>0</v>
      </c>
      <c r="O126" s="264">
        <v>0</v>
      </c>
      <c r="P126" s="264">
        <v>0</v>
      </c>
      <c r="Q126" s="264">
        <v>0</v>
      </c>
      <c r="R126" s="264">
        <v>0</v>
      </c>
      <c r="S126" s="264">
        <v>0</v>
      </c>
      <c r="T126" s="264">
        <v>0</v>
      </c>
      <c r="U126" s="264">
        <v>0</v>
      </c>
      <c r="V126" s="264">
        <v>0</v>
      </c>
      <c r="W126" s="264">
        <v>0</v>
      </c>
      <c r="DA126" s="72" t="s">
        <v>1804</v>
      </c>
    </row>
    <row r="127" spans="1:105" ht="12" customHeight="1" x14ac:dyDescent="0.3">
      <c r="A127" s="133" t="s">
        <v>1577</v>
      </c>
      <c r="B127" s="263">
        <v>0</v>
      </c>
      <c r="C127" s="263">
        <v>0</v>
      </c>
      <c r="D127" s="263">
        <v>0</v>
      </c>
      <c r="E127" s="263">
        <v>0</v>
      </c>
      <c r="F127" s="263">
        <v>0</v>
      </c>
      <c r="G127" s="263">
        <v>0</v>
      </c>
      <c r="H127" s="263">
        <v>0</v>
      </c>
      <c r="I127" s="263">
        <v>0</v>
      </c>
      <c r="J127" s="263">
        <v>0</v>
      </c>
      <c r="K127" s="263">
        <v>0</v>
      </c>
      <c r="L127" s="263">
        <v>0</v>
      </c>
      <c r="M127" s="263">
        <v>0</v>
      </c>
      <c r="N127" s="263">
        <v>0</v>
      </c>
      <c r="O127" s="263">
        <v>0</v>
      </c>
      <c r="P127" s="263">
        <v>0</v>
      </c>
      <c r="Q127" s="263">
        <v>0</v>
      </c>
      <c r="R127" s="263">
        <v>0</v>
      </c>
      <c r="S127" s="263">
        <v>0</v>
      </c>
      <c r="T127" s="263">
        <v>0</v>
      </c>
      <c r="U127" s="263">
        <v>0</v>
      </c>
      <c r="V127" s="263">
        <v>0</v>
      </c>
      <c r="W127" s="263">
        <v>0</v>
      </c>
      <c r="DA127" s="70" t="s">
        <v>1805</v>
      </c>
    </row>
    <row r="128" spans="1:105" ht="12" customHeight="1" x14ac:dyDescent="0.3">
      <c r="A128" s="100" t="s">
        <v>106</v>
      </c>
      <c r="B128" s="281">
        <v>241.69590916636599</v>
      </c>
      <c r="C128" s="281">
        <v>246.587373071716</v>
      </c>
      <c r="D128" s="281">
        <v>264.14554091860902</v>
      </c>
      <c r="E128" s="281">
        <v>248.93365752899899</v>
      </c>
      <c r="F128" s="281">
        <v>256.15336705935999</v>
      </c>
      <c r="G128" s="281">
        <v>275.17658</v>
      </c>
      <c r="H128" s="281">
        <v>273.77193999999997</v>
      </c>
      <c r="I128" s="281">
        <v>265.41771</v>
      </c>
      <c r="J128" s="281">
        <v>270.45427000000001</v>
      </c>
      <c r="K128" s="281">
        <v>206.19135</v>
      </c>
      <c r="L128" s="281">
        <v>228.83976000000001</v>
      </c>
      <c r="M128" s="281">
        <v>233.21426</v>
      </c>
      <c r="N128" s="281">
        <v>188.43787</v>
      </c>
      <c r="O128" s="281">
        <v>167.88845000000001</v>
      </c>
      <c r="P128" s="281">
        <v>159.56237999999999</v>
      </c>
      <c r="Q128" s="281">
        <v>167.79931999999999</v>
      </c>
      <c r="R128" s="281">
        <v>170.05107000000001</v>
      </c>
      <c r="S128" s="281">
        <v>164.19820000000001</v>
      </c>
      <c r="T128" s="281">
        <v>157.78344999999999</v>
      </c>
      <c r="U128" s="281">
        <v>135.24994000000001</v>
      </c>
      <c r="V128" s="281">
        <v>108.35249</v>
      </c>
      <c r="W128" s="281">
        <v>155.77828</v>
      </c>
      <c r="DA128" s="105" t="s">
        <v>1806</v>
      </c>
    </row>
    <row r="129" spans="1:105" ht="12" customHeight="1" x14ac:dyDescent="0.3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3">
      <c r="A130" s="32" t="s">
        <v>431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3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3">
      <c r="A132" s="35" t="s">
        <v>49</v>
      </c>
      <c r="B132" s="234">
        <f t="shared" ref="B132:W132" si="9">SUM(B133:B138,B140:B141,B139,B144)</f>
        <v>1</v>
      </c>
      <c r="C132" s="234">
        <f t="shared" si="9"/>
        <v>1</v>
      </c>
      <c r="D132" s="234">
        <f t="shared" si="9"/>
        <v>1</v>
      </c>
      <c r="E132" s="234">
        <f t="shared" si="9"/>
        <v>0.99999999999999989</v>
      </c>
      <c r="F132" s="234">
        <f t="shared" si="9"/>
        <v>1</v>
      </c>
      <c r="G132" s="234">
        <f t="shared" si="9"/>
        <v>1</v>
      </c>
      <c r="H132" s="234">
        <f t="shared" si="9"/>
        <v>1</v>
      </c>
      <c r="I132" s="234">
        <f t="shared" si="9"/>
        <v>1</v>
      </c>
      <c r="J132" s="234">
        <f t="shared" si="9"/>
        <v>1</v>
      </c>
      <c r="K132" s="234">
        <f t="shared" si="9"/>
        <v>1</v>
      </c>
      <c r="L132" s="234">
        <f t="shared" si="9"/>
        <v>1</v>
      </c>
      <c r="M132" s="234">
        <f t="shared" si="9"/>
        <v>1</v>
      </c>
      <c r="N132" s="234">
        <f t="shared" si="9"/>
        <v>1</v>
      </c>
      <c r="O132" s="234">
        <f t="shared" si="9"/>
        <v>1</v>
      </c>
      <c r="P132" s="234">
        <f t="shared" si="9"/>
        <v>1</v>
      </c>
      <c r="Q132" s="234">
        <f t="shared" si="9"/>
        <v>1</v>
      </c>
      <c r="R132" s="234">
        <f t="shared" si="9"/>
        <v>1</v>
      </c>
      <c r="S132" s="234">
        <f t="shared" si="9"/>
        <v>1</v>
      </c>
      <c r="T132" s="234">
        <f t="shared" si="9"/>
        <v>1</v>
      </c>
      <c r="U132" s="234">
        <f t="shared" si="9"/>
        <v>1</v>
      </c>
      <c r="V132" s="234">
        <f t="shared" si="9"/>
        <v>0.99999999999999989</v>
      </c>
      <c r="W132" s="234">
        <f t="shared" si="9"/>
        <v>1</v>
      </c>
      <c r="DA132" s="95"/>
    </row>
    <row r="133" spans="1:105" ht="12" customHeight="1" x14ac:dyDescent="0.3">
      <c r="A133" s="55" t="s">
        <v>92</v>
      </c>
      <c r="B133" s="268">
        <f t="shared" ref="B133:W133" si="10">IF(B$6=0,0,B$6/B$5)</f>
        <v>0</v>
      </c>
      <c r="C133" s="268">
        <f t="shared" si="10"/>
        <v>0</v>
      </c>
      <c r="D133" s="268">
        <f t="shared" si="10"/>
        <v>0</v>
      </c>
      <c r="E133" s="268">
        <f t="shared" si="10"/>
        <v>0</v>
      </c>
      <c r="F133" s="268">
        <f t="shared" si="10"/>
        <v>0</v>
      </c>
      <c r="G133" s="268">
        <f t="shared" si="10"/>
        <v>0</v>
      </c>
      <c r="H133" s="268">
        <f t="shared" si="10"/>
        <v>0</v>
      </c>
      <c r="I133" s="268">
        <f t="shared" si="10"/>
        <v>0</v>
      </c>
      <c r="J133" s="268">
        <f t="shared" si="10"/>
        <v>0</v>
      </c>
      <c r="K133" s="268">
        <f t="shared" si="10"/>
        <v>0</v>
      </c>
      <c r="L133" s="268">
        <f t="shared" si="10"/>
        <v>0</v>
      </c>
      <c r="M133" s="268">
        <f t="shared" si="10"/>
        <v>0</v>
      </c>
      <c r="N133" s="268">
        <f t="shared" si="10"/>
        <v>0</v>
      </c>
      <c r="O133" s="268">
        <f t="shared" si="10"/>
        <v>0</v>
      </c>
      <c r="P133" s="268">
        <f t="shared" si="10"/>
        <v>0</v>
      </c>
      <c r="Q133" s="268">
        <f t="shared" si="10"/>
        <v>0</v>
      </c>
      <c r="R133" s="268">
        <f t="shared" si="10"/>
        <v>0</v>
      </c>
      <c r="S133" s="268">
        <f t="shared" si="10"/>
        <v>0</v>
      </c>
      <c r="T133" s="268">
        <f t="shared" si="10"/>
        <v>0</v>
      </c>
      <c r="U133" s="268">
        <f t="shared" si="10"/>
        <v>0</v>
      </c>
      <c r="V133" s="268">
        <f t="shared" si="10"/>
        <v>0</v>
      </c>
      <c r="W133" s="268">
        <f t="shared" si="10"/>
        <v>0</v>
      </c>
      <c r="DA133" s="76"/>
    </row>
    <row r="134" spans="1:105" ht="12" customHeight="1" x14ac:dyDescent="0.3">
      <c r="A134" s="202" t="s">
        <v>93</v>
      </c>
      <c r="B134" s="269">
        <f t="shared" ref="B134:W134" si="11">IF(B$7=0,0,B$7/B$5)</f>
        <v>0</v>
      </c>
      <c r="C134" s="269">
        <f t="shared" si="11"/>
        <v>0</v>
      </c>
      <c r="D134" s="269">
        <f t="shared" si="11"/>
        <v>0</v>
      </c>
      <c r="E134" s="269">
        <f t="shared" si="11"/>
        <v>0</v>
      </c>
      <c r="F134" s="269">
        <f t="shared" si="11"/>
        <v>0</v>
      </c>
      <c r="G134" s="269">
        <f t="shared" si="11"/>
        <v>0</v>
      </c>
      <c r="H134" s="269">
        <f t="shared" si="11"/>
        <v>0</v>
      </c>
      <c r="I134" s="269">
        <f t="shared" si="11"/>
        <v>0</v>
      </c>
      <c r="J134" s="269">
        <f t="shared" si="11"/>
        <v>0</v>
      </c>
      <c r="K134" s="269">
        <f t="shared" si="11"/>
        <v>0</v>
      </c>
      <c r="L134" s="269">
        <f t="shared" si="11"/>
        <v>0</v>
      </c>
      <c r="M134" s="269">
        <f t="shared" si="11"/>
        <v>0</v>
      </c>
      <c r="N134" s="269">
        <f t="shared" si="11"/>
        <v>0</v>
      </c>
      <c r="O134" s="269">
        <f t="shared" si="11"/>
        <v>0</v>
      </c>
      <c r="P134" s="269">
        <f t="shared" si="11"/>
        <v>0</v>
      </c>
      <c r="Q134" s="269">
        <f t="shared" si="11"/>
        <v>0</v>
      </c>
      <c r="R134" s="269">
        <f t="shared" si="11"/>
        <v>0</v>
      </c>
      <c r="S134" s="269">
        <f t="shared" si="11"/>
        <v>0</v>
      </c>
      <c r="T134" s="269">
        <f t="shared" si="11"/>
        <v>0</v>
      </c>
      <c r="U134" s="269">
        <f t="shared" si="11"/>
        <v>0</v>
      </c>
      <c r="V134" s="269">
        <f t="shared" si="11"/>
        <v>0</v>
      </c>
      <c r="W134" s="269">
        <f t="shared" si="11"/>
        <v>0</v>
      </c>
      <c r="DA134" s="77"/>
    </row>
    <row r="135" spans="1:105" ht="12" customHeight="1" x14ac:dyDescent="0.3">
      <c r="A135" s="202" t="s">
        <v>94</v>
      </c>
      <c r="B135" s="269">
        <f t="shared" ref="B135:W135" si="12">IF(B$8=0,0,B$8/B$5)</f>
        <v>0</v>
      </c>
      <c r="C135" s="269">
        <f t="shared" si="12"/>
        <v>0</v>
      </c>
      <c r="D135" s="269">
        <f t="shared" si="12"/>
        <v>0</v>
      </c>
      <c r="E135" s="269">
        <f t="shared" si="12"/>
        <v>0</v>
      </c>
      <c r="F135" s="269">
        <f t="shared" si="12"/>
        <v>0</v>
      </c>
      <c r="G135" s="269">
        <f t="shared" si="12"/>
        <v>0</v>
      </c>
      <c r="H135" s="269">
        <f t="shared" si="12"/>
        <v>0</v>
      </c>
      <c r="I135" s="269">
        <f t="shared" si="12"/>
        <v>0</v>
      </c>
      <c r="J135" s="269">
        <f t="shared" si="12"/>
        <v>0</v>
      </c>
      <c r="K135" s="269">
        <f t="shared" si="12"/>
        <v>0</v>
      </c>
      <c r="L135" s="269">
        <f t="shared" si="12"/>
        <v>0</v>
      </c>
      <c r="M135" s="269">
        <f t="shared" si="12"/>
        <v>0</v>
      </c>
      <c r="N135" s="269">
        <f t="shared" si="12"/>
        <v>0</v>
      </c>
      <c r="O135" s="269">
        <f t="shared" si="12"/>
        <v>0</v>
      </c>
      <c r="P135" s="269">
        <f t="shared" si="12"/>
        <v>0</v>
      </c>
      <c r="Q135" s="269">
        <f t="shared" si="12"/>
        <v>0</v>
      </c>
      <c r="R135" s="269">
        <f t="shared" si="12"/>
        <v>0</v>
      </c>
      <c r="S135" s="269">
        <f t="shared" si="12"/>
        <v>0</v>
      </c>
      <c r="T135" s="269">
        <f t="shared" si="12"/>
        <v>0</v>
      </c>
      <c r="U135" s="269">
        <f t="shared" si="12"/>
        <v>0</v>
      </c>
      <c r="V135" s="269">
        <f t="shared" si="12"/>
        <v>0</v>
      </c>
      <c r="W135" s="269">
        <f t="shared" si="12"/>
        <v>0</v>
      </c>
      <c r="DA135" s="77"/>
    </row>
    <row r="136" spans="1:105" ht="12" customHeight="1" x14ac:dyDescent="0.3">
      <c r="A136" s="202" t="s">
        <v>95</v>
      </c>
      <c r="B136" s="269">
        <f t="shared" ref="B136:W136" si="13">IF(B$9=0,0,B$9/B$5)</f>
        <v>0</v>
      </c>
      <c r="C136" s="269">
        <f t="shared" si="13"/>
        <v>0</v>
      </c>
      <c r="D136" s="269">
        <f t="shared" si="13"/>
        <v>0</v>
      </c>
      <c r="E136" s="269">
        <f t="shared" si="13"/>
        <v>0</v>
      </c>
      <c r="F136" s="269">
        <f t="shared" si="13"/>
        <v>0</v>
      </c>
      <c r="G136" s="269">
        <f t="shared" si="13"/>
        <v>0</v>
      </c>
      <c r="H136" s="269">
        <f t="shared" si="13"/>
        <v>0</v>
      </c>
      <c r="I136" s="269">
        <f t="shared" si="13"/>
        <v>0</v>
      </c>
      <c r="J136" s="269">
        <f t="shared" si="13"/>
        <v>0</v>
      </c>
      <c r="K136" s="269">
        <f t="shared" si="13"/>
        <v>0</v>
      </c>
      <c r="L136" s="269">
        <f t="shared" si="13"/>
        <v>0</v>
      </c>
      <c r="M136" s="269">
        <f t="shared" si="13"/>
        <v>0</v>
      </c>
      <c r="N136" s="269">
        <f t="shared" si="13"/>
        <v>0</v>
      </c>
      <c r="O136" s="269">
        <f t="shared" si="13"/>
        <v>0</v>
      </c>
      <c r="P136" s="269">
        <f t="shared" si="13"/>
        <v>0</v>
      </c>
      <c r="Q136" s="269">
        <f t="shared" si="13"/>
        <v>0</v>
      </c>
      <c r="R136" s="269">
        <f t="shared" si="13"/>
        <v>0</v>
      </c>
      <c r="S136" s="269">
        <f t="shared" si="13"/>
        <v>0</v>
      </c>
      <c r="T136" s="269">
        <f t="shared" si="13"/>
        <v>0</v>
      </c>
      <c r="U136" s="269">
        <f t="shared" si="13"/>
        <v>0</v>
      </c>
      <c r="V136" s="269">
        <f t="shared" si="13"/>
        <v>0</v>
      </c>
      <c r="W136" s="269">
        <f t="shared" si="13"/>
        <v>0</v>
      </c>
      <c r="DA136" s="77"/>
    </row>
    <row r="137" spans="1:105" ht="12" customHeight="1" x14ac:dyDescent="0.3">
      <c r="A137" s="56" t="s">
        <v>96</v>
      </c>
      <c r="B137" s="270">
        <f t="shared" ref="B137:W137" si="14">IF(B$10=0,0,B$10/B$5)</f>
        <v>4.7895477674312264E-4</v>
      </c>
      <c r="C137" s="270">
        <f t="shared" si="14"/>
        <v>4.4165084645371428E-4</v>
      </c>
      <c r="D137" s="270">
        <f t="shared" si="14"/>
        <v>3.9326115078026317E-4</v>
      </c>
      <c r="E137" s="270">
        <f t="shared" si="14"/>
        <v>4.8085734190587791E-4</v>
      </c>
      <c r="F137" s="270">
        <f t="shared" si="14"/>
        <v>5.2891915863603073E-4</v>
      </c>
      <c r="G137" s="270">
        <f t="shared" si="14"/>
        <v>5.9220143149900655E-4</v>
      </c>
      <c r="H137" s="270">
        <f t="shared" si="14"/>
        <v>5.9567266877894422E-4</v>
      </c>
      <c r="I137" s="270">
        <f t="shared" si="14"/>
        <v>5.0869488971191511E-4</v>
      </c>
      <c r="J137" s="270">
        <f t="shared" si="14"/>
        <v>5.2340109143333784E-4</v>
      </c>
      <c r="K137" s="270">
        <f t="shared" si="14"/>
        <v>5.072875545931811E-4</v>
      </c>
      <c r="L137" s="270">
        <f t="shared" si="14"/>
        <v>5.7437450161538204E-4</v>
      </c>
      <c r="M137" s="270">
        <f t="shared" si="14"/>
        <v>4.9739144043746289E-4</v>
      </c>
      <c r="N137" s="270">
        <f t="shared" si="14"/>
        <v>5.0609042342559759E-4</v>
      </c>
      <c r="O137" s="270">
        <f t="shared" si="14"/>
        <v>5.2952179232618353E-4</v>
      </c>
      <c r="P137" s="270">
        <f t="shared" si="14"/>
        <v>4.9485834552827704E-4</v>
      </c>
      <c r="Q137" s="270">
        <f t="shared" si="14"/>
        <v>5.0091157856800279E-4</v>
      </c>
      <c r="R137" s="270">
        <f t="shared" si="14"/>
        <v>5.3831835416498096E-4</v>
      </c>
      <c r="S137" s="270">
        <f t="shared" si="14"/>
        <v>5.8238280487133776E-4</v>
      </c>
      <c r="T137" s="270">
        <f t="shared" si="14"/>
        <v>5.5663354140860714E-4</v>
      </c>
      <c r="U137" s="270">
        <f t="shared" si="14"/>
        <v>5.5456325047454594E-4</v>
      </c>
      <c r="V137" s="270">
        <f t="shared" si="14"/>
        <v>5.8918306731476635E-4</v>
      </c>
      <c r="W137" s="270">
        <f t="shared" si="14"/>
        <v>6.0432051558741834E-4</v>
      </c>
      <c r="DA137" s="78"/>
    </row>
    <row r="138" spans="1:105" ht="12" customHeight="1" x14ac:dyDescent="0.3">
      <c r="A138" s="203" t="s">
        <v>1452</v>
      </c>
      <c r="B138" s="271">
        <f t="shared" ref="B138:W138" si="15">IF(B$16=0,0,B$16/B$5)</f>
        <v>0</v>
      </c>
      <c r="C138" s="271">
        <f t="shared" si="15"/>
        <v>0</v>
      </c>
      <c r="D138" s="271">
        <f t="shared" si="15"/>
        <v>0</v>
      </c>
      <c r="E138" s="271">
        <f t="shared" si="15"/>
        <v>0</v>
      </c>
      <c r="F138" s="271">
        <f t="shared" si="15"/>
        <v>0</v>
      </c>
      <c r="G138" s="271">
        <f t="shared" si="15"/>
        <v>0</v>
      </c>
      <c r="H138" s="271">
        <f t="shared" si="15"/>
        <v>0</v>
      </c>
      <c r="I138" s="271">
        <f t="shared" si="15"/>
        <v>0</v>
      </c>
      <c r="J138" s="271">
        <f t="shared" si="15"/>
        <v>0</v>
      </c>
      <c r="K138" s="271">
        <f t="shared" si="15"/>
        <v>0</v>
      </c>
      <c r="L138" s="271">
        <f t="shared" si="15"/>
        <v>0</v>
      </c>
      <c r="M138" s="271">
        <f t="shared" si="15"/>
        <v>0</v>
      </c>
      <c r="N138" s="271">
        <f t="shared" si="15"/>
        <v>0</v>
      </c>
      <c r="O138" s="271">
        <f t="shared" si="15"/>
        <v>0</v>
      </c>
      <c r="P138" s="271">
        <f t="shared" si="15"/>
        <v>0</v>
      </c>
      <c r="Q138" s="271">
        <f t="shared" si="15"/>
        <v>0</v>
      </c>
      <c r="R138" s="271">
        <f t="shared" si="15"/>
        <v>0</v>
      </c>
      <c r="S138" s="271">
        <f t="shared" si="15"/>
        <v>0</v>
      </c>
      <c r="T138" s="271">
        <f t="shared" si="15"/>
        <v>0</v>
      </c>
      <c r="U138" s="271">
        <f t="shared" si="15"/>
        <v>0</v>
      </c>
      <c r="V138" s="271">
        <f t="shared" si="15"/>
        <v>0</v>
      </c>
      <c r="W138" s="271">
        <f t="shared" si="15"/>
        <v>0</v>
      </c>
      <c r="DA138" s="79"/>
    </row>
    <row r="139" spans="1:105" ht="12" customHeight="1" x14ac:dyDescent="0.3">
      <c r="A139" s="203" t="s">
        <v>1454</v>
      </c>
      <c r="B139" s="271">
        <f t="shared" ref="B139:W139" si="16">IF(B$17=0,0,B$17/B$5)</f>
        <v>9.8823555078068462E-2</v>
      </c>
      <c r="C139" s="271">
        <f t="shared" si="16"/>
        <v>9.4781402259109582E-2</v>
      </c>
      <c r="D139" s="271">
        <f t="shared" si="16"/>
        <v>9.1105970872625466E-2</v>
      </c>
      <c r="E139" s="271">
        <f t="shared" si="16"/>
        <v>9.1185169267033545E-2</v>
      </c>
      <c r="F139" s="271">
        <f t="shared" si="16"/>
        <v>9.2442072021853325E-2</v>
      </c>
      <c r="G139" s="271">
        <f t="shared" si="16"/>
        <v>9.8553467632415237E-2</v>
      </c>
      <c r="H139" s="271">
        <f t="shared" si="16"/>
        <v>9.351131662683855E-2</v>
      </c>
      <c r="I139" s="271">
        <f t="shared" si="16"/>
        <v>8.4463854208785299E-2</v>
      </c>
      <c r="J139" s="271">
        <f t="shared" si="16"/>
        <v>8.4459197527057536E-2</v>
      </c>
      <c r="K139" s="271">
        <f t="shared" si="16"/>
        <v>9.1828511137365315E-2</v>
      </c>
      <c r="L139" s="271">
        <f t="shared" si="16"/>
        <v>9.7355352933558487E-2</v>
      </c>
      <c r="M139" s="271">
        <f t="shared" si="16"/>
        <v>0.10029198533314869</v>
      </c>
      <c r="N139" s="271">
        <f t="shared" si="16"/>
        <v>9.4321425304134357E-2</v>
      </c>
      <c r="O139" s="271">
        <f t="shared" si="16"/>
        <v>9.6303131050339039E-2</v>
      </c>
      <c r="P139" s="271">
        <f t="shared" si="16"/>
        <v>9.2661469972834684E-2</v>
      </c>
      <c r="Q139" s="271">
        <f t="shared" si="16"/>
        <v>8.9351141940113094E-2</v>
      </c>
      <c r="R139" s="271">
        <f t="shared" si="16"/>
        <v>9.3344967822661148E-2</v>
      </c>
      <c r="S139" s="271">
        <f t="shared" si="16"/>
        <v>9.09227411738181E-2</v>
      </c>
      <c r="T139" s="271">
        <f t="shared" si="16"/>
        <v>9.0142081693965051E-2</v>
      </c>
      <c r="U139" s="271">
        <f t="shared" si="16"/>
        <v>9.1273450374807399E-2</v>
      </c>
      <c r="V139" s="271">
        <f t="shared" si="16"/>
        <v>9.4990883677977367E-2</v>
      </c>
      <c r="W139" s="271">
        <f t="shared" si="16"/>
        <v>9.4553381911872458E-2</v>
      </c>
      <c r="DA139" s="79"/>
    </row>
    <row r="140" spans="1:105" ht="12" customHeight="1" x14ac:dyDescent="0.3">
      <c r="A140" s="203" t="s">
        <v>1463</v>
      </c>
      <c r="B140" s="271">
        <f t="shared" ref="B140:W140" si="17">IF(B$25=0,0,B$25/B$5)</f>
        <v>0.14082414131487242</v>
      </c>
      <c r="C140" s="271">
        <f t="shared" si="17"/>
        <v>0.13506405001534674</v>
      </c>
      <c r="D140" s="271">
        <f t="shared" si="17"/>
        <v>0.12982653889206777</v>
      </c>
      <c r="E140" s="271">
        <f t="shared" si="17"/>
        <v>0.1299393970651746</v>
      </c>
      <c r="F140" s="271">
        <f t="shared" si="17"/>
        <v>0.13173049080819932</v>
      </c>
      <c r="G140" s="271">
        <f t="shared" si="17"/>
        <v>0.14043926513242783</v>
      </c>
      <c r="H140" s="271">
        <f t="shared" si="17"/>
        <v>0.13325417059520614</v>
      </c>
      <c r="I140" s="271">
        <f t="shared" si="17"/>
        <v>0.12036148397717851</v>
      </c>
      <c r="J140" s="271">
        <f t="shared" si="17"/>
        <v>0.12035484817860634</v>
      </c>
      <c r="K140" s="271">
        <f t="shared" si="17"/>
        <v>0.13085616297578972</v>
      </c>
      <c r="L140" s="271">
        <f t="shared" si="17"/>
        <v>0.13873194471140127</v>
      </c>
      <c r="M140" s="271">
        <f t="shared" si="17"/>
        <v>0.1429166629772341</v>
      </c>
      <c r="N140" s="271">
        <f t="shared" si="17"/>
        <v>0.1344085801766241</v>
      </c>
      <c r="O140" s="271">
        <f t="shared" si="17"/>
        <v>0.13723252240201325</v>
      </c>
      <c r="P140" s="271">
        <f t="shared" si="17"/>
        <v>0.13204313416563362</v>
      </c>
      <c r="Q140" s="271">
        <f t="shared" si="17"/>
        <v>0.12732589744701622</v>
      </c>
      <c r="R140" s="271">
        <f t="shared" si="17"/>
        <v>0.13301712258080786</v>
      </c>
      <c r="S140" s="271">
        <f t="shared" si="17"/>
        <v>0.129565435504545</v>
      </c>
      <c r="T140" s="271">
        <f t="shared" si="17"/>
        <v>0.12845299120092954</v>
      </c>
      <c r="U140" s="271">
        <f t="shared" si="17"/>
        <v>0.1300651981577052</v>
      </c>
      <c r="V140" s="271">
        <f t="shared" si="17"/>
        <v>0.13536256225678731</v>
      </c>
      <c r="W140" s="271">
        <f t="shared" si="17"/>
        <v>0.13473911969305033</v>
      </c>
      <c r="DA140" s="79"/>
    </row>
    <row r="141" spans="1:105" ht="12" customHeight="1" x14ac:dyDescent="0.3">
      <c r="A141" s="203" t="s">
        <v>1472</v>
      </c>
      <c r="B141" s="271">
        <f t="shared" ref="B141:W141" si="18">IF(B$33=0,0,B$33/B$5)</f>
        <v>1.5543854185206729E-2</v>
      </c>
      <c r="C141" s="271">
        <f t="shared" si="18"/>
        <v>1.4908068172827554E-2</v>
      </c>
      <c r="D141" s="271">
        <f t="shared" si="18"/>
        <v>1.4329963393110714E-2</v>
      </c>
      <c r="E141" s="271">
        <f t="shared" si="18"/>
        <v>1.4342420426187592E-2</v>
      </c>
      <c r="F141" s="271">
        <f t="shared" si="18"/>
        <v>1.4540117353104145E-2</v>
      </c>
      <c r="G141" s="271">
        <f t="shared" si="18"/>
        <v>1.5501372411816039E-2</v>
      </c>
      <c r="H141" s="271">
        <f t="shared" si="18"/>
        <v>1.4708297724829077E-2</v>
      </c>
      <c r="I141" s="271">
        <f t="shared" si="18"/>
        <v>1.3285231771967323E-2</v>
      </c>
      <c r="J141" s="271">
        <f t="shared" si="18"/>
        <v>1.32844993273421E-2</v>
      </c>
      <c r="K141" s="271">
        <f t="shared" si="18"/>
        <v>1.4443610999788942E-2</v>
      </c>
      <c r="L141" s="271">
        <f t="shared" si="18"/>
        <v>1.5312922197072497E-2</v>
      </c>
      <c r="M141" s="271">
        <f t="shared" si="18"/>
        <v>1.5774822052615285E-2</v>
      </c>
      <c r="N141" s="271">
        <f t="shared" si="18"/>
        <v>1.4835718876032451E-2</v>
      </c>
      <c r="O141" s="271">
        <f t="shared" si="18"/>
        <v>1.514741931154762E-2</v>
      </c>
      <c r="P141" s="271">
        <f t="shared" si="18"/>
        <v>1.4574626228603454E-2</v>
      </c>
      <c r="Q141" s="271">
        <f t="shared" si="18"/>
        <v>1.4053948175631374E-2</v>
      </c>
      <c r="R141" s="271">
        <f t="shared" si="18"/>
        <v>1.4682132894450597E-2</v>
      </c>
      <c r="S141" s="271">
        <f t="shared" si="18"/>
        <v>1.4301143384374842E-2</v>
      </c>
      <c r="T141" s="271">
        <f t="shared" si="18"/>
        <v>1.3512728326307118E-2</v>
      </c>
      <c r="U141" s="271">
        <f t="shared" si="18"/>
        <v>1.3127584046457365E-2</v>
      </c>
      <c r="V141" s="271">
        <f t="shared" si="18"/>
        <v>1.3398407705885488E-2</v>
      </c>
      <c r="W141" s="271">
        <f t="shared" si="18"/>
        <v>1.3456925220632984E-2</v>
      </c>
      <c r="DA141" s="79"/>
    </row>
    <row r="142" spans="1:105" ht="12" customHeight="1" x14ac:dyDescent="0.3">
      <c r="A142" s="62" t="s">
        <v>1579</v>
      </c>
      <c r="B142" s="320">
        <f t="shared" ref="B142:W142" si="19">IF(B$34=0,0,B$34/B$5)</f>
        <v>0</v>
      </c>
      <c r="C142" s="320">
        <f t="shared" si="19"/>
        <v>0</v>
      </c>
      <c r="D142" s="320">
        <f t="shared" si="19"/>
        <v>0</v>
      </c>
      <c r="E142" s="320">
        <f t="shared" si="19"/>
        <v>0</v>
      </c>
      <c r="F142" s="320">
        <f t="shared" si="19"/>
        <v>0</v>
      </c>
      <c r="G142" s="320">
        <f t="shared" si="19"/>
        <v>0</v>
      </c>
      <c r="H142" s="320">
        <f t="shared" si="19"/>
        <v>0</v>
      </c>
      <c r="I142" s="320">
        <f t="shared" si="19"/>
        <v>0</v>
      </c>
      <c r="J142" s="320">
        <f t="shared" si="19"/>
        <v>0</v>
      </c>
      <c r="K142" s="320">
        <f t="shared" si="19"/>
        <v>0</v>
      </c>
      <c r="L142" s="320">
        <f t="shared" si="19"/>
        <v>0</v>
      </c>
      <c r="M142" s="320">
        <f t="shared" si="19"/>
        <v>0</v>
      </c>
      <c r="N142" s="320">
        <f t="shared" si="19"/>
        <v>0</v>
      </c>
      <c r="O142" s="320">
        <f t="shared" si="19"/>
        <v>0</v>
      </c>
      <c r="P142" s="320">
        <f t="shared" si="19"/>
        <v>0</v>
      </c>
      <c r="Q142" s="320">
        <f t="shared" si="19"/>
        <v>0</v>
      </c>
      <c r="R142" s="320">
        <f t="shared" si="19"/>
        <v>0</v>
      </c>
      <c r="S142" s="320">
        <f t="shared" si="19"/>
        <v>0</v>
      </c>
      <c r="T142" s="320">
        <f t="shared" si="19"/>
        <v>0</v>
      </c>
      <c r="U142" s="320">
        <f t="shared" si="19"/>
        <v>0</v>
      </c>
      <c r="V142" s="320">
        <f t="shared" si="19"/>
        <v>0</v>
      </c>
      <c r="W142" s="320">
        <f t="shared" si="19"/>
        <v>0</v>
      </c>
      <c r="DA142" s="141"/>
    </row>
    <row r="143" spans="1:105" ht="12" customHeight="1" x14ac:dyDescent="0.3">
      <c r="A143" s="62" t="s">
        <v>1580</v>
      </c>
      <c r="B143" s="329">
        <f t="shared" ref="B143:W143" si="20">IF(B$35=0,0,B$35/B$5)</f>
        <v>1.5543854185206729E-2</v>
      </c>
      <c r="C143" s="329">
        <f t="shared" si="20"/>
        <v>1.4908068172827554E-2</v>
      </c>
      <c r="D143" s="329">
        <f t="shared" si="20"/>
        <v>1.4329963393110714E-2</v>
      </c>
      <c r="E143" s="329">
        <f t="shared" si="20"/>
        <v>1.4342420426187592E-2</v>
      </c>
      <c r="F143" s="329">
        <f t="shared" si="20"/>
        <v>1.4540117353104145E-2</v>
      </c>
      <c r="G143" s="329">
        <f t="shared" si="20"/>
        <v>1.5501372411816039E-2</v>
      </c>
      <c r="H143" s="329">
        <f t="shared" si="20"/>
        <v>1.4708297724829077E-2</v>
      </c>
      <c r="I143" s="329">
        <f t="shared" si="20"/>
        <v>1.3285231771967323E-2</v>
      </c>
      <c r="J143" s="329">
        <f t="shared" si="20"/>
        <v>1.32844993273421E-2</v>
      </c>
      <c r="K143" s="329">
        <f t="shared" si="20"/>
        <v>1.4443610999788942E-2</v>
      </c>
      <c r="L143" s="329">
        <f t="shared" si="20"/>
        <v>1.5312922197072497E-2</v>
      </c>
      <c r="M143" s="329">
        <f t="shared" si="20"/>
        <v>1.5774822052615285E-2</v>
      </c>
      <c r="N143" s="329">
        <f t="shared" si="20"/>
        <v>1.4835718876032451E-2</v>
      </c>
      <c r="O143" s="329">
        <f t="shared" si="20"/>
        <v>1.514741931154762E-2</v>
      </c>
      <c r="P143" s="329">
        <f t="shared" si="20"/>
        <v>1.4574626228603454E-2</v>
      </c>
      <c r="Q143" s="329">
        <f t="shared" si="20"/>
        <v>1.4053948175631374E-2</v>
      </c>
      <c r="R143" s="329">
        <f t="shared" si="20"/>
        <v>1.4682132894450597E-2</v>
      </c>
      <c r="S143" s="329">
        <f t="shared" si="20"/>
        <v>1.4301143384374842E-2</v>
      </c>
      <c r="T143" s="329">
        <f t="shared" si="20"/>
        <v>1.3512728326307118E-2</v>
      </c>
      <c r="U143" s="329">
        <f t="shared" si="20"/>
        <v>1.3127584046457365E-2</v>
      </c>
      <c r="V143" s="329">
        <f t="shared" si="20"/>
        <v>1.3398407705885488E-2</v>
      </c>
      <c r="W143" s="329">
        <f t="shared" si="20"/>
        <v>1.3456925220632984E-2</v>
      </c>
      <c r="DA143" s="151"/>
    </row>
    <row r="144" spans="1:105" ht="12" customHeight="1" x14ac:dyDescent="0.3">
      <c r="A144" s="100" t="s">
        <v>106</v>
      </c>
      <c r="B144" s="312">
        <f t="shared" ref="B144:W144" si="21">IF(B$5=0,0,B$46/B$5)</f>
        <v>0.74432949464510922</v>
      </c>
      <c r="C144" s="312">
        <f t="shared" si="21"/>
        <v>0.75480482870626242</v>
      </c>
      <c r="D144" s="312">
        <f t="shared" si="21"/>
        <v>0.76434426569141578</v>
      </c>
      <c r="E144" s="312">
        <f t="shared" si="21"/>
        <v>0.76405215589969833</v>
      </c>
      <c r="F144" s="312">
        <f t="shared" si="21"/>
        <v>0.76075840065820721</v>
      </c>
      <c r="G144" s="312">
        <f t="shared" si="21"/>
        <v>0.74491369339184199</v>
      </c>
      <c r="H144" s="312">
        <f t="shared" si="21"/>
        <v>0.75793054238434732</v>
      </c>
      <c r="I144" s="312">
        <f t="shared" si="21"/>
        <v>0.78138073515235695</v>
      </c>
      <c r="J144" s="312">
        <f t="shared" si="21"/>
        <v>0.7813780538755607</v>
      </c>
      <c r="K144" s="312">
        <f t="shared" si="21"/>
        <v>0.7623644273324629</v>
      </c>
      <c r="L144" s="312">
        <f t="shared" si="21"/>
        <v>0.74802540565635245</v>
      </c>
      <c r="M144" s="312">
        <f t="shared" si="21"/>
        <v>0.74051913819656445</v>
      </c>
      <c r="N144" s="312">
        <f t="shared" si="21"/>
        <v>0.75592818521978344</v>
      </c>
      <c r="O144" s="312">
        <f t="shared" si="21"/>
        <v>0.75078740544377387</v>
      </c>
      <c r="P144" s="312">
        <f t="shared" si="21"/>
        <v>0.76022591128739991</v>
      </c>
      <c r="Q144" s="312">
        <f t="shared" si="21"/>
        <v>0.76876810085867131</v>
      </c>
      <c r="R144" s="312">
        <f t="shared" si="21"/>
        <v>0.75841745834791552</v>
      </c>
      <c r="S144" s="312">
        <f t="shared" si="21"/>
        <v>0.76462829713239078</v>
      </c>
      <c r="T144" s="312">
        <f t="shared" si="21"/>
        <v>0.76733556523738977</v>
      </c>
      <c r="U144" s="312">
        <f t="shared" si="21"/>
        <v>0.76497920417055543</v>
      </c>
      <c r="V144" s="312">
        <f t="shared" si="21"/>
        <v>0.75565896329203497</v>
      </c>
      <c r="W144" s="312">
        <f t="shared" si="21"/>
        <v>0.75664625265885677</v>
      </c>
      <c r="DA144" s="127"/>
    </row>
    <row r="145" spans="1:105" ht="12" customHeight="1" x14ac:dyDescent="0.3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3">
      <c r="A146" s="35" t="s">
        <v>50</v>
      </c>
      <c r="B146" s="234">
        <f t="shared" ref="B146:W146" si="22">SUM(B147:B152,B154:B156,B158:B159,B161:B162,B163)</f>
        <v>0.99999999999999989</v>
      </c>
      <c r="C146" s="234">
        <f t="shared" si="22"/>
        <v>1</v>
      </c>
      <c r="D146" s="234">
        <f t="shared" si="22"/>
        <v>1.0000000000000002</v>
      </c>
      <c r="E146" s="234">
        <f t="shared" si="22"/>
        <v>1.0000000000000002</v>
      </c>
      <c r="F146" s="234">
        <f t="shared" si="22"/>
        <v>1</v>
      </c>
      <c r="G146" s="234">
        <f t="shared" si="22"/>
        <v>1</v>
      </c>
      <c r="H146" s="234">
        <f t="shared" si="22"/>
        <v>1</v>
      </c>
      <c r="I146" s="234">
        <f t="shared" si="22"/>
        <v>0.99999999999999978</v>
      </c>
      <c r="J146" s="234">
        <f t="shared" si="22"/>
        <v>1.0000000000000002</v>
      </c>
      <c r="K146" s="234">
        <f t="shared" si="22"/>
        <v>1.0000000000000002</v>
      </c>
      <c r="L146" s="234">
        <f t="shared" si="22"/>
        <v>1.0000000000000002</v>
      </c>
      <c r="M146" s="234">
        <f t="shared" si="22"/>
        <v>1</v>
      </c>
      <c r="N146" s="234">
        <f t="shared" si="22"/>
        <v>1</v>
      </c>
      <c r="O146" s="234">
        <f t="shared" si="22"/>
        <v>1</v>
      </c>
      <c r="P146" s="234">
        <f t="shared" si="22"/>
        <v>1</v>
      </c>
      <c r="Q146" s="234">
        <f t="shared" si="22"/>
        <v>1</v>
      </c>
      <c r="R146" s="234">
        <f t="shared" si="22"/>
        <v>1</v>
      </c>
      <c r="S146" s="234">
        <f t="shared" si="22"/>
        <v>1</v>
      </c>
      <c r="T146" s="234">
        <f t="shared" si="22"/>
        <v>1</v>
      </c>
      <c r="U146" s="234">
        <f t="shared" si="22"/>
        <v>0.99999999999999989</v>
      </c>
      <c r="V146" s="234">
        <f t="shared" si="22"/>
        <v>1</v>
      </c>
      <c r="W146" s="234">
        <f t="shared" si="22"/>
        <v>1</v>
      </c>
      <c r="DA146" s="95"/>
    </row>
    <row r="147" spans="1:105" ht="12" customHeight="1" x14ac:dyDescent="0.3">
      <c r="A147" s="55" t="s">
        <v>92</v>
      </c>
      <c r="B147" s="268">
        <f t="shared" ref="B147:W147" si="23">IF(B$49=0,0,B$49/B$48)</f>
        <v>0</v>
      </c>
      <c r="C147" s="268">
        <f t="shared" si="23"/>
        <v>0</v>
      </c>
      <c r="D147" s="268">
        <f t="shared" si="23"/>
        <v>0</v>
      </c>
      <c r="E147" s="268">
        <f t="shared" si="23"/>
        <v>0</v>
      </c>
      <c r="F147" s="268">
        <f t="shared" si="23"/>
        <v>0</v>
      </c>
      <c r="G147" s="268">
        <f t="shared" si="23"/>
        <v>0</v>
      </c>
      <c r="H147" s="268">
        <f t="shared" si="23"/>
        <v>0</v>
      </c>
      <c r="I147" s="268">
        <f t="shared" si="23"/>
        <v>0</v>
      </c>
      <c r="J147" s="268">
        <f t="shared" si="23"/>
        <v>0</v>
      </c>
      <c r="K147" s="268">
        <f t="shared" si="23"/>
        <v>0</v>
      </c>
      <c r="L147" s="268">
        <f t="shared" si="23"/>
        <v>0</v>
      </c>
      <c r="M147" s="268">
        <f t="shared" si="23"/>
        <v>0</v>
      </c>
      <c r="N147" s="268">
        <f t="shared" si="23"/>
        <v>0</v>
      </c>
      <c r="O147" s="268">
        <f t="shared" si="23"/>
        <v>0</v>
      </c>
      <c r="P147" s="268">
        <f t="shared" si="23"/>
        <v>0</v>
      </c>
      <c r="Q147" s="268">
        <f t="shared" si="23"/>
        <v>0</v>
      </c>
      <c r="R147" s="268">
        <f t="shared" si="23"/>
        <v>0</v>
      </c>
      <c r="S147" s="268">
        <f t="shared" si="23"/>
        <v>0</v>
      </c>
      <c r="T147" s="268">
        <f t="shared" si="23"/>
        <v>0</v>
      </c>
      <c r="U147" s="268">
        <f t="shared" si="23"/>
        <v>0</v>
      </c>
      <c r="V147" s="268">
        <f t="shared" si="23"/>
        <v>0</v>
      </c>
      <c r="W147" s="268">
        <f t="shared" si="23"/>
        <v>0</v>
      </c>
      <c r="DA147" s="76"/>
    </row>
    <row r="148" spans="1:105" ht="12" customHeight="1" x14ac:dyDescent="0.3">
      <c r="A148" s="202" t="s">
        <v>93</v>
      </c>
      <c r="B148" s="269">
        <f t="shared" ref="B148:W148" si="24">IF(B$50=0,0,B$50/B$48)</f>
        <v>0</v>
      </c>
      <c r="C148" s="269">
        <f t="shared" si="24"/>
        <v>0</v>
      </c>
      <c r="D148" s="269">
        <f t="shared" si="24"/>
        <v>0</v>
      </c>
      <c r="E148" s="269">
        <f t="shared" si="24"/>
        <v>0</v>
      </c>
      <c r="F148" s="269">
        <f t="shared" si="24"/>
        <v>0</v>
      </c>
      <c r="G148" s="269">
        <f t="shared" si="24"/>
        <v>0</v>
      </c>
      <c r="H148" s="269">
        <f t="shared" si="24"/>
        <v>0</v>
      </c>
      <c r="I148" s="269">
        <f t="shared" si="24"/>
        <v>0</v>
      </c>
      <c r="J148" s="269">
        <f t="shared" si="24"/>
        <v>0</v>
      </c>
      <c r="K148" s="269">
        <f t="shared" si="24"/>
        <v>0</v>
      </c>
      <c r="L148" s="269">
        <f t="shared" si="24"/>
        <v>0</v>
      </c>
      <c r="M148" s="269">
        <f t="shared" si="24"/>
        <v>0</v>
      </c>
      <c r="N148" s="269">
        <f t="shared" si="24"/>
        <v>0</v>
      </c>
      <c r="O148" s="269">
        <f t="shared" si="24"/>
        <v>0</v>
      </c>
      <c r="P148" s="269">
        <f t="shared" si="24"/>
        <v>0</v>
      </c>
      <c r="Q148" s="269">
        <f t="shared" si="24"/>
        <v>0</v>
      </c>
      <c r="R148" s="269">
        <f t="shared" si="24"/>
        <v>0</v>
      </c>
      <c r="S148" s="269">
        <f t="shared" si="24"/>
        <v>0</v>
      </c>
      <c r="T148" s="269">
        <f t="shared" si="24"/>
        <v>0</v>
      </c>
      <c r="U148" s="269">
        <f t="shared" si="24"/>
        <v>0</v>
      </c>
      <c r="V148" s="269">
        <f t="shared" si="24"/>
        <v>0</v>
      </c>
      <c r="W148" s="269">
        <f t="shared" si="24"/>
        <v>0</v>
      </c>
      <c r="DA148" s="77"/>
    </row>
    <row r="149" spans="1:105" ht="12" customHeight="1" x14ac:dyDescent="0.3">
      <c r="A149" s="202" t="s">
        <v>94</v>
      </c>
      <c r="B149" s="269">
        <f t="shared" ref="B149:W149" si="25">IF(B$51=0,0,B$51/B$48)</f>
        <v>0</v>
      </c>
      <c r="C149" s="269">
        <f t="shared" si="25"/>
        <v>0</v>
      </c>
      <c r="D149" s="269">
        <f t="shared" si="25"/>
        <v>0</v>
      </c>
      <c r="E149" s="269">
        <f t="shared" si="25"/>
        <v>0</v>
      </c>
      <c r="F149" s="269">
        <f t="shared" si="25"/>
        <v>0</v>
      </c>
      <c r="G149" s="269">
        <f t="shared" si="25"/>
        <v>0</v>
      </c>
      <c r="H149" s="269">
        <f t="shared" si="25"/>
        <v>0</v>
      </c>
      <c r="I149" s="269">
        <f t="shared" si="25"/>
        <v>0</v>
      </c>
      <c r="J149" s="269">
        <f t="shared" si="25"/>
        <v>0</v>
      </c>
      <c r="K149" s="269">
        <f t="shared" si="25"/>
        <v>0</v>
      </c>
      <c r="L149" s="269">
        <f t="shared" si="25"/>
        <v>0</v>
      </c>
      <c r="M149" s="269">
        <f t="shared" si="25"/>
        <v>0</v>
      </c>
      <c r="N149" s="269">
        <f t="shared" si="25"/>
        <v>0</v>
      </c>
      <c r="O149" s="269">
        <f t="shared" si="25"/>
        <v>0</v>
      </c>
      <c r="P149" s="269">
        <f t="shared" si="25"/>
        <v>0</v>
      </c>
      <c r="Q149" s="269">
        <f t="shared" si="25"/>
        <v>0</v>
      </c>
      <c r="R149" s="269">
        <f t="shared" si="25"/>
        <v>0</v>
      </c>
      <c r="S149" s="269">
        <f t="shared" si="25"/>
        <v>0</v>
      </c>
      <c r="T149" s="269">
        <f t="shared" si="25"/>
        <v>0</v>
      </c>
      <c r="U149" s="269">
        <f t="shared" si="25"/>
        <v>0</v>
      </c>
      <c r="V149" s="269">
        <f t="shared" si="25"/>
        <v>0</v>
      </c>
      <c r="W149" s="269">
        <f t="shared" si="25"/>
        <v>0</v>
      </c>
      <c r="DA149" s="77"/>
    </row>
    <row r="150" spans="1:105" ht="12" customHeight="1" x14ac:dyDescent="0.3">
      <c r="A150" s="202" t="s">
        <v>95</v>
      </c>
      <c r="B150" s="269">
        <f t="shared" ref="B150:W150" si="26">IF(B$52=0,0,B$52/B$48)</f>
        <v>0</v>
      </c>
      <c r="C150" s="269">
        <f t="shared" si="26"/>
        <v>0</v>
      </c>
      <c r="D150" s="269">
        <f t="shared" si="26"/>
        <v>0</v>
      </c>
      <c r="E150" s="269">
        <f t="shared" si="26"/>
        <v>0</v>
      </c>
      <c r="F150" s="269">
        <f t="shared" si="26"/>
        <v>0</v>
      </c>
      <c r="G150" s="269">
        <f t="shared" si="26"/>
        <v>0</v>
      </c>
      <c r="H150" s="269">
        <f t="shared" si="26"/>
        <v>0</v>
      </c>
      <c r="I150" s="269">
        <f t="shared" si="26"/>
        <v>0</v>
      </c>
      <c r="J150" s="269">
        <f t="shared" si="26"/>
        <v>0</v>
      </c>
      <c r="K150" s="269">
        <f t="shared" si="26"/>
        <v>0</v>
      </c>
      <c r="L150" s="269">
        <f t="shared" si="26"/>
        <v>0</v>
      </c>
      <c r="M150" s="269">
        <f t="shared" si="26"/>
        <v>0</v>
      </c>
      <c r="N150" s="269">
        <f t="shared" si="26"/>
        <v>0</v>
      </c>
      <c r="O150" s="269">
        <f t="shared" si="26"/>
        <v>0</v>
      </c>
      <c r="P150" s="269">
        <f t="shared" si="26"/>
        <v>0</v>
      </c>
      <c r="Q150" s="269">
        <f t="shared" si="26"/>
        <v>0</v>
      </c>
      <c r="R150" s="269">
        <f t="shared" si="26"/>
        <v>0</v>
      </c>
      <c r="S150" s="269">
        <f t="shared" si="26"/>
        <v>0</v>
      </c>
      <c r="T150" s="269">
        <f t="shared" si="26"/>
        <v>0</v>
      </c>
      <c r="U150" s="269">
        <f t="shared" si="26"/>
        <v>0</v>
      </c>
      <c r="V150" s="269">
        <f t="shared" si="26"/>
        <v>0</v>
      </c>
      <c r="W150" s="269">
        <f t="shared" si="26"/>
        <v>0</v>
      </c>
      <c r="DA150" s="77"/>
    </row>
    <row r="151" spans="1:105" ht="12" customHeight="1" x14ac:dyDescent="0.3">
      <c r="A151" s="56" t="s">
        <v>96</v>
      </c>
      <c r="B151" s="270">
        <f t="shared" ref="B151:W151" si="27">IF(B$53=0,0,B$53/B$48)</f>
        <v>3.8513763618001637E-3</v>
      </c>
      <c r="C151" s="270">
        <f t="shared" si="27"/>
        <v>3.7200593354839791E-3</v>
      </c>
      <c r="D151" s="270">
        <f t="shared" si="27"/>
        <v>3.4944192942804788E-3</v>
      </c>
      <c r="E151" s="270">
        <f t="shared" si="27"/>
        <v>4.4023503637109071E-3</v>
      </c>
      <c r="F151" s="270">
        <f t="shared" si="27"/>
        <v>4.5404040801208575E-3</v>
      </c>
      <c r="G151" s="270">
        <f t="shared" si="27"/>
        <v>4.6056695050150269E-3</v>
      </c>
      <c r="H151" s="270">
        <f t="shared" si="27"/>
        <v>4.9279504296886141E-3</v>
      </c>
      <c r="I151" s="270">
        <f t="shared" si="27"/>
        <v>4.669286202991044E-3</v>
      </c>
      <c r="J151" s="270">
        <f t="shared" si="27"/>
        <v>4.7558711114086549E-3</v>
      </c>
      <c r="K151" s="270">
        <f t="shared" si="27"/>
        <v>4.2664258482786677E-3</v>
      </c>
      <c r="L151" s="270">
        <f t="shared" si="27"/>
        <v>4.8047099918176843E-3</v>
      </c>
      <c r="M151" s="270">
        <f t="shared" si="27"/>
        <v>4.0615733720861984E-3</v>
      </c>
      <c r="N151" s="270">
        <f t="shared" si="27"/>
        <v>4.3790559675228021E-3</v>
      </c>
      <c r="O151" s="270">
        <f t="shared" si="27"/>
        <v>4.495341055100935E-3</v>
      </c>
      <c r="P151" s="270">
        <f t="shared" si="27"/>
        <v>4.3874577074264846E-3</v>
      </c>
      <c r="Q151" s="270">
        <f t="shared" si="27"/>
        <v>4.5058583341137303E-3</v>
      </c>
      <c r="R151" s="270">
        <f t="shared" si="27"/>
        <v>4.6608719654465643E-3</v>
      </c>
      <c r="S151" s="270">
        <f t="shared" si="27"/>
        <v>4.9509711218997908E-3</v>
      </c>
      <c r="T151" s="270">
        <f t="shared" si="27"/>
        <v>4.8984792177555981E-3</v>
      </c>
      <c r="U151" s="270">
        <f t="shared" si="27"/>
        <v>4.8334324013673113E-3</v>
      </c>
      <c r="V151" s="270">
        <f t="shared" si="27"/>
        <v>4.8888341691702896E-3</v>
      </c>
      <c r="W151" s="270">
        <f t="shared" si="27"/>
        <v>5.0313635807677356E-3</v>
      </c>
      <c r="DA151" s="78"/>
    </row>
    <row r="152" spans="1:105" ht="12" customHeight="1" x14ac:dyDescent="0.3">
      <c r="A152" s="203" t="s">
        <v>1498</v>
      </c>
      <c r="B152" s="271">
        <f t="shared" ref="B152:W152" si="28">IF(B$59=0,0,B$59/B$48)</f>
        <v>0</v>
      </c>
      <c r="C152" s="271">
        <f t="shared" si="28"/>
        <v>0</v>
      </c>
      <c r="D152" s="271">
        <f t="shared" si="28"/>
        <v>0</v>
      </c>
      <c r="E152" s="271">
        <f t="shared" si="28"/>
        <v>0</v>
      </c>
      <c r="F152" s="271">
        <f t="shared" si="28"/>
        <v>0</v>
      </c>
      <c r="G152" s="271">
        <f t="shared" si="28"/>
        <v>0</v>
      </c>
      <c r="H152" s="271">
        <f t="shared" si="28"/>
        <v>0</v>
      </c>
      <c r="I152" s="271">
        <f t="shared" si="28"/>
        <v>0</v>
      </c>
      <c r="J152" s="271">
        <f t="shared" si="28"/>
        <v>0</v>
      </c>
      <c r="K152" s="271">
        <f t="shared" si="28"/>
        <v>0</v>
      </c>
      <c r="L152" s="271">
        <f t="shared" si="28"/>
        <v>0</v>
      </c>
      <c r="M152" s="271">
        <f t="shared" si="28"/>
        <v>0</v>
      </c>
      <c r="N152" s="271">
        <f t="shared" si="28"/>
        <v>0</v>
      </c>
      <c r="O152" s="271">
        <f t="shared" si="28"/>
        <v>0</v>
      </c>
      <c r="P152" s="271">
        <f t="shared" si="28"/>
        <v>0</v>
      </c>
      <c r="Q152" s="271">
        <f t="shared" si="28"/>
        <v>0</v>
      </c>
      <c r="R152" s="271">
        <f t="shared" si="28"/>
        <v>0</v>
      </c>
      <c r="S152" s="271">
        <f t="shared" si="28"/>
        <v>0</v>
      </c>
      <c r="T152" s="271">
        <f t="shared" si="28"/>
        <v>0</v>
      </c>
      <c r="U152" s="271">
        <f t="shared" si="28"/>
        <v>0</v>
      </c>
      <c r="V152" s="271">
        <f t="shared" si="28"/>
        <v>0</v>
      </c>
      <c r="W152" s="271">
        <f t="shared" si="28"/>
        <v>0</v>
      </c>
      <c r="DA152" s="79"/>
    </row>
    <row r="153" spans="1:105" ht="12" customHeight="1" x14ac:dyDescent="0.3">
      <c r="A153" s="203" t="s">
        <v>1500</v>
      </c>
      <c r="B153" s="271">
        <f t="shared" ref="B153:W153" si="29">IF(B$60=0,0,B$60/B$48)</f>
        <v>0.14112771708408062</v>
      </c>
      <c r="C153" s="271">
        <f t="shared" si="29"/>
        <v>0.13668260137642838</v>
      </c>
      <c r="D153" s="271">
        <f t="shared" si="29"/>
        <v>0.13566136641426102</v>
      </c>
      <c r="E153" s="271">
        <f t="shared" si="29"/>
        <v>0.13930188006259542</v>
      </c>
      <c r="F153" s="271">
        <f t="shared" si="29"/>
        <v>0.13771045456958467</v>
      </c>
      <c r="G153" s="271">
        <f t="shared" si="29"/>
        <v>0.13650631690227435</v>
      </c>
      <c r="H153" s="271">
        <f t="shared" si="29"/>
        <v>0.14149610509596289</v>
      </c>
      <c r="I153" s="271">
        <f t="shared" si="29"/>
        <v>0.1413757836319256</v>
      </c>
      <c r="J153" s="271">
        <f t="shared" si="29"/>
        <v>0.1464483873533024</v>
      </c>
      <c r="K153" s="271">
        <f t="shared" si="29"/>
        <v>0.14116168995241182</v>
      </c>
      <c r="L153" s="271">
        <f t="shared" si="29"/>
        <v>0.14671048457272537</v>
      </c>
      <c r="M153" s="271">
        <f t="shared" si="29"/>
        <v>0.14981838265560871</v>
      </c>
      <c r="N153" s="271">
        <f t="shared" si="29"/>
        <v>0.1535571866895272</v>
      </c>
      <c r="O153" s="271">
        <f t="shared" si="29"/>
        <v>0.15889344155920726</v>
      </c>
      <c r="P153" s="271">
        <f t="shared" si="29"/>
        <v>0.1565082015470923</v>
      </c>
      <c r="Q153" s="271">
        <f t="shared" si="29"/>
        <v>0.15900772137126579</v>
      </c>
      <c r="R153" s="271">
        <f t="shared" si="29"/>
        <v>0.15818510976910768</v>
      </c>
      <c r="S153" s="271">
        <f t="shared" si="29"/>
        <v>0.15761809330248505</v>
      </c>
      <c r="T153" s="271">
        <f t="shared" si="29"/>
        <v>0.1582075105589465</v>
      </c>
      <c r="U153" s="271">
        <f t="shared" si="29"/>
        <v>0.15561310349265392</v>
      </c>
      <c r="V153" s="271">
        <f t="shared" si="29"/>
        <v>0.15526437022383868</v>
      </c>
      <c r="W153" s="271">
        <f t="shared" si="29"/>
        <v>0.15770047998885764</v>
      </c>
      <c r="DA153" s="79"/>
    </row>
    <row r="154" spans="1:105" ht="12" customHeight="1" x14ac:dyDescent="0.3">
      <c r="A154" s="62" t="s">
        <v>1501</v>
      </c>
      <c r="B154" s="320">
        <f t="shared" ref="B154:W154" si="30">IF(B$61=0,0,B$61/B$48)</f>
        <v>0.11406142873318605</v>
      </c>
      <c r="C154" s="320">
        <f t="shared" si="30"/>
        <v>0.10949062908412378</v>
      </c>
      <c r="D154" s="320">
        <f t="shared" si="30"/>
        <v>0.10808813987447805</v>
      </c>
      <c r="E154" s="320">
        <f t="shared" si="30"/>
        <v>0.11086778965628966</v>
      </c>
      <c r="F154" s="320">
        <f t="shared" si="30"/>
        <v>0.11068197240964231</v>
      </c>
      <c r="G154" s="320">
        <f t="shared" si="30"/>
        <v>0.11040021632561485</v>
      </c>
      <c r="H154" s="320">
        <f t="shared" si="30"/>
        <v>0.11514677318438239</v>
      </c>
      <c r="I154" s="320">
        <f t="shared" si="30"/>
        <v>0.1149692865358746</v>
      </c>
      <c r="J154" s="320">
        <f t="shared" si="30"/>
        <v>0.12030937447916396</v>
      </c>
      <c r="K154" s="320">
        <f t="shared" si="30"/>
        <v>0.11485693159953093</v>
      </c>
      <c r="L154" s="320">
        <f t="shared" si="30"/>
        <v>0.11897226112678702</v>
      </c>
      <c r="M154" s="320">
        <f t="shared" si="30"/>
        <v>0.12192449779590429</v>
      </c>
      <c r="N154" s="320">
        <f t="shared" si="30"/>
        <v>0.12575944526470606</v>
      </c>
      <c r="O154" s="320">
        <f t="shared" si="30"/>
        <v>0.13104723788267905</v>
      </c>
      <c r="P154" s="320">
        <f t="shared" si="30"/>
        <v>0.12852624941094445</v>
      </c>
      <c r="Q154" s="320">
        <f t="shared" si="30"/>
        <v>0.13163214009159896</v>
      </c>
      <c r="R154" s="320">
        <f t="shared" si="30"/>
        <v>0.13065767923608113</v>
      </c>
      <c r="S154" s="320">
        <f t="shared" si="30"/>
        <v>0.13129110687837556</v>
      </c>
      <c r="T154" s="320">
        <f t="shared" si="30"/>
        <v>0.13245714006656623</v>
      </c>
      <c r="U154" s="320">
        <f t="shared" si="30"/>
        <v>0.13083672030910229</v>
      </c>
      <c r="V154" s="320">
        <f t="shared" si="30"/>
        <v>0.13118989788128058</v>
      </c>
      <c r="W154" s="320">
        <f t="shared" si="30"/>
        <v>0.13343925406866214</v>
      </c>
      <c r="DA154" s="141"/>
    </row>
    <row r="155" spans="1:105" ht="12" customHeight="1" x14ac:dyDescent="0.3">
      <c r="A155" s="62" t="s">
        <v>1508</v>
      </c>
      <c r="B155" s="320">
        <f t="shared" ref="B155:W155" si="31">IF(B$67=0,0,B$67/B$48)</f>
        <v>2.7066288350894578E-2</v>
      </c>
      <c r="C155" s="320">
        <f t="shared" si="31"/>
        <v>2.7191972292304609E-2</v>
      </c>
      <c r="D155" s="320">
        <f t="shared" si="31"/>
        <v>2.7573226539782981E-2</v>
      </c>
      <c r="E155" s="320">
        <f t="shared" si="31"/>
        <v>2.8434090406305765E-2</v>
      </c>
      <c r="F155" s="320">
        <f t="shared" si="31"/>
        <v>2.7028482159942371E-2</v>
      </c>
      <c r="G155" s="320">
        <f t="shared" si="31"/>
        <v>2.6106100576659488E-2</v>
      </c>
      <c r="H155" s="320">
        <f t="shared" si="31"/>
        <v>2.6349331911580509E-2</v>
      </c>
      <c r="I155" s="320">
        <f t="shared" si="31"/>
        <v>2.6406497096050998E-2</v>
      </c>
      <c r="J155" s="320">
        <f t="shared" si="31"/>
        <v>2.6139012874138438E-2</v>
      </c>
      <c r="K155" s="320">
        <f t="shared" si="31"/>
        <v>2.6304758352880878E-2</v>
      </c>
      <c r="L155" s="320">
        <f t="shared" si="31"/>
        <v>2.7738223445938352E-2</v>
      </c>
      <c r="M155" s="320">
        <f t="shared" si="31"/>
        <v>2.7893884859704392E-2</v>
      </c>
      <c r="N155" s="320">
        <f t="shared" si="31"/>
        <v>2.7797741424821151E-2</v>
      </c>
      <c r="O155" s="320">
        <f t="shared" si="31"/>
        <v>2.7846203676528236E-2</v>
      </c>
      <c r="P155" s="320">
        <f t="shared" si="31"/>
        <v>2.7981952136147851E-2</v>
      </c>
      <c r="Q155" s="320">
        <f t="shared" si="31"/>
        <v>2.737558127966682E-2</v>
      </c>
      <c r="R155" s="320">
        <f t="shared" si="31"/>
        <v>2.7527430533026552E-2</v>
      </c>
      <c r="S155" s="320">
        <f t="shared" si="31"/>
        <v>2.6326986424109518E-2</v>
      </c>
      <c r="T155" s="320">
        <f t="shared" si="31"/>
        <v>2.5750370492380277E-2</v>
      </c>
      <c r="U155" s="320">
        <f t="shared" si="31"/>
        <v>2.4776383183551638E-2</v>
      </c>
      <c r="V155" s="320">
        <f t="shared" si="31"/>
        <v>2.4074472342558079E-2</v>
      </c>
      <c r="W155" s="320">
        <f t="shared" si="31"/>
        <v>2.4261225920195511E-2</v>
      </c>
      <c r="DA155" s="141"/>
    </row>
    <row r="156" spans="1:105" ht="12" customHeight="1" x14ac:dyDescent="0.3">
      <c r="A156" s="62" t="s">
        <v>1520</v>
      </c>
      <c r="B156" s="320">
        <f t="shared" ref="B156:W156" si="32">IF(B$78=0,0,B$78/B$48)</f>
        <v>0</v>
      </c>
      <c r="C156" s="320">
        <f t="shared" si="32"/>
        <v>0</v>
      </c>
      <c r="D156" s="320">
        <f t="shared" si="32"/>
        <v>0</v>
      </c>
      <c r="E156" s="320">
        <f t="shared" si="32"/>
        <v>0</v>
      </c>
      <c r="F156" s="320">
        <f t="shared" si="32"/>
        <v>0</v>
      </c>
      <c r="G156" s="320">
        <f t="shared" si="32"/>
        <v>0</v>
      </c>
      <c r="H156" s="320">
        <f t="shared" si="32"/>
        <v>0</v>
      </c>
      <c r="I156" s="320">
        <f t="shared" si="32"/>
        <v>0</v>
      </c>
      <c r="J156" s="320">
        <f t="shared" si="32"/>
        <v>0</v>
      </c>
      <c r="K156" s="320">
        <f t="shared" si="32"/>
        <v>0</v>
      </c>
      <c r="L156" s="320">
        <f t="shared" si="32"/>
        <v>0</v>
      </c>
      <c r="M156" s="320">
        <f t="shared" si="32"/>
        <v>0</v>
      </c>
      <c r="N156" s="320">
        <f t="shared" si="32"/>
        <v>0</v>
      </c>
      <c r="O156" s="320">
        <f t="shared" si="32"/>
        <v>0</v>
      </c>
      <c r="P156" s="320">
        <f t="shared" si="32"/>
        <v>0</v>
      </c>
      <c r="Q156" s="320">
        <f t="shared" si="32"/>
        <v>0</v>
      </c>
      <c r="R156" s="320">
        <f t="shared" si="32"/>
        <v>0</v>
      </c>
      <c r="S156" s="320">
        <f t="shared" si="32"/>
        <v>0</v>
      </c>
      <c r="T156" s="320">
        <f t="shared" si="32"/>
        <v>0</v>
      </c>
      <c r="U156" s="320">
        <f t="shared" si="32"/>
        <v>0</v>
      </c>
      <c r="V156" s="320">
        <f t="shared" si="32"/>
        <v>0</v>
      </c>
      <c r="W156" s="320">
        <f t="shared" si="32"/>
        <v>0</v>
      </c>
      <c r="DA156" s="141"/>
    </row>
    <row r="157" spans="1:105" ht="12" customHeight="1" x14ac:dyDescent="0.3">
      <c r="A157" s="203" t="s">
        <v>1522</v>
      </c>
      <c r="B157" s="271">
        <f t="shared" ref="B157:W157" si="33">IF(B$79=0,0,B$79/B$48)</f>
        <v>0.65844888554802461</v>
      </c>
      <c r="C157" s="271">
        <f t="shared" si="33"/>
        <v>0.66150643263685516</v>
      </c>
      <c r="D157" s="271">
        <f t="shared" si="33"/>
        <v>0.67078130738540143</v>
      </c>
      <c r="E157" s="271">
        <f t="shared" si="33"/>
        <v>0.69172377449326239</v>
      </c>
      <c r="F157" s="271">
        <f t="shared" si="33"/>
        <v>0.65752916415968488</v>
      </c>
      <c r="G157" s="271">
        <f t="shared" si="33"/>
        <v>0.63509013898974265</v>
      </c>
      <c r="H157" s="271">
        <f t="shared" si="33"/>
        <v>0.64100729317552541</v>
      </c>
      <c r="I157" s="271">
        <f t="shared" si="33"/>
        <v>0.642397966012479</v>
      </c>
      <c r="J157" s="271">
        <f t="shared" si="33"/>
        <v>0.63589080531365405</v>
      </c>
      <c r="K157" s="271">
        <f t="shared" si="33"/>
        <v>0.63992294020957063</v>
      </c>
      <c r="L157" s="271">
        <f t="shared" si="33"/>
        <v>0.67479523155440491</v>
      </c>
      <c r="M157" s="271">
        <f t="shared" si="33"/>
        <v>0.67858204868604521</v>
      </c>
      <c r="N157" s="271">
        <f t="shared" si="33"/>
        <v>0.6762431414546245</v>
      </c>
      <c r="O157" s="271">
        <f t="shared" si="33"/>
        <v>0.67742209570257961</v>
      </c>
      <c r="P157" s="271">
        <f t="shared" si="33"/>
        <v>0.68072448503622651</v>
      </c>
      <c r="Q157" s="271">
        <f t="shared" si="33"/>
        <v>0.66597313791753165</v>
      </c>
      <c r="R157" s="271">
        <f t="shared" si="33"/>
        <v>0.66966721559636866</v>
      </c>
      <c r="S157" s="271">
        <f t="shared" si="33"/>
        <v>0.64046368848427404</v>
      </c>
      <c r="T157" s="271">
        <f t="shared" si="33"/>
        <v>0.65729393193396024</v>
      </c>
      <c r="U157" s="271">
        <f t="shared" si="33"/>
        <v>0.65915746220197013</v>
      </c>
      <c r="V157" s="271">
        <f t="shared" si="33"/>
        <v>0.65309614321242282</v>
      </c>
      <c r="W157" s="271">
        <f t="shared" si="33"/>
        <v>0.65228226859862781</v>
      </c>
      <c r="DA157" s="79"/>
    </row>
    <row r="158" spans="1:105" ht="12" customHeight="1" x14ac:dyDescent="0.3">
      <c r="A158" s="62" t="s">
        <v>1523</v>
      </c>
      <c r="B158" s="320">
        <f t="shared" ref="B158:W158" si="34">IF(B$80=0,0,B$80/B$48)</f>
        <v>0.65844888554802461</v>
      </c>
      <c r="C158" s="320">
        <f t="shared" si="34"/>
        <v>0.66150643263685516</v>
      </c>
      <c r="D158" s="320">
        <f t="shared" si="34"/>
        <v>0.67078130738540143</v>
      </c>
      <c r="E158" s="320">
        <f t="shared" si="34"/>
        <v>0.69172377449326239</v>
      </c>
      <c r="F158" s="320">
        <f t="shared" si="34"/>
        <v>0.65752916415968488</v>
      </c>
      <c r="G158" s="320">
        <f t="shared" si="34"/>
        <v>0.63509013898974265</v>
      </c>
      <c r="H158" s="320">
        <f t="shared" si="34"/>
        <v>0.64100729317552541</v>
      </c>
      <c r="I158" s="320">
        <f t="shared" si="34"/>
        <v>0.642397966012479</v>
      </c>
      <c r="J158" s="320">
        <f t="shared" si="34"/>
        <v>0.63589080531365405</v>
      </c>
      <c r="K158" s="320">
        <f t="shared" si="34"/>
        <v>0.63992294020957063</v>
      </c>
      <c r="L158" s="320">
        <f t="shared" si="34"/>
        <v>0.67479523155440491</v>
      </c>
      <c r="M158" s="320">
        <f t="shared" si="34"/>
        <v>0.67858204868604521</v>
      </c>
      <c r="N158" s="320">
        <f t="shared" si="34"/>
        <v>0.6762431414546245</v>
      </c>
      <c r="O158" s="320">
        <f t="shared" si="34"/>
        <v>0.67742209570257961</v>
      </c>
      <c r="P158" s="320">
        <f t="shared" si="34"/>
        <v>0.68072448503622651</v>
      </c>
      <c r="Q158" s="320">
        <f t="shared" si="34"/>
        <v>0.66597313791753165</v>
      </c>
      <c r="R158" s="320">
        <f t="shared" si="34"/>
        <v>0.66966721559636866</v>
      </c>
      <c r="S158" s="320">
        <f t="shared" si="34"/>
        <v>0.64046368848427404</v>
      </c>
      <c r="T158" s="320">
        <f t="shared" si="34"/>
        <v>0.65729393193396024</v>
      </c>
      <c r="U158" s="320">
        <f t="shared" si="34"/>
        <v>0.65915746220197013</v>
      </c>
      <c r="V158" s="320">
        <f t="shared" si="34"/>
        <v>0.65309614321242282</v>
      </c>
      <c r="W158" s="320">
        <f t="shared" si="34"/>
        <v>0.65228226859862781</v>
      </c>
      <c r="DA158" s="141"/>
    </row>
    <row r="159" spans="1:105" ht="12" customHeight="1" x14ac:dyDescent="0.3">
      <c r="A159" s="62" t="s">
        <v>1532</v>
      </c>
      <c r="B159" s="320">
        <f t="shared" ref="B159:W159" si="35">IF(B$88=0,0,B$88/B$48)</f>
        <v>0</v>
      </c>
      <c r="C159" s="320">
        <f t="shared" si="35"/>
        <v>0</v>
      </c>
      <c r="D159" s="320">
        <f t="shared" si="35"/>
        <v>0</v>
      </c>
      <c r="E159" s="320">
        <f t="shared" si="35"/>
        <v>0</v>
      </c>
      <c r="F159" s="320">
        <f t="shared" si="35"/>
        <v>0</v>
      </c>
      <c r="G159" s="320">
        <f t="shared" si="35"/>
        <v>0</v>
      </c>
      <c r="H159" s="320">
        <f t="shared" si="35"/>
        <v>0</v>
      </c>
      <c r="I159" s="320">
        <f t="shared" si="35"/>
        <v>0</v>
      </c>
      <c r="J159" s="320">
        <f t="shared" si="35"/>
        <v>0</v>
      </c>
      <c r="K159" s="320">
        <f t="shared" si="35"/>
        <v>0</v>
      </c>
      <c r="L159" s="320">
        <f t="shared" si="35"/>
        <v>0</v>
      </c>
      <c r="M159" s="320">
        <f t="shared" si="35"/>
        <v>0</v>
      </c>
      <c r="N159" s="320">
        <f t="shared" si="35"/>
        <v>0</v>
      </c>
      <c r="O159" s="320">
        <f t="shared" si="35"/>
        <v>0</v>
      </c>
      <c r="P159" s="320">
        <f t="shared" si="35"/>
        <v>0</v>
      </c>
      <c r="Q159" s="320">
        <f t="shared" si="35"/>
        <v>0</v>
      </c>
      <c r="R159" s="320">
        <f t="shared" si="35"/>
        <v>0</v>
      </c>
      <c r="S159" s="320">
        <f t="shared" si="35"/>
        <v>0</v>
      </c>
      <c r="T159" s="320">
        <f t="shared" si="35"/>
        <v>0</v>
      </c>
      <c r="U159" s="320">
        <f t="shared" si="35"/>
        <v>0</v>
      </c>
      <c r="V159" s="320">
        <f t="shared" si="35"/>
        <v>0</v>
      </c>
      <c r="W159" s="320">
        <f t="shared" si="35"/>
        <v>0</v>
      </c>
      <c r="DA159" s="141"/>
    </row>
    <row r="160" spans="1:105" ht="12" customHeight="1" x14ac:dyDescent="0.3">
      <c r="A160" s="203" t="s">
        <v>1534</v>
      </c>
      <c r="B160" s="271">
        <f t="shared" ref="B160:W160" si="36">IF(B$89=0,0,B$89/B$48)</f>
        <v>6.0769153325709126E-2</v>
      </c>
      <c r="C160" s="271">
        <f t="shared" si="36"/>
        <v>5.8333942511852796E-2</v>
      </c>
      <c r="D160" s="271">
        <f t="shared" si="36"/>
        <v>5.7586730393214658E-2</v>
      </c>
      <c r="E160" s="271">
        <f t="shared" si="36"/>
        <v>5.90676601488625E-2</v>
      </c>
      <c r="F160" s="271">
        <f t="shared" si="36"/>
        <v>5.8968661242067399E-2</v>
      </c>
      <c r="G160" s="271">
        <f t="shared" si="36"/>
        <v>5.8818548457571541E-2</v>
      </c>
      <c r="H160" s="271">
        <f t="shared" si="36"/>
        <v>6.1347398435370556E-2</v>
      </c>
      <c r="I160" s="271">
        <f t="shared" si="36"/>
        <v>6.1252837868523133E-2</v>
      </c>
      <c r="J160" s="271">
        <f t="shared" si="36"/>
        <v>6.4097906763439599E-2</v>
      </c>
      <c r="K160" s="271">
        <f t="shared" si="36"/>
        <v>6.1192977892811806E-2</v>
      </c>
      <c r="L160" s="271">
        <f t="shared" si="36"/>
        <v>6.3385525310507632E-2</v>
      </c>
      <c r="M160" s="271">
        <f t="shared" si="36"/>
        <v>6.495840515947951E-2</v>
      </c>
      <c r="N160" s="271">
        <f t="shared" si="36"/>
        <v>6.7001571840065277E-2</v>
      </c>
      <c r="O160" s="271">
        <f t="shared" si="36"/>
        <v>6.9818779058360106E-2</v>
      </c>
      <c r="P160" s="271">
        <f t="shared" si="36"/>
        <v>6.8475657753702859E-2</v>
      </c>
      <c r="Q160" s="271">
        <f t="shared" si="36"/>
        <v>7.0130400720557096E-2</v>
      </c>
      <c r="R160" s="271">
        <f t="shared" si="36"/>
        <v>6.9611231692108477E-2</v>
      </c>
      <c r="S160" s="271">
        <f t="shared" si="36"/>
        <v>6.9948706524248117E-2</v>
      </c>
      <c r="T160" s="271">
        <f t="shared" si="36"/>
        <v>7.056994062926511E-2</v>
      </c>
      <c r="U160" s="271">
        <f t="shared" si="36"/>
        <v>6.970662041850674E-2</v>
      </c>
      <c r="V160" s="271">
        <f t="shared" si="36"/>
        <v>6.9894784833710658E-2</v>
      </c>
      <c r="W160" s="271">
        <f t="shared" si="36"/>
        <v>7.109318706795649E-2</v>
      </c>
      <c r="DA160" s="79"/>
    </row>
    <row r="161" spans="1:105" ht="12" customHeight="1" x14ac:dyDescent="0.3">
      <c r="A161" s="62" t="s">
        <v>1535</v>
      </c>
      <c r="B161" s="320">
        <f t="shared" ref="B161:W161" si="37">IF(B$90=0,0,B$90/B$48)</f>
        <v>6.0769153325709126E-2</v>
      </c>
      <c r="C161" s="320">
        <f t="shared" si="37"/>
        <v>5.8333942511852796E-2</v>
      </c>
      <c r="D161" s="320">
        <f t="shared" si="37"/>
        <v>5.7586730393214658E-2</v>
      </c>
      <c r="E161" s="320">
        <f t="shared" si="37"/>
        <v>5.90676601488625E-2</v>
      </c>
      <c r="F161" s="320">
        <f t="shared" si="37"/>
        <v>5.8968661242067399E-2</v>
      </c>
      <c r="G161" s="320">
        <f t="shared" si="37"/>
        <v>5.8818548457571541E-2</v>
      </c>
      <c r="H161" s="320">
        <f t="shared" si="37"/>
        <v>6.1347398435370556E-2</v>
      </c>
      <c r="I161" s="320">
        <f t="shared" si="37"/>
        <v>6.1252837868523133E-2</v>
      </c>
      <c r="J161" s="320">
        <f t="shared" si="37"/>
        <v>6.4097906763439599E-2</v>
      </c>
      <c r="K161" s="320">
        <f t="shared" si="37"/>
        <v>6.1192977892811806E-2</v>
      </c>
      <c r="L161" s="320">
        <f t="shared" si="37"/>
        <v>6.3385525310507632E-2</v>
      </c>
      <c r="M161" s="320">
        <f t="shared" si="37"/>
        <v>6.495840515947951E-2</v>
      </c>
      <c r="N161" s="320">
        <f t="shared" si="37"/>
        <v>6.7001571840065277E-2</v>
      </c>
      <c r="O161" s="320">
        <f t="shared" si="37"/>
        <v>6.9818779058360106E-2</v>
      </c>
      <c r="P161" s="320">
        <f t="shared" si="37"/>
        <v>6.8475657753702859E-2</v>
      </c>
      <c r="Q161" s="320">
        <f t="shared" si="37"/>
        <v>7.0130400720557096E-2</v>
      </c>
      <c r="R161" s="320">
        <f t="shared" si="37"/>
        <v>6.9611231692108477E-2</v>
      </c>
      <c r="S161" s="320">
        <f t="shared" si="37"/>
        <v>6.9948706524248117E-2</v>
      </c>
      <c r="T161" s="320">
        <f t="shared" si="37"/>
        <v>7.056994062926511E-2</v>
      </c>
      <c r="U161" s="320">
        <f t="shared" si="37"/>
        <v>6.970662041850674E-2</v>
      </c>
      <c r="V161" s="320">
        <f t="shared" si="37"/>
        <v>6.9894784833710658E-2</v>
      </c>
      <c r="W161" s="320">
        <f t="shared" si="37"/>
        <v>7.109318706795649E-2</v>
      </c>
      <c r="DA161" s="141"/>
    </row>
    <row r="162" spans="1:105" ht="12" customHeight="1" x14ac:dyDescent="0.3">
      <c r="A162" s="62" t="s">
        <v>1542</v>
      </c>
      <c r="B162" s="329">
        <f t="shared" ref="B162:W162" si="38">IF(B$96=0,0,B$96/B$48)</f>
        <v>0</v>
      </c>
      <c r="C162" s="329">
        <f t="shared" si="38"/>
        <v>0</v>
      </c>
      <c r="D162" s="329">
        <f t="shared" si="38"/>
        <v>0</v>
      </c>
      <c r="E162" s="329">
        <f t="shared" si="38"/>
        <v>0</v>
      </c>
      <c r="F162" s="329">
        <f t="shared" si="38"/>
        <v>0</v>
      </c>
      <c r="G162" s="329">
        <f t="shared" si="38"/>
        <v>0</v>
      </c>
      <c r="H162" s="329">
        <f t="shared" si="38"/>
        <v>0</v>
      </c>
      <c r="I162" s="329">
        <f t="shared" si="38"/>
        <v>0</v>
      </c>
      <c r="J162" s="329">
        <f t="shared" si="38"/>
        <v>0</v>
      </c>
      <c r="K162" s="329">
        <f t="shared" si="38"/>
        <v>0</v>
      </c>
      <c r="L162" s="329">
        <f t="shared" si="38"/>
        <v>0</v>
      </c>
      <c r="M162" s="329">
        <f t="shared" si="38"/>
        <v>0</v>
      </c>
      <c r="N162" s="329">
        <f t="shared" si="38"/>
        <v>0</v>
      </c>
      <c r="O162" s="329">
        <f t="shared" si="38"/>
        <v>0</v>
      </c>
      <c r="P162" s="329">
        <f t="shared" si="38"/>
        <v>0</v>
      </c>
      <c r="Q162" s="329">
        <f t="shared" si="38"/>
        <v>0</v>
      </c>
      <c r="R162" s="329">
        <f t="shared" si="38"/>
        <v>0</v>
      </c>
      <c r="S162" s="329">
        <f t="shared" si="38"/>
        <v>0</v>
      </c>
      <c r="T162" s="329">
        <f t="shared" si="38"/>
        <v>0</v>
      </c>
      <c r="U162" s="329">
        <f t="shared" si="38"/>
        <v>0</v>
      </c>
      <c r="V162" s="329">
        <f t="shared" si="38"/>
        <v>0</v>
      </c>
      <c r="W162" s="329">
        <f t="shared" si="38"/>
        <v>0</v>
      </c>
      <c r="DA162" s="151"/>
    </row>
    <row r="163" spans="1:105" ht="12" customHeight="1" x14ac:dyDescent="0.3">
      <c r="A163" s="100" t="s">
        <v>106</v>
      </c>
      <c r="B163" s="312">
        <f t="shared" ref="B163:W163" si="39">IF(B$48=0,0,B$97/B$48)</f>
        <v>0.13580286768038538</v>
      </c>
      <c r="C163" s="312">
        <f t="shared" si="39"/>
        <v>0.13975696413937966</v>
      </c>
      <c r="D163" s="312">
        <f t="shared" si="39"/>
        <v>0.13247617651284252</v>
      </c>
      <c r="E163" s="312">
        <f t="shared" si="39"/>
        <v>0.10550433493156888</v>
      </c>
      <c r="F163" s="312">
        <f t="shared" si="39"/>
        <v>0.14125131594854221</v>
      </c>
      <c r="G163" s="312">
        <f t="shared" si="39"/>
        <v>0.16497932614539643</v>
      </c>
      <c r="H163" s="312">
        <f t="shared" si="39"/>
        <v>0.15122125286345259</v>
      </c>
      <c r="I163" s="312">
        <f t="shared" si="39"/>
        <v>0.1503041262840811</v>
      </c>
      <c r="J163" s="312">
        <f t="shared" si="39"/>
        <v>0.14880702945819538</v>
      </c>
      <c r="K163" s="312">
        <f t="shared" si="39"/>
        <v>0.15345596609692722</v>
      </c>
      <c r="L163" s="312">
        <f t="shared" si="39"/>
        <v>0.11030404857054445</v>
      </c>
      <c r="M163" s="312">
        <f t="shared" si="39"/>
        <v>0.10257959012678038</v>
      </c>
      <c r="N163" s="312">
        <f t="shared" si="39"/>
        <v>9.8819044048260293E-2</v>
      </c>
      <c r="O163" s="312">
        <f t="shared" si="39"/>
        <v>8.9370342624752019E-2</v>
      </c>
      <c r="P163" s="312">
        <f t="shared" si="39"/>
        <v>8.9904197955551907E-2</v>
      </c>
      <c r="Q163" s="312">
        <f t="shared" si="39"/>
        <v>0.10038288165653186</v>
      </c>
      <c r="R163" s="312">
        <f t="shared" si="39"/>
        <v>9.7875570976968695E-2</v>
      </c>
      <c r="S163" s="312">
        <f t="shared" si="39"/>
        <v>0.12701854056709305</v>
      </c>
      <c r="T163" s="312">
        <f t="shared" si="39"/>
        <v>0.10903013766007259</v>
      </c>
      <c r="U163" s="312">
        <f t="shared" si="39"/>
        <v>0.11068938148550174</v>
      </c>
      <c r="V163" s="312">
        <f t="shared" si="39"/>
        <v>0.11685586756085764</v>
      </c>
      <c r="W163" s="312">
        <f t="shared" si="39"/>
        <v>0.11389270076379034</v>
      </c>
      <c r="DA163" s="127"/>
    </row>
    <row r="164" spans="1:105" ht="12" customHeight="1" x14ac:dyDescent="0.3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3">
      <c r="A165" s="35" t="s">
        <v>51</v>
      </c>
      <c r="B165" s="234">
        <f t="shared" ref="B165:W165" si="40">SUM(B166:B170,B172:B174,B176:B178,B179)</f>
        <v>1</v>
      </c>
      <c r="C165" s="234">
        <f t="shared" si="40"/>
        <v>1</v>
      </c>
      <c r="D165" s="234">
        <f t="shared" si="40"/>
        <v>1</v>
      </c>
      <c r="E165" s="234">
        <f t="shared" si="40"/>
        <v>1</v>
      </c>
      <c r="F165" s="234">
        <f t="shared" si="40"/>
        <v>1</v>
      </c>
      <c r="G165" s="234">
        <f t="shared" si="40"/>
        <v>1</v>
      </c>
      <c r="H165" s="234">
        <f t="shared" si="40"/>
        <v>1.0000000000000002</v>
      </c>
      <c r="I165" s="234">
        <f t="shared" si="40"/>
        <v>1</v>
      </c>
      <c r="J165" s="234">
        <f t="shared" si="40"/>
        <v>1</v>
      </c>
      <c r="K165" s="234">
        <f t="shared" si="40"/>
        <v>1</v>
      </c>
      <c r="L165" s="234">
        <f t="shared" si="40"/>
        <v>1</v>
      </c>
      <c r="M165" s="234">
        <f t="shared" si="40"/>
        <v>1</v>
      </c>
      <c r="N165" s="234">
        <f t="shared" si="40"/>
        <v>1</v>
      </c>
      <c r="O165" s="234">
        <f t="shared" si="40"/>
        <v>0.99999999999999989</v>
      </c>
      <c r="P165" s="234">
        <f t="shared" si="40"/>
        <v>0.99999999999999989</v>
      </c>
      <c r="Q165" s="234">
        <f t="shared" si="40"/>
        <v>1</v>
      </c>
      <c r="R165" s="234">
        <f t="shared" si="40"/>
        <v>0.99999999999999989</v>
      </c>
      <c r="S165" s="234">
        <f t="shared" si="40"/>
        <v>1</v>
      </c>
      <c r="T165" s="234">
        <f t="shared" si="40"/>
        <v>1</v>
      </c>
      <c r="U165" s="234">
        <f t="shared" si="40"/>
        <v>1</v>
      </c>
      <c r="V165" s="234">
        <f t="shared" si="40"/>
        <v>1</v>
      </c>
      <c r="W165" s="234">
        <f t="shared" si="40"/>
        <v>1</v>
      </c>
      <c r="DA165" s="95"/>
    </row>
    <row r="166" spans="1:105" ht="12" customHeight="1" x14ac:dyDescent="0.3">
      <c r="A166" s="55" t="s">
        <v>92</v>
      </c>
      <c r="B166" s="268">
        <f t="shared" ref="B166:W166" si="41">IF(B$100=0,0,B$100/B$99)</f>
        <v>0</v>
      </c>
      <c r="C166" s="268">
        <f t="shared" si="41"/>
        <v>0</v>
      </c>
      <c r="D166" s="268">
        <f t="shared" si="41"/>
        <v>0</v>
      </c>
      <c r="E166" s="268">
        <f t="shared" si="41"/>
        <v>0</v>
      </c>
      <c r="F166" s="268">
        <f t="shared" si="41"/>
        <v>0</v>
      </c>
      <c r="G166" s="268">
        <f t="shared" si="41"/>
        <v>0</v>
      </c>
      <c r="H166" s="268">
        <f t="shared" si="41"/>
        <v>0</v>
      </c>
      <c r="I166" s="268">
        <f t="shared" si="41"/>
        <v>0</v>
      </c>
      <c r="J166" s="268">
        <f t="shared" si="41"/>
        <v>0</v>
      </c>
      <c r="K166" s="268">
        <f t="shared" si="41"/>
        <v>0</v>
      </c>
      <c r="L166" s="268">
        <f t="shared" si="41"/>
        <v>0</v>
      </c>
      <c r="M166" s="268">
        <f t="shared" si="41"/>
        <v>0</v>
      </c>
      <c r="N166" s="268">
        <f t="shared" si="41"/>
        <v>0</v>
      </c>
      <c r="O166" s="268">
        <f t="shared" si="41"/>
        <v>0</v>
      </c>
      <c r="P166" s="268">
        <f t="shared" si="41"/>
        <v>0</v>
      </c>
      <c r="Q166" s="268">
        <f t="shared" si="41"/>
        <v>0</v>
      </c>
      <c r="R166" s="268">
        <f t="shared" si="41"/>
        <v>0</v>
      </c>
      <c r="S166" s="268">
        <f t="shared" si="41"/>
        <v>0</v>
      </c>
      <c r="T166" s="268">
        <f t="shared" si="41"/>
        <v>0</v>
      </c>
      <c r="U166" s="268">
        <f t="shared" si="41"/>
        <v>0</v>
      </c>
      <c r="V166" s="268">
        <f t="shared" si="41"/>
        <v>0</v>
      </c>
      <c r="W166" s="268">
        <f t="shared" si="41"/>
        <v>0</v>
      </c>
      <c r="DA166" s="76"/>
    </row>
    <row r="167" spans="1:105" ht="12" customHeight="1" x14ac:dyDescent="0.3">
      <c r="A167" s="202" t="s">
        <v>93</v>
      </c>
      <c r="B167" s="269">
        <f t="shared" ref="B167:W167" si="42">IF(B$101=0,0,B$101/B$99)</f>
        <v>0</v>
      </c>
      <c r="C167" s="269">
        <f t="shared" si="42"/>
        <v>0</v>
      </c>
      <c r="D167" s="269">
        <f t="shared" si="42"/>
        <v>0</v>
      </c>
      <c r="E167" s="269">
        <f t="shared" si="42"/>
        <v>0</v>
      </c>
      <c r="F167" s="269">
        <f t="shared" si="42"/>
        <v>0</v>
      </c>
      <c r="G167" s="269">
        <f t="shared" si="42"/>
        <v>0</v>
      </c>
      <c r="H167" s="269">
        <f t="shared" si="42"/>
        <v>0</v>
      </c>
      <c r="I167" s="269">
        <f t="shared" si="42"/>
        <v>0</v>
      </c>
      <c r="J167" s="269">
        <f t="shared" si="42"/>
        <v>0</v>
      </c>
      <c r="K167" s="269">
        <f t="shared" si="42"/>
        <v>0</v>
      </c>
      <c r="L167" s="269">
        <f t="shared" si="42"/>
        <v>0</v>
      </c>
      <c r="M167" s="269">
        <f t="shared" si="42"/>
        <v>0</v>
      </c>
      <c r="N167" s="269">
        <f t="shared" si="42"/>
        <v>0</v>
      </c>
      <c r="O167" s="269">
        <f t="shared" si="42"/>
        <v>0</v>
      </c>
      <c r="P167" s="269">
        <f t="shared" si="42"/>
        <v>0</v>
      </c>
      <c r="Q167" s="269">
        <f t="shared" si="42"/>
        <v>0</v>
      </c>
      <c r="R167" s="269">
        <f t="shared" si="42"/>
        <v>0</v>
      </c>
      <c r="S167" s="269">
        <f t="shared" si="42"/>
        <v>0</v>
      </c>
      <c r="T167" s="269">
        <f t="shared" si="42"/>
        <v>0</v>
      </c>
      <c r="U167" s="269">
        <f t="shared" si="42"/>
        <v>0</v>
      </c>
      <c r="V167" s="269">
        <f t="shared" si="42"/>
        <v>0</v>
      </c>
      <c r="W167" s="269">
        <f t="shared" si="42"/>
        <v>0</v>
      </c>
      <c r="DA167" s="77"/>
    </row>
    <row r="168" spans="1:105" ht="12" customHeight="1" x14ac:dyDescent="0.3">
      <c r="A168" s="202" t="s">
        <v>94</v>
      </c>
      <c r="B168" s="269">
        <f t="shared" ref="B168:W168" si="43">IF(B$102=0,0,B$102/B$99)</f>
        <v>0</v>
      </c>
      <c r="C168" s="269">
        <f t="shared" si="43"/>
        <v>0</v>
      </c>
      <c r="D168" s="269">
        <f t="shared" si="43"/>
        <v>0</v>
      </c>
      <c r="E168" s="269">
        <f t="shared" si="43"/>
        <v>0</v>
      </c>
      <c r="F168" s="269">
        <f t="shared" si="43"/>
        <v>0</v>
      </c>
      <c r="G168" s="269">
        <f t="shared" si="43"/>
        <v>0</v>
      </c>
      <c r="H168" s="269">
        <f t="shared" si="43"/>
        <v>0</v>
      </c>
      <c r="I168" s="269">
        <f t="shared" si="43"/>
        <v>0</v>
      </c>
      <c r="J168" s="269">
        <f t="shared" si="43"/>
        <v>0</v>
      </c>
      <c r="K168" s="269">
        <f t="shared" si="43"/>
        <v>0</v>
      </c>
      <c r="L168" s="269">
        <f t="shared" si="43"/>
        <v>0</v>
      </c>
      <c r="M168" s="269">
        <f t="shared" si="43"/>
        <v>0</v>
      </c>
      <c r="N168" s="269">
        <f t="shared" si="43"/>
        <v>0</v>
      </c>
      <c r="O168" s="269">
        <f t="shared" si="43"/>
        <v>0</v>
      </c>
      <c r="P168" s="269">
        <f t="shared" si="43"/>
        <v>0</v>
      </c>
      <c r="Q168" s="269">
        <f t="shared" si="43"/>
        <v>0</v>
      </c>
      <c r="R168" s="269">
        <f t="shared" si="43"/>
        <v>0</v>
      </c>
      <c r="S168" s="269">
        <f t="shared" si="43"/>
        <v>0</v>
      </c>
      <c r="T168" s="269">
        <f t="shared" si="43"/>
        <v>0</v>
      </c>
      <c r="U168" s="269">
        <f t="shared" si="43"/>
        <v>0</v>
      </c>
      <c r="V168" s="269">
        <f t="shared" si="43"/>
        <v>0</v>
      </c>
      <c r="W168" s="269">
        <f t="shared" si="43"/>
        <v>0</v>
      </c>
      <c r="DA168" s="77"/>
    </row>
    <row r="169" spans="1:105" ht="12" customHeight="1" x14ac:dyDescent="0.3">
      <c r="A169" s="202" t="s">
        <v>95</v>
      </c>
      <c r="B169" s="269">
        <f t="shared" ref="B169:W169" si="44">IF(B$103=0,0,B$103/B$99)</f>
        <v>0</v>
      </c>
      <c r="C169" s="269">
        <f t="shared" si="44"/>
        <v>0</v>
      </c>
      <c r="D169" s="269">
        <f t="shared" si="44"/>
        <v>0</v>
      </c>
      <c r="E169" s="269">
        <f t="shared" si="44"/>
        <v>0</v>
      </c>
      <c r="F169" s="269">
        <f t="shared" si="44"/>
        <v>0</v>
      </c>
      <c r="G169" s="269">
        <f t="shared" si="44"/>
        <v>0</v>
      </c>
      <c r="H169" s="269">
        <f t="shared" si="44"/>
        <v>0</v>
      </c>
      <c r="I169" s="269">
        <f t="shared" si="44"/>
        <v>0</v>
      </c>
      <c r="J169" s="269">
        <f t="shared" si="44"/>
        <v>0</v>
      </c>
      <c r="K169" s="269">
        <f t="shared" si="44"/>
        <v>0</v>
      </c>
      <c r="L169" s="269">
        <f t="shared" si="44"/>
        <v>0</v>
      </c>
      <c r="M169" s="269">
        <f t="shared" si="44"/>
        <v>0</v>
      </c>
      <c r="N169" s="269">
        <f t="shared" si="44"/>
        <v>0</v>
      </c>
      <c r="O169" s="269">
        <f t="shared" si="44"/>
        <v>0</v>
      </c>
      <c r="P169" s="269">
        <f t="shared" si="44"/>
        <v>0</v>
      </c>
      <c r="Q169" s="269">
        <f t="shared" si="44"/>
        <v>0</v>
      </c>
      <c r="R169" s="269">
        <f t="shared" si="44"/>
        <v>0</v>
      </c>
      <c r="S169" s="269">
        <f t="shared" si="44"/>
        <v>0</v>
      </c>
      <c r="T169" s="269">
        <f t="shared" si="44"/>
        <v>0</v>
      </c>
      <c r="U169" s="269">
        <f t="shared" si="44"/>
        <v>0</v>
      </c>
      <c r="V169" s="269">
        <f t="shared" si="44"/>
        <v>0</v>
      </c>
      <c r="W169" s="269">
        <f t="shared" si="44"/>
        <v>0</v>
      </c>
      <c r="DA169" s="77"/>
    </row>
    <row r="170" spans="1:105" ht="12" customHeight="1" x14ac:dyDescent="0.3">
      <c r="A170" s="56" t="s">
        <v>96</v>
      </c>
      <c r="B170" s="270">
        <f t="shared" ref="B170:W170" si="45">IF(B$104=0,0,B$104/B$99)</f>
        <v>4.6207992959838746E-3</v>
      </c>
      <c r="C170" s="270">
        <f t="shared" si="45"/>
        <v>4.5480687319103263E-3</v>
      </c>
      <c r="D170" s="270">
        <f t="shared" si="45"/>
        <v>4.2614597728976569E-3</v>
      </c>
      <c r="E170" s="270">
        <f t="shared" si="45"/>
        <v>5.3800020784680932E-3</v>
      </c>
      <c r="F170" s="270">
        <f t="shared" si="45"/>
        <v>5.5775635949249502E-3</v>
      </c>
      <c r="G170" s="270">
        <f t="shared" si="45"/>
        <v>5.5559936757430851E-3</v>
      </c>
      <c r="H170" s="270">
        <f t="shared" si="45"/>
        <v>5.8927605321954209E-3</v>
      </c>
      <c r="I170" s="270">
        <f t="shared" si="45"/>
        <v>5.532332588060138E-3</v>
      </c>
      <c r="J170" s="270">
        <f t="shared" si="45"/>
        <v>5.4342457694013906E-3</v>
      </c>
      <c r="K170" s="270">
        <f t="shared" si="45"/>
        <v>5.1325076809457778E-3</v>
      </c>
      <c r="L170" s="270">
        <f t="shared" si="45"/>
        <v>5.495087949864824E-3</v>
      </c>
      <c r="M170" s="270">
        <f t="shared" si="45"/>
        <v>4.3314991137392072E-3</v>
      </c>
      <c r="N170" s="270">
        <f t="shared" si="45"/>
        <v>4.5416689735844505E-3</v>
      </c>
      <c r="O170" s="270">
        <f t="shared" si="45"/>
        <v>4.5067206310223182E-3</v>
      </c>
      <c r="P170" s="270">
        <f t="shared" si="45"/>
        <v>4.6099494515596945E-3</v>
      </c>
      <c r="Q170" s="270">
        <f t="shared" si="45"/>
        <v>4.4507402463195905E-3</v>
      </c>
      <c r="R170" s="270">
        <f t="shared" si="45"/>
        <v>4.8016066846434087E-3</v>
      </c>
      <c r="S170" s="270">
        <f t="shared" si="45"/>
        <v>5.2659643068040472E-3</v>
      </c>
      <c r="T170" s="270">
        <f t="shared" si="45"/>
        <v>5.1464395757675595E-3</v>
      </c>
      <c r="U170" s="270">
        <f t="shared" si="45"/>
        <v>5.1738707420915016E-3</v>
      </c>
      <c r="V170" s="270">
        <f t="shared" si="45"/>
        <v>5.2169449900487637E-3</v>
      </c>
      <c r="W170" s="270">
        <f t="shared" si="45"/>
        <v>4.890303671753876E-3</v>
      </c>
      <c r="DA170" s="78"/>
    </row>
    <row r="171" spans="1:105" ht="12" customHeight="1" x14ac:dyDescent="0.3">
      <c r="A171" s="203" t="s">
        <v>1555</v>
      </c>
      <c r="B171" s="271">
        <f t="shared" ref="B171:W171" si="46">IF(B$110=0,0,B$110/B$99)</f>
        <v>0.72721589255425478</v>
      </c>
      <c r="C171" s="271">
        <f t="shared" si="46"/>
        <v>0.71134046190271905</v>
      </c>
      <c r="D171" s="271">
        <f t="shared" si="46"/>
        <v>0.70046240480386979</v>
      </c>
      <c r="E171" s="271">
        <f t="shared" si="46"/>
        <v>0.71999028883864946</v>
      </c>
      <c r="F171" s="271">
        <f t="shared" si="46"/>
        <v>0.72252075101976687</v>
      </c>
      <c r="G171" s="271">
        <f t="shared" si="46"/>
        <v>0.70772136401707952</v>
      </c>
      <c r="H171" s="271">
        <f t="shared" si="46"/>
        <v>0.73169088262655602</v>
      </c>
      <c r="I171" s="271">
        <f t="shared" si="46"/>
        <v>0.72387408934010222</v>
      </c>
      <c r="J171" s="271">
        <f t="shared" si="46"/>
        <v>0.73051994492669836</v>
      </c>
      <c r="K171" s="271">
        <f t="shared" si="46"/>
        <v>0.73425349992513167</v>
      </c>
      <c r="L171" s="271">
        <f t="shared" si="46"/>
        <v>0.72306375724188732</v>
      </c>
      <c r="M171" s="271">
        <f t="shared" si="46"/>
        <v>0.69096859913101527</v>
      </c>
      <c r="N171" s="271">
        <f t="shared" si="46"/>
        <v>0.6931049544457677</v>
      </c>
      <c r="O171" s="271">
        <f t="shared" si="46"/>
        <v>0.69815085070620331</v>
      </c>
      <c r="P171" s="271">
        <f t="shared" si="46"/>
        <v>0.71762649371846743</v>
      </c>
      <c r="Q171" s="271">
        <f t="shared" si="46"/>
        <v>0.69093957259423444</v>
      </c>
      <c r="R171" s="271">
        <f t="shared" si="46"/>
        <v>0.71528276205764063</v>
      </c>
      <c r="S171" s="271">
        <f t="shared" si="46"/>
        <v>0.74207232796383771</v>
      </c>
      <c r="T171" s="271">
        <f t="shared" si="46"/>
        <v>0.7395105793187573</v>
      </c>
      <c r="U171" s="271">
        <f t="shared" si="46"/>
        <v>0.74423995882368177</v>
      </c>
      <c r="V171" s="271">
        <f t="shared" si="46"/>
        <v>0.74393459408555629</v>
      </c>
      <c r="W171" s="271">
        <f t="shared" si="46"/>
        <v>0.68921884118963839</v>
      </c>
      <c r="DA171" s="79"/>
    </row>
    <row r="172" spans="1:105" ht="12" customHeight="1" x14ac:dyDescent="0.3">
      <c r="A172" s="62" t="s">
        <v>1556</v>
      </c>
      <c r="B172" s="320">
        <f t="shared" ref="B172:W172" si="47">IF(B$111=0,0,B$111/B$99)</f>
        <v>0.72721589255425478</v>
      </c>
      <c r="C172" s="320">
        <f t="shared" si="47"/>
        <v>0.71134046190271905</v>
      </c>
      <c r="D172" s="320">
        <f t="shared" si="47"/>
        <v>0.70046240480386979</v>
      </c>
      <c r="E172" s="320">
        <f t="shared" si="47"/>
        <v>0.71999028883864946</v>
      </c>
      <c r="F172" s="320">
        <f t="shared" si="47"/>
        <v>0.72252075101976687</v>
      </c>
      <c r="G172" s="320">
        <f t="shared" si="47"/>
        <v>0.70772136401707952</v>
      </c>
      <c r="H172" s="320">
        <f t="shared" si="47"/>
        <v>0.73169088262655602</v>
      </c>
      <c r="I172" s="320">
        <f t="shared" si="47"/>
        <v>0.72387408934010222</v>
      </c>
      <c r="J172" s="320">
        <f t="shared" si="47"/>
        <v>0.73051994492669836</v>
      </c>
      <c r="K172" s="320">
        <f t="shared" si="47"/>
        <v>0.73425349992513167</v>
      </c>
      <c r="L172" s="320">
        <f t="shared" si="47"/>
        <v>0.72306375724188732</v>
      </c>
      <c r="M172" s="320">
        <f t="shared" si="47"/>
        <v>0.69096859913101527</v>
      </c>
      <c r="N172" s="320">
        <f t="shared" si="47"/>
        <v>0.6931049544457677</v>
      </c>
      <c r="O172" s="320">
        <f t="shared" si="47"/>
        <v>0.69815085070620331</v>
      </c>
      <c r="P172" s="320">
        <f t="shared" si="47"/>
        <v>0.71762649371846743</v>
      </c>
      <c r="Q172" s="320">
        <f t="shared" si="47"/>
        <v>0.69093957259423444</v>
      </c>
      <c r="R172" s="320">
        <f t="shared" si="47"/>
        <v>0.71528276205764063</v>
      </c>
      <c r="S172" s="320">
        <f t="shared" si="47"/>
        <v>0.74207232796383771</v>
      </c>
      <c r="T172" s="320">
        <f t="shared" si="47"/>
        <v>0.7395105793187573</v>
      </c>
      <c r="U172" s="320">
        <f t="shared" si="47"/>
        <v>0.74423995882368177</v>
      </c>
      <c r="V172" s="320">
        <f t="shared" si="47"/>
        <v>0.74393459408555629</v>
      </c>
      <c r="W172" s="320">
        <f t="shared" si="47"/>
        <v>0.68921884118963839</v>
      </c>
      <c r="DA172" s="141"/>
    </row>
    <row r="173" spans="1:105" ht="12" customHeight="1" x14ac:dyDescent="0.3">
      <c r="A173" s="62" t="s">
        <v>1563</v>
      </c>
      <c r="B173" s="320">
        <f t="shared" ref="B173:W173" si="48">IF(B$117=0,0,B$117/B$99)</f>
        <v>0</v>
      </c>
      <c r="C173" s="320">
        <f t="shared" si="48"/>
        <v>0</v>
      </c>
      <c r="D173" s="320">
        <f t="shared" si="48"/>
        <v>0</v>
      </c>
      <c r="E173" s="320">
        <f t="shared" si="48"/>
        <v>0</v>
      </c>
      <c r="F173" s="320">
        <f t="shared" si="48"/>
        <v>0</v>
      </c>
      <c r="G173" s="320">
        <f t="shared" si="48"/>
        <v>0</v>
      </c>
      <c r="H173" s="320">
        <f t="shared" si="48"/>
        <v>0</v>
      </c>
      <c r="I173" s="320">
        <f t="shared" si="48"/>
        <v>0</v>
      </c>
      <c r="J173" s="320">
        <f t="shared" si="48"/>
        <v>0</v>
      </c>
      <c r="K173" s="320">
        <f t="shared" si="48"/>
        <v>0</v>
      </c>
      <c r="L173" s="320">
        <f t="shared" si="48"/>
        <v>0</v>
      </c>
      <c r="M173" s="320">
        <f t="shared" si="48"/>
        <v>0</v>
      </c>
      <c r="N173" s="320">
        <f t="shared" si="48"/>
        <v>0</v>
      </c>
      <c r="O173" s="320">
        <f t="shared" si="48"/>
        <v>0</v>
      </c>
      <c r="P173" s="320">
        <f t="shared" si="48"/>
        <v>0</v>
      </c>
      <c r="Q173" s="320">
        <f t="shared" si="48"/>
        <v>0</v>
      </c>
      <c r="R173" s="320">
        <f t="shared" si="48"/>
        <v>0</v>
      </c>
      <c r="S173" s="320">
        <f t="shared" si="48"/>
        <v>0</v>
      </c>
      <c r="T173" s="320">
        <f t="shared" si="48"/>
        <v>0</v>
      </c>
      <c r="U173" s="320">
        <f t="shared" si="48"/>
        <v>0</v>
      </c>
      <c r="V173" s="320">
        <f t="shared" si="48"/>
        <v>0</v>
      </c>
      <c r="W173" s="320">
        <f t="shared" si="48"/>
        <v>0</v>
      </c>
      <c r="DA173" s="141"/>
    </row>
    <row r="174" spans="1:105" ht="12" customHeight="1" x14ac:dyDescent="0.3">
      <c r="A174" s="203" t="s">
        <v>1565</v>
      </c>
      <c r="B174" s="271">
        <f t="shared" ref="B174:W174" si="49">IF(B$118=0,0,B$118/B$99)</f>
        <v>0</v>
      </c>
      <c r="C174" s="271">
        <f t="shared" si="49"/>
        <v>0</v>
      </c>
      <c r="D174" s="271">
        <f t="shared" si="49"/>
        <v>0</v>
      </c>
      <c r="E174" s="271">
        <f t="shared" si="49"/>
        <v>0</v>
      </c>
      <c r="F174" s="271">
        <f t="shared" si="49"/>
        <v>0</v>
      </c>
      <c r="G174" s="271">
        <f t="shared" si="49"/>
        <v>0</v>
      </c>
      <c r="H174" s="271">
        <f t="shared" si="49"/>
        <v>0</v>
      </c>
      <c r="I174" s="271">
        <f t="shared" si="49"/>
        <v>0</v>
      </c>
      <c r="J174" s="271">
        <f t="shared" si="49"/>
        <v>0</v>
      </c>
      <c r="K174" s="271">
        <f t="shared" si="49"/>
        <v>0</v>
      </c>
      <c r="L174" s="271">
        <f t="shared" si="49"/>
        <v>0</v>
      </c>
      <c r="M174" s="271">
        <f t="shared" si="49"/>
        <v>0</v>
      </c>
      <c r="N174" s="271">
        <f t="shared" si="49"/>
        <v>0</v>
      </c>
      <c r="O174" s="271">
        <f t="shared" si="49"/>
        <v>0</v>
      </c>
      <c r="P174" s="271">
        <f t="shared" si="49"/>
        <v>0</v>
      </c>
      <c r="Q174" s="271">
        <f t="shared" si="49"/>
        <v>0</v>
      </c>
      <c r="R174" s="271">
        <f t="shared" si="49"/>
        <v>0</v>
      </c>
      <c r="S174" s="271">
        <f t="shared" si="49"/>
        <v>0</v>
      </c>
      <c r="T174" s="271">
        <f t="shared" si="49"/>
        <v>0</v>
      </c>
      <c r="U174" s="271">
        <f t="shared" si="49"/>
        <v>0</v>
      </c>
      <c r="V174" s="271">
        <f t="shared" si="49"/>
        <v>0</v>
      </c>
      <c r="W174" s="271">
        <f t="shared" si="49"/>
        <v>0</v>
      </c>
      <c r="DA174" s="79"/>
    </row>
    <row r="175" spans="1:105" ht="12" customHeight="1" x14ac:dyDescent="0.3">
      <c r="A175" s="203" t="s">
        <v>1567</v>
      </c>
      <c r="B175" s="271">
        <f t="shared" ref="B175:W175" si="50">IF(B$119=0,0,B$119/B$99)</f>
        <v>6.0813760505585394E-2</v>
      </c>
      <c r="C175" s="271">
        <f t="shared" si="50"/>
        <v>5.9486170380767665E-2</v>
      </c>
      <c r="D175" s="271">
        <f t="shared" si="50"/>
        <v>5.8576487897273044E-2</v>
      </c>
      <c r="E175" s="271">
        <f t="shared" si="50"/>
        <v>6.0209516101182046E-2</v>
      </c>
      <c r="F175" s="271">
        <f t="shared" si="50"/>
        <v>6.0421127154552161E-2</v>
      </c>
      <c r="G175" s="271">
        <f t="shared" si="50"/>
        <v>5.9183521670368194E-2</v>
      </c>
      <c r="H175" s="271">
        <f t="shared" si="50"/>
        <v>6.1187983590240379E-2</v>
      </c>
      <c r="I175" s="271">
        <f t="shared" si="50"/>
        <v>6.0534300688489702E-2</v>
      </c>
      <c r="J175" s="271">
        <f t="shared" si="50"/>
        <v>6.109006339133493E-2</v>
      </c>
      <c r="K175" s="271">
        <f t="shared" si="50"/>
        <v>6.1402283629965408E-2</v>
      </c>
      <c r="L175" s="271">
        <f t="shared" si="50"/>
        <v>6.0466536297398399E-2</v>
      </c>
      <c r="M175" s="271">
        <f t="shared" si="50"/>
        <v>5.7782564070268057E-2</v>
      </c>
      <c r="N175" s="271">
        <f t="shared" si="50"/>
        <v>5.7961217757290566E-2</v>
      </c>
      <c r="O175" s="271">
        <f t="shared" si="50"/>
        <v>5.8383183132167546E-2</v>
      </c>
      <c r="P175" s="271">
        <f t="shared" si="50"/>
        <v>6.001184265675534E-2</v>
      </c>
      <c r="Q175" s="271">
        <f t="shared" si="50"/>
        <v>5.7780136712898396E-2</v>
      </c>
      <c r="R175" s="271">
        <f t="shared" si="50"/>
        <v>5.9815847028262883E-2</v>
      </c>
      <c r="S175" s="271">
        <f t="shared" si="50"/>
        <v>6.2056136688800702E-2</v>
      </c>
      <c r="T175" s="271">
        <f t="shared" si="50"/>
        <v>6.184190929062016E-2</v>
      </c>
      <c r="U175" s="271">
        <f t="shared" si="50"/>
        <v>6.2237405807538004E-2</v>
      </c>
      <c r="V175" s="271">
        <f t="shared" si="50"/>
        <v>6.2211869542116154E-2</v>
      </c>
      <c r="W175" s="271">
        <f t="shared" si="50"/>
        <v>5.7636239764818804E-2</v>
      </c>
      <c r="DA175" s="79"/>
    </row>
    <row r="176" spans="1:105" ht="12" customHeight="1" x14ac:dyDescent="0.3">
      <c r="A176" s="62" t="s">
        <v>1568</v>
      </c>
      <c r="B176" s="320">
        <f t="shared" ref="B176:W176" si="51">IF(B$120=0,0,B$120/B$99)</f>
        <v>6.0813760505585394E-2</v>
      </c>
      <c r="C176" s="320">
        <f t="shared" si="51"/>
        <v>5.9486170380767665E-2</v>
      </c>
      <c r="D176" s="320">
        <f t="shared" si="51"/>
        <v>5.8576487897273044E-2</v>
      </c>
      <c r="E176" s="320">
        <f t="shared" si="51"/>
        <v>6.0209516101182046E-2</v>
      </c>
      <c r="F176" s="320">
        <f t="shared" si="51"/>
        <v>6.0421127154552161E-2</v>
      </c>
      <c r="G176" s="320">
        <f t="shared" si="51"/>
        <v>5.9183521670368194E-2</v>
      </c>
      <c r="H176" s="320">
        <f t="shared" si="51"/>
        <v>6.1187983590240379E-2</v>
      </c>
      <c r="I176" s="320">
        <f t="shared" si="51"/>
        <v>6.0534300688489702E-2</v>
      </c>
      <c r="J176" s="320">
        <f t="shared" si="51"/>
        <v>6.109006339133493E-2</v>
      </c>
      <c r="K176" s="320">
        <f t="shared" si="51"/>
        <v>6.1402283629965408E-2</v>
      </c>
      <c r="L176" s="320">
        <f t="shared" si="51"/>
        <v>6.0466536297398399E-2</v>
      </c>
      <c r="M176" s="320">
        <f t="shared" si="51"/>
        <v>5.7782564070268057E-2</v>
      </c>
      <c r="N176" s="320">
        <f t="shared" si="51"/>
        <v>5.7961217757290566E-2</v>
      </c>
      <c r="O176" s="320">
        <f t="shared" si="51"/>
        <v>5.8383183132167546E-2</v>
      </c>
      <c r="P176" s="320">
        <f t="shared" si="51"/>
        <v>6.001184265675534E-2</v>
      </c>
      <c r="Q176" s="320">
        <f t="shared" si="51"/>
        <v>5.7780136712898396E-2</v>
      </c>
      <c r="R176" s="320">
        <f t="shared" si="51"/>
        <v>5.9815847028262883E-2</v>
      </c>
      <c r="S176" s="320">
        <f t="shared" si="51"/>
        <v>6.2056136688800702E-2</v>
      </c>
      <c r="T176" s="320">
        <f t="shared" si="51"/>
        <v>6.184190929062016E-2</v>
      </c>
      <c r="U176" s="320">
        <f t="shared" si="51"/>
        <v>6.2237405807538004E-2</v>
      </c>
      <c r="V176" s="320">
        <f t="shared" si="51"/>
        <v>6.2211869542116154E-2</v>
      </c>
      <c r="W176" s="320">
        <f t="shared" si="51"/>
        <v>5.7636239764818804E-2</v>
      </c>
      <c r="DA176" s="141"/>
    </row>
    <row r="177" spans="1:105" ht="12" customHeight="1" x14ac:dyDescent="0.3">
      <c r="A177" s="62" t="s">
        <v>1575</v>
      </c>
      <c r="B177" s="320">
        <f t="shared" ref="B177:W177" si="52">IF(B$126=0,0,B$126/B$99)</f>
        <v>0</v>
      </c>
      <c r="C177" s="320">
        <f t="shared" si="52"/>
        <v>0</v>
      </c>
      <c r="D177" s="320">
        <f t="shared" si="52"/>
        <v>0</v>
      </c>
      <c r="E177" s="320">
        <f t="shared" si="52"/>
        <v>0</v>
      </c>
      <c r="F177" s="320">
        <f t="shared" si="52"/>
        <v>0</v>
      </c>
      <c r="G177" s="320">
        <f t="shared" si="52"/>
        <v>0</v>
      </c>
      <c r="H177" s="320">
        <f t="shared" si="52"/>
        <v>0</v>
      </c>
      <c r="I177" s="320">
        <f t="shared" si="52"/>
        <v>0</v>
      </c>
      <c r="J177" s="320">
        <f t="shared" si="52"/>
        <v>0</v>
      </c>
      <c r="K177" s="320">
        <f t="shared" si="52"/>
        <v>0</v>
      </c>
      <c r="L177" s="320">
        <f t="shared" si="52"/>
        <v>0</v>
      </c>
      <c r="M177" s="320">
        <f t="shared" si="52"/>
        <v>0</v>
      </c>
      <c r="N177" s="320">
        <f t="shared" si="52"/>
        <v>0</v>
      </c>
      <c r="O177" s="320">
        <f t="shared" si="52"/>
        <v>0</v>
      </c>
      <c r="P177" s="320">
        <f t="shared" si="52"/>
        <v>0</v>
      </c>
      <c r="Q177" s="320">
        <f t="shared" si="52"/>
        <v>0</v>
      </c>
      <c r="R177" s="320">
        <f t="shared" si="52"/>
        <v>0</v>
      </c>
      <c r="S177" s="320">
        <f t="shared" si="52"/>
        <v>0</v>
      </c>
      <c r="T177" s="320">
        <f t="shared" si="52"/>
        <v>0</v>
      </c>
      <c r="U177" s="320">
        <f t="shared" si="52"/>
        <v>0</v>
      </c>
      <c r="V177" s="320">
        <f t="shared" si="52"/>
        <v>0</v>
      </c>
      <c r="W177" s="320">
        <f t="shared" si="52"/>
        <v>0</v>
      </c>
      <c r="DA177" s="141"/>
    </row>
    <row r="178" spans="1:105" ht="12" customHeight="1" x14ac:dyDescent="0.3">
      <c r="A178" s="203" t="s">
        <v>1577</v>
      </c>
      <c r="B178" s="271">
        <f t="shared" ref="B178:W178" si="53">IF(B$127=0,0,B$127/B$99)</f>
        <v>0</v>
      </c>
      <c r="C178" s="271">
        <f t="shared" si="53"/>
        <v>0</v>
      </c>
      <c r="D178" s="271">
        <f t="shared" si="53"/>
        <v>0</v>
      </c>
      <c r="E178" s="271">
        <f t="shared" si="53"/>
        <v>0</v>
      </c>
      <c r="F178" s="271">
        <f t="shared" si="53"/>
        <v>0</v>
      </c>
      <c r="G178" s="271">
        <f t="shared" si="53"/>
        <v>0</v>
      </c>
      <c r="H178" s="271">
        <f t="shared" si="53"/>
        <v>0</v>
      </c>
      <c r="I178" s="271">
        <f t="shared" si="53"/>
        <v>0</v>
      </c>
      <c r="J178" s="271">
        <f t="shared" si="53"/>
        <v>0</v>
      </c>
      <c r="K178" s="271">
        <f t="shared" si="53"/>
        <v>0</v>
      </c>
      <c r="L178" s="271">
        <f t="shared" si="53"/>
        <v>0</v>
      </c>
      <c r="M178" s="271">
        <f t="shared" si="53"/>
        <v>0</v>
      </c>
      <c r="N178" s="271">
        <f t="shared" si="53"/>
        <v>0</v>
      </c>
      <c r="O178" s="271">
        <f t="shared" si="53"/>
        <v>0</v>
      </c>
      <c r="P178" s="271">
        <f t="shared" si="53"/>
        <v>0</v>
      </c>
      <c r="Q178" s="271">
        <f t="shared" si="53"/>
        <v>0</v>
      </c>
      <c r="R178" s="271">
        <f t="shared" si="53"/>
        <v>0</v>
      </c>
      <c r="S178" s="271">
        <f t="shared" si="53"/>
        <v>0</v>
      </c>
      <c r="T178" s="271">
        <f t="shared" si="53"/>
        <v>0</v>
      </c>
      <c r="U178" s="271">
        <f t="shared" si="53"/>
        <v>0</v>
      </c>
      <c r="V178" s="271">
        <f t="shared" si="53"/>
        <v>0</v>
      </c>
      <c r="W178" s="271">
        <f t="shared" si="53"/>
        <v>0</v>
      </c>
      <c r="DA178" s="79"/>
    </row>
    <row r="179" spans="1:105" ht="12" customHeight="1" x14ac:dyDescent="0.3">
      <c r="A179" s="100" t="s">
        <v>106</v>
      </c>
      <c r="B179" s="312">
        <f t="shared" ref="B179:W179" si="54">IF(B$99=0,0,B$128/B$99)</f>
        <v>0.20734954764417596</v>
      </c>
      <c r="C179" s="312">
        <f t="shared" si="54"/>
        <v>0.22462529898460293</v>
      </c>
      <c r="D179" s="312">
        <f t="shared" si="54"/>
        <v>0.23669964752595951</v>
      </c>
      <c r="E179" s="312">
        <f t="shared" si="54"/>
        <v>0.21442019298170045</v>
      </c>
      <c r="F179" s="312">
        <f t="shared" si="54"/>
        <v>0.21148055823075601</v>
      </c>
      <c r="G179" s="312">
        <f t="shared" si="54"/>
        <v>0.22753912063680917</v>
      </c>
      <c r="H179" s="312">
        <f t="shared" si="54"/>
        <v>0.2012283732510084</v>
      </c>
      <c r="I179" s="312">
        <f t="shared" si="54"/>
        <v>0.21005927738334793</v>
      </c>
      <c r="J179" s="312">
        <f t="shared" si="54"/>
        <v>0.20295574591256532</v>
      </c>
      <c r="K179" s="312">
        <f t="shared" si="54"/>
        <v>0.19921170876395716</v>
      </c>
      <c r="L179" s="312">
        <f t="shared" si="54"/>
        <v>0.21097461851084953</v>
      </c>
      <c r="M179" s="312">
        <f t="shared" si="54"/>
        <v>0.24691733768497753</v>
      </c>
      <c r="N179" s="312">
        <f t="shared" si="54"/>
        <v>0.24439215882335727</v>
      </c>
      <c r="O179" s="312">
        <f t="shared" si="54"/>
        <v>0.2389592455306068</v>
      </c>
      <c r="P179" s="312">
        <f t="shared" si="54"/>
        <v>0.21775171417321751</v>
      </c>
      <c r="Q179" s="312">
        <f t="shared" si="54"/>
        <v>0.24682955044654747</v>
      </c>
      <c r="R179" s="312">
        <f t="shared" si="54"/>
        <v>0.22009978422945298</v>
      </c>
      <c r="S179" s="312">
        <f t="shared" si="54"/>
        <v>0.1906055710405575</v>
      </c>
      <c r="T179" s="312">
        <f t="shared" si="54"/>
        <v>0.19350107181485493</v>
      </c>
      <c r="U179" s="312">
        <f t="shared" si="54"/>
        <v>0.18834876462668865</v>
      </c>
      <c r="V179" s="312">
        <f t="shared" si="54"/>
        <v>0.18863659138227878</v>
      </c>
      <c r="W179" s="312">
        <f t="shared" si="54"/>
        <v>0.24825461537378887</v>
      </c>
      <c r="DA179" s="127"/>
    </row>
    <row r="180" spans="1:105" ht="12" customHeight="1" x14ac:dyDescent="0.3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3">
      <c r="A181" s="32" t="s">
        <v>432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3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3">
      <c r="A183" s="35" t="s">
        <v>1807</v>
      </c>
      <c r="B183" s="322">
        <f t="shared" ref="B183:W183" si="55">SUM(B184:B190,B191:B192)</f>
        <v>256.38547800992978</v>
      </c>
      <c r="C183" s="322">
        <f t="shared" si="55"/>
        <v>228.18739815857373</v>
      </c>
      <c r="D183" s="322">
        <f t="shared" si="55"/>
        <v>226.89857707627888</v>
      </c>
      <c r="E183" s="322">
        <f t="shared" si="55"/>
        <v>235.99904871098269</v>
      </c>
      <c r="F183" s="322">
        <f t="shared" si="55"/>
        <v>237.18752892753398</v>
      </c>
      <c r="G183" s="322">
        <f t="shared" si="55"/>
        <v>223.28529276946085</v>
      </c>
      <c r="H183" s="322">
        <f t="shared" si="55"/>
        <v>204.7308156448438</v>
      </c>
      <c r="I183" s="322">
        <f t="shared" si="55"/>
        <v>207.00979793713933</v>
      </c>
      <c r="J183" s="322">
        <f t="shared" si="55"/>
        <v>212.38910203605406</v>
      </c>
      <c r="K183" s="322">
        <f t="shared" si="55"/>
        <v>218.27200662156886</v>
      </c>
      <c r="L183" s="322">
        <f t="shared" si="55"/>
        <v>233.82447733217023</v>
      </c>
      <c r="M183" s="322">
        <f t="shared" si="55"/>
        <v>226.90170870406413</v>
      </c>
      <c r="N183" s="322">
        <f t="shared" si="55"/>
        <v>218.73837157261377</v>
      </c>
      <c r="O183" s="322">
        <f t="shared" si="55"/>
        <v>226.23738045467769</v>
      </c>
      <c r="P183" s="322">
        <f t="shared" si="55"/>
        <v>221.53253641469044</v>
      </c>
      <c r="Q183" s="322">
        <f t="shared" si="55"/>
        <v>217.44384719267904</v>
      </c>
      <c r="R183" s="322">
        <f t="shared" si="55"/>
        <v>222.43762025012492</v>
      </c>
      <c r="S183" s="322">
        <f t="shared" si="55"/>
        <v>213.40190257524745</v>
      </c>
      <c r="T183" s="322">
        <f t="shared" si="55"/>
        <v>219.87557777933517</v>
      </c>
      <c r="U183" s="322">
        <f t="shared" si="55"/>
        <v>222.0403960402239</v>
      </c>
      <c r="V183" s="322">
        <f t="shared" si="55"/>
        <v>205.56404167035754</v>
      </c>
      <c r="W183" s="322">
        <f t="shared" si="55"/>
        <v>205.56005588066137</v>
      </c>
      <c r="DA183" s="95"/>
    </row>
    <row r="184" spans="1:105" ht="12" customHeight="1" x14ac:dyDescent="0.3">
      <c r="A184" s="55" t="s">
        <v>92</v>
      </c>
      <c r="B184" s="275">
        <f>IF(B$6=0,0,B$6/NMM!B$9*1000)</f>
        <v>0</v>
      </c>
      <c r="C184" s="275">
        <f>IF(C$6=0,0,C$6/NMM!C$9*1000)</f>
        <v>0</v>
      </c>
      <c r="D184" s="275">
        <f>IF(D$6=0,0,D$6/NMM!D$9*1000)</f>
        <v>0</v>
      </c>
      <c r="E184" s="275">
        <f>IF(E$6=0,0,E$6/NMM!E$9*1000)</f>
        <v>0</v>
      </c>
      <c r="F184" s="275">
        <f>IF(F$6=0,0,F$6/NMM!F$9*1000)</f>
        <v>0</v>
      </c>
      <c r="G184" s="275">
        <f>IF(G$6=0,0,G$6/NMM!G$9*1000)</f>
        <v>0</v>
      </c>
      <c r="H184" s="275">
        <f>IF(H$6=0,0,H$6/NMM!H$9*1000)</f>
        <v>0</v>
      </c>
      <c r="I184" s="275">
        <f>IF(I$6=0,0,I$6/NMM!I$9*1000)</f>
        <v>0</v>
      </c>
      <c r="J184" s="275">
        <f>IF(J$6=0,0,J$6/NMM!J$9*1000)</f>
        <v>0</v>
      </c>
      <c r="K184" s="275">
        <f>IF(K$6=0,0,K$6/NMM!K$9*1000)</f>
        <v>0</v>
      </c>
      <c r="L184" s="275">
        <f>IF(L$6=0,0,L$6/NMM!L$9*1000)</f>
        <v>0</v>
      </c>
      <c r="M184" s="275">
        <f>IF(M$6=0,0,M$6/NMM!M$9*1000)</f>
        <v>0</v>
      </c>
      <c r="N184" s="275">
        <f>IF(N$6=0,0,N$6/NMM!N$9*1000)</f>
        <v>0</v>
      </c>
      <c r="O184" s="275">
        <f>IF(O$6=0,0,O$6/NMM!O$9*1000)</f>
        <v>0</v>
      </c>
      <c r="P184" s="275">
        <f>IF(P$6=0,0,P$6/NMM!P$9*1000)</f>
        <v>0</v>
      </c>
      <c r="Q184" s="275">
        <f>IF(Q$6=0,0,Q$6/NMM!Q$9*1000)</f>
        <v>0</v>
      </c>
      <c r="R184" s="275">
        <f>IF(R$6=0,0,R$6/NMM!R$9*1000)</f>
        <v>0</v>
      </c>
      <c r="S184" s="275">
        <f>IF(S$6=0,0,S$6/NMM!S$9*1000)</f>
        <v>0</v>
      </c>
      <c r="T184" s="275">
        <f>IF(T$6=0,0,T$6/NMM!T$9*1000)</f>
        <v>0</v>
      </c>
      <c r="U184" s="275">
        <f>IF(U$6=0,0,U$6/NMM!U$9*1000)</f>
        <v>0</v>
      </c>
      <c r="V184" s="275">
        <f>IF(V$6=0,0,V$6/NMM!V$9*1000)</f>
        <v>0</v>
      </c>
      <c r="W184" s="275">
        <f>IF(W$6=0,0,W$6/NMM!W$9*1000)</f>
        <v>0</v>
      </c>
      <c r="DA184" s="76"/>
    </row>
    <row r="185" spans="1:105" ht="12" customHeight="1" x14ac:dyDescent="0.3">
      <c r="A185" s="202" t="s">
        <v>93</v>
      </c>
      <c r="B185" s="276">
        <f>IF(B$7=0,0,B$7/NMM!B$9*1000)</f>
        <v>0</v>
      </c>
      <c r="C185" s="276">
        <f>IF(C$7=0,0,C$7/NMM!C$9*1000)</f>
        <v>0</v>
      </c>
      <c r="D185" s="276">
        <f>IF(D$7=0,0,D$7/NMM!D$9*1000)</f>
        <v>0</v>
      </c>
      <c r="E185" s="276">
        <f>IF(E$7=0,0,E$7/NMM!E$9*1000)</f>
        <v>0</v>
      </c>
      <c r="F185" s="276">
        <f>IF(F$7=0,0,F$7/NMM!F$9*1000)</f>
        <v>0</v>
      </c>
      <c r="G185" s="276">
        <f>IF(G$7=0,0,G$7/NMM!G$9*1000)</f>
        <v>0</v>
      </c>
      <c r="H185" s="276">
        <f>IF(H$7=0,0,H$7/NMM!H$9*1000)</f>
        <v>0</v>
      </c>
      <c r="I185" s="276">
        <f>IF(I$7=0,0,I$7/NMM!I$9*1000)</f>
        <v>0</v>
      </c>
      <c r="J185" s="276">
        <f>IF(J$7=0,0,J$7/NMM!J$9*1000)</f>
        <v>0</v>
      </c>
      <c r="K185" s="276">
        <f>IF(K$7=0,0,K$7/NMM!K$9*1000)</f>
        <v>0</v>
      </c>
      <c r="L185" s="276">
        <f>IF(L$7=0,0,L$7/NMM!L$9*1000)</f>
        <v>0</v>
      </c>
      <c r="M185" s="276">
        <f>IF(M$7=0,0,M$7/NMM!M$9*1000)</f>
        <v>0</v>
      </c>
      <c r="N185" s="276">
        <f>IF(N$7=0,0,N$7/NMM!N$9*1000)</f>
        <v>0</v>
      </c>
      <c r="O185" s="276">
        <f>IF(O$7=0,0,O$7/NMM!O$9*1000)</f>
        <v>0</v>
      </c>
      <c r="P185" s="276">
        <f>IF(P$7=0,0,P$7/NMM!P$9*1000)</f>
        <v>0</v>
      </c>
      <c r="Q185" s="276">
        <f>IF(Q$7=0,0,Q$7/NMM!Q$9*1000)</f>
        <v>0</v>
      </c>
      <c r="R185" s="276">
        <f>IF(R$7=0,0,R$7/NMM!R$9*1000)</f>
        <v>0</v>
      </c>
      <c r="S185" s="276">
        <f>IF(S$7=0,0,S$7/NMM!S$9*1000)</f>
        <v>0</v>
      </c>
      <c r="T185" s="276">
        <f>IF(T$7=0,0,T$7/NMM!T$9*1000)</f>
        <v>0</v>
      </c>
      <c r="U185" s="276">
        <f>IF(U$7=0,0,U$7/NMM!U$9*1000)</f>
        <v>0</v>
      </c>
      <c r="V185" s="276">
        <f>IF(V$7=0,0,V$7/NMM!V$9*1000)</f>
        <v>0</v>
      </c>
      <c r="W185" s="276">
        <f>IF(W$7=0,0,W$7/NMM!W$9*1000)</f>
        <v>0</v>
      </c>
      <c r="DA185" s="77"/>
    </row>
    <row r="186" spans="1:105" ht="12" customHeight="1" x14ac:dyDescent="0.3">
      <c r="A186" s="202" t="s">
        <v>94</v>
      </c>
      <c r="B186" s="276">
        <f>IF(B$8=0,0,B$8/NMM!B$9*1000)</f>
        <v>0</v>
      </c>
      <c r="C186" s="276">
        <f>IF(C$8=0,0,C$8/NMM!C$9*1000)</f>
        <v>0</v>
      </c>
      <c r="D186" s="276">
        <f>IF(D$8=0,0,D$8/NMM!D$9*1000)</f>
        <v>0</v>
      </c>
      <c r="E186" s="276">
        <f>IF(E$8=0,0,E$8/NMM!E$9*1000)</f>
        <v>0</v>
      </c>
      <c r="F186" s="276">
        <f>IF(F$8=0,0,F$8/NMM!F$9*1000)</f>
        <v>0</v>
      </c>
      <c r="G186" s="276">
        <f>IF(G$8=0,0,G$8/NMM!G$9*1000)</f>
        <v>0</v>
      </c>
      <c r="H186" s="276">
        <f>IF(H$8=0,0,H$8/NMM!H$9*1000)</f>
        <v>0</v>
      </c>
      <c r="I186" s="276">
        <f>IF(I$8=0,0,I$8/NMM!I$9*1000)</f>
        <v>0</v>
      </c>
      <c r="J186" s="276">
        <f>IF(J$8=0,0,J$8/NMM!J$9*1000)</f>
        <v>0</v>
      </c>
      <c r="K186" s="276">
        <f>IF(K$8=0,0,K$8/NMM!K$9*1000)</f>
        <v>0</v>
      </c>
      <c r="L186" s="276">
        <f>IF(L$8=0,0,L$8/NMM!L$9*1000)</f>
        <v>0</v>
      </c>
      <c r="M186" s="276">
        <f>IF(M$8=0,0,M$8/NMM!M$9*1000)</f>
        <v>0</v>
      </c>
      <c r="N186" s="276">
        <f>IF(N$8=0,0,N$8/NMM!N$9*1000)</f>
        <v>0</v>
      </c>
      <c r="O186" s="276">
        <f>IF(O$8=0,0,O$8/NMM!O$9*1000)</f>
        <v>0</v>
      </c>
      <c r="P186" s="276">
        <f>IF(P$8=0,0,P$8/NMM!P$9*1000)</f>
        <v>0</v>
      </c>
      <c r="Q186" s="276">
        <f>IF(Q$8=0,0,Q$8/NMM!Q$9*1000)</f>
        <v>0</v>
      </c>
      <c r="R186" s="276">
        <f>IF(R$8=0,0,R$8/NMM!R$9*1000)</f>
        <v>0</v>
      </c>
      <c r="S186" s="276">
        <f>IF(S$8=0,0,S$8/NMM!S$9*1000)</f>
        <v>0</v>
      </c>
      <c r="T186" s="276">
        <f>IF(T$8=0,0,T$8/NMM!T$9*1000)</f>
        <v>0</v>
      </c>
      <c r="U186" s="276">
        <f>IF(U$8=0,0,U$8/NMM!U$9*1000)</f>
        <v>0</v>
      </c>
      <c r="V186" s="276">
        <f>IF(V$8=0,0,V$8/NMM!V$9*1000)</f>
        <v>0</v>
      </c>
      <c r="W186" s="276">
        <f>IF(W$8=0,0,W$8/NMM!W$9*1000)</f>
        <v>0</v>
      </c>
      <c r="DA186" s="77"/>
    </row>
    <row r="187" spans="1:105" ht="12" customHeight="1" x14ac:dyDescent="0.3">
      <c r="A187" s="202" t="s">
        <v>95</v>
      </c>
      <c r="B187" s="276">
        <f>IF(B$9=0,0,B$9/NMM!B$9*1000)</f>
        <v>0</v>
      </c>
      <c r="C187" s="276">
        <f>IF(C$9=0,0,C$9/NMM!C$9*1000)</f>
        <v>0</v>
      </c>
      <c r="D187" s="276">
        <f>IF(D$9=0,0,D$9/NMM!D$9*1000)</f>
        <v>0</v>
      </c>
      <c r="E187" s="276">
        <f>IF(E$9=0,0,E$9/NMM!E$9*1000)</f>
        <v>0</v>
      </c>
      <c r="F187" s="276">
        <f>IF(F$9=0,0,F$9/NMM!F$9*1000)</f>
        <v>0</v>
      </c>
      <c r="G187" s="276">
        <f>IF(G$9=0,0,G$9/NMM!G$9*1000)</f>
        <v>0</v>
      </c>
      <c r="H187" s="276">
        <f>IF(H$9=0,0,H$9/NMM!H$9*1000)</f>
        <v>0</v>
      </c>
      <c r="I187" s="276">
        <f>IF(I$9=0,0,I$9/NMM!I$9*1000)</f>
        <v>0</v>
      </c>
      <c r="J187" s="276">
        <f>IF(J$9=0,0,J$9/NMM!J$9*1000)</f>
        <v>0</v>
      </c>
      <c r="K187" s="276">
        <f>IF(K$9=0,0,K$9/NMM!K$9*1000)</f>
        <v>0</v>
      </c>
      <c r="L187" s="276">
        <f>IF(L$9=0,0,L$9/NMM!L$9*1000)</f>
        <v>0</v>
      </c>
      <c r="M187" s="276">
        <f>IF(M$9=0,0,M$9/NMM!M$9*1000)</f>
        <v>0</v>
      </c>
      <c r="N187" s="276">
        <f>IF(N$9=0,0,N$9/NMM!N$9*1000)</f>
        <v>0</v>
      </c>
      <c r="O187" s="276">
        <f>IF(O$9=0,0,O$9/NMM!O$9*1000)</f>
        <v>0</v>
      </c>
      <c r="P187" s="276">
        <f>IF(P$9=0,0,P$9/NMM!P$9*1000)</f>
        <v>0</v>
      </c>
      <c r="Q187" s="276">
        <f>IF(Q$9=0,0,Q$9/NMM!Q$9*1000)</f>
        <v>0</v>
      </c>
      <c r="R187" s="276">
        <f>IF(R$9=0,0,R$9/NMM!R$9*1000)</f>
        <v>0</v>
      </c>
      <c r="S187" s="276">
        <f>IF(S$9=0,0,S$9/NMM!S$9*1000)</f>
        <v>0</v>
      </c>
      <c r="T187" s="276">
        <f>IF(T$9=0,0,T$9/NMM!T$9*1000)</f>
        <v>0</v>
      </c>
      <c r="U187" s="276">
        <f>IF(U$9=0,0,U$9/NMM!U$9*1000)</f>
        <v>0</v>
      </c>
      <c r="V187" s="276">
        <f>IF(V$9=0,0,V$9/NMM!V$9*1000)</f>
        <v>0</v>
      </c>
      <c r="W187" s="276">
        <f>IF(W$9=0,0,W$9/NMM!W$9*1000)</f>
        <v>0</v>
      </c>
      <c r="DA187" s="77"/>
    </row>
    <row r="188" spans="1:105" ht="12" customHeight="1" x14ac:dyDescent="0.3">
      <c r="A188" s="56" t="s">
        <v>96</v>
      </c>
      <c r="B188" s="277">
        <f>IF(B$10=0,0,B$10/NMM!B$9*1000)</f>
        <v>0.48029415520563384</v>
      </c>
      <c r="C188" s="277">
        <f>IF(C$10=0,0,C$10/NMM!C$9*1000)</f>
        <v>0.41101607758039388</v>
      </c>
      <c r="D188" s="277">
        <f>IF(D$10=0,0,D$10/NMM!D$9*1000)</f>
        <v>0.37864724910354658</v>
      </c>
      <c r="E188" s="277">
        <f>IF(E$10=0,0,E$10/NMM!E$9*1000)</f>
        <v>0.48096169595530491</v>
      </c>
      <c r="F188" s="277">
        <f>IF(F$10=0,0,F$10/NMM!F$9*1000)</f>
        <v>0.52437798687377035</v>
      </c>
      <c r="G188" s="277">
        <f>IF(G$10=0,0,G$10/NMM!G$9*1000)</f>
        <v>0.51837306270567385</v>
      </c>
      <c r="H188" s="277">
        <f>IF(H$10=0,0,H$10/NMM!H$9*1000)</f>
        <v>0.5037915668406423</v>
      </c>
      <c r="I188" s="277">
        <f>IF(I$10=0,0,I$10/NMM!I$9*1000)</f>
        <v>0.48168136693857433</v>
      </c>
      <c r="J188" s="277">
        <f>IF(J$10=0,0,J$10/NMM!J$9*1000)</f>
        <v>0.5084790881467246</v>
      </c>
      <c r="K188" s="277">
        <f>IF(K$10=0,0,K$10/NMM!K$9*1000)</f>
        <v>0.46595158810719761</v>
      </c>
      <c r="L188" s="277">
        <f>IF(L$10=0,0,L$10/NMM!L$9*1000)</f>
        <v>0.53300142414349039</v>
      </c>
      <c r="M188" s="277">
        <f>IF(M$10=0,0,M$10/NMM!M$9*1000)</f>
        <v>0.43494139392650111</v>
      </c>
      <c r="N188" s="277">
        <f>IF(N$10=0,0,N$10/NMM!N$9*1000)</f>
        <v>0.45356074886522629</v>
      </c>
      <c r="O188" s="277">
        <f>IF(O$10=0,0,O$10/NMM!O$9*1000)</f>
        <v>0.48070453021391535</v>
      </c>
      <c r="P188" s="277">
        <f>IF(P$10=0,0,P$10/NMM!P$9*1000)</f>
        <v>0.45721047273902377</v>
      </c>
      <c r="Q188" s="277">
        <f>IF(Q$10=0,0,Q$10/NMM!Q$9*1000)</f>
        <v>0.4710428844448169</v>
      </c>
      <c r="R188" s="277">
        <f>IF(R$10=0,0,R$10/NMM!R$9*1000)</f>
        <v>0.49565772765926619</v>
      </c>
      <c r="S188" s="277">
        <f>IF(S$10=0,0,S$10/NMM!S$9*1000)</f>
        <v>0.52802268527817842</v>
      </c>
      <c r="T188" s="277">
        <f>IF(T$10=0,0,T$10/NMM!T$9*1000)</f>
        <v>0.52603708707543018</v>
      </c>
      <c r="U188" s="277">
        <f>IF(U$10=0,0,U$10/NMM!U$9*1000)</f>
        <v>0.52393424730840388</v>
      </c>
      <c r="V188" s="277">
        <f>IF(V$10=0,0,V$10/NMM!V$9*1000)</f>
        <v>0.49567953968255241</v>
      </c>
      <c r="W188" s="277">
        <f>IF(W$10=0,0,W$10/NMM!W$9*1000)</f>
        <v>0.51046741754026614</v>
      </c>
      <c r="DA188" s="78"/>
    </row>
    <row r="189" spans="1:105" ht="12" customHeight="1" x14ac:dyDescent="0.3">
      <c r="A189" s="203" t="s">
        <v>1452</v>
      </c>
      <c r="B189" s="278">
        <f>IF(B$16=0,0,B$16/NMM!B$9*1000)</f>
        <v>0</v>
      </c>
      <c r="C189" s="278">
        <f>IF(C$16=0,0,C$16/NMM!C$9*1000)</f>
        <v>0</v>
      </c>
      <c r="D189" s="278">
        <f>IF(D$16=0,0,D$16/NMM!D$9*1000)</f>
        <v>0</v>
      </c>
      <c r="E189" s="278">
        <f>IF(E$16=0,0,E$16/NMM!E$9*1000)</f>
        <v>0</v>
      </c>
      <c r="F189" s="278">
        <f>IF(F$16=0,0,F$16/NMM!F$9*1000)</f>
        <v>0</v>
      </c>
      <c r="G189" s="278">
        <f>IF(G$16=0,0,G$16/NMM!G$9*1000)</f>
        <v>0</v>
      </c>
      <c r="H189" s="278">
        <f>IF(H$16=0,0,H$16/NMM!H$9*1000)</f>
        <v>0</v>
      </c>
      <c r="I189" s="278">
        <f>IF(I$16=0,0,I$16/NMM!I$9*1000)</f>
        <v>0</v>
      </c>
      <c r="J189" s="278">
        <f>IF(J$16=0,0,J$16/NMM!J$9*1000)</f>
        <v>0</v>
      </c>
      <c r="K189" s="278">
        <f>IF(K$16=0,0,K$16/NMM!K$9*1000)</f>
        <v>0</v>
      </c>
      <c r="L189" s="278">
        <f>IF(L$16=0,0,L$16/NMM!L$9*1000)</f>
        <v>0</v>
      </c>
      <c r="M189" s="278">
        <f>IF(M$16=0,0,M$16/NMM!M$9*1000)</f>
        <v>0</v>
      </c>
      <c r="N189" s="278">
        <f>IF(N$16=0,0,N$16/NMM!N$9*1000)</f>
        <v>0</v>
      </c>
      <c r="O189" s="278">
        <f>IF(O$16=0,0,O$16/NMM!O$9*1000)</f>
        <v>0</v>
      </c>
      <c r="P189" s="278">
        <f>IF(P$16=0,0,P$16/NMM!P$9*1000)</f>
        <v>0</v>
      </c>
      <c r="Q189" s="278">
        <f>IF(Q$16=0,0,Q$16/NMM!Q$9*1000)</f>
        <v>0</v>
      </c>
      <c r="R189" s="278">
        <f>IF(R$16=0,0,R$16/NMM!R$9*1000)</f>
        <v>0</v>
      </c>
      <c r="S189" s="278">
        <f>IF(S$16=0,0,S$16/NMM!S$9*1000)</f>
        <v>0</v>
      </c>
      <c r="T189" s="278">
        <f>IF(T$16=0,0,T$16/NMM!T$9*1000)</f>
        <v>0</v>
      </c>
      <c r="U189" s="278">
        <f>IF(U$16=0,0,U$16/NMM!U$9*1000)</f>
        <v>0</v>
      </c>
      <c r="V189" s="278">
        <f>IF(V$16=0,0,V$16/NMM!V$9*1000)</f>
        <v>0</v>
      </c>
      <c r="W189" s="278">
        <f>IF(W$16=0,0,W$16/NMM!W$9*1000)</f>
        <v>0</v>
      </c>
      <c r="DA189" s="79"/>
    </row>
    <row r="190" spans="1:105" ht="12" customHeight="1" x14ac:dyDescent="0.3">
      <c r="A190" s="203" t="s">
        <v>1454</v>
      </c>
      <c r="B190" s="278">
        <f>IF(B$17=0,0,B$17/NMM!B$9*1000)</f>
        <v>99.099911318130225</v>
      </c>
      <c r="C190" s="278">
        <f>IF(C$17=0,0,C$17/NMM!C$9*1000)</f>
        <v>88.20696370654737</v>
      </c>
      <c r="D190" s="278">
        <f>IF(D$17=0,0,D$17/NMM!D$9*1000)</f>
        <v>87.720399483606442</v>
      </c>
      <c r="E190" s="278">
        <f>IF(E$17=0,0,E$17/NMM!E$9*1000)</f>
        <v>91.20495796698971</v>
      </c>
      <c r="F190" s="278">
        <f>IF(F$17=0,0,F$17/NMM!F$9*1000)</f>
        <v>91.648386786111374</v>
      </c>
      <c r="G190" s="278">
        <f>IF(G$17=0,0,G$17/NMM!G$9*1000)</f>
        <v>86.267037091694846</v>
      </c>
      <c r="H190" s="278">
        <f>IF(H$17=0,0,H$17/NMM!H$9*1000)</f>
        <v>79.087416948869844</v>
      </c>
      <c r="I190" s="278">
        <f>IF(I$17=0,0,I$17/NMM!I$9*1000)</f>
        <v>79.978520671258877</v>
      </c>
      <c r="J190" s="278">
        <f>IF(J$17=0,0,J$17/NMM!J$9*1000)</f>
        <v>82.051291919462926</v>
      </c>
      <c r="K190" s="278">
        <f>IF(K$17=0,0,K$17/NMM!K$9*1000)</f>
        <v>84.345930055958831</v>
      </c>
      <c r="L190" s="278">
        <f>IF(L$17=0,0,L$17/NMM!L$9*1000)</f>
        <v>90.342697344051388</v>
      </c>
      <c r="M190" s="278">
        <f>IF(M$17=0,0,M$17/NMM!M$9*1000)</f>
        <v>87.699812168240143</v>
      </c>
      <c r="N190" s="278">
        <f>IF(N$17=0,0,N$17/NMM!N$9*1000)</f>
        <v>84.531329412258714</v>
      </c>
      <c r="O190" s="278">
        <f>IF(O$17=0,0,O$17/NMM!O$9*1000)</f>
        <v>87.424827534134451</v>
      </c>
      <c r="P190" s="278">
        <f>IF(P$17=0,0,P$17/NMM!P$9*1000)</f>
        <v>85.611963249292614</v>
      </c>
      <c r="Q190" s="278">
        <f>IF(Q$17=0,0,Q$17/NMM!Q$9*1000)</f>
        <v>84.023251664954884</v>
      </c>
      <c r="R190" s="278">
        <f>IF(R$17=0,0,R$17/NMM!R$9*1000)</f>
        <v>85.947570394799939</v>
      </c>
      <c r="S190" s="278">
        <f>IF(S$17=0,0,S$17/NMM!S$9*1000)</f>
        <v>82.435933111140912</v>
      </c>
      <c r="T190" s="278">
        <f>IF(T$17=0,0,T$17/NMM!T$9*1000)</f>
        <v>85.187245377297003</v>
      </c>
      <c r="U190" s="278">
        <f>IF(U$17=0,0,U$17/NMM!U$9*1000)</f>
        <v>86.232339558101742</v>
      </c>
      <c r="V190" s="278">
        <f>IF(V$17=0,0,V$17/NMM!V$9*1000)</f>
        <v>79.91580224824061</v>
      </c>
      <c r="W190" s="278">
        <f>IF(W$17=0,0,W$17/NMM!W$9*1000)</f>
        <v>79.868909691632084</v>
      </c>
      <c r="DA190" s="79"/>
    </row>
    <row r="191" spans="1:105" ht="12" customHeight="1" x14ac:dyDescent="0.3">
      <c r="A191" s="203" t="s">
        <v>1463</v>
      </c>
      <c r="B191" s="278">
        <f>IF(B$25=0,0,B$25/NMM!B$9*1000)</f>
        <v>141.21795056584463</v>
      </c>
      <c r="C191" s="278">
        <f>IF(C$25=0,0,C$25/NMM!C$9*1000)</f>
        <v>125.69543680303543</v>
      </c>
      <c r="D191" s="278">
        <f>IF(D$25=0,0,D$25/NMM!D$9*1000)</f>
        <v>125.0020799526766</v>
      </c>
      <c r="E191" s="278">
        <f>IF(E$25=0,0,E$25/NMM!E$9*1000)</f>
        <v>129.96759607781755</v>
      </c>
      <c r="F191" s="278">
        <f>IF(F$25=0,0,F$25/NMM!F$9*1000)</f>
        <v>130.59948472660918</v>
      </c>
      <c r="G191" s="278">
        <f>IF(G$25=0,0,G$25/NMM!G$9*1000)</f>
        <v>122.93103008305189</v>
      </c>
      <c r="H191" s="278">
        <f>IF(H$25=0,0,H$25/NMM!H$9*1000)</f>
        <v>112.7000295813843</v>
      </c>
      <c r="I191" s="278">
        <f>IF(I$25=0,0,I$25/NMM!I$9*1000)</f>
        <v>113.96985757359516</v>
      </c>
      <c r="J191" s="278">
        <f>IF(J$25=0,0,J$25/NMM!J$9*1000)</f>
        <v>116.92356866949636</v>
      </c>
      <c r="K191" s="278">
        <f>IF(K$25=0,0,K$25/NMM!K$9*1000)</f>
        <v>120.19344137287274</v>
      </c>
      <c r="L191" s="278">
        <f>IF(L$25=0,0,L$25/NMM!L$9*1000)</f>
        <v>128.73886967024194</v>
      </c>
      <c r="M191" s="278">
        <f>IF(M$25=0,0,M$25/NMM!M$9*1000)</f>
        <v>124.97274290842489</v>
      </c>
      <c r="N191" s="278">
        <f>IF(N$25=0,0,N$25/NMM!N$9*1000)</f>
        <v>120.45763653495368</v>
      </c>
      <c r="O191" s="278">
        <f>IF(O$25=0,0,O$25/NMM!O$9*1000)</f>
        <v>124.58088820392524</v>
      </c>
      <c r="P191" s="278">
        <f>IF(P$25=0,0,P$25/NMM!P$9*1000)</f>
        <v>121.99754604393544</v>
      </c>
      <c r="Q191" s="278">
        <f>IF(Q$25=0,0,Q$25/NMM!Q$9*1000)</f>
        <v>119.73362278713077</v>
      </c>
      <c r="R191" s="278">
        <f>IF(R$25=0,0,R$25/NMM!R$9*1000)</f>
        <v>122.47578818011307</v>
      </c>
      <c r="S191" s="278">
        <f>IF(S$25=0,0,S$25/NMM!S$9*1000)</f>
        <v>117.47168460693248</v>
      </c>
      <c r="T191" s="278">
        <f>IF(T$25=0,0,T$25/NMM!T$9*1000)</f>
        <v>121.39232060372925</v>
      </c>
      <c r="U191" s="278">
        <f>IF(U$25=0,0,U$25/NMM!U$9*1000)</f>
        <v>122.88158589568044</v>
      </c>
      <c r="V191" s="278">
        <f>IF(V$25=0,0,V$25/NMM!V$9*1000)</f>
        <v>113.88048345566155</v>
      </c>
      <c r="W191" s="278">
        <f>IF(W$25=0,0,W$25/NMM!W$9*1000)</f>
        <v>113.81366128949635</v>
      </c>
      <c r="DA191" s="79"/>
    </row>
    <row r="192" spans="1:105" ht="12" customHeight="1" x14ac:dyDescent="0.3">
      <c r="A192" s="41" t="s">
        <v>1808</v>
      </c>
      <c r="B192" s="279">
        <f>IF(B$33=0,0,B$33/NMM!B$9*1000)</f>
        <v>15.587321970749343</v>
      </c>
      <c r="C192" s="279">
        <f>IF(C$33=0,0,C$33/NMM!C$9*1000)</f>
        <v>13.873981571410523</v>
      </c>
      <c r="D192" s="279">
        <f>IF(D$33=0,0,D$33/NMM!D$9*1000)</f>
        <v>13.797450390892296</v>
      </c>
      <c r="E192" s="279">
        <f>IF(E$33=0,0,E$33/NMM!E$9*1000)</f>
        <v>14.345532970220143</v>
      </c>
      <c r="F192" s="279">
        <f>IF(F$33=0,0,F$33/NMM!F$9*1000)</f>
        <v>14.415279427939657</v>
      </c>
      <c r="G192" s="279">
        <f>IF(G$33=0,0,G$33/NMM!G$9*1000)</f>
        <v>13.568852532008442</v>
      </c>
      <c r="H192" s="279">
        <f>IF(H$33=0,0,H$33/NMM!H$9*1000)</f>
        <v>12.439577547749023</v>
      </c>
      <c r="I192" s="279">
        <f>IF(I$33=0,0,I$33/NMM!I$9*1000)</f>
        <v>12.579738325346716</v>
      </c>
      <c r="J192" s="279">
        <f>IF(J$33=0,0,J$33/NMM!J$9*1000)</f>
        <v>12.905762358948026</v>
      </c>
      <c r="K192" s="279">
        <f>IF(K$33=0,0,K$33/NMM!K$9*1000)</f>
        <v>13.266683604630087</v>
      </c>
      <c r="L192" s="279">
        <f>IF(L$33=0,0,L$33/NMM!L$9*1000)</f>
        <v>14.209908893733401</v>
      </c>
      <c r="M192" s="279">
        <f>IF(M$33=0,0,M$33/NMM!M$9*1000)</f>
        <v>13.794212233472587</v>
      </c>
      <c r="N192" s="279">
        <f>IF(N$33=0,0,N$33/NMM!N$9*1000)</f>
        <v>13.295844876536167</v>
      </c>
      <c r="O192" s="279">
        <f>IF(O$33=0,0,O$33/NMM!O$9*1000)</f>
        <v>13.750960186404095</v>
      </c>
      <c r="P192" s="279">
        <f>IF(P$33=0,0,P$33/NMM!P$9*1000)</f>
        <v>13.465816648723338</v>
      </c>
      <c r="Q192" s="279">
        <f>IF(Q$33=0,0,Q$33/NMM!Q$9*1000)</f>
        <v>13.215929856148563</v>
      </c>
      <c r="R192" s="279">
        <f>IF(R$33=0,0,R$33/NMM!R$9*1000)</f>
        <v>13.518603947552634</v>
      </c>
      <c r="S192" s="279">
        <f>IF(S$33=0,0,S$33/NMM!S$9*1000)</f>
        <v>12.966262171895906</v>
      </c>
      <c r="T192" s="279">
        <f>IF(T$33=0,0,T$33/NMM!T$9*1000)</f>
        <v>12.769974711233486</v>
      </c>
      <c r="U192" s="279">
        <f>IF(U$33=0,0,U$33/NMM!U$9*1000)</f>
        <v>12.40253633913332</v>
      </c>
      <c r="V192" s="279">
        <f>IF(V$33=0,0,V$33/NMM!V$9*1000)</f>
        <v>11.27207642677282</v>
      </c>
      <c r="W192" s="279">
        <f>IF(W$33=0,0,W$33/NMM!W$9*1000)</f>
        <v>11.367017481992651</v>
      </c>
      <c r="DA192" s="82"/>
    </row>
    <row r="193" spans="1:105" ht="12" customHeight="1" x14ac:dyDescent="0.3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3">
      <c r="A194" s="35" t="s">
        <v>1809</v>
      </c>
      <c r="B194" s="322">
        <f t="shared" ref="B194:W194" si="56">SUM(B195:B201,B202,B203)</f>
        <v>148.12550571689511</v>
      </c>
      <c r="C194" s="322">
        <f t="shared" si="56"/>
        <v>136.45458177001217</v>
      </c>
      <c r="D194" s="322">
        <f t="shared" si="56"/>
        <v>135.43524710808202</v>
      </c>
      <c r="E194" s="322">
        <f t="shared" si="56"/>
        <v>134.24310983416765</v>
      </c>
      <c r="F194" s="322">
        <f t="shared" si="56"/>
        <v>135.87617370201875</v>
      </c>
      <c r="G194" s="322">
        <f t="shared" si="56"/>
        <v>128.55791177050037</v>
      </c>
      <c r="H194" s="322">
        <f t="shared" si="56"/>
        <v>141.73672436331216</v>
      </c>
      <c r="I194" s="322">
        <f t="shared" si="56"/>
        <v>140.63057997283963</v>
      </c>
      <c r="J194" s="322">
        <f t="shared" si="56"/>
        <v>146.96379806103081</v>
      </c>
      <c r="K194" s="322">
        <f t="shared" si="56"/>
        <v>149.13313065023044</v>
      </c>
      <c r="L194" s="322">
        <f t="shared" si="56"/>
        <v>161.80325692062362</v>
      </c>
      <c r="M194" s="322">
        <f t="shared" si="56"/>
        <v>140.9774795323614</v>
      </c>
      <c r="N194" s="322">
        <f t="shared" si="56"/>
        <v>131.65934927735478</v>
      </c>
      <c r="O194" s="322">
        <f t="shared" si="56"/>
        <v>132.94300924521093</v>
      </c>
      <c r="P194" s="322">
        <f t="shared" si="56"/>
        <v>125.7279201417381</v>
      </c>
      <c r="Q194" s="322">
        <f t="shared" si="56"/>
        <v>114.8704277479109</v>
      </c>
      <c r="R194" s="322">
        <f t="shared" si="56"/>
        <v>117.65044856244069</v>
      </c>
      <c r="S194" s="322">
        <f t="shared" si="56"/>
        <v>114.99657636971835</v>
      </c>
      <c r="T194" s="322">
        <f t="shared" si="56"/>
        <v>118.54591502455315</v>
      </c>
      <c r="U194" s="322">
        <f t="shared" si="56"/>
        <v>115.559870480828</v>
      </c>
      <c r="V194" s="322">
        <f t="shared" si="56"/>
        <v>122.8220151465638</v>
      </c>
      <c r="W194" s="322">
        <f t="shared" si="56"/>
        <v>123.05199247545131</v>
      </c>
      <c r="DA194" s="95"/>
    </row>
    <row r="195" spans="1:105" ht="12" customHeight="1" x14ac:dyDescent="0.3">
      <c r="A195" s="55" t="s">
        <v>92</v>
      </c>
      <c r="B195" s="275">
        <f>IF(B$49=0,0,B$49/NMM!B$10*1000)</f>
        <v>0</v>
      </c>
      <c r="C195" s="275">
        <f>IF(C$49=0,0,C$49/NMM!C$10*1000)</f>
        <v>0</v>
      </c>
      <c r="D195" s="275">
        <f>IF(D$49=0,0,D$49/NMM!D$10*1000)</f>
        <v>0</v>
      </c>
      <c r="E195" s="275">
        <f>IF(E$49=0,0,E$49/NMM!E$10*1000)</f>
        <v>0</v>
      </c>
      <c r="F195" s="275">
        <f>IF(F$49=0,0,F$49/NMM!F$10*1000)</f>
        <v>0</v>
      </c>
      <c r="G195" s="275">
        <f>IF(G$49=0,0,G$49/NMM!G$10*1000)</f>
        <v>0</v>
      </c>
      <c r="H195" s="275">
        <f>IF(H$49=0,0,H$49/NMM!H$10*1000)</f>
        <v>0</v>
      </c>
      <c r="I195" s="275">
        <f>IF(I$49=0,0,I$49/NMM!I$10*1000)</f>
        <v>0</v>
      </c>
      <c r="J195" s="275">
        <f>IF(J$49=0,0,J$49/NMM!J$10*1000)</f>
        <v>0</v>
      </c>
      <c r="K195" s="275">
        <f>IF(K$49=0,0,K$49/NMM!K$10*1000)</f>
        <v>0</v>
      </c>
      <c r="L195" s="275">
        <f>IF(L$49=0,0,L$49/NMM!L$10*1000)</f>
        <v>0</v>
      </c>
      <c r="M195" s="275">
        <f>IF(M$49=0,0,M$49/NMM!M$10*1000)</f>
        <v>0</v>
      </c>
      <c r="N195" s="275">
        <f>IF(N$49=0,0,N$49/NMM!N$10*1000)</f>
        <v>0</v>
      </c>
      <c r="O195" s="275">
        <f>IF(O$49=0,0,O$49/NMM!O$10*1000)</f>
        <v>0</v>
      </c>
      <c r="P195" s="275">
        <f>IF(P$49=0,0,P$49/NMM!P$10*1000)</f>
        <v>0</v>
      </c>
      <c r="Q195" s="275">
        <f>IF(Q$49=0,0,Q$49/NMM!Q$10*1000)</f>
        <v>0</v>
      </c>
      <c r="R195" s="275">
        <f>IF(R$49=0,0,R$49/NMM!R$10*1000)</f>
        <v>0</v>
      </c>
      <c r="S195" s="275">
        <f>IF(S$49=0,0,S$49/NMM!S$10*1000)</f>
        <v>0</v>
      </c>
      <c r="T195" s="275">
        <f>IF(T$49=0,0,T$49/NMM!T$10*1000)</f>
        <v>0</v>
      </c>
      <c r="U195" s="275">
        <f>IF(U$49=0,0,U$49/NMM!U$10*1000)</f>
        <v>0</v>
      </c>
      <c r="V195" s="275">
        <f>IF(V$49=0,0,V$49/NMM!V$10*1000)</f>
        <v>0</v>
      </c>
      <c r="W195" s="275">
        <f>IF(W$49=0,0,W$49/NMM!W$10*1000)</f>
        <v>0</v>
      </c>
      <c r="DA195" s="76"/>
    </row>
    <row r="196" spans="1:105" ht="12" customHeight="1" x14ac:dyDescent="0.3">
      <c r="A196" s="202" t="s">
        <v>93</v>
      </c>
      <c r="B196" s="276">
        <f>IF(B$50=0,0,B$50/NMM!B$10*1000)</f>
        <v>0</v>
      </c>
      <c r="C196" s="276">
        <f>IF(C$50=0,0,C$50/NMM!C$10*1000)</f>
        <v>0</v>
      </c>
      <c r="D196" s="276">
        <f>IF(D$50=0,0,D$50/NMM!D$10*1000)</f>
        <v>0</v>
      </c>
      <c r="E196" s="276">
        <f>IF(E$50=0,0,E$50/NMM!E$10*1000)</f>
        <v>0</v>
      </c>
      <c r="F196" s="276">
        <f>IF(F$50=0,0,F$50/NMM!F$10*1000)</f>
        <v>0</v>
      </c>
      <c r="G196" s="276">
        <f>IF(G$50=0,0,G$50/NMM!G$10*1000)</f>
        <v>0</v>
      </c>
      <c r="H196" s="276">
        <f>IF(H$50=0,0,H$50/NMM!H$10*1000)</f>
        <v>0</v>
      </c>
      <c r="I196" s="276">
        <f>IF(I$50=0,0,I$50/NMM!I$10*1000)</f>
        <v>0</v>
      </c>
      <c r="J196" s="276">
        <f>IF(J$50=0,0,J$50/NMM!J$10*1000)</f>
        <v>0</v>
      </c>
      <c r="K196" s="276">
        <f>IF(K$50=0,0,K$50/NMM!K$10*1000)</f>
        <v>0</v>
      </c>
      <c r="L196" s="276">
        <f>IF(L$50=0,0,L$50/NMM!L$10*1000)</f>
        <v>0</v>
      </c>
      <c r="M196" s="276">
        <f>IF(M$50=0,0,M$50/NMM!M$10*1000)</f>
        <v>0</v>
      </c>
      <c r="N196" s="276">
        <f>IF(N$50=0,0,N$50/NMM!N$10*1000)</f>
        <v>0</v>
      </c>
      <c r="O196" s="276">
        <f>IF(O$50=0,0,O$50/NMM!O$10*1000)</f>
        <v>0</v>
      </c>
      <c r="P196" s="276">
        <f>IF(P$50=0,0,P$50/NMM!P$10*1000)</f>
        <v>0</v>
      </c>
      <c r="Q196" s="276">
        <f>IF(Q$50=0,0,Q$50/NMM!Q$10*1000)</f>
        <v>0</v>
      </c>
      <c r="R196" s="276">
        <f>IF(R$50=0,0,R$50/NMM!R$10*1000)</f>
        <v>0</v>
      </c>
      <c r="S196" s="276">
        <f>IF(S$50=0,0,S$50/NMM!S$10*1000)</f>
        <v>0</v>
      </c>
      <c r="T196" s="276">
        <f>IF(T$50=0,0,T$50/NMM!T$10*1000)</f>
        <v>0</v>
      </c>
      <c r="U196" s="276">
        <f>IF(U$50=0,0,U$50/NMM!U$10*1000)</f>
        <v>0</v>
      </c>
      <c r="V196" s="276">
        <f>IF(V$50=0,0,V$50/NMM!V$10*1000)</f>
        <v>0</v>
      </c>
      <c r="W196" s="276">
        <f>IF(W$50=0,0,W$50/NMM!W$10*1000)</f>
        <v>0</v>
      </c>
      <c r="DA196" s="77"/>
    </row>
    <row r="197" spans="1:105" ht="12" customHeight="1" x14ac:dyDescent="0.3">
      <c r="A197" s="202" t="s">
        <v>94</v>
      </c>
      <c r="B197" s="276">
        <f>IF(B$51=0,0,B$51/NMM!B$10*1000)</f>
        <v>0</v>
      </c>
      <c r="C197" s="276">
        <f>IF(C$51=0,0,C$51/NMM!C$10*1000)</f>
        <v>0</v>
      </c>
      <c r="D197" s="276">
        <f>IF(D$51=0,0,D$51/NMM!D$10*1000)</f>
        <v>0</v>
      </c>
      <c r="E197" s="276">
        <f>IF(E$51=0,0,E$51/NMM!E$10*1000)</f>
        <v>0</v>
      </c>
      <c r="F197" s="276">
        <f>IF(F$51=0,0,F$51/NMM!F$10*1000)</f>
        <v>0</v>
      </c>
      <c r="G197" s="276">
        <f>IF(G$51=0,0,G$51/NMM!G$10*1000)</f>
        <v>0</v>
      </c>
      <c r="H197" s="276">
        <f>IF(H$51=0,0,H$51/NMM!H$10*1000)</f>
        <v>0</v>
      </c>
      <c r="I197" s="276">
        <f>IF(I$51=0,0,I$51/NMM!I$10*1000)</f>
        <v>0</v>
      </c>
      <c r="J197" s="276">
        <f>IF(J$51=0,0,J$51/NMM!J$10*1000)</f>
        <v>0</v>
      </c>
      <c r="K197" s="276">
        <f>IF(K$51=0,0,K$51/NMM!K$10*1000)</f>
        <v>0</v>
      </c>
      <c r="L197" s="276">
        <f>IF(L$51=0,0,L$51/NMM!L$10*1000)</f>
        <v>0</v>
      </c>
      <c r="M197" s="276">
        <f>IF(M$51=0,0,M$51/NMM!M$10*1000)</f>
        <v>0</v>
      </c>
      <c r="N197" s="276">
        <f>IF(N$51=0,0,N$51/NMM!N$10*1000)</f>
        <v>0</v>
      </c>
      <c r="O197" s="276">
        <f>IF(O$51=0,0,O$51/NMM!O$10*1000)</f>
        <v>0</v>
      </c>
      <c r="P197" s="276">
        <f>IF(P$51=0,0,P$51/NMM!P$10*1000)</f>
        <v>0</v>
      </c>
      <c r="Q197" s="276">
        <f>IF(Q$51=0,0,Q$51/NMM!Q$10*1000)</f>
        <v>0</v>
      </c>
      <c r="R197" s="276">
        <f>IF(R$51=0,0,R$51/NMM!R$10*1000)</f>
        <v>0</v>
      </c>
      <c r="S197" s="276">
        <f>IF(S$51=0,0,S$51/NMM!S$10*1000)</f>
        <v>0</v>
      </c>
      <c r="T197" s="276">
        <f>IF(T$51=0,0,T$51/NMM!T$10*1000)</f>
        <v>0</v>
      </c>
      <c r="U197" s="276">
        <f>IF(U$51=0,0,U$51/NMM!U$10*1000)</f>
        <v>0</v>
      </c>
      <c r="V197" s="276">
        <f>IF(V$51=0,0,V$51/NMM!V$10*1000)</f>
        <v>0</v>
      </c>
      <c r="W197" s="276">
        <f>IF(W$51=0,0,W$51/NMM!W$10*1000)</f>
        <v>0</v>
      </c>
      <c r="DA197" s="77"/>
    </row>
    <row r="198" spans="1:105" ht="12" customHeight="1" x14ac:dyDescent="0.3">
      <c r="A198" s="202" t="s">
        <v>95</v>
      </c>
      <c r="B198" s="276">
        <f>IF(B$52=0,0,B$52/NMM!B$10*1000)</f>
        <v>0</v>
      </c>
      <c r="C198" s="276">
        <f>IF(C$52=0,0,C$52/NMM!C$10*1000)</f>
        <v>0</v>
      </c>
      <c r="D198" s="276">
        <f>IF(D$52=0,0,D$52/NMM!D$10*1000)</f>
        <v>0</v>
      </c>
      <c r="E198" s="276">
        <f>IF(E$52=0,0,E$52/NMM!E$10*1000)</f>
        <v>0</v>
      </c>
      <c r="F198" s="276">
        <f>IF(F$52=0,0,F$52/NMM!F$10*1000)</f>
        <v>0</v>
      </c>
      <c r="G198" s="276">
        <f>IF(G$52=0,0,G$52/NMM!G$10*1000)</f>
        <v>0</v>
      </c>
      <c r="H198" s="276">
        <f>IF(H$52=0,0,H$52/NMM!H$10*1000)</f>
        <v>0</v>
      </c>
      <c r="I198" s="276">
        <f>IF(I$52=0,0,I$52/NMM!I$10*1000)</f>
        <v>0</v>
      </c>
      <c r="J198" s="276">
        <f>IF(J$52=0,0,J$52/NMM!J$10*1000)</f>
        <v>0</v>
      </c>
      <c r="K198" s="276">
        <f>IF(K$52=0,0,K$52/NMM!K$10*1000)</f>
        <v>0</v>
      </c>
      <c r="L198" s="276">
        <f>IF(L$52=0,0,L$52/NMM!L$10*1000)</f>
        <v>0</v>
      </c>
      <c r="M198" s="276">
        <f>IF(M$52=0,0,M$52/NMM!M$10*1000)</f>
        <v>0</v>
      </c>
      <c r="N198" s="276">
        <f>IF(N$52=0,0,N$52/NMM!N$10*1000)</f>
        <v>0</v>
      </c>
      <c r="O198" s="276">
        <f>IF(O$52=0,0,O$52/NMM!O$10*1000)</f>
        <v>0</v>
      </c>
      <c r="P198" s="276">
        <f>IF(P$52=0,0,P$52/NMM!P$10*1000)</f>
        <v>0</v>
      </c>
      <c r="Q198" s="276">
        <f>IF(Q$52=0,0,Q$52/NMM!Q$10*1000)</f>
        <v>0</v>
      </c>
      <c r="R198" s="276">
        <f>IF(R$52=0,0,R$52/NMM!R$10*1000)</f>
        <v>0</v>
      </c>
      <c r="S198" s="276">
        <f>IF(S$52=0,0,S$52/NMM!S$10*1000)</f>
        <v>0</v>
      </c>
      <c r="T198" s="276">
        <f>IF(T$52=0,0,T$52/NMM!T$10*1000)</f>
        <v>0</v>
      </c>
      <c r="U198" s="276">
        <f>IF(U$52=0,0,U$52/NMM!U$10*1000)</f>
        <v>0</v>
      </c>
      <c r="V198" s="276">
        <f>IF(V$52=0,0,V$52/NMM!V$10*1000)</f>
        <v>0</v>
      </c>
      <c r="W198" s="276">
        <f>IF(W$52=0,0,W$52/NMM!W$10*1000)</f>
        <v>0</v>
      </c>
      <c r="DA198" s="77"/>
    </row>
    <row r="199" spans="1:105" ht="12" customHeight="1" x14ac:dyDescent="0.3">
      <c r="A199" s="56" t="s">
        <v>96</v>
      </c>
      <c r="B199" s="277">
        <f>IF(B$53=0,0,B$53/NMM!B$10*1000)</f>
        <v>0.66013534408114183</v>
      </c>
      <c r="C199" s="277">
        <f>IF(C$53=0,0,C$53/NMM!C$10*1000)</f>
        <v>0.59008805607505321</v>
      </c>
      <c r="D199" s="277">
        <f>IF(D$53=0,0,D$53/NMM!D$10*1000)</f>
        <v>0.54553837924329041</v>
      </c>
      <c r="E199" s="277">
        <f>IF(E$53=0,0,E$53/NMM!E$10*1000)</f>
        <v>0.66069096417467754</v>
      </c>
      <c r="F199" s="277">
        <f>IF(F$53=0,0,F$53/NMM!F$10*1000)</f>
        <v>0.71840894190050197</v>
      </c>
      <c r="G199" s="277">
        <f>IF(G$53=0,0,G$53/NMM!G$10*1000)</f>
        <v>0.70907855626686378</v>
      </c>
      <c r="H199" s="277">
        <f>IF(H$53=0,0,H$53/NMM!H$10*1000)</f>
        <v>0.82291357327833048</v>
      </c>
      <c r="I199" s="277">
        <f>IF(I$53=0,0,I$53/NMM!I$10*1000)</f>
        <v>0.77279935927445298</v>
      </c>
      <c r="J199" s="277">
        <f>IF(J$53=0,0,J$53/NMM!J$10*1000)</f>
        <v>0.8211309371792147</v>
      </c>
      <c r="K199" s="277">
        <f>IF(K$53=0,0,K$53/NMM!K$10*1000)</f>
        <v>0.7516034818735885</v>
      </c>
      <c r="L199" s="277">
        <f>IF(L$53=0,0,L$53/NMM!L$10*1000)</f>
        <v>0.87380157680396731</v>
      </c>
      <c r="M199" s="277">
        <f>IF(M$53=0,0,M$53/NMM!M$10*1000)</f>
        <v>0.63804028817815395</v>
      </c>
      <c r="N199" s="277">
        <f>IF(N$53=0,0,N$53/NMM!N$10*1000)</f>
        <v>0.63976458371147005</v>
      </c>
      <c r="O199" s="277">
        <f>IF(O$53=0,0,O$53/NMM!O$10*1000)</f>
        <v>0.65627575667941784</v>
      </c>
      <c r="P199" s="277">
        <f>IF(P$53=0,0,P$53/NMM!P$10*1000)</f>
        <v>0.60611853282411854</v>
      </c>
      <c r="Q199" s="277">
        <f>IF(Q$53=0,0,Q$53/NMM!Q$10*1000)</f>
        <v>0.57534462568276823</v>
      </c>
      <c r="R199" s="277">
        <f>IF(R$53=0,0,R$53/NMM!R$10*1000)</f>
        <v>0.60784705500186975</v>
      </c>
      <c r="S199" s="277">
        <f>IF(S$53=0,0,S$53/NMM!S$10*1000)</f>
        <v>0.6521842160240936</v>
      </c>
      <c r="T199" s="277">
        <f>IF(T$53=0,0,T$53/NMM!T$10*1000)</f>
        <v>0.651755716599138</v>
      </c>
      <c r="U199" s="277">
        <f>IF(U$53=0,0,U$53/NMM!U$10*1000)</f>
        <v>0.62807168907175048</v>
      </c>
      <c r="V199" s="277">
        <f>IF(V$53=0,0,V$53/NMM!V$10*1000)</f>
        <v>0.67990766435426608</v>
      </c>
      <c r="W199" s="277">
        <f>IF(W$53=0,0,W$53/NMM!W$10*1000)</f>
        <v>0.69869564782453331</v>
      </c>
      <c r="DA199" s="78"/>
    </row>
    <row r="200" spans="1:105" ht="12" customHeight="1" x14ac:dyDescent="0.3">
      <c r="A200" s="203" t="s">
        <v>1498</v>
      </c>
      <c r="B200" s="278">
        <f>IF(B$59=0,0,B$59/NMM!B$10*1000)</f>
        <v>0</v>
      </c>
      <c r="C200" s="278">
        <f>IF(C$59=0,0,C$59/NMM!C$10*1000)</f>
        <v>0</v>
      </c>
      <c r="D200" s="278">
        <f>IF(D$59=0,0,D$59/NMM!D$10*1000)</f>
        <v>0</v>
      </c>
      <c r="E200" s="278">
        <f>IF(E$59=0,0,E$59/NMM!E$10*1000)</f>
        <v>0</v>
      </c>
      <c r="F200" s="278">
        <f>IF(F$59=0,0,F$59/NMM!F$10*1000)</f>
        <v>0</v>
      </c>
      <c r="G200" s="278">
        <f>IF(G$59=0,0,G$59/NMM!G$10*1000)</f>
        <v>0</v>
      </c>
      <c r="H200" s="278">
        <f>IF(H$59=0,0,H$59/NMM!H$10*1000)</f>
        <v>0</v>
      </c>
      <c r="I200" s="278">
        <f>IF(I$59=0,0,I$59/NMM!I$10*1000)</f>
        <v>0</v>
      </c>
      <c r="J200" s="278">
        <f>IF(J$59=0,0,J$59/NMM!J$10*1000)</f>
        <v>0</v>
      </c>
      <c r="K200" s="278">
        <f>IF(K$59=0,0,K$59/NMM!K$10*1000)</f>
        <v>0</v>
      </c>
      <c r="L200" s="278">
        <f>IF(L$59=0,0,L$59/NMM!L$10*1000)</f>
        <v>0</v>
      </c>
      <c r="M200" s="278">
        <f>IF(M$59=0,0,M$59/NMM!M$10*1000)</f>
        <v>0</v>
      </c>
      <c r="N200" s="278">
        <f>IF(N$59=0,0,N$59/NMM!N$10*1000)</f>
        <v>0</v>
      </c>
      <c r="O200" s="278">
        <f>IF(O$59=0,0,O$59/NMM!O$10*1000)</f>
        <v>0</v>
      </c>
      <c r="P200" s="278">
        <f>IF(P$59=0,0,P$59/NMM!P$10*1000)</f>
        <v>0</v>
      </c>
      <c r="Q200" s="278">
        <f>IF(Q$59=0,0,Q$59/NMM!Q$10*1000)</f>
        <v>0</v>
      </c>
      <c r="R200" s="278">
        <f>IF(R$59=0,0,R$59/NMM!R$10*1000)</f>
        <v>0</v>
      </c>
      <c r="S200" s="278">
        <f>IF(S$59=0,0,S$59/NMM!S$10*1000)</f>
        <v>0</v>
      </c>
      <c r="T200" s="278">
        <f>IF(T$59=0,0,T$59/NMM!T$10*1000)</f>
        <v>0</v>
      </c>
      <c r="U200" s="278">
        <f>IF(U$59=0,0,U$59/NMM!U$10*1000)</f>
        <v>0</v>
      </c>
      <c r="V200" s="278">
        <f>IF(V$59=0,0,V$59/NMM!V$10*1000)</f>
        <v>0</v>
      </c>
      <c r="W200" s="278">
        <f>IF(W$59=0,0,W$59/NMM!W$10*1000)</f>
        <v>0</v>
      </c>
      <c r="DA200" s="79"/>
    </row>
    <row r="201" spans="1:105" ht="12" customHeight="1" x14ac:dyDescent="0.3">
      <c r="A201" s="203" t="s">
        <v>1500</v>
      </c>
      <c r="B201" s="278">
        <f>IF(B$60=0,0,B$60/NMM!B$10*1000)</f>
        <v>24.189636463661603</v>
      </c>
      <c r="C201" s="278">
        <f>IF(C$60=0,0,C$60/NMM!C$10*1000)</f>
        <v>21.681044110282951</v>
      </c>
      <c r="D201" s="278">
        <f>IF(D$60=0,0,D$60/NMM!D$10*1000)</f>
        <v>21.179050287611489</v>
      </c>
      <c r="E201" s="278">
        <f>IF(E$60=0,0,E$60/NMM!E$10*1000)</f>
        <v>20.905990174830443</v>
      </c>
      <c r="F201" s="278">
        <f>IF(F$60=0,0,F$60/NMM!F$10*1000)</f>
        <v>21.789343021059715</v>
      </c>
      <c r="G201" s="278">
        <f>IF(G$60=0,0,G$60/NMM!G$10*1000)</f>
        <v>21.016206656811747</v>
      </c>
      <c r="H201" s="278">
        <f>IF(H$60=0,0,H$60/NMM!H$10*1000)</f>
        <v>23.62829478721898</v>
      </c>
      <c r="I201" s="278">
        <f>IF(I$60=0,0,I$60/NMM!I$10*1000)</f>
        <v>23.398675998419058</v>
      </c>
      <c r="J201" s="278">
        <f>IF(J$60=0,0,J$60/NMM!J$10*1000)</f>
        <v>25.285231399003091</v>
      </c>
      <c r="K201" s="278">
        <f>IF(K$60=0,0,K$60/NMM!K$10*1000)</f>
        <v>24.868032739441333</v>
      </c>
      <c r="L201" s="278">
        <f>IF(L$60=0,0,L$60/NMM!L$10*1000)</f>
        <v>26.681288354892654</v>
      </c>
      <c r="M201" s="278">
        <f>IF(M$60=0,0,M$60/NMM!M$10*1000)</f>
        <v>23.535254761351339</v>
      </c>
      <c r="N201" s="278">
        <f>IF(N$60=0,0,N$60/NMM!N$10*1000)</f>
        <v>22.434161688484586</v>
      </c>
      <c r="O201" s="278">
        <f>IF(O$60=0,0,O$60/NMM!O$10*1000)</f>
        <v>23.196885911990993</v>
      </c>
      <c r="P201" s="278">
        <f>IF(P$60=0,0,P$60/NMM!P$10*1000)</f>
        <v>21.621295935478717</v>
      </c>
      <c r="Q201" s="278">
        <f>IF(Q$60=0,0,Q$60/NMM!Q$10*1000)</f>
        <v>20.303398631154504</v>
      </c>
      <c r="R201" s="278">
        <f>IF(R$60=0,0,R$60/NMM!R$10*1000)</f>
        <v>20.629692004227177</v>
      </c>
      <c r="S201" s="278">
        <f>IF(S$60=0,0,S$60/NMM!S$10*1000)</f>
        <v>20.762801899003737</v>
      </c>
      <c r="T201" s="278">
        <f>IF(T$60=0,0,T$60/NMM!T$10*1000)</f>
        <v>21.049930974894767</v>
      </c>
      <c r="U201" s="278">
        <f>IF(U$60=0,0,U$60/NMM!U$10*1000)</f>
        <v>20.220865140201415</v>
      </c>
      <c r="V201" s="278">
        <f>IF(V$60=0,0,V$60/NMM!V$10*1000)</f>
        <v>21.593171636304916</v>
      </c>
      <c r="W201" s="278">
        <f>IF(W$60=0,0,W$60/NMM!W$10*1000)</f>
        <v>21.899558093800426</v>
      </c>
      <c r="DA201" s="79"/>
    </row>
    <row r="202" spans="1:105" ht="12" customHeight="1" x14ac:dyDescent="0.3">
      <c r="A202" s="203" t="s">
        <v>1522</v>
      </c>
      <c r="B202" s="278">
        <f>IF(B$79=0,0,B$79/NMM!B$10*1000)</f>
        <v>112.85975214791098</v>
      </c>
      <c r="C202" s="278">
        <f>IF(C$79=0,0,C$79/NMM!C$10*1000)</f>
        <v>104.93032764087376</v>
      </c>
      <c r="D202" s="278">
        <f>IF(D$79=0,0,D$79/NMM!D$10*1000)</f>
        <v>104.72038883733208</v>
      </c>
      <c r="E202" s="278">
        <f>IF(E$79=0,0,E$79/NMM!E$10*1000)</f>
        <v>103.81173912911034</v>
      </c>
      <c r="F202" s="278">
        <f>IF(F$79=0,0,F$79/NMM!F$10*1000)</f>
        <v>104.03805977553147</v>
      </c>
      <c r="G202" s="278">
        <f>IF(G$79=0,0,G$79/NMM!G$10*1000)</f>
        <v>97.777054641852615</v>
      </c>
      <c r="H202" s="278">
        <f>IF(H$79=0,0,H$79/NMM!H$10*1000)</f>
        <v>107.04117455131811</v>
      </c>
      <c r="I202" s="278">
        <f>IF(I$79=0,0,I$79/NMM!I$10*1000)</f>
        <v>106.32133370099349</v>
      </c>
      <c r="J202" s="278">
        <f>IF(J$79=0,0,J$79/NMM!J$10*1000)</f>
        <v>109.79053062608951</v>
      </c>
      <c r="K202" s="278">
        <f>IF(K$79=0,0,K$79/NMM!K$10*1000)</f>
        <v>112.73331052650289</v>
      </c>
      <c r="L202" s="278">
        <f>IF(L$79=0,0,L$79/NMM!L$10*1000)</f>
        <v>122.72065085222133</v>
      </c>
      <c r="M202" s="278">
        <f>IF(M$79=0,0,M$79/NMM!M$10*1000)</f>
        <v>106.59974503274286</v>
      </c>
      <c r="N202" s="278">
        <f>IF(N$79=0,0,N$79/NMM!N$10*1000)</f>
        <v>98.796730411553426</v>
      </c>
      <c r="O202" s="278">
        <f>IF(O$79=0,0,O$79/NMM!O$10*1000)</f>
        <v>98.896989794378413</v>
      </c>
      <c r="P202" s="278">
        <f>IF(P$79=0,0,P$79/NMM!P$10*1000)</f>
        <v>94.040730108741386</v>
      </c>
      <c r="Q202" s="278">
        <f>IF(Q$79=0,0,Q$79/NMM!Q$10*1000)</f>
        <v>85.036864752053177</v>
      </c>
      <c r="R202" s="278">
        <f>IF(R$79=0,0,R$79/NMM!R$10*1000)</f>
        <v>87.334569121242595</v>
      </c>
      <c r="S202" s="278">
        <f>IF(S$79=0,0,S$79/NMM!S$10*1000)</f>
        <v>84.367349007225712</v>
      </c>
      <c r="T202" s="278">
        <f>IF(T$79=0,0,T$79/NMM!T$10*1000)</f>
        <v>87.45470963132243</v>
      </c>
      <c r="U202" s="278">
        <f>IF(U$79=0,0,U$79/NMM!U$10*1000)</f>
        <v>85.653032104540358</v>
      </c>
      <c r="V202" s="278">
        <f>IF(V$79=0,0,V$79/NMM!V$10*1000)</f>
        <v>90.828417975506596</v>
      </c>
      <c r="W202" s="278">
        <f>IF(W$79=0,0,W$79/NMM!W$10*1000)</f>
        <v>90.581166498293925</v>
      </c>
      <c r="DA202" s="79"/>
    </row>
    <row r="203" spans="1:105" ht="12" customHeight="1" x14ac:dyDescent="0.3">
      <c r="A203" s="41" t="s">
        <v>1534</v>
      </c>
      <c r="B203" s="279">
        <f>IF(B$89=0,0,B$89/NMM!B$10*1000)</f>
        <v>10.415981761241371</v>
      </c>
      <c r="C203" s="279">
        <f>IF(C$89=0,0,C$89/NMM!C$10*1000)</f>
        <v>9.2531219627804155</v>
      </c>
      <c r="D203" s="279">
        <f>IF(D$89=0,0,D$89/NMM!D$10*1000)</f>
        <v>8.9902696038951859</v>
      </c>
      <c r="E203" s="279">
        <f>IF(E$89=0,0,E$89/NMM!E$10*1000)</f>
        <v>8.8646895660521903</v>
      </c>
      <c r="F203" s="279">
        <f>IF(F$89=0,0,F$89/NMM!F$10*1000)</f>
        <v>9.3303619635270731</v>
      </c>
      <c r="G203" s="279">
        <f>IF(G$89=0,0,G$89/NMM!G$10*1000)</f>
        <v>9.0555719155691605</v>
      </c>
      <c r="H203" s="279">
        <f>IF(H$89=0,0,H$89/NMM!H$10*1000)</f>
        <v>10.244341451496739</v>
      </c>
      <c r="I203" s="279">
        <f>IF(I$89=0,0,I$89/NMM!I$10*1000)</f>
        <v>10.137770914152599</v>
      </c>
      <c r="J203" s="279">
        <f>IF(J$89=0,0,J$89/NMM!J$10*1000)</f>
        <v>11.066905098759001</v>
      </c>
      <c r="K203" s="279">
        <f>IF(K$89=0,0,K$89/NMM!K$10*1000)</f>
        <v>10.78018390241264</v>
      </c>
      <c r="L203" s="279">
        <f>IF(L$89=0,0,L$89/NMM!L$10*1000)</f>
        <v>11.527516136705676</v>
      </c>
      <c r="M203" s="279">
        <f>IF(M$89=0,0,M$89/NMM!M$10*1000)</f>
        <v>10.204439450089044</v>
      </c>
      <c r="N203" s="279">
        <f>IF(N$89=0,0,N$89/NMM!N$10*1000)</f>
        <v>9.788692593605294</v>
      </c>
      <c r="O203" s="279">
        <f>IF(O$89=0,0,O$89/NMM!O$10*1000)</f>
        <v>10.192857782162106</v>
      </c>
      <c r="P203" s="279">
        <f>IF(P$89=0,0,P$89/NMM!P$10*1000)</f>
        <v>9.4597755646938708</v>
      </c>
      <c r="Q203" s="279">
        <f>IF(Q$89=0,0,Q$89/NMM!Q$10*1000)</f>
        <v>8.9548197390204578</v>
      </c>
      <c r="R203" s="279">
        <f>IF(R$89=0,0,R$89/NMM!R$10*1000)</f>
        <v>9.0783403819690403</v>
      </c>
      <c r="S203" s="279">
        <f>IF(S$89=0,0,S$89/NMM!S$10*1000)</f>
        <v>9.2142412474648054</v>
      </c>
      <c r="T203" s="279">
        <f>IF(T$89=0,0,T$89/NMM!T$10*1000)</f>
        <v>9.3895187017368116</v>
      </c>
      <c r="U203" s="279">
        <f>IF(U$89=0,0,U$89/NMM!U$10*1000)</f>
        <v>9.0579015470144846</v>
      </c>
      <c r="V203" s="279">
        <f>IF(V$89=0,0,V$89/NMM!V$10*1000)</f>
        <v>9.7205178703980071</v>
      </c>
      <c r="W203" s="279">
        <f>IF(W$89=0,0,W$89/NMM!W$10*1000)</f>
        <v>9.8725722355324326</v>
      </c>
      <c r="DA203" s="82"/>
    </row>
    <row r="204" spans="1:105" ht="12" customHeight="1" x14ac:dyDescent="0.3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3">
      <c r="A205" s="35" t="s">
        <v>1810</v>
      </c>
      <c r="B205" s="322">
        <f t="shared" ref="B205:W205" si="57">SUM(B206:B211,B212:B213,B214)</f>
        <v>492.24470610972566</v>
      </c>
      <c r="C205" s="322">
        <f t="shared" si="57"/>
        <v>440.17998846139091</v>
      </c>
      <c r="D205" s="322">
        <f t="shared" si="57"/>
        <v>415.7743347848982</v>
      </c>
      <c r="E205" s="322">
        <f t="shared" si="57"/>
        <v>431.43297325583285</v>
      </c>
      <c r="F205" s="322">
        <f t="shared" si="57"/>
        <v>437.89399518491433</v>
      </c>
      <c r="G205" s="322">
        <f t="shared" si="57"/>
        <v>413.13888816689274</v>
      </c>
      <c r="H205" s="322">
        <f t="shared" si="57"/>
        <v>473.6628726143415</v>
      </c>
      <c r="I205" s="322">
        <f t="shared" si="57"/>
        <v>442.90062304415704</v>
      </c>
      <c r="J205" s="322">
        <f t="shared" si="57"/>
        <v>489.05491677382145</v>
      </c>
      <c r="K205" s="322">
        <f t="shared" si="57"/>
        <v>472.94869626719696</v>
      </c>
      <c r="L205" s="322">
        <f t="shared" si="57"/>
        <v>520.46745947457646</v>
      </c>
      <c r="M205" s="322">
        <f t="shared" si="57"/>
        <v>459.50098973333752</v>
      </c>
      <c r="N205" s="322">
        <f t="shared" si="57"/>
        <v>439.40602499245546</v>
      </c>
      <c r="O205" s="322">
        <f t="shared" si="57"/>
        <v>447.72707408220737</v>
      </c>
      <c r="P205" s="322">
        <f t="shared" si="57"/>
        <v>444.58986770652319</v>
      </c>
      <c r="Q205" s="322">
        <f t="shared" si="57"/>
        <v>462.01001290021441</v>
      </c>
      <c r="R205" s="322">
        <f t="shared" si="57"/>
        <v>438.20258281684994</v>
      </c>
      <c r="S205" s="322">
        <f t="shared" si="57"/>
        <v>437.50007069504454</v>
      </c>
      <c r="T205" s="322">
        <f t="shared" si="57"/>
        <v>417.4683514435381</v>
      </c>
      <c r="U205" s="322">
        <f t="shared" si="57"/>
        <v>416.5865671100957</v>
      </c>
      <c r="V205" s="322">
        <f t="shared" si="57"/>
        <v>401.22251006403582</v>
      </c>
      <c r="W205" s="322">
        <f t="shared" si="57"/>
        <v>401.18160468646403</v>
      </c>
      <c r="DA205" s="95"/>
    </row>
    <row r="206" spans="1:105" ht="12" customHeight="1" x14ac:dyDescent="0.3">
      <c r="A206" s="55" t="s">
        <v>92</v>
      </c>
      <c r="B206" s="275">
        <f>IF(B$100=0,0,B$100/NMM!B$11*1000)</f>
        <v>0</v>
      </c>
      <c r="C206" s="275">
        <f>IF(C$100=0,0,C$100/NMM!C$11*1000)</f>
        <v>0</v>
      </c>
      <c r="D206" s="275">
        <f>IF(D$100=0,0,D$100/NMM!D$11*1000)</f>
        <v>0</v>
      </c>
      <c r="E206" s="275">
        <f>IF(E$100=0,0,E$100/NMM!E$11*1000)</f>
        <v>0</v>
      </c>
      <c r="F206" s="275">
        <f>IF(F$100=0,0,F$100/NMM!F$11*1000)</f>
        <v>0</v>
      </c>
      <c r="G206" s="275">
        <f>IF(G$100=0,0,G$100/NMM!G$11*1000)</f>
        <v>0</v>
      </c>
      <c r="H206" s="275">
        <f>IF(H$100=0,0,H$100/NMM!H$11*1000)</f>
        <v>0</v>
      </c>
      <c r="I206" s="275">
        <f>IF(I$100=0,0,I$100/NMM!I$11*1000)</f>
        <v>0</v>
      </c>
      <c r="J206" s="275">
        <f>IF(J$100=0,0,J$100/NMM!J$11*1000)</f>
        <v>0</v>
      </c>
      <c r="K206" s="275">
        <f>IF(K$100=0,0,K$100/NMM!K$11*1000)</f>
        <v>0</v>
      </c>
      <c r="L206" s="275">
        <f>IF(L$100=0,0,L$100/NMM!L$11*1000)</f>
        <v>0</v>
      </c>
      <c r="M206" s="275">
        <f>IF(M$100=0,0,M$100/NMM!M$11*1000)</f>
        <v>0</v>
      </c>
      <c r="N206" s="275">
        <f>IF(N$100=0,0,N$100/NMM!N$11*1000)</f>
        <v>0</v>
      </c>
      <c r="O206" s="275">
        <f>IF(O$100=0,0,O$100/NMM!O$11*1000)</f>
        <v>0</v>
      </c>
      <c r="P206" s="275">
        <f>IF(P$100=0,0,P$100/NMM!P$11*1000)</f>
        <v>0</v>
      </c>
      <c r="Q206" s="275">
        <f>IF(Q$100=0,0,Q$100/NMM!Q$11*1000)</f>
        <v>0</v>
      </c>
      <c r="R206" s="275">
        <f>IF(R$100=0,0,R$100/NMM!R$11*1000)</f>
        <v>0</v>
      </c>
      <c r="S206" s="275">
        <f>IF(S$100=0,0,S$100/NMM!S$11*1000)</f>
        <v>0</v>
      </c>
      <c r="T206" s="275">
        <f>IF(T$100=0,0,T$100/NMM!T$11*1000)</f>
        <v>0</v>
      </c>
      <c r="U206" s="275">
        <f>IF(U$100=0,0,U$100/NMM!U$11*1000)</f>
        <v>0</v>
      </c>
      <c r="V206" s="275">
        <f>IF(V$100=0,0,V$100/NMM!V$11*1000)</f>
        <v>0</v>
      </c>
      <c r="W206" s="275">
        <f>IF(W$100=0,0,W$100/NMM!W$11*1000)</f>
        <v>0</v>
      </c>
      <c r="DA206" s="76"/>
    </row>
    <row r="207" spans="1:105" ht="12" customHeight="1" x14ac:dyDescent="0.3">
      <c r="A207" s="202" t="s">
        <v>93</v>
      </c>
      <c r="B207" s="276">
        <f>IF(B$101=0,0,B$101/NMM!B$11*1000)</f>
        <v>0</v>
      </c>
      <c r="C207" s="276">
        <f>IF(C$101=0,0,C$101/NMM!C$11*1000)</f>
        <v>0</v>
      </c>
      <c r="D207" s="276">
        <f>IF(D$101=0,0,D$101/NMM!D$11*1000)</f>
        <v>0</v>
      </c>
      <c r="E207" s="276">
        <f>IF(E$101=0,0,E$101/NMM!E$11*1000)</f>
        <v>0</v>
      </c>
      <c r="F207" s="276">
        <f>IF(F$101=0,0,F$101/NMM!F$11*1000)</f>
        <v>0</v>
      </c>
      <c r="G207" s="276">
        <f>IF(G$101=0,0,G$101/NMM!G$11*1000)</f>
        <v>0</v>
      </c>
      <c r="H207" s="276">
        <f>IF(H$101=0,0,H$101/NMM!H$11*1000)</f>
        <v>0</v>
      </c>
      <c r="I207" s="276">
        <f>IF(I$101=0,0,I$101/NMM!I$11*1000)</f>
        <v>0</v>
      </c>
      <c r="J207" s="276">
        <f>IF(J$101=0,0,J$101/NMM!J$11*1000)</f>
        <v>0</v>
      </c>
      <c r="K207" s="276">
        <f>IF(K$101=0,0,K$101/NMM!K$11*1000)</f>
        <v>0</v>
      </c>
      <c r="L207" s="276">
        <f>IF(L$101=0,0,L$101/NMM!L$11*1000)</f>
        <v>0</v>
      </c>
      <c r="M207" s="276">
        <f>IF(M$101=0,0,M$101/NMM!M$11*1000)</f>
        <v>0</v>
      </c>
      <c r="N207" s="276">
        <f>IF(N$101=0,0,N$101/NMM!N$11*1000)</f>
        <v>0</v>
      </c>
      <c r="O207" s="276">
        <f>IF(O$101=0,0,O$101/NMM!O$11*1000)</f>
        <v>0</v>
      </c>
      <c r="P207" s="276">
        <f>IF(P$101=0,0,P$101/NMM!P$11*1000)</f>
        <v>0</v>
      </c>
      <c r="Q207" s="276">
        <f>IF(Q$101=0,0,Q$101/NMM!Q$11*1000)</f>
        <v>0</v>
      </c>
      <c r="R207" s="276">
        <f>IF(R$101=0,0,R$101/NMM!R$11*1000)</f>
        <v>0</v>
      </c>
      <c r="S207" s="276">
        <f>IF(S$101=0,0,S$101/NMM!S$11*1000)</f>
        <v>0</v>
      </c>
      <c r="T207" s="276">
        <f>IF(T$101=0,0,T$101/NMM!T$11*1000)</f>
        <v>0</v>
      </c>
      <c r="U207" s="276">
        <f>IF(U$101=0,0,U$101/NMM!U$11*1000)</f>
        <v>0</v>
      </c>
      <c r="V207" s="276">
        <f>IF(V$101=0,0,V$101/NMM!V$11*1000)</f>
        <v>0</v>
      </c>
      <c r="W207" s="276">
        <f>IF(W$101=0,0,W$101/NMM!W$11*1000)</f>
        <v>0</v>
      </c>
      <c r="DA207" s="77"/>
    </row>
    <row r="208" spans="1:105" ht="12" customHeight="1" x14ac:dyDescent="0.3">
      <c r="A208" s="202" t="s">
        <v>94</v>
      </c>
      <c r="B208" s="276">
        <f>IF(B$102=0,0,B$102/NMM!B$11*1000)</f>
        <v>0</v>
      </c>
      <c r="C208" s="276">
        <f>IF(C$102=0,0,C$102/NMM!C$11*1000)</f>
        <v>0</v>
      </c>
      <c r="D208" s="276">
        <f>IF(D$102=0,0,D$102/NMM!D$11*1000)</f>
        <v>0</v>
      </c>
      <c r="E208" s="276">
        <f>IF(E$102=0,0,E$102/NMM!E$11*1000)</f>
        <v>0</v>
      </c>
      <c r="F208" s="276">
        <f>IF(F$102=0,0,F$102/NMM!F$11*1000)</f>
        <v>0</v>
      </c>
      <c r="G208" s="276">
        <f>IF(G$102=0,0,G$102/NMM!G$11*1000)</f>
        <v>0</v>
      </c>
      <c r="H208" s="276">
        <f>IF(H$102=0,0,H$102/NMM!H$11*1000)</f>
        <v>0</v>
      </c>
      <c r="I208" s="276">
        <f>IF(I$102=0,0,I$102/NMM!I$11*1000)</f>
        <v>0</v>
      </c>
      <c r="J208" s="276">
        <f>IF(J$102=0,0,J$102/NMM!J$11*1000)</f>
        <v>0</v>
      </c>
      <c r="K208" s="276">
        <f>IF(K$102=0,0,K$102/NMM!K$11*1000)</f>
        <v>0</v>
      </c>
      <c r="L208" s="276">
        <f>IF(L$102=0,0,L$102/NMM!L$11*1000)</f>
        <v>0</v>
      </c>
      <c r="M208" s="276">
        <f>IF(M$102=0,0,M$102/NMM!M$11*1000)</f>
        <v>0</v>
      </c>
      <c r="N208" s="276">
        <f>IF(N$102=0,0,N$102/NMM!N$11*1000)</f>
        <v>0</v>
      </c>
      <c r="O208" s="276">
        <f>IF(O$102=0,0,O$102/NMM!O$11*1000)</f>
        <v>0</v>
      </c>
      <c r="P208" s="276">
        <f>IF(P$102=0,0,P$102/NMM!P$11*1000)</f>
        <v>0</v>
      </c>
      <c r="Q208" s="276">
        <f>IF(Q$102=0,0,Q$102/NMM!Q$11*1000)</f>
        <v>0</v>
      </c>
      <c r="R208" s="276">
        <f>IF(R$102=0,0,R$102/NMM!R$11*1000)</f>
        <v>0</v>
      </c>
      <c r="S208" s="276">
        <f>IF(S$102=0,0,S$102/NMM!S$11*1000)</f>
        <v>0</v>
      </c>
      <c r="T208" s="276">
        <f>IF(T$102=0,0,T$102/NMM!T$11*1000)</f>
        <v>0</v>
      </c>
      <c r="U208" s="276">
        <f>IF(U$102=0,0,U$102/NMM!U$11*1000)</f>
        <v>0</v>
      </c>
      <c r="V208" s="276">
        <f>IF(V$102=0,0,V$102/NMM!V$11*1000)</f>
        <v>0</v>
      </c>
      <c r="W208" s="276">
        <f>IF(W$102=0,0,W$102/NMM!W$11*1000)</f>
        <v>0</v>
      </c>
      <c r="DA208" s="77"/>
    </row>
    <row r="209" spans="1:105" ht="12" customHeight="1" x14ac:dyDescent="0.3">
      <c r="A209" s="202" t="s">
        <v>95</v>
      </c>
      <c r="B209" s="276">
        <f>IF(B$103=0,0,B$103/NMM!B$11*1000)</f>
        <v>0</v>
      </c>
      <c r="C209" s="276">
        <f>IF(C$103=0,0,C$103/NMM!C$11*1000)</f>
        <v>0</v>
      </c>
      <c r="D209" s="276">
        <f>IF(D$103=0,0,D$103/NMM!D$11*1000)</f>
        <v>0</v>
      </c>
      <c r="E209" s="276">
        <f>IF(E$103=0,0,E$103/NMM!E$11*1000)</f>
        <v>0</v>
      </c>
      <c r="F209" s="276">
        <f>IF(F$103=0,0,F$103/NMM!F$11*1000)</f>
        <v>0</v>
      </c>
      <c r="G209" s="276">
        <f>IF(G$103=0,0,G$103/NMM!G$11*1000)</f>
        <v>0</v>
      </c>
      <c r="H209" s="276">
        <f>IF(H$103=0,0,H$103/NMM!H$11*1000)</f>
        <v>0</v>
      </c>
      <c r="I209" s="276">
        <f>IF(I$103=0,0,I$103/NMM!I$11*1000)</f>
        <v>0</v>
      </c>
      <c r="J209" s="276">
        <f>IF(J$103=0,0,J$103/NMM!J$11*1000)</f>
        <v>0</v>
      </c>
      <c r="K209" s="276">
        <f>IF(K$103=0,0,K$103/NMM!K$11*1000)</f>
        <v>0</v>
      </c>
      <c r="L209" s="276">
        <f>IF(L$103=0,0,L$103/NMM!L$11*1000)</f>
        <v>0</v>
      </c>
      <c r="M209" s="276">
        <f>IF(M$103=0,0,M$103/NMM!M$11*1000)</f>
        <v>0</v>
      </c>
      <c r="N209" s="276">
        <f>IF(N$103=0,0,N$103/NMM!N$11*1000)</f>
        <v>0</v>
      </c>
      <c r="O209" s="276">
        <f>IF(O$103=0,0,O$103/NMM!O$11*1000)</f>
        <v>0</v>
      </c>
      <c r="P209" s="276">
        <f>IF(P$103=0,0,P$103/NMM!P$11*1000)</f>
        <v>0</v>
      </c>
      <c r="Q209" s="276">
        <f>IF(Q$103=0,0,Q$103/NMM!Q$11*1000)</f>
        <v>0</v>
      </c>
      <c r="R209" s="276">
        <f>IF(R$103=0,0,R$103/NMM!R$11*1000)</f>
        <v>0</v>
      </c>
      <c r="S209" s="276">
        <f>IF(S$103=0,0,S$103/NMM!S$11*1000)</f>
        <v>0</v>
      </c>
      <c r="T209" s="276">
        <f>IF(T$103=0,0,T$103/NMM!T$11*1000)</f>
        <v>0</v>
      </c>
      <c r="U209" s="276">
        <f>IF(U$103=0,0,U$103/NMM!U$11*1000)</f>
        <v>0</v>
      </c>
      <c r="V209" s="276">
        <f>IF(V$103=0,0,V$103/NMM!V$11*1000)</f>
        <v>0</v>
      </c>
      <c r="W209" s="276">
        <f>IF(W$103=0,0,W$103/NMM!W$11*1000)</f>
        <v>0</v>
      </c>
      <c r="DA209" s="77"/>
    </row>
    <row r="210" spans="1:105" ht="12" customHeight="1" x14ac:dyDescent="0.3">
      <c r="A210" s="56" t="s">
        <v>96</v>
      </c>
      <c r="B210" s="277">
        <f>IF(B$104=0,0,B$104/NMM!B$11*1000)</f>
        <v>2.8695675182968903</v>
      </c>
      <c r="C210" s="277">
        <f>IF(C$104=0,0,C$104/NMM!C$11*1000)</f>
        <v>2.5819372740846571</v>
      </c>
      <c r="D210" s="277">
        <f>IF(D$104=0,0,D$104/NMM!D$11*1000)</f>
        <v>2.3212430028969298</v>
      </c>
      <c r="E210" s="277">
        <f>IF(E$104=0,0,E$104/NMM!E$11*1000)</f>
        <v>2.9546460742746419</v>
      </c>
      <c r="F210" s="277">
        <f>IF(F$104=0,0,F$104/NMM!F$11*1000)</f>
        <v>3.0974272498589448</v>
      </c>
      <c r="G210" s="277">
        <f>IF(G$104=0,0,G$104/NMM!G$11*1000)</f>
        <v>2.9715382502620571</v>
      </c>
      <c r="H210" s="277">
        <f>IF(H$104=0,0,H$104/NMM!H$11*1000)</f>
        <v>3.4943427981640207</v>
      </c>
      <c r="I210" s="277">
        <f>IF(I$104=0,0,I$104/NMM!I$11*1000)</f>
        <v>3.101844834664151</v>
      </c>
      <c r="J210" s="277">
        <f>IF(J$104=0,0,J$104/NMM!J$11*1000)</f>
        <v>3.3343752230243773</v>
      </c>
      <c r="K210" s="277">
        <f>IF(K$104=0,0,K$104/NMM!K$11*1000)</f>
        <v>3.0312791069133755</v>
      </c>
      <c r="L210" s="277">
        <f>IF(L$104=0,0,L$104/NMM!L$11*1000)</f>
        <v>3.6247432997120006</v>
      </c>
      <c r="M210" s="277">
        <f>IF(M$104=0,0,M$104/NMM!M$11*1000)</f>
        <v>2.6429079162091562</v>
      </c>
      <c r="N210" s="277">
        <f>IF(N$104=0,0,N$104/NMM!N$11*1000)</f>
        <v>2.6411011132529749</v>
      </c>
      <c r="O210" s="277">
        <f>IF(O$104=0,0,O$104/NMM!O$11*1000)</f>
        <v>2.6513440048823185</v>
      </c>
      <c r="P210" s="277">
        <f>IF(P$104=0,0,P$104/NMM!P$11*1000)</f>
        <v>2.6200591985145287</v>
      </c>
      <c r="Q210" s="277">
        <f>IF(Q$104=0,0,Q$104/NMM!Q$11*1000)</f>
        <v>2.7301742385628245</v>
      </c>
      <c r="R210" s="277">
        <f>IF(R$104=0,0,R$104/NMM!R$11*1000)</f>
        <v>2.6978790470041751</v>
      </c>
      <c r="S210" s="277">
        <f>IF(S$104=0,0,S$104/NMM!S$11*1000)</f>
        <v>2.8463993253155873</v>
      </c>
      <c r="T210" s="277">
        <f>IF(T$104=0,0,T$104/NMM!T$11*1000)</f>
        <v>2.6639535037376358</v>
      </c>
      <c r="U210" s="277">
        <f>IF(U$104=0,0,U$104/NMM!U$11*1000)</f>
        <v>2.6555310423792093</v>
      </c>
      <c r="V210" s="277">
        <f>IF(V$104=0,0,V$104/NMM!V$11*1000)</f>
        <v>2.5798005450348875</v>
      </c>
      <c r="W210" s="277">
        <f>IF(W$104=0,0,W$104/NMM!W$11*1000)</f>
        <v>2.6097930423794207</v>
      </c>
      <c r="DA210" s="78"/>
    </row>
    <row r="211" spans="1:105" ht="12" customHeight="1" x14ac:dyDescent="0.3">
      <c r="A211" s="203" t="s">
        <v>1555</v>
      </c>
      <c r="B211" s="278">
        <f>IF(B$110=0,0,B$110/NMM!B$11*1000)</f>
        <v>451.60912006645469</v>
      </c>
      <c r="C211" s="278">
        <f>IF(C$110=0,0,C$110/NMM!C$11*1000)</f>
        <v>403.82776985425733</v>
      </c>
      <c r="D211" s="278">
        <f>IF(D$110=0,0,D$110/NMM!D$11*1000)</f>
        <v>381.54612329890648</v>
      </c>
      <c r="E211" s="278">
        <f>IF(E$110=0,0,E$110/NMM!E$11*1000)</f>
        <v>395.41183245020517</v>
      </c>
      <c r="F211" s="278">
        <f>IF(F$110=0,0,F$110/NMM!F$11*1000)</f>
        <v>401.24248244045151</v>
      </c>
      <c r="G211" s="278">
        <f>IF(G$110=0,0,G$110/NMM!G$11*1000)</f>
        <v>378.51394843841689</v>
      </c>
      <c r="H211" s="278">
        <f>IF(H$110=0,0,H$110/NMM!H$11*1000)</f>
        <v>433.88472214665444</v>
      </c>
      <c r="I211" s="278">
        <f>IF(I$110=0,0,I$110/NMM!I$11*1000)</f>
        <v>405.85866254908615</v>
      </c>
      <c r="J211" s="278">
        <f>IF(J$110=0,0,J$110/NMM!J$11*1000)</f>
        <v>448.23655529238863</v>
      </c>
      <c r="K211" s="278">
        <f>IF(K$110=0,0,K$110/NMM!K$11*1000)</f>
        <v>433.6529883362852</v>
      </c>
      <c r="L211" s="278">
        <f>IF(L$110=0,0,L$110/NMM!L$11*1000)</f>
        <v>476.95697197923624</v>
      </c>
      <c r="M211" s="278">
        <f>IF(M$110=0,0,M$110/NMM!M$11*1000)</f>
        <v>421.60146696159802</v>
      </c>
      <c r="N211" s="278">
        <f>IF(N$110=0,0,N$110/NMM!N$11*1000)</f>
        <v>403.05893657923843</v>
      </c>
      <c r="O211" s="278">
        <f>IF(O$110=0,0,O$110/NMM!O$11*1000)</f>
        <v>410.72838191514154</v>
      </c>
      <c r="P211" s="278">
        <f>IF(P$110=0,0,P$110/NMM!P$11*1000)</f>
        <v>407.86215027339597</v>
      </c>
      <c r="Q211" s="278">
        <f>IF(Q$110=0,0,Q$110/NMM!Q$11*1000)</f>
        <v>423.83633218323155</v>
      </c>
      <c r="R211" s="278">
        <f>IF(R$110=0,0,R$110/NMM!R$11*1000)</f>
        <v>401.89597007400329</v>
      </c>
      <c r="S211" s="278">
        <f>IF(S$110=0,0,S$110/NMM!S$11*1000)</f>
        <v>401.11061347728071</v>
      </c>
      <c r="T211" s="278">
        <f>IF(T$110=0,0,T$110/NMM!T$11*1000)</f>
        <v>382.79314656743747</v>
      </c>
      <c r="U211" s="278">
        <f>IF(U$110=0,0,U$110/NMM!U$11*1000)</f>
        <v>381.98718370694826</v>
      </c>
      <c r="V211" s="278">
        <f>IF(V$110=0,0,V$110/NMM!V$11*1000)</f>
        <v>367.87868665532676</v>
      </c>
      <c r="W211" s="278">
        <f>IF(W$110=0,0,W$110/NMM!W$11*1000)</f>
        <v>367.81326010546627</v>
      </c>
      <c r="DA211" s="79"/>
    </row>
    <row r="212" spans="1:105" ht="12" customHeight="1" x14ac:dyDescent="0.3">
      <c r="A212" s="203" t="s">
        <v>1565</v>
      </c>
      <c r="B212" s="278">
        <f>IF(B$118=0,0,B$118/NMM!B$11*1000)</f>
        <v>0</v>
      </c>
      <c r="C212" s="278">
        <f>IF(C$118=0,0,C$118/NMM!C$11*1000)</f>
        <v>0</v>
      </c>
      <c r="D212" s="278">
        <f>IF(D$118=0,0,D$118/NMM!D$11*1000)</f>
        <v>0</v>
      </c>
      <c r="E212" s="278">
        <f>IF(E$118=0,0,E$118/NMM!E$11*1000)</f>
        <v>0</v>
      </c>
      <c r="F212" s="278">
        <f>IF(F$118=0,0,F$118/NMM!F$11*1000)</f>
        <v>0</v>
      </c>
      <c r="G212" s="278">
        <f>IF(G$118=0,0,G$118/NMM!G$11*1000)</f>
        <v>0</v>
      </c>
      <c r="H212" s="278">
        <f>IF(H$118=0,0,H$118/NMM!H$11*1000)</f>
        <v>0</v>
      </c>
      <c r="I212" s="278">
        <f>IF(I$118=0,0,I$118/NMM!I$11*1000)</f>
        <v>0</v>
      </c>
      <c r="J212" s="278">
        <f>IF(J$118=0,0,J$118/NMM!J$11*1000)</f>
        <v>0</v>
      </c>
      <c r="K212" s="278">
        <f>IF(K$118=0,0,K$118/NMM!K$11*1000)</f>
        <v>0</v>
      </c>
      <c r="L212" s="278">
        <f>IF(L$118=0,0,L$118/NMM!L$11*1000)</f>
        <v>0</v>
      </c>
      <c r="M212" s="278">
        <f>IF(M$118=0,0,M$118/NMM!M$11*1000)</f>
        <v>0</v>
      </c>
      <c r="N212" s="278">
        <f>IF(N$118=0,0,N$118/NMM!N$11*1000)</f>
        <v>0</v>
      </c>
      <c r="O212" s="278">
        <f>IF(O$118=0,0,O$118/NMM!O$11*1000)</f>
        <v>0</v>
      </c>
      <c r="P212" s="278">
        <f>IF(P$118=0,0,P$118/NMM!P$11*1000)</f>
        <v>0</v>
      </c>
      <c r="Q212" s="278">
        <f>IF(Q$118=0,0,Q$118/NMM!Q$11*1000)</f>
        <v>0</v>
      </c>
      <c r="R212" s="278">
        <f>IF(R$118=0,0,R$118/NMM!R$11*1000)</f>
        <v>0</v>
      </c>
      <c r="S212" s="278">
        <f>IF(S$118=0,0,S$118/NMM!S$11*1000)</f>
        <v>0</v>
      </c>
      <c r="T212" s="278">
        <f>IF(T$118=0,0,T$118/NMM!T$11*1000)</f>
        <v>0</v>
      </c>
      <c r="U212" s="278">
        <f>IF(U$118=0,0,U$118/NMM!U$11*1000)</f>
        <v>0</v>
      </c>
      <c r="V212" s="278">
        <f>IF(V$118=0,0,V$118/NMM!V$11*1000)</f>
        <v>0</v>
      </c>
      <c r="W212" s="278">
        <f>IF(W$118=0,0,W$118/NMM!W$11*1000)</f>
        <v>0</v>
      </c>
      <c r="DA212" s="79"/>
    </row>
    <row r="213" spans="1:105" ht="12" customHeight="1" x14ac:dyDescent="0.3">
      <c r="A213" s="203" t="s">
        <v>1567</v>
      </c>
      <c r="B213" s="278">
        <f>IF(B$119=0,0,B$119/NMM!B$11*1000)</f>
        <v>37.766018524974065</v>
      </c>
      <c r="C213" s="278">
        <f>IF(C$119=0,0,C$119/NMM!C$11*1000)</f>
        <v>33.770281333048914</v>
      </c>
      <c r="D213" s="278">
        <f>IF(D$119=0,0,D$119/NMM!D$11*1000)</f>
        <v>31.906968483094772</v>
      </c>
      <c r="E213" s="278">
        <f>IF(E$119=0,0,E$119/NMM!E$11*1000)</f>
        <v>33.066494731353004</v>
      </c>
      <c r="F213" s="278">
        <f>IF(F$119=0,0,F$119/NMM!F$11*1000)</f>
        <v>33.55408549460391</v>
      </c>
      <c r="G213" s="278">
        <f>IF(G$119=0,0,G$119/NMM!G$11*1000)</f>
        <v>31.653401478213752</v>
      </c>
      <c r="H213" s="278">
        <f>IF(H$119=0,0,H$119/NMM!H$11*1000)</f>
        <v>36.283807669523021</v>
      </c>
      <c r="I213" s="278">
        <f>IF(I$119=0,0,I$119/NMM!I$11*1000)</f>
        <v>33.940115660406725</v>
      </c>
      <c r="J213" s="278">
        <f>IF(J$119=0,0,J$119/NMM!J$11*1000)</f>
        <v>37.483986258408407</v>
      </c>
      <c r="K213" s="278">
        <f>IF(K$119=0,0,K$119/NMM!K$11*1000)</f>
        <v>36.264428823998422</v>
      </c>
      <c r="L213" s="278">
        <f>IF(L$119=0,0,L$119/NMM!L$11*1000)</f>
        <v>39.885744195628192</v>
      </c>
      <c r="M213" s="278">
        <f>IF(M$119=0,0,M$119/NMM!M$11*1000)</f>
        <v>35.25661485553033</v>
      </c>
      <c r="N213" s="278">
        <f>IF(N$119=0,0,N$119/NMM!N$11*1000)</f>
        <v>33.705987299964043</v>
      </c>
      <c r="O213" s="278">
        <f>IF(O$119=0,0,O$119/NMM!O$11*1000)</f>
        <v>34.347348162183508</v>
      </c>
      <c r="P213" s="278">
        <f>IF(P$119=0,0,P$119/NMM!P$11*1000)</f>
        <v>34.107658234612721</v>
      </c>
      <c r="Q213" s="278">
        <f>IF(Q$119=0,0,Q$119/NMM!Q$11*1000)</f>
        <v>35.443506478420055</v>
      </c>
      <c r="R213" s="278">
        <f>IF(R$119=0,0,R$119/NMM!R$11*1000)</f>
        <v>33.608733695842467</v>
      </c>
      <c r="S213" s="278">
        <f>IF(S$119=0,0,S$119/NMM!S$11*1000)</f>
        <v>33.543057892448225</v>
      </c>
      <c r="T213" s="278">
        <f>IF(T$119=0,0,T$119/NMM!T$11*1000)</f>
        <v>32.011251372363013</v>
      </c>
      <c r="U213" s="278">
        <f>IF(U$119=0,0,U$119/NMM!U$11*1000)</f>
        <v>31.943852360768222</v>
      </c>
      <c r="V213" s="278">
        <f>IF(V$119=0,0,V$119/NMM!V$11*1000)</f>
        <v>30.764022863674164</v>
      </c>
      <c r="W213" s="278">
        <f>IF(W$119=0,0,W$119/NMM!W$11*1000)</f>
        <v>30.758551538618363</v>
      </c>
      <c r="DA213" s="79"/>
    </row>
    <row r="214" spans="1:105" ht="12" customHeight="1" x14ac:dyDescent="0.3">
      <c r="A214" s="41" t="s">
        <v>1577</v>
      </c>
      <c r="B214" s="279">
        <f>IF(B$127=0,0,B$127/NMM!B$11*1000)</f>
        <v>0</v>
      </c>
      <c r="C214" s="279">
        <f>IF(C$127=0,0,C$127/NMM!C$11*1000)</f>
        <v>0</v>
      </c>
      <c r="D214" s="279">
        <f>IF(D$127=0,0,D$127/NMM!D$11*1000)</f>
        <v>0</v>
      </c>
      <c r="E214" s="279">
        <f>IF(E$127=0,0,E$127/NMM!E$11*1000)</f>
        <v>0</v>
      </c>
      <c r="F214" s="279">
        <f>IF(F$127=0,0,F$127/NMM!F$11*1000)</f>
        <v>0</v>
      </c>
      <c r="G214" s="279">
        <f>IF(G$127=0,0,G$127/NMM!G$11*1000)</f>
        <v>0</v>
      </c>
      <c r="H214" s="279">
        <f>IF(H$127=0,0,H$127/NMM!H$11*1000)</f>
        <v>0</v>
      </c>
      <c r="I214" s="279">
        <f>IF(I$127=0,0,I$127/NMM!I$11*1000)</f>
        <v>0</v>
      </c>
      <c r="J214" s="279">
        <f>IF(J$127=0,0,J$127/NMM!J$11*1000)</f>
        <v>0</v>
      </c>
      <c r="K214" s="279">
        <f>IF(K$127=0,0,K$127/NMM!K$11*1000)</f>
        <v>0</v>
      </c>
      <c r="L214" s="279">
        <f>IF(L$127=0,0,L$127/NMM!L$11*1000)</f>
        <v>0</v>
      </c>
      <c r="M214" s="279">
        <f>IF(M$127=0,0,M$127/NMM!M$11*1000)</f>
        <v>0</v>
      </c>
      <c r="N214" s="279">
        <f>IF(N$127=0,0,N$127/NMM!N$11*1000)</f>
        <v>0</v>
      </c>
      <c r="O214" s="279">
        <f>IF(O$127=0,0,O$127/NMM!O$11*1000)</f>
        <v>0</v>
      </c>
      <c r="P214" s="279">
        <f>IF(P$127=0,0,P$127/NMM!P$11*1000)</f>
        <v>0</v>
      </c>
      <c r="Q214" s="279">
        <f>IF(Q$127=0,0,Q$127/NMM!Q$11*1000)</f>
        <v>0</v>
      </c>
      <c r="R214" s="279">
        <f>IF(R$127=0,0,R$127/NMM!R$11*1000)</f>
        <v>0</v>
      </c>
      <c r="S214" s="279">
        <f>IF(S$127=0,0,S$127/NMM!S$11*1000)</f>
        <v>0</v>
      </c>
      <c r="T214" s="279">
        <f>IF(T$127=0,0,T$127/NMM!T$11*1000)</f>
        <v>0</v>
      </c>
      <c r="U214" s="279">
        <f>IF(U$127=0,0,U$127/NMM!U$11*1000)</f>
        <v>0</v>
      </c>
      <c r="V214" s="279">
        <f>IF(V$127=0,0,V$127/NMM!V$11*1000)</f>
        <v>0</v>
      </c>
      <c r="W214" s="279">
        <f>IF(W$127=0,0,W$127/NMM!W$11*1000)</f>
        <v>0</v>
      </c>
      <c r="DA214" s="82"/>
    </row>
  </sheetData>
  <conditionalFormatting sqref="B156:B163">
    <cfRule type="cellIs" dxfId="46" priority="315" operator="lessThan">
      <formula>0</formula>
    </cfRule>
  </conditionalFormatting>
  <conditionalFormatting sqref="B16:V16">
    <cfRule type="cellIs" dxfId="45" priority="434" operator="lessThan">
      <formula>0</formula>
    </cfRule>
  </conditionalFormatting>
  <conditionalFormatting sqref="B49:V59 B100:V110 B147:V152 B166:V171 B195:V200 B206:V211 B214:W214">
    <cfRule type="cellIs" dxfId="44" priority="349" operator="lessThan">
      <formula>0</formula>
    </cfRule>
  </conditionalFormatting>
  <conditionalFormatting sqref="B133:V139">
    <cfRule type="cellIs" dxfId="43" priority="319" operator="lessThan">
      <formula>0</formula>
    </cfRule>
  </conditionalFormatting>
  <conditionalFormatting sqref="B157:V163">
    <cfRule type="cellIs" dxfId="42" priority="403" operator="lessThan">
      <formula>0</formula>
    </cfRule>
  </conditionalFormatting>
  <conditionalFormatting sqref="B177:V179">
    <cfRule type="cellIs" dxfId="41" priority="314" operator="lessThan">
      <formula>0</formula>
    </cfRule>
  </conditionalFormatting>
  <conditionalFormatting sqref="B184:V190">
    <cfRule type="cellIs" dxfId="40" priority="312" operator="lessThan">
      <formula>0</formula>
    </cfRule>
  </conditionalFormatting>
  <conditionalFormatting sqref="B6:W16">
    <cfRule type="cellIs" dxfId="39" priority="345" operator="lessThan">
      <formula>0</formula>
    </cfRule>
  </conditionalFormatting>
  <conditionalFormatting sqref="B20:W25">
    <cfRule type="cellIs" dxfId="38" priority="347" operator="lessThan">
      <formula>0</formula>
    </cfRule>
  </conditionalFormatting>
  <conditionalFormatting sqref="B27:W46">
    <cfRule type="cellIs" dxfId="37" priority="311" operator="lessThan">
      <formula>0</formula>
    </cfRule>
  </conditionalFormatting>
  <conditionalFormatting sqref="B49:W58 B100:W109 B133:W138 B147:W151 B156:W156 B158:W159 B161:W162 B166:W170 B177:W178 B184:W189 B195:W199 B206:W210">
    <cfRule type="cellIs" dxfId="36" priority="438" operator="lessThan">
      <formula>0</formula>
    </cfRule>
  </conditionalFormatting>
  <conditionalFormatting sqref="B63:W97">
    <cfRule type="cellIs" dxfId="35" priority="308" operator="lessThan">
      <formula>0</formula>
    </cfRule>
  </conditionalFormatting>
  <conditionalFormatting sqref="B113:W117">
    <cfRule type="cellIs" dxfId="34" priority="322" operator="lessThan">
      <formula>0</formula>
    </cfRule>
  </conditionalFormatting>
  <conditionalFormatting sqref="B122:W126">
    <cfRule type="cellIs" dxfId="33" priority="321" operator="lessThan">
      <formula>0</formula>
    </cfRule>
  </conditionalFormatting>
  <conditionalFormatting sqref="B128:W128">
    <cfRule type="cellIs" dxfId="32" priority="323" operator="lessThan">
      <formula>0</formula>
    </cfRule>
  </conditionalFormatting>
  <conditionalFormatting sqref="B142:W144">
    <cfRule type="cellIs" dxfId="31" priority="306" operator="lessThan">
      <formula>0</formula>
    </cfRule>
  </conditionalFormatting>
  <conditionalFormatting sqref="B192:W193">
    <cfRule type="cellIs" dxfId="30" priority="313" operator="lessThan">
      <formula>0</formula>
    </cfRule>
  </conditionalFormatting>
  <conditionalFormatting sqref="W50:W59 W101:W110">
    <cfRule type="cellIs" dxfId="29" priority="399" operator="lessThan">
      <formula>0</formula>
    </cfRule>
  </conditionalFormatting>
  <conditionalFormatting sqref="W134:W139">
    <cfRule type="cellIs" dxfId="28" priority="378" operator="lessThan">
      <formula>0</formula>
    </cfRule>
  </conditionalFormatting>
  <conditionalFormatting sqref="W148:W152">
    <cfRule type="cellIs" dxfId="27" priority="369" operator="lessThan">
      <formula>0</formula>
    </cfRule>
  </conditionalFormatting>
  <conditionalFormatting sqref="W157">
    <cfRule type="cellIs" dxfId="26" priority="373" operator="lessThan">
      <formula>0</formula>
    </cfRule>
  </conditionalFormatting>
  <conditionalFormatting sqref="W159:W160">
    <cfRule type="cellIs" dxfId="25" priority="372" operator="lessThan">
      <formula>0</formula>
    </cfRule>
  </conditionalFormatting>
  <conditionalFormatting sqref="W162:W163">
    <cfRule type="cellIs" dxfId="24" priority="370" operator="lessThan">
      <formula>0</formula>
    </cfRule>
  </conditionalFormatting>
  <conditionalFormatting sqref="W167:W171">
    <cfRule type="cellIs" dxfId="23" priority="366" operator="lessThan">
      <formula>0</formula>
    </cfRule>
  </conditionalFormatting>
  <conditionalFormatting sqref="W178:W179">
    <cfRule type="cellIs" dxfId="22" priority="367" operator="lessThan">
      <formula>0</formula>
    </cfRule>
  </conditionalFormatting>
  <conditionalFormatting sqref="W185:W190">
    <cfRule type="cellIs" dxfId="21" priority="361" operator="lessThan">
      <formula>0</formula>
    </cfRule>
  </conditionalFormatting>
  <conditionalFormatting sqref="W196:W200">
    <cfRule type="cellIs" dxfId="20" priority="360" operator="lessThan">
      <formula>0</formula>
    </cfRule>
  </conditionalFormatting>
  <conditionalFormatting sqref="W207:W211">
    <cfRule type="cellIs" dxfId="19" priority="359" operator="lessThan">
      <formula>0</formula>
    </cfRule>
  </conditionalFormatting>
  <conditionalFormatting sqref="DA6:DA16">
    <cfRule type="cellIs" dxfId="18" priority="45" operator="lessThan">
      <formula>0</formula>
    </cfRule>
  </conditionalFormatting>
  <conditionalFormatting sqref="DA20:DA25">
    <cfRule type="cellIs" dxfId="17" priority="47" operator="lessThan">
      <formula>0</formula>
    </cfRule>
  </conditionalFormatting>
  <conditionalFormatting sqref="DA27:DA46">
    <cfRule type="cellIs" dxfId="16" priority="7" operator="lessThan">
      <formula>0</formula>
    </cfRule>
  </conditionalFormatting>
  <conditionalFormatting sqref="DA49:DA59 DA100:DA110">
    <cfRule type="cellIs" dxfId="15" priority="48" operator="lessThan">
      <formula>0</formula>
    </cfRule>
  </conditionalFormatting>
  <conditionalFormatting sqref="DA63:DA97">
    <cfRule type="cellIs" dxfId="14" priority="4" operator="lessThan">
      <formula>0</formula>
    </cfRule>
  </conditionalFormatting>
  <conditionalFormatting sqref="DA113:DA117">
    <cfRule type="cellIs" dxfId="13" priority="33" operator="lessThan">
      <formula>0</formula>
    </cfRule>
  </conditionalFormatting>
  <conditionalFormatting sqref="DA122:DA126">
    <cfRule type="cellIs" dxfId="12" priority="32" operator="lessThan">
      <formula>0</formula>
    </cfRule>
  </conditionalFormatting>
  <conditionalFormatting sqref="DA128">
    <cfRule type="cellIs" dxfId="11" priority="34" operator="lessThan">
      <formula>0</formula>
    </cfRule>
  </conditionalFormatting>
  <conditionalFormatting sqref="DA133:DA139">
    <cfRule type="cellIs" dxfId="10" priority="27" operator="lessThan">
      <formula>0</formula>
    </cfRule>
  </conditionalFormatting>
  <conditionalFormatting sqref="DA142:DA144">
    <cfRule type="cellIs" dxfId="9" priority="1" operator="lessThan">
      <formula>0</formula>
    </cfRule>
  </conditionalFormatting>
  <conditionalFormatting sqref="DA147:DA152">
    <cfRule type="cellIs" dxfId="8" priority="18" operator="lessThan">
      <formula>0</formula>
    </cfRule>
  </conditionalFormatting>
  <conditionalFormatting sqref="DA156:DA163">
    <cfRule type="cellIs" dxfId="7" priority="19" operator="lessThan">
      <formula>0</formula>
    </cfRule>
  </conditionalFormatting>
  <conditionalFormatting sqref="DA166:DA171">
    <cfRule type="cellIs" dxfId="6" priority="15" operator="lessThan">
      <formula>0</formula>
    </cfRule>
  </conditionalFormatting>
  <conditionalFormatting sqref="DA177:DA179">
    <cfRule type="cellIs" dxfId="5" priority="16" operator="lessThan">
      <formula>0</formula>
    </cfRule>
  </conditionalFormatting>
  <conditionalFormatting sqref="DA184:DA190">
    <cfRule type="cellIs" dxfId="4" priority="10" operator="lessThan">
      <formula>0</formula>
    </cfRule>
  </conditionalFormatting>
  <conditionalFormatting sqref="DA192:DA193">
    <cfRule type="cellIs" dxfId="3" priority="12" operator="lessThan">
      <formula>0</formula>
    </cfRule>
  </conditionalFormatting>
  <conditionalFormatting sqref="DA195:DA200">
    <cfRule type="cellIs" dxfId="2" priority="9" operator="lessThan">
      <formula>0</formula>
    </cfRule>
  </conditionalFormatting>
  <conditionalFormatting sqref="DA206:DA211">
    <cfRule type="cellIs" dxfId="1" priority="8" operator="lessThan">
      <formula>0</formula>
    </cfRule>
  </conditionalFormatting>
  <conditionalFormatting sqref="DA214">
    <cfRule type="cellIs" dxfId="0" priority="6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W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sqref="A1:XFD1"/>
      <selection pane="topRight" sqref="A1:XFD1"/>
      <selection pane="bottomLeft" sqref="A1:XFD1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Pulp, paper and printing"</f>
        <v>BE: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3">
      <c r="A3" s="30" t="s">
        <v>55</v>
      </c>
      <c r="B3" s="205">
        <f t="shared" ref="B3:W3" si="0">SUM(B4,B7)</f>
        <v>3277.8104466545647</v>
      </c>
      <c r="C3" s="205">
        <f t="shared" si="0"/>
        <v>3148.5634812243916</v>
      </c>
      <c r="D3" s="205">
        <f t="shared" si="0"/>
        <v>3074.3147433447189</v>
      </c>
      <c r="E3" s="205">
        <f t="shared" si="0"/>
        <v>2949.5296780988592</v>
      </c>
      <c r="F3" s="205">
        <f t="shared" si="0"/>
        <v>2895.7464751927209</v>
      </c>
      <c r="G3" s="205">
        <f t="shared" si="0"/>
        <v>2765.722135556126</v>
      </c>
      <c r="H3" s="205">
        <f t="shared" si="0"/>
        <v>2729.4254260635939</v>
      </c>
      <c r="I3" s="205">
        <f t="shared" si="0"/>
        <v>2700.6858955740745</v>
      </c>
      <c r="J3" s="205">
        <f t="shared" si="0"/>
        <v>2590.1210408856546</v>
      </c>
      <c r="K3" s="205">
        <f t="shared" si="0"/>
        <v>2335.4641315631306</v>
      </c>
      <c r="L3" s="205">
        <f t="shared" si="0"/>
        <v>2207.0955767972282</v>
      </c>
      <c r="M3" s="205">
        <f t="shared" si="0"/>
        <v>2233.2495723968996</v>
      </c>
      <c r="N3" s="205">
        <f t="shared" si="0"/>
        <v>2207.1353054582396</v>
      </c>
      <c r="O3" s="205">
        <f t="shared" si="0"/>
        <v>2079.2231181695392</v>
      </c>
      <c r="P3" s="205">
        <f t="shared" si="0"/>
        <v>2137.4316386469513</v>
      </c>
      <c r="Q3" s="205">
        <f t="shared" si="0"/>
        <v>2080.7999999999997</v>
      </c>
      <c r="R3" s="205">
        <f t="shared" si="0"/>
        <v>2006.8684688220578</v>
      </c>
      <c r="S3" s="205">
        <f t="shared" si="0"/>
        <v>1913.170882171499</v>
      </c>
      <c r="T3" s="205">
        <f t="shared" si="0"/>
        <v>1810.6526859661119</v>
      </c>
      <c r="U3" s="205">
        <f t="shared" si="0"/>
        <v>1787.5401149339505</v>
      </c>
      <c r="V3" s="205">
        <f t="shared" si="0"/>
        <v>1589.6415073569881</v>
      </c>
      <c r="W3" s="205">
        <f t="shared" si="0"/>
        <v>1620.3877088794961</v>
      </c>
      <c r="DA3" s="112"/>
    </row>
    <row r="4" spans="1:105" ht="12" customHeight="1" x14ac:dyDescent="0.3">
      <c r="A4" s="50" t="s">
        <v>1811</v>
      </c>
      <c r="B4" s="243">
        <f t="shared" ref="B4:W4" si="1">SUM(B5:B6)</f>
        <v>1591.9259581213405</v>
      </c>
      <c r="C4" s="243">
        <f t="shared" si="1"/>
        <v>1540.7650574482209</v>
      </c>
      <c r="D4" s="243">
        <f t="shared" si="1"/>
        <v>1520.9430216643448</v>
      </c>
      <c r="E4" s="243">
        <f t="shared" si="1"/>
        <v>1401.8861300437029</v>
      </c>
      <c r="F4" s="243">
        <f t="shared" si="1"/>
        <v>1393.887562508166</v>
      </c>
      <c r="G4" s="243">
        <f t="shared" si="1"/>
        <v>1303.1735313977047</v>
      </c>
      <c r="H4" s="243">
        <f t="shared" si="1"/>
        <v>1312.173408167215</v>
      </c>
      <c r="I4" s="243">
        <f t="shared" si="1"/>
        <v>1252.1504055050382</v>
      </c>
      <c r="J4" s="243">
        <f t="shared" si="1"/>
        <v>1180.8357427908666</v>
      </c>
      <c r="K4" s="243">
        <f t="shared" si="1"/>
        <v>1063.1044091132599</v>
      </c>
      <c r="L4" s="243">
        <f t="shared" si="1"/>
        <v>966.17424608155522</v>
      </c>
      <c r="M4" s="243">
        <f t="shared" si="1"/>
        <v>1004.9200751736807</v>
      </c>
      <c r="N4" s="243">
        <f t="shared" si="1"/>
        <v>1043.5539708534586</v>
      </c>
      <c r="O4" s="243">
        <f t="shared" si="1"/>
        <v>1007.7360730219802</v>
      </c>
      <c r="P4" s="243">
        <f t="shared" si="1"/>
        <v>1083.9578691513063</v>
      </c>
      <c r="Q4" s="243">
        <f t="shared" si="1"/>
        <v>1078.3999999999996</v>
      </c>
      <c r="R4" s="243">
        <f t="shared" si="1"/>
        <v>1041.3579944071041</v>
      </c>
      <c r="S4" s="243">
        <f t="shared" si="1"/>
        <v>1007.6727328809378</v>
      </c>
      <c r="T4" s="243">
        <f t="shared" si="1"/>
        <v>958.51379074538409</v>
      </c>
      <c r="U4" s="243">
        <f t="shared" si="1"/>
        <v>980.76348981267267</v>
      </c>
      <c r="V4" s="243">
        <f t="shared" si="1"/>
        <v>940.3551902542838</v>
      </c>
      <c r="W4" s="243">
        <f t="shared" si="1"/>
        <v>945.28560983004286</v>
      </c>
      <c r="DA4" s="83"/>
    </row>
    <row r="5" spans="1:105" ht="12" customHeight="1" x14ac:dyDescent="0.3">
      <c r="A5" s="99" t="s">
        <v>52</v>
      </c>
      <c r="B5" s="284">
        <v>51.778143147541499</v>
      </c>
      <c r="C5" s="284">
        <v>48.878902795544917</v>
      </c>
      <c r="D5" s="284">
        <v>55.778012577326678</v>
      </c>
      <c r="E5" s="284">
        <v>48.100879950610882</v>
      </c>
      <c r="F5" s="284">
        <v>50.813874966281837</v>
      </c>
      <c r="G5" s="284">
        <v>46.890673103057694</v>
      </c>
      <c r="H5" s="284">
        <v>49.440730106575927</v>
      </c>
      <c r="I5" s="284">
        <v>45.913659832223082</v>
      </c>
      <c r="J5" s="284">
        <v>72.457104256712356</v>
      </c>
      <c r="K5" s="284">
        <v>52.666335366314833</v>
      </c>
      <c r="L5" s="284">
        <v>34.381243732995053</v>
      </c>
      <c r="M5" s="284">
        <v>38.07367460798266</v>
      </c>
      <c r="N5" s="284">
        <v>40.627200234578687</v>
      </c>
      <c r="O5" s="284">
        <v>39.887855485245161</v>
      </c>
      <c r="P5" s="284">
        <v>41.977887310742183</v>
      </c>
      <c r="Q5" s="284">
        <v>39.861188081582561</v>
      </c>
      <c r="R5" s="284">
        <v>39.730165509748012</v>
      </c>
      <c r="S5" s="284">
        <v>38.226449310211102</v>
      </c>
      <c r="T5" s="284">
        <v>37.199970915886418</v>
      </c>
      <c r="U5" s="284">
        <v>39.492651400382101</v>
      </c>
      <c r="V5" s="284">
        <v>42.545076001979709</v>
      </c>
      <c r="W5" s="284">
        <v>42.293723196226487</v>
      </c>
      <c r="DA5" s="94" t="s">
        <v>1812</v>
      </c>
    </row>
    <row r="6" spans="1:105" ht="12" customHeight="1" x14ac:dyDescent="0.3">
      <c r="A6" s="99" t="s">
        <v>59</v>
      </c>
      <c r="B6" s="284">
        <v>1540.1478149737991</v>
      </c>
      <c r="C6" s="284">
        <v>1491.8861546526759</v>
      </c>
      <c r="D6" s="284">
        <v>1465.165009087018</v>
      </c>
      <c r="E6" s="284">
        <v>1353.7852500930919</v>
      </c>
      <c r="F6" s="284">
        <v>1343.0736875418841</v>
      </c>
      <c r="G6" s="284">
        <v>1256.282858294647</v>
      </c>
      <c r="H6" s="284">
        <v>1262.732678060639</v>
      </c>
      <c r="I6" s="284">
        <v>1206.236745672815</v>
      </c>
      <c r="J6" s="284">
        <v>1108.3786385341541</v>
      </c>
      <c r="K6" s="284">
        <v>1010.438073746945</v>
      </c>
      <c r="L6" s="284">
        <v>931.79300234856021</v>
      </c>
      <c r="M6" s="284">
        <v>966.8464005656981</v>
      </c>
      <c r="N6" s="284">
        <v>1002.92677061888</v>
      </c>
      <c r="O6" s="284">
        <v>967.84821753673509</v>
      </c>
      <c r="P6" s="284">
        <v>1041.9799818405641</v>
      </c>
      <c r="Q6" s="284">
        <v>1038.538811918417</v>
      </c>
      <c r="R6" s="284">
        <v>1001.627828897356</v>
      </c>
      <c r="S6" s="284">
        <v>969.44628357072668</v>
      </c>
      <c r="T6" s="284">
        <v>921.31381982949767</v>
      </c>
      <c r="U6" s="284">
        <v>941.27083841229057</v>
      </c>
      <c r="V6" s="284">
        <v>897.81011425230406</v>
      </c>
      <c r="W6" s="284">
        <v>902.99188663381642</v>
      </c>
      <c r="DA6" s="94" t="s">
        <v>1813</v>
      </c>
    </row>
    <row r="7" spans="1:105" ht="12" customHeight="1" x14ac:dyDescent="0.3">
      <c r="A7" s="49" t="s">
        <v>60</v>
      </c>
      <c r="B7" s="244">
        <v>1685.8844885332239</v>
      </c>
      <c r="C7" s="244">
        <v>1607.7984237761709</v>
      </c>
      <c r="D7" s="244">
        <v>1553.3717216803741</v>
      </c>
      <c r="E7" s="244">
        <v>1547.6435480551561</v>
      </c>
      <c r="F7" s="244">
        <v>1501.858912684555</v>
      </c>
      <c r="G7" s="244">
        <v>1462.5486041584211</v>
      </c>
      <c r="H7" s="244">
        <v>1417.2520178963789</v>
      </c>
      <c r="I7" s="244">
        <v>1448.5354900690361</v>
      </c>
      <c r="J7" s="244">
        <v>1409.285298094788</v>
      </c>
      <c r="K7" s="244">
        <v>1272.359722449871</v>
      </c>
      <c r="L7" s="244">
        <v>1240.9213307156731</v>
      </c>
      <c r="M7" s="244">
        <v>1228.3294972232191</v>
      </c>
      <c r="N7" s="244">
        <v>1163.581334604781</v>
      </c>
      <c r="O7" s="244">
        <v>1071.487045147559</v>
      </c>
      <c r="P7" s="244">
        <v>1053.473769495645</v>
      </c>
      <c r="Q7" s="244">
        <v>1002.4</v>
      </c>
      <c r="R7" s="244">
        <v>965.51047441495371</v>
      </c>
      <c r="S7" s="244">
        <v>905.49814929056117</v>
      </c>
      <c r="T7" s="244">
        <v>852.13889522072782</v>
      </c>
      <c r="U7" s="244">
        <v>806.77662512127779</v>
      </c>
      <c r="V7" s="244">
        <v>649.28631710270429</v>
      </c>
      <c r="W7" s="244">
        <v>675.10209904945327</v>
      </c>
      <c r="DA7" s="84" t="s">
        <v>1814</v>
      </c>
    </row>
    <row r="8" spans="1:105" ht="12" customHeight="1" x14ac:dyDescent="0.3">
      <c r="A8" s="152"/>
      <c r="B8" s="330"/>
      <c r="C8" s="330"/>
      <c r="D8" s="330"/>
      <c r="E8" s="330"/>
      <c r="F8" s="330"/>
      <c r="G8" s="330"/>
      <c r="H8" s="330"/>
      <c r="I8" s="330"/>
      <c r="J8" s="330"/>
      <c r="K8" s="330"/>
      <c r="L8" s="330"/>
      <c r="M8" s="330"/>
      <c r="N8" s="330"/>
      <c r="O8" s="330"/>
      <c r="P8" s="330"/>
      <c r="Q8" s="330"/>
      <c r="R8" s="330"/>
      <c r="S8" s="330"/>
      <c r="T8" s="330"/>
      <c r="U8" s="330"/>
      <c r="V8" s="330"/>
      <c r="W8" s="330"/>
      <c r="DA8" s="153"/>
    </row>
    <row r="9" spans="1:105" ht="12" customHeight="1" x14ac:dyDescent="0.3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3">
      <c r="A10" s="50" t="s">
        <v>1815</v>
      </c>
      <c r="B10" s="243">
        <v>431</v>
      </c>
      <c r="C10" s="243">
        <v>405</v>
      </c>
      <c r="D10" s="243">
        <v>466</v>
      </c>
      <c r="E10" s="243">
        <v>491</v>
      </c>
      <c r="F10" s="243">
        <v>532</v>
      </c>
      <c r="G10" s="243">
        <v>509</v>
      </c>
      <c r="H10" s="243">
        <v>533</v>
      </c>
      <c r="I10" s="243">
        <v>528</v>
      </c>
      <c r="J10" s="243">
        <v>918.11</v>
      </c>
      <c r="K10" s="243">
        <v>685.83</v>
      </c>
      <c r="L10" s="243">
        <v>452.81</v>
      </c>
      <c r="M10" s="243">
        <v>504.31</v>
      </c>
      <c r="N10" s="243">
        <v>495.0338328969857</v>
      </c>
      <c r="O10" s="243">
        <v>493.54310929766149</v>
      </c>
      <c r="P10" s="243">
        <v>501.01665675416672</v>
      </c>
      <c r="Q10" s="243">
        <v>492.04839980636041</v>
      </c>
      <c r="R10" s="243">
        <v>500.02118023296009</v>
      </c>
      <c r="S10" s="243">
        <v>501.0266214841086</v>
      </c>
      <c r="T10" s="243">
        <v>514.97724340291825</v>
      </c>
      <c r="U10" s="243">
        <v>514.97724340291825</v>
      </c>
      <c r="V10" s="243">
        <v>514.97724340291825</v>
      </c>
      <c r="W10" s="243">
        <v>514.97724340291825</v>
      </c>
      <c r="DA10" s="83" t="s">
        <v>1816</v>
      </c>
    </row>
    <row r="11" spans="1:105" ht="12" customHeight="1" x14ac:dyDescent="0.3">
      <c r="A11" s="107" t="s">
        <v>1817</v>
      </c>
      <c r="B11" s="284">
        <v>1777</v>
      </c>
      <c r="C11" s="284">
        <v>1712</v>
      </c>
      <c r="D11" s="284">
        <v>1704</v>
      </c>
      <c r="E11" s="284">
        <v>1919</v>
      </c>
      <c r="F11" s="284">
        <v>1957</v>
      </c>
      <c r="G11" s="284">
        <v>1897</v>
      </c>
      <c r="H11" s="284">
        <v>1897</v>
      </c>
      <c r="I11" s="284">
        <v>1931</v>
      </c>
      <c r="J11" s="284">
        <v>2006.49</v>
      </c>
      <c r="K11" s="284">
        <v>1990</v>
      </c>
      <c r="L11" s="284">
        <v>1974</v>
      </c>
      <c r="M11" s="284">
        <v>2039.91</v>
      </c>
      <c r="N11" s="284">
        <v>1937.842413324453</v>
      </c>
      <c r="O11" s="284">
        <v>1893.663372382834</v>
      </c>
      <c r="P11" s="284">
        <v>1973.813326440853</v>
      </c>
      <c r="Q11" s="284">
        <v>2050.1006321105328</v>
      </c>
      <c r="R11" s="284">
        <v>2005.680175644643</v>
      </c>
      <c r="S11" s="284">
        <v>2023.54</v>
      </c>
      <c r="T11" s="284">
        <v>2023.54</v>
      </c>
      <c r="U11" s="284">
        <v>1935.107660668381</v>
      </c>
      <c r="V11" s="284">
        <v>1676.052925449872</v>
      </c>
      <c r="W11" s="284">
        <v>1699.5666004899881</v>
      </c>
      <c r="DA11" s="94" t="s">
        <v>1818</v>
      </c>
    </row>
    <row r="12" spans="1:105" ht="12" customHeight="1" x14ac:dyDescent="0.3">
      <c r="A12" s="49" t="s">
        <v>1819</v>
      </c>
      <c r="B12" s="244">
        <v>517.92592592592575</v>
      </c>
      <c r="C12" s="244">
        <v>496.58024691358003</v>
      </c>
      <c r="D12" s="244">
        <v>509.01234567901213</v>
      </c>
      <c r="E12" s="244">
        <v>565.30864197530843</v>
      </c>
      <c r="F12" s="244">
        <v>583.83950617283938</v>
      </c>
      <c r="G12" s="244">
        <v>564.37037037037021</v>
      </c>
      <c r="H12" s="244">
        <v>569.99999999999989</v>
      </c>
      <c r="I12" s="244">
        <v>576.8024691358022</v>
      </c>
      <c r="J12" s="244">
        <v>686.01728395061684</v>
      </c>
      <c r="K12" s="244">
        <v>627.6638271604935</v>
      </c>
      <c r="L12" s="244">
        <v>569.25172839506149</v>
      </c>
      <c r="M12" s="244">
        <v>636.05499999999984</v>
      </c>
      <c r="N12" s="244">
        <v>608.21906155535942</v>
      </c>
      <c r="O12" s="244">
        <v>596.80162042012364</v>
      </c>
      <c r="P12" s="244">
        <v>618.70749579875474</v>
      </c>
      <c r="Q12" s="244">
        <v>635.53725797922334</v>
      </c>
      <c r="R12" s="244">
        <v>626.42533896940051</v>
      </c>
      <c r="S12" s="244">
        <v>631.1416553710269</v>
      </c>
      <c r="T12" s="244">
        <v>634.62931085072944</v>
      </c>
      <c r="U12" s="244">
        <v>612.52122601782423</v>
      </c>
      <c r="V12" s="244">
        <v>617.98286813796631</v>
      </c>
      <c r="W12" s="244">
        <v>699.32963491354917</v>
      </c>
      <c r="DA12" s="84" t="s">
        <v>1820</v>
      </c>
    </row>
    <row r="13" spans="1:105" ht="12" customHeight="1" x14ac:dyDescent="0.3">
      <c r="A13" s="142"/>
      <c r="B13" s="246"/>
      <c r="C13" s="246"/>
      <c r="D13" s="246"/>
      <c r="E13" s="246"/>
      <c r="F13" s="246"/>
      <c r="G13" s="246"/>
      <c r="H13" s="246"/>
      <c r="I13" s="246"/>
      <c r="J13" s="246"/>
      <c r="K13" s="246"/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DA13" s="173"/>
    </row>
    <row r="14" spans="1:105" ht="12" customHeight="1" x14ac:dyDescent="0.3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3">
      <c r="A15" s="50" t="s">
        <v>1815</v>
      </c>
      <c r="B15" s="243">
        <v>611.11111111111109</v>
      </c>
      <c r="C15" s="243">
        <v>562.55940319161095</v>
      </c>
      <c r="D15" s="243">
        <v>562.55940319161095</v>
      </c>
      <c r="E15" s="243">
        <v>562.55940319161095</v>
      </c>
      <c r="F15" s="243">
        <v>562.55940319161095</v>
      </c>
      <c r="G15" s="243">
        <v>562.55940319161095</v>
      </c>
      <c r="H15" s="243">
        <v>562.55940319161095</v>
      </c>
      <c r="I15" s="243">
        <v>562.55940319161095</v>
      </c>
      <c r="J15" s="243">
        <v>999.5247744671118</v>
      </c>
      <c r="K15" s="243">
        <v>999.5247744671118</v>
      </c>
      <c r="L15" s="243">
        <v>950.97306654761167</v>
      </c>
      <c r="M15" s="243">
        <v>950.97306654761167</v>
      </c>
      <c r="N15" s="243">
        <v>950.97306654761167</v>
      </c>
      <c r="O15" s="243">
        <v>902.42135862811153</v>
      </c>
      <c r="P15" s="243">
        <v>902.42135862811153</v>
      </c>
      <c r="Q15" s="243">
        <v>853.8696507086114</v>
      </c>
      <c r="R15" s="243">
        <v>853.8696507086114</v>
      </c>
      <c r="S15" s="243">
        <v>853.8696507086114</v>
      </c>
      <c r="T15" s="243">
        <v>805.31794278911127</v>
      </c>
      <c r="U15" s="243">
        <v>805.31794278911127</v>
      </c>
      <c r="V15" s="243">
        <v>756.76623486961114</v>
      </c>
      <c r="W15" s="243">
        <v>756.76623486961114</v>
      </c>
      <c r="DA15" s="83" t="s">
        <v>1821</v>
      </c>
    </row>
    <row r="16" spans="1:105" ht="12" customHeight="1" x14ac:dyDescent="0.3">
      <c r="A16" s="107" t="s">
        <v>1817</v>
      </c>
      <c r="B16" s="284">
        <v>1974.4444444444439</v>
      </c>
      <c r="C16" s="284">
        <v>1974.4444444444439</v>
      </c>
      <c r="D16" s="284">
        <v>1974.4444444444439</v>
      </c>
      <c r="E16" s="284">
        <v>2182.7577797411459</v>
      </c>
      <c r="F16" s="284">
        <v>2182.7577797411459</v>
      </c>
      <c r="G16" s="284">
        <v>2182.7577797411459</v>
      </c>
      <c r="H16" s="284">
        <v>2182.7577797411459</v>
      </c>
      <c r="I16" s="284">
        <v>2182.7577797411459</v>
      </c>
      <c r="J16" s="284">
        <v>2182.7577797411459</v>
      </c>
      <c r="K16" s="284">
        <v>2182.7577797411459</v>
      </c>
      <c r="L16" s="284">
        <v>2182.7577797411459</v>
      </c>
      <c r="M16" s="284">
        <v>2182.7577797411459</v>
      </c>
      <c r="N16" s="284">
        <v>2182.7577797411459</v>
      </c>
      <c r="O16" s="284">
        <v>2182.7577797411459</v>
      </c>
      <c r="P16" s="284">
        <v>2182.7577797411459</v>
      </c>
      <c r="Q16" s="284">
        <v>2182.7577797411459</v>
      </c>
      <c r="R16" s="284">
        <v>2182.7577797411459</v>
      </c>
      <c r="S16" s="284">
        <v>2182.7577797411459</v>
      </c>
      <c r="T16" s="284">
        <v>2182.7577797411459</v>
      </c>
      <c r="U16" s="284">
        <v>2182.7577797411459</v>
      </c>
      <c r="V16" s="284">
        <v>2182.7577797411459</v>
      </c>
      <c r="W16" s="284">
        <v>2182.7577797411459</v>
      </c>
      <c r="DA16" s="94" t="s">
        <v>1822</v>
      </c>
    </row>
    <row r="17" spans="1:105" ht="12" customHeight="1" x14ac:dyDescent="0.3">
      <c r="A17" s="49" t="s">
        <v>1819</v>
      </c>
      <c r="B17" s="244">
        <v>575.47325102880643</v>
      </c>
      <c r="C17" s="244">
        <v>575.47325102880643</v>
      </c>
      <c r="D17" s="244">
        <v>575.47325102880643</v>
      </c>
      <c r="E17" s="244">
        <v>636.74075862053292</v>
      </c>
      <c r="F17" s="244">
        <v>636.74075862053292</v>
      </c>
      <c r="G17" s="244">
        <v>636.74075862053292</v>
      </c>
      <c r="H17" s="244">
        <v>636.74075862053292</v>
      </c>
      <c r="I17" s="244">
        <v>636.74075862053292</v>
      </c>
      <c r="J17" s="244">
        <v>759.27577380398577</v>
      </c>
      <c r="K17" s="244">
        <v>759.27577380398577</v>
      </c>
      <c r="L17" s="244">
        <v>698.00826621225929</v>
      </c>
      <c r="M17" s="244">
        <v>698.00826621225929</v>
      </c>
      <c r="N17" s="244">
        <v>698.00826621225929</v>
      </c>
      <c r="O17" s="244">
        <v>636.74075862053292</v>
      </c>
      <c r="P17" s="244">
        <v>698.00826621225929</v>
      </c>
      <c r="Q17" s="244">
        <v>698.00826621225929</v>
      </c>
      <c r="R17" s="244">
        <v>698.00826621225929</v>
      </c>
      <c r="S17" s="244">
        <v>698.00826621225929</v>
      </c>
      <c r="T17" s="244">
        <v>698.00826621225929</v>
      </c>
      <c r="U17" s="244">
        <v>698.00826621225929</v>
      </c>
      <c r="V17" s="244">
        <v>698.00826621225929</v>
      </c>
      <c r="W17" s="244">
        <v>759.27577380398566</v>
      </c>
      <c r="DA17" s="84" t="s">
        <v>1823</v>
      </c>
    </row>
    <row r="18" spans="1:105" ht="12" customHeight="1" x14ac:dyDescent="0.3">
      <c r="A18" s="108" t="s">
        <v>452</v>
      </c>
      <c r="B18" s="212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3">
      <c r="A19" s="51" t="s">
        <v>1815</v>
      </c>
      <c r="B19" s="248">
        <v>0</v>
      </c>
      <c r="C19" s="243">
        <v>0</v>
      </c>
      <c r="D19" s="243">
        <v>0</v>
      </c>
      <c r="E19" s="243">
        <v>48.551707919500103</v>
      </c>
      <c r="F19" s="243">
        <v>0</v>
      </c>
      <c r="G19" s="243">
        <v>0</v>
      </c>
      <c r="H19" s="243">
        <v>48.551707919500103</v>
      </c>
      <c r="I19" s="243">
        <v>0</v>
      </c>
      <c r="J19" s="243">
        <v>485.51707919500092</v>
      </c>
      <c r="K19" s="243">
        <v>0</v>
      </c>
      <c r="L19" s="243">
        <v>0</v>
      </c>
      <c r="M19" s="243">
        <v>0</v>
      </c>
      <c r="N19" s="243">
        <v>0</v>
      </c>
      <c r="O19" s="243">
        <v>0</v>
      </c>
      <c r="P19" s="243">
        <v>0</v>
      </c>
      <c r="Q19" s="243">
        <v>0</v>
      </c>
      <c r="R19" s="243">
        <v>0</v>
      </c>
      <c r="S19" s="243">
        <v>0</v>
      </c>
      <c r="T19" s="243">
        <v>0</v>
      </c>
      <c r="U19" s="243">
        <v>0</v>
      </c>
      <c r="V19" s="243">
        <v>0</v>
      </c>
      <c r="W19" s="243">
        <v>0</v>
      </c>
      <c r="DA19" s="83" t="s">
        <v>1824</v>
      </c>
    </row>
    <row r="20" spans="1:105" ht="12" customHeight="1" x14ac:dyDescent="0.3">
      <c r="A20" s="99" t="s">
        <v>1817</v>
      </c>
      <c r="B20" s="285">
        <v>0</v>
      </c>
      <c r="C20" s="284">
        <v>0</v>
      </c>
      <c r="D20" s="284">
        <v>0</v>
      </c>
      <c r="E20" s="284">
        <v>416.62667059340311</v>
      </c>
      <c r="F20" s="284">
        <v>0</v>
      </c>
      <c r="G20" s="284">
        <v>0</v>
      </c>
      <c r="H20" s="284">
        <v>208.31333529670161</v>
      </c>
      <c r="I20" s="284">
        <v>0</v>
      </c>
      <c r="J20" s="284">
        <v>0</v>
      </c>
      <c r="K20" s="284">
        <v>208.31333529670161</v>
      </c>
      <c r="L20" s="284">
        <v>0</v>
      </c>
      <c r="M20" s="284">
        <v>0</v>
      </c>
      <c r="N20" s="284">
        <v>208.31333529670161</v>
      </c>
      <c r="O20" s="284">
        <v>0</v>
      </c>
      <c r="P20" s="284">
        <v>0</v>
      </c>
      <c r="Q20" s="284">
        <v>0</v>
      </c>
      <c r="R20" s="284">
        <v>208.31333529670161</v>
      </c>
      <c r="S20" s="284">
        <v>0</v>
      </c>
      <c r="T20" s="284">
        <v>0</v>
      </c>
      <c r="U20" s="284">
        <v>208.31333529670161</v>
      </c>
      <c r="V20" s="284">
        <v>0</v>
      </c>
      <c r="W20" s="284">
        <v>0</v>
      </c>
      <c r="DA20" s="94" t="s">
        <v>1825</v>
      </c>
    </row>
    <row r="21" spans="1:105" ht="12" customHeight="1" x14ac:dyDescent="0.3">
      <c r="A21" s="52" t="s">
        <v>1819</v>
      </c>
      <c r="B21" s="249">
        <v>0</v>
      </c>
      <c r="C21" s="244">
        <v>0</v>
      </c>
      <c r="D21" s="244">
        <v>61.267507591726428</v>
      </c>
      <c r="E21" s="244">
        <v>61.267507591726428</v>
      </c>
      <c r="F21" s="244">
        <v>61.267507591726428</v>
      </c>
      <c r="G21" s="244">
        <v>0</v>
      </c>
      <c r="H21" s="244">
        <v>61.267507591726428</v>
      </c>
      <c r="I21" s="244">
        <v>0</v>
      </c>
      <c r="J21" s="244">
        <v>183.80252277517931</v>
      </c>
      <c r="K21" s="244">
        <v>0</v>
      </c>
      <c r="L21" s="244">
        <v>0</v>
      </c>
      <c r="M21" s="244">
        <v>0</v>
      </c>
      <c r="N21" s="244">
        <v>0</v>
      </c>
      <c r="O21" s="244">
        <v>0</v>
      </c>
      <c r="P21" s="244">
        <v>61.267507591726428</v>
      </c>
      <c r="Q21" s="244">
        <v>61.267507591726428</v>
      </c>
      <c r="R21" s="244">
        <v>0</v>
      </c>
      <c r="S21" s="244">
        <v>61.267507591726428</v>
      </c>
      <c r="T21" s="244">
        <v>0</v>
      </c>
      <c r="U21" s="244">
        <v>61.267507591726428</v>
      </c>
      <c r="V21" s="244">
        <v>0</v>
      </c>
      <c r="W21" s="244">
        <v>122.5350151834529</v>
      </c>
      <c r="DA21" s="84" t="s">
        <v>1826</v>
      </c>
    </row>
    <row r="22" spans="1:105" ht="12" customHeight="1" x14ac:dyDescent="0.3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3">
      <c r="A23" s="51" t="s">
        <v>1815</v>
      </c>
      <c r="B23" s="248"/>
      <c r="C23" s="243">
        <f t="shared" ref="C23:W23" si="2">B15+C19-C15</f>
        <v>48.551707919500132</v>
      </c>
      <c r="D23" s="243">
        <f t="shared" si="2"/>
        <v>0</v>
      </c>
      <c r="E23" s="243">
        <f t="shared" si="2"/>
        <v>48.551707919500132</v>
      </c>
      <c r="F23" s="243">
        <f t="shared" si="2"/>
        <v>0</v>
      </c>
      <c r="G23" s="243">
        <f t="shared" si="2"/>
        <v>0</v>
      </c>
      <c r="H23" s="243">
        <f t="shared" si="2"/>
        <v>48.551707919500132</v>
      </c>
      <c r="I23" s="243">
        <f t="shared" si="2"/>
        <v>0</v>
      </c>
      <c r="J23" s="243">
        <f t="shared" si="2"/>
        <v>48.551707919500018</v>
      </c>
      <c r="K23" s="243">
        <f t="shared" si="2"/>
        <v>0</v>
      </c>
      <c r="L23" s="243">
        <f t="shared" si="2"/>
        <v>48.551707919500132</v>
      </c>
      <c r="M23" s="243">
        <f t="shared" si="2"/>
        <v>0</v>
      </c>
      <c r="N23" s="243">
        <f t="shared" si="2"/>
        <v>0</v>
      </c>
      <c r="O23" s="243">
        <f t="shared" si="2"/>
        <v>48.551707919500132</v>
      </c>
      <c r="P23" s="243">
        <f t="shared" si="2"/>
        <v>0</v>
      </c>
      <c r="Q23" s="243">
        <f t="shared" si="2"/>
        <v>48.551707919500132</v>
      </c>
      <c r="R23" s="243">
        <f t="shared" si="2"/>
        <v>0</v>
      </c>
      <c r="S23" s="243">
        <f t="shared" si="2"/>
        <v>0</v>
      </c>
      <c r="T23" s="243">
        <f t="shared" si="2"/>
        <v>48.551707919500132</v>
      </c>
      <c r="U23" s="243">
        <f t="shared" si="2"/>
        <v>0</v>
      </c>
      <c r="V23" s="243">
        <f t="shared" si="2"/>
        <v>48.551707919500132</v>
      </c>
      <c r="W23" s="243">
        <f t="shared" si="2"/>
        <v>0</v>
      </c>
      <c r="DA23" s="83"/>
    </row>
    <row r="24" spans="1:105" ht="12" customHeight="1" x14ac:dyDescent="0.3">
      <c r="A24" s="99" t="s">
        <v>1817</v>
      </c>
      <c r="B24" s="285"/>
      <c r="C24" s="284">
        <f t="shared" ref="C24:W24" si="3">B16+C20-C16</f>
        <v>0</v>
      </c>
      <c r="D24" s="284">
        <f t="shared" si="3"/>
        <v>0</v>
      </c>
      <c r="E24" s="284">
        <f t="shared" si="3"/>
        <v>208.3133352967011</v>
      </c>
      <c r="F24" s="284">
        <f t="shared" si="3"/>
        <v>0</v>
      </c>
      <c r="G24" s="284">
        <f t="shared" si="3"/>
        <v>0</v>
      </c>
      <c r="H24" s="284">
        <f t="shared" si="3"/>
        <v>208.31333529670155</v>
      </c>
      <c r="I24" s="284">
        <f t="shared" si="3"/>
        <v>0</v>
      </c>
      <c r="J24" s="284">
        <f t="shared" si="3"/>
        <v>0</v>
      </c>
      <c r="K24" s="284">
        <f t="shared" si="3"/>
        <v>208.31333529670155</v>
      </c>
      <c r="L24" s="284">
        <f t="shared" si="3"/>
        <v>0</v>
      </c>
      <c r="M24" s="284">
        <f t="shared" si="3"/>
        <v>0</v>
      </c>
      <c r="N24" s="284">
        <f t="shared" si="3"/>
        <v>208.31333529670155</v>
      </c>
      <c r="O24" s="284">
        <f t="shared" si="3"/>
        <v>0</v>
      </c>
      <c r="P24" s="284">
        <f t="shared" si="3"/>
        <v>0</v>
      </c>
      <c r="Q24" s="284">
        <f t="shared" si="3"/>
        <v>0</v>
      </c>
      <c r="R24" s="284">
        <f t="shared" si="3"/>
        <v>208.31333529670155</v>
      </c>
      <c r="S24" s="284">
        <f t="shared" si="3"/>
        <v>0</v>
      </c>
      <c r="T24" s="284">
        <f t="shared" si="3"/>
        <v>0</v>
      </c>
      <c r="U24" s="284">
        <f t="shared" si="3"/>
        <v>208.31333529670155</v>
      </c>
      <c r="V24" s="284">
        <f t="shared" si="3"/>
        <v>0</v>
      </c>
      <c r="W24" s="284">
        <f t="shared" si="3"/>
        <v>0</v>
      </c>
      <c r="DA24" s="94"/>
    </row>
    <row r="25" spans="1:105" ht="12" customHeight="1" x14ac:dyDescent="0.3">
      <c r="A25" s="52" t="s">
        <v>1819</v>
      </c>
      <c r="B25" s="249"/>
      <c r="C25" s="244">
        <f t="shared" ref="C25:W25" si="4">B17+C21-C17</f>
        <v>0</v>
      </c>
      <c r="D25" s="244">
        <f t="shared" si="4"/>
        <v>61.267507591726485</v>
      </c>
      <c r="E25" s="244">
        <f t="shared" si="4"/>
        <v>0</v>
      </c>
      <c r="F25" s="244">
        <f t="shared" si="4"/>
        <v>61.267507591726371</v>
      </c>
      <c r="G25" s="244">
        <f t="shared" si="4"/>
        <v>0</v>
      </c>
      <c r="H25" s="244">
        <f t="shared" si="4"/>
        <v>61.267507591726371</v>
      </c>
      <c r="I25" s="244">
        <f t="shared" si="4"/>
        <v>0</v>
      </c>
      <c r="J25" s="244">
        <f t="shared" si="4"/>
        <v>61.267507591726485</v>
      </c>
      <c r="K25" s="244">
        <f t="shared" si="4"/>
        <v>0</v>
      </c>
      <c r="L25" s="244">
        <f t="shared" si="4"/>
        <v>61.267507591726485</v>
      </c>
      <c r="M25" s="244">
        <f t="shared" si="4"/>
        <v>0</v>
      </c>
      <c r="N25" s="244">
        <f t="shared" si="4"/>
        <v>0</v>
      </c>
      <c r="O25" s="244">
        <f t="shared" si="4"/>
        <v>61.267507591726371</v>
      </c>
      <c r="P25" s="244">
        <f t="shared" si="4"/>
        <v>0</v>
      </c>
      <c r="Q25" s="244">
        <f t="shared" si="4"/>
        <v>61.267507591726371</v>
      </c>
      <c r="R25" s="244">
        <f t="shared" si="4"/>
        <v>0</v>
      </c>
      <c r="S25" s="244">
        <f t="shared" si="4"/>
        <v>61.267507591726371</v>
      </c>
      <c r="T25" s="244">
        <f t="shared" si="4"/>
        <v>0</v>
      </c>
      <c r="U25" s="244">
        <f t="shared" si="4"/>
        <v>61.267507591726371</v>
      </c>
      <c r="V25" s="244">
        <f t="shared" si="4"/>
        <v>0</v>
      </c>
      <c r="W25" s="244">
        <f t="shared" si="4"/>
        <v>61.267507591726485</v>
      </c>
      <c r="DA25" s="84"/>
    </row>
    <row r="26" spans="1:105" ht="12" customHeight="1" x14ac:dyDescent="0.3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3">
      <c r="A27" s="50" t="s">
        <v>1815</v>
      </c>
      <c r="B27" s="243">
        <f t="shared" ref="B27:W27" si="5">B15-B10</f>
        <v>180.11111111111109</v>
      </c>
      <c r="C27" s="243">
        <f t="shared" si="5"/>
        <v>157.55940319161095</v>
      </c>
      <c r="D27" s="243">
        <f t="shared" si="5"/>
        <v>96.559403191610954</v>
      </c>
      <c r="E27" s="243">
        <f t="shared" si="5"/>
        <v>71.559403191610954</v>
      </c>
      <c r="F27" s="243">
        <f t="shared" si="5"/>
        <v>30.559403191610954</v>
      </c>
      <c r="G27" s="243">
        <f t="shared" si="5"/>
        <v>53.559403191610954</v>
      </c>
      <c r="H27" s="243">
        <f t="shared" si="5"/>
        <v>29.559403191610954</v>
      </c>
      <c r="I27" s="243">
        <f t="shared" si="5"/>
        <v>34.559403191610954</v>
      </c>
      <c r="J27" s="243">
        <f t="shared" si="5"/>
        <v>81.414774467111783</v>
      </c>
      <c r="K27" s="243">
        <f t="shared" si="5"/>
        <v>313.69477446711176</v>
      </c>
      <c r="L27" s="243">
        <f t="shared" si="5"/>
        <v>498.16306654761166</v>
      </c>
      <c r="M27" s="243">
        <f t="shared" si="5"/>
        <v>446.66306654761166</v>
      </c>
      <c r="N27" s="243">
        <f t="shared" si="5"/>
        <v>455.93923365062597</v>
      </c>
      <c r="O27" s="243">
        <f t="shared" si="5"/>
        <v>408.87824933045005</v>
      </c>
      <c r="P27" s="243">
        <f t="shared" si="5"/>
        <v>401.40470187394482</v>
      </c>
      <c r="Q27" s="243">
        <f t="shared" si="5"/>
        <v>361.82125090225099</v>
      </c>
      <c r="R27" s="243">
        <f t="shared" si="5"/>
        <v>353.84847047565131</v>
      </c>
      <c r="S27" s="243">
        <f t="shared" si="5"/>
        <v>352.8430292245028</v>
      </c>
      <c r="T27" s="243">
        <f t="shared" si="5"/>
        <v>290.34069938619302</v>
      </c>
      <c r="U27" s="243">
        <f t="shared" si="5"/>
        <v>290.34069938619302</v>
      </c>
      <c r="V27" s="243">
        <f t="shared" si="5"/>
        <v>241.78899146669289</v>
      </c>
      <c r="W27" s="243">
        <f t="shared" si="5"/>
        <v>241.78899146669289</v>
      </c>
      <c r="DA27" s="83"/>
    </row>
    <row r="28" spans="1:105" ht="12" customHeight="1" x14ac:dyDescent="0.3">
      <c r="A28" s="107" t="s">
        <v>1817</v>
      </c>
      <c r="B28" s="284">
        <f t="shared" ref="B28:W28" si="6">B16-B11</f>
        <v>197.44444444444389</v>
      </c>
      <c r="C28" s="284">
        <f t="shared" si="6"/>
        <v>262.44444444444389</v>
      </c>
      <c r="D28" s="284">
        <f t="shared" si="6"/>
        <v>270.44444444444389</v>
      </c>
      <c r="E28" s="284">
        <f t="shared" si="6"/>
        <v>263.7577797411459</v>
      </c>
      <c r="F28" s="284">
        <f t="shared" si="6"/>
        <v>225.7577797411459</v>
      </c>
      <c r="G28" s="284">
        <f t="shared" si="6"/>
        <v>285.7577797411459</v>
      </c>
      <c r="H28" s="284">
        <f t="shared" si="6"/>
        <v>285.7577797411459</v>
      </c>
      <c r="I28" s="284">
        <f t="shared" si="6"/>
        <v>251.7577797411459</v>
      </c>
      <c r="J28" s="284">
        <f t="shared" si="6"/>
        <v>176.26777974114589</v>
      </c>
      <c r="K28" s="284">
        <f t="shared" si="6"/>
        <v>192.7577797411459</v>
      </c>
      <c r="L28" s="284">
        <f t="shared" si="6"/>
        <v>208.7577797411459</v>
      </c>
      <c r="M28" s="284">
        <f t="shared" si="6"/>
        <v>142.84777974114581</v>
      </c>
      <c r="N28" s="284">
        <f t="shared" si="6"/>
        <v>244.9153664166929</v>
      </c>
      <c r="O28" s="284">
        <f t="shared" si="6"/>
        <v>289.09440735831186</v>
      </c>
      <c r="P28" s="284">
        <f t="shared" si="6"/>
        <v>208.94445330029293</v>
      </c>
      <c r="Q28" s="284">
        <f t="shared" si="6"/>
        <v>132.65714763061305</v>
      </c>
      <c r="R28" s="284">
        <f t="shared" si="6"/>
        <v>177.07760409650291</v>
      </c>
      <c r="S28" s="284">
        <f t="shared" si="6"/>
        <v>159.21777974114593</v>
      </c>
      <c r="T28" s="284">
        <f t="shared" si="6"/>
        <v>159.21777974114593</v>
      </c>
      <c r="U28" s="284">
        <f t="shared" si="6"/>
        <v>247.65011907276494</v>
      </c>
      <c r="V28" s="284">
        <f t="shared" si="6"/>
        <v>506.70485429127393</v>
      </c>
      <c r="W28" s="284">
        <f t="shared" si="6"/>
        <v>483.19117925115779</v>
      </c>
      <c r="DA28" s="94"/>
    </row>
    <row r="29" spans="1:105" ht="12" customHeight="1" x14ac:dyDescent="0.3">
      <c r="A29" s="49" t="s">
        <v>1819</v>
      </c>
      <c r="B29" s="244">
        <f t="shared" ref="B29:W29" si="7">B17-B12</f>
        <v>57.547325102880677</v>
      </c>
      <c r="C29" s="244">
        <f t="shared" si="7"/>
        <v>78.893004115226404</v>
      </c>
      <c r="D29" s="244">
        <f t="shared" si="7"/>
        <v>66.460905349794302</v>
      </c>
      <c r="E29" s="244">
        <f t="shared" si="7"/>
        <v>71.432116645224482</v>
      </c>
      <c r="F29" s="244">
        <f t="shared" si="7"/>
        <v>52.901252447693537</v>
      </c>
      <c r="G29" s="244">
        <f t="shared" si="7"/>
        <v>72.370388250162705</v>
      </c>
      <c r="H29" s="244">
        <f t="shared" si="7"/>
        <v>66.740758620533029</v>
      </c>
      <c r="I29" s="244">
        <f t="shared" si="7"/>
        <v>59.938289484730717</v>
      </c>
      <c r="J29" s="244">
        <f t="shared" si="7"/>
        <v>73.258489853368928</v>
      </c>
      <c r="K29" s="244">
        <f t="shared" si="7"/>
        <v>131.61194664349227</v>
      </c>
      <c r="L29" s="244">
        <f t="shared" si="7"/>
        <v>128.7565378171978</v>
      </c>
      <c r="M29" s="244">
        <f t="shared" si="7"/>
        <v>61.95326621225945</v>
      </c>
      <c r="N29" s="244">
        <f t="shared" si="7"/>
        <v>89.789204656899869</v>
      </c>
      <c r="O29" s="244">
        <f t="shared" si="7"/>
        <v>39.939138200409275</v>
      </c>
      <c r="P29" s="244">
        <f t="shared" si="7"/>
        <v>79.300770413504551</v>
      </c>
      <c r="Q29" s="244">
        <f t="shared" si="7"/>
        <v>62.471008233035946</v>
      </c>
      <c r="R29" s="244">
        <f t="shared" si="7"/>
        <v>71.582927242858773</v>
      </c>
      <c r="S29" s="244">
        <f t="shared" si="7"/>
        <v>66.866610841232387</v>
      </c>
      <c r="T29" s="244">
        <f t="shared" si="7"/>
        <v>63.378955361529847</v>
      </c>
      <c r="U29" s="244">
        <f t="shared" si="7"/>
        <v>85.487040194435053</v>
      </c>
      <c r="V29" s="244">
        <f t="shared" si="7"/>
        <v>80.02539807429298</v>
      </c>
      <c r="W29" s="244">
        <f t="shared" si="7"/>
        <v>59.946138890436487</v>
      </c>
      <c r="DA29" s="84"/>
    </row>
    <row r="30" spans="1:105" ht="12" customHeight="1" x14ac:dyDescent="0.3">
      <c r="A30" s="142"/>
      <c r="B30" s="246"/>
      <c r="C30" s="246"/>
      <c r="D30" s="246"/>
      <c r="E30" s="24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6"/>
      <c r="U30" s="246"/>
      <c r="V30" s="246"/>
      <c r="W30" s="246"/>
      <c r="DA30" s="173"/>
    </row>
    <row r="31" spans="1:105" ht="12" customHeight="1" x14ac:dyDescent="0.3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3">
      <c r="A32" s="31" t="s">
        <v>68</v>
      </c>
      <c r="B32" s="212">
        <v>533.57996560619085</v>
      </c>
      <c r="C32" s="212">
        <v>512.78168529664663</v>
      </c>
      <c r="D32" s="212">
        <v>556.25296646603601</v>
      </c>
      <c r="E32" s="212">
        <v>605.58546861564901</v>
      </c>
      <c r="F32" s="212">
        <v>679.24256233877884</v>
      </c>
      <c r="G32" s="212">
        <v>736.74282029234723</v>
      </c>
      <c r="H32" s="212">
        <v>736.48589853826309</v>
      </c>
      <c r="I32" s="212">
        <v>750.34763542562337</v>
      </c>
      <c r="J32" s="212">
        <v>762.53843508168529</v>
      </c>
      <c r="K32" s="212">
        <v>752.14221840068774</v>
      </c>
      <c r="L32" s="212">
        <v>774.44129267818425</v>
      </c>
      <c r="M32" s="212">
        <v>695.23113445188164</v>
      </c>
      <c r="N32" s="212">
        <v>670.97137107923152</v>
      </c>
      <c r="O32" s="212">
        <v>738.79911655342858</v>
      </c>
      <c r="P32" s="212">
        <v>720.82368973763619</v>
      </c>
      <c r="Q32" s="212">
        <v>707.583188866961</v>
      </c>
      <c r="R32" s="212">
        <v>733.81613028236779</v>
      </c>
      <c r="S32" s="212">
        <v>700.23704698500899</v>
      </c>
      <c r="T32" s="212">
        <v>691.10530616145797</v>
      </c>
      <c r="U32" s="212">
        <v>642.34224691514817</v>
      </c>
      <c r="V32" s="212">
        <v>577.18515166172756</v>
      </c>
      <c r="W32" s="212">
        <v>641.61943347545798</v>
      </c>
      <c r="DA32" s="109" t="s">
        <v>1827</v>
      </c>
    </row>
    <row r="33" spans="1:105" ht="12" customHeight="1" x14ac:dyDescent="0.3">
      <c r="A33" s="24" t="s">
        <v>30</v>
      </c>
      <c r="B33" s="215">
        <v>30.80042992261393</v>
      </c>
      <c r="C33" s="215">
        <v>34.30042992261393</v>
      </c>
      <c r="D33" s="215">
        <v>29.400429922613931</v>
      </c>
      <c r="E33" s="215">
        <v>34.306276870163373</v>
      </c>
      <c r="F33" s="215">
        <v>40.600515907136717</v>
      </c>
      <c r="G33" s="215">
        <v>30.80042992261393</v>
      </c>
      <c r="H33" s="215">
        <v>21.000257953568362</v>
      </c>
      <c r="I33" s="215">
        <v>31.500429922613929</v>
      </c>
      <c r="J33" s="215">
        <v>30.10042992261393</v>
      </c>
      <c r="K33" s="215">
        <v>32.900429922613931</v>
      </c>
      <c r="L33" s="215">
        <v>26.350472914875319</v>
      </c>
      <c r="M33" s="215">
        <v>25.032932072226991</v>
      </c>
      <c r="N33" s="215">
        <v>21.979105760963019</v>
      </c>
      <c r="O33" s="215">
        <v>26.496130696474641</v>
      </c>
      <c r="P33" s="215">
        <v>23.954084264832339</v>
      </c>
      <c r="Q33" s="215">
        <v>28.762940670679271</v>
      </c>
      <c r="R33" s="215">
        <v>23.999054170249359</v>
      </c>
      <c r="S33" s="215">
        <v>23.747979363714531</v>
      </c>
      <c r="T33" s="215">
        <v>23.432072226999139</v>
      </c>
      <c r="U33" s="215">
        <v>18.596388650042989</v>
      </c>
      <c r="V33" s="215">
        <v>20.912381771281169</v>
      </c>
      <c r="W33" s="215">
        <v>18.08220120378332</v>
      </c>
      <c r="DA33" s="85" t="s">
        <v>1828</v>
      </c>
    </row>
    <row r="34" spans="1:105" ht="12" customHeight="1" x14ac:dyDescent="0.3">
      <c r="A34" s="14" t="s">
        <v>31</v>
      </c>
      <c r="B34" s="206">
        <f t="shared" ref="B34:W34" si="8">B35+B36+B37+B38+B39</f>
        <v>45.089337919174554</v>
      </c>
      <c r="C34" s="206">
        <f t="shared" si="8"/>
        <v>47.831212381771266</v>
      </c>
      <c r="D34" s="206">
        <f t="shared" si="8"/>
        <v>57.385124677558039</v>
      </c>
      <c r="E34" s="206">
        <f t="shared" si="8"/>
        <v>43.17858985382631</v>
      </c>
      <c r="F34" s="206">
        <f t="shared" si="8"/>
        <v>41.267755803955282</v>
      </c>
      <c r="G34" s="206">
        <f t="shared" si="8"/>
        <v>41.205760963026655</v>
      </c>
      <c r="H34" s="206">
        <f t="shared" si="8"/>
        <v>26.874978503869304</v>
      </c>
      <c r="I34" s="206">
        <f t="shared" si="8"/>
        <v>29.741100601891652</v>
      </c>
      <c r="J34" s="206">
        <f t="shared" si="8"/>
        <v>24.090025795356837</v>
      </c>
      <c r="K34" s="206">
        <f t="shared" si="8"/>
        <v>14.536113499570078</v>
      </c>
      <c r="L34" s="206">
        <f t="shared" si="8"/>
        <v>21.223817712811687</v>
      </c>
      <c r="M34" s="206">
        <f t="shared" si="8"/>
        <v>11.669991401547719</v>
      </c>
      <c r="N34" s="206">
        <f t="shared" si="8"/>
        <v>24.090025795356837</v>
      </c>
      <c r="O34" s="206">
        <f t="shared" si="8"/>
        <v>21.285984522785903</v>
      </c>
      <c r="P34" s="206">
        <f t="shared" si="8"/>
        <v>13.58073946689596</v>
      </c>
      <c r="Q34" s="206">
        <f t="shared" si="8"/>
        <v>13.642906276870162</v>
      </c>
      <c r="R34" s="206">
        <f t="shared" si="8"/>
        <v>9.7592433361994821</v>
      </c>
      <c r="S34" s="206">
        <f t="shared" si="8"/>
        <v>9.2877901977644015</v>
      </c>
      <c r="T34" s="206">
        <f t="shared" si="8"/>
        <v>10.486758383490971</v>
      </c>
      <c r="U34" s="206">
        <f t="shared" si="8"/>
        <v>9.2385210662080812</v>
      </c>
      <c r="V34" s="206">
        <f t="shared" si="8"/>
        <v>10.392175408426482</v>
      </c>
      <c r="W34" s="206">
        <f t="shared" si="8"/>
        <v>9.7042992261392946</v>
      </c>
      <c r="DA34" s="71"/>
    </row>
    <row r="35" spans="1:105" ht="12" customHeight="1" x14ac:dyDescent="0.3">
      <c r="A35" s="18" t="s">
        <v>32</v>
      </c>
      <c r="B35" s="206">
        <v>0</v>
      </c>
      <c r="C35" s="206">
        <v>0</v>
      </c>
      <c r="D35" s="206">
        <v>0</v>
      </c>
      <c r="E35" s="206">
        <v>0</v>
      </c>
      <c r="F35" s="206">
        <v>0</v>
      </c>
      <c r="G35" s="206">
        <v>0</v>
      </c>
      <c r="H35" s="206">
        <v>0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  <c r="N35" s="206">
        <v>0</v>
      </c>
      <c r="O35" s="206">
        <v>0</v>
      </c>
      <c r="P35" s="206">
        <v>0</v>
      </c>
      <c r="Q35" s="206">
        <v>0</v>
      </c>
      <c r="R35" s="206">
        <v>0</v>
      </c>
      <c r="S35" s="206">
        <v>0</v>
      </c>
      <c r="T35" s="206">
        <v>0</v>
      </c>
      <c r="U35" s="206">
        <v>0</v>
      </c>
      <c r="V35" s="206">
        <v>0</v>
      </c>
      <c r="W35" s="206">
        <v>0</v>
      </c>
      <c r="DA35" s="71" t="s">
        <v>1829</v>
      </c>
    </row>
    <row r="36" spans="1:105" ht="12" customHeight="1" x14ac:dyDescent="0.3">
      <c r="A36" s="18" t="s">
        <v>33</v>
      </c>
      <c r="B36" s="206">
        <v>0</v>
      </c>
      <c r="C36" s="206">
        <v>0</v>
      </c>
      <c r="D36" s="206">
        <v>0</v>
      </c>
      <c r="E36" s="206">
        <v>0</v>
      </c>
      <c r="F36" s="206">
        <v>0</v>
      </c>
      <c r="G36" s="206">
        <v>0</v>
      </c>
      <c r="H36" s="206">
        <v>0</v>
      </c>
      <c r="I36" s="206">
        <v>0</v>
      </c>
      <c r="J36" s="206">
        <v>1.098710232158211</v>
      </c>
      <c r="K36" s="206">
        <v>1.098710232158211</v>
      </c>
      <c r="L36" s="206">
        <v>1.098710232158211</v>
      </c>
      <c r="M36" s="206">
        <v>1.098710232158211</v>
      </c>
      <c r="N36" s="206">
        <v>1.098710232158211</v>
      </c>
      <c r="O36" s="206">
        <v>1.098710232158211</v>
      </c>
      <c r="P36" s="206">
        <v>1.098710232158211</v>
      </c>
      <c r="Q36" s="206">
        <v>1.098710232158211</v>
      </c>
      <c r="R36" s="206">
        <v>1.098710232158211</v>
      </c>
      <c r="S36" s="206">
        <v>1.098710232158211</v>
      </c>
      <c r="T36" s="206">
        <v>0.76904557179707655</v>
      </c>
      <c r="U36" s="206">
        <v>0.76904557179707655</v>
      </c>
      <c r="V36" s="206">
        <v>0.67781599312123808</v>
      </c>
      <c r="W36" s="206">
        <v>0.67781599312123808</v>
      </c>
      <c r="DA36" s="71" t="s">
        <v>1830</v>
      </c>
    </row>
    <row r="37" spans="1:105" ht="12" customHeight="1" x14ac:dyDescent="0.3">
      <c r="A37" s="18" t="s">
        <v>69</v>
      </c>
      <c r="B37" s="206">
        <v>3.0524505588993982</v>
      </c>
      <c r="C37" s="206">
        <v>1.0174548581255369</v>
      </c>
      <c r="D37" s="206">
        <v>1.0174548581255369</v>
      </c>
      <c r="E37" s="206">
        <v>3.0524505588993982</v>
      </c>
      <c r="F37" s="206">
        <v>3.0524505588993982</v>
      </c>
      <c r="G37" s="206">
        <v>2.034995700773861</v>
      </c>
      <c r="H37" s="206">
        <v>2.034995700773861</v>
      </c>
      <c r="I37" s="206">
        <v>2.034995700773861</v>
      </c>
      <c r="J37" s="206">
        <v>1.0174548581255369</v>
      </c>
      <c r="K37" s="206">
        <v>1.0174548581255369</v>
      </c>
      <c r="L37" s="206">
        <v>1.0174548581255369</v>
      </c>
      <c r="M37" s="206">
        <v>1.0174548581255369</v>
      </c>
      <c r="N37" s="206">
        <v>1.0174548581255369</v>
      </c>
      <c r="O37" s="206">
        <v>2.034995700773861</v>
      </c>
      <c r="P37" s="206">
        <v>1.0174548581255369</v>
      </c>
      <c r="Q37" s="206">
        <v>2.034995700773861</v>
      </c>
      <c r="R37" s="206">
        <v>1.0174548581255369</v>
      </c>
      <c r="S37" s="206">
        <v>1.1192605331040411</v>
      </c>
      <c r="T37" s="206">
        <v>1.1192605331040411</v>
      </c>
      <c r="U37" s="206">
        <v>1.0174548581255369</v>
      </c>
      <c r="V37" s="206">
        <v>2.6703353396388652</v>
      </c>
      <c r="W37" s="206">
        <v>2.464918314703354</v>
      </c>
      <c r="DA37" s="71" t="s">
        <v>1831</v>
      </c>
    </row>
    <row r="38" spans="1:105" ht="12" customHeight="1" x14ac:dyDescent="0.3">
      <c r="A38" s="18" t="s">
        <v>70</v>
      </c>
      <c r="B38" s="206">
        <v>42.036887360275152</v>
      </c>
      <c r="C38" s="206">
        <v>46.813757523645727</v>
      </c>
      <c r="D38" s="206">
        <v>56.3676698194325</v>
      </c>
      <c r="E38" s="206">
        <v>40.126139294926908</v>
      </c>
      <c r="F38" s="206">
        <v>38.215305245055887</v>
      </c>
      <c r="G38" s="206">
        <v>39.170765262252793</v>
      </c>
      <c r="H38" s="206">
        <v>24.839982803095442</v>
      </c>
      <c r="I38" s="206">
        <v>27.70610490111779</v>
      </c>
      <c r="J38" s="206">
        <v>21.97386070507309</v>
      </c>
      <c r="K38" s="206">
        <v>12.419948409286331</v>
      </c>
      <c r="L38" s="206">
        <v>19.10765262252794</v>
      </c>
      <c r="M38" s="206">
        <v>9.5538263112639719</v>
      </c>
      <c r="N38" s="206">
        <v>21.97386070507309</v>
      </c>
      <c r="O38" s="206">
        <v>18.152278589853829</v>
      </c>
      <c r="P38" s="206">
        <v>11.464574376612211</v>
      </c>
      <c r="Q38" s="206">
        <v>10.50920034393809</v>
      </c>
      <c r="R38" s="206">
        <v>7.643078245915734</v>
      </c>
      <c r="S38" s="206">
        <v>7.0698194325021486</v>
      </c>
      <c r="T38" s="206">
        <v>8.5984522785898534</v>
      </c>
      <c r="U38" s="206">
        <v>7.452020636285468</v>
      </c>
      <c r="V38" s="206">
        <v>7.0440240756663792</v>
      </c>
      <c r="W38" s="206">
        <v>6.5615649183147031</v>
      </c>
      <c r="DA38" s="71" t="s">
        <v>1832</v>
      </c>
    </row>
    <row r="39" spans="1:105" ht="12" customHeight="1" x14ac:dyDescent="0.3">
      <c r="A39" s="18" t="s">
        <v>34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0</v>
      </c>
      <c r="H39" s="206">
        <v>0</v>
      </c>
      <c r="I39" s="206">
        <v>0</v>
      </c>
      <c r="J39" s="206">
        <v>0</v>
      </c>
      <c r="K39" s="206">
        <v>0</v>
      </c>
      <c r="L39" s="206">
        <v>0</v>
      </c>
      <c r="M39" s="206">
        <v>0</v>
      </c>
      <c r="N39" s="206">
        <v>0</v>
      </c>
      <c r="O39" s="206">
        <v>0</v>
      </c>
      <c r="P39" s="206">
        <v>0</v>
      </c>
      <c r="Q39" s="206">
        <v>0</v>
      </c>
      <c r="R39" s="206">
        <v>0</v>
      </c>
      <c r="S39" s="206">
        <v>0</v>
      </c>
      <c r="T39" s="206">
        <v>0</v>
      </c>
      <c r="U39" s="206">
        <v>0</v>
      </c>
      <c r="V39" s="206">
        <v>0</v>
      </c>
      <c r="W39" s="206">
        <v>0</v>
      </c>
      <c r="DA39" s="71" t="s">
        <v>1833</v>
      </c>
    </row>
    <row r="40" spans="1:105" ht="12" customHeight="1" x14ac:dyDescent="0.3">
      <c r="A40" s="14" t="s">
        <v>35</v>
      </c>
      <c r="B40" s="206">
        <f t="shared" ref="B40:W40" si="9">B41+B42</f>
        <v>106.92115219260531</v>
      </c>
      <c r="C40" s="206">
        <f t="shared" si="9"/>
        <v>88.455546001719696</v>
      </c>
      <c r="D40" s="206">
        <f t="shared" si="9"/>
        <v>108.23207222699909</v>
      </c>
      <c r="E40" s="206">
        <f t="shared" si="9"/>
        <v>139.14488392089419</v>
      </c>
      <c r="F40" s="206">
        <f t="shared" si="9"/>
        <v>118.7695614789338</v>
      </c>
      <c r="G40" s="206">
        <f t="shared" si="9"/>
        <v>129.25554600171969</v>
      </c>
      <c r="H40" s="206">
        <f t="shared" si="9"/>
        <v>120.9781599312124</v>
      </c>
      <c r="I40" s="206">
        <f t="shared" si="9"/>
        <v>115.322871883061</v>
      </c>
      <c r="J40" s="206">
        <f t="shared" si="9"/>
        <v>116.28486672398969</v>
      </c>
      <c r="K40" s="206">
        <f t="shared" si="9"/>
        <v>99.897678417884762</v>
      </c>
      <c r="L40" s="206">
        <f t="shared" si="9"/>
        <v>105.5398968185727</v>
      </c>
      <c r="M40" s="206">
        <f t="shared" si="9"/>
        <v>84.655717970765267</v>
      </c>
      <c r="N40" s="206">
        <f t="shared" si="9"/>
        <v>93.472484952708513</v>
      </c>
      <c r="O40" s="206">
        <f t="shared" si="9"/>
        <v>96.187962166809967</v>
      </c>
      <c r="P40" s="206">
        <f t="shared" si="9"/>
        <v>118.6961306964746</v>
      </c>
      <c r="Q40" s="206">
        <f t="shared" si="9"/>
        <v>116.09294926913159</v>
      </c>
      <c r="R40" s="206">
        <f t="shared" si="9"/>
        <v>137.43628546861561</v>
      </c>
      <c r="S40" s="206">
        <f t="shared" si="9"/>
        <v>135.66792777300091</v>
      </c>
      <c r="T40" s="206">
        <f t="shared" si="9"/>
        <v>121.08796216681</v>
      </c>
      <c r="U40" s="206">
        <f t="shared" si="9"/>
        <v>128.0394668959587</v>
      </c>
      <c r="V40" s="206">
        <f t="shared" si="9"/>
        <v>124.3792777300086</v>
      </c>
      <c r="W40" s="206">
        <f t="shared" si="9"/>
        <v>141.6918314703353</v>
      </c>
      <c r="DA40" s="71"/>
    </row>
    <row r="41" spans="1:105" ht="12" customHeight="1" x14ac:dyDescent="0.3">
      <c r="A41" s="18" t="s">
        <v>72</v>
      </c>
      <c r="B41" s="206">
        <v>106.92115219260531</v>
      </c>
      <c r="C41" s="206">
        <v>88.455546001719696</v>
      </c>
      <c r="D41" s="206">
        <v>108.23207222699909</v>
      </c>
      <c r="E41" s="206">
        <v>139.14488392089419</v>
      </c>
      <c r="F41" s="206">
        <v>118.7695614789338</v>
      </c>
      <c r="G41" s="206">
        <v>129.25554600171969</v>
      </c>
      <c r="H41" s="206">
        <v>120.9781599312124</v>
      </c>
      <c r="I41" s="206">
        <v>115.322871883061</v>
      </c>
      <c r="J41" s="206">
        <v>116.28486672398969</v>
      </c>
      <c r="K41" s="206">
        <v>99.897678417884762</v>
      </c>
      <c r="L41" s="206">
        <v>105.5398968185727</v>
      </c>
      <c r="M41" s="206">
        <v>84.655717970765267</v>
      </c>
      <c r="N41" s="206">
        <v>93.472484952708513</v>
      </c>
      <c r="O41" s="206">
        <v>96.187962166809967</v>
      </c>
      <c r="P41" s="206">
        <v>118.6961306964746</v>
      </c>
      <c r="Q41" s="206">
        <v>116.09294926913159</v>
      </c>
      <c r="R41" s="206">
        <v>137.43628546861561</v>
      </c>
      <c r="S41" s="206">
        <v>135.66792777300091</v>
      </c>
      <c r="T41" s="206">
        <v>121.08796216681</v>
      </c>
      <c r="U41" s="206">
        <v>128.0394668959587</v>
      </c>
      <c r="V41" s="206">
        <v>124.3792777300086</v>
      </c>
      <c r="W41" s="206">
        <v>141.6918314703353</v>
      </c>
      <c r="DA41" s="71" t="s">
        <v>1834</v>
      </c>
    </row>
    <row r="42" spans="1:105" ht="12" customHeight="1" x14ac:dyDescent="0.3">
      <c r="A42" s="18" t="s">
        <v>36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1835</v>
      </c>
    </row>
    <row r="43" spans="1:105" ht="12" customHeight="1" x14ac:dyDescent="0.3">
      <c r="A43" s="14" t="s">
        <v>37</v>
      </c>
      <c r="B43" s="206">
        <f t="shared" ref="B43:W43" si="10">B44+B45+B46+B47+B48+B49</f>
        <v>133.65812553740329</v>
      </c>
      <c r="C43" s="206">
        <f t="shared" si="10"/>
        <v>130.24264832330184</v>
      </c>
      <c r="D43" s="206">
        <f t="shared" si="10"/>
        <v>146.53198624247634</v>
      </c>
      <c r="E43" s="206">
        <f t="shared" si="10"/>
        <v>168.57738607050729</v>
      </c>
      <c r="F43" s="206">
        <f t="shared" si="10"/>
        <v>192.86809974204635</v>
      </c>
      <c r="G43" s="206">
        <f t="shared" si="10"/>
        <v>224.8257093723129</v>
      </c>
      <c r="H43" s="206">
        <f t="shared" si="10"/>
        <v>250.07162510748066</v>
      </c>
      <c r="I43" s="206">
        <f t="shared" si="10"/>
        <v>263.80524505588994</v>
      </c>
      <c r="J43" s="206">
        <f t="shared" si="10"/>
        <v>282.65021496130703</v>
      </c>
      <c r="K43" s="206">
        <f t="shared" si="10"/>
        <v>306.86921754084256</v>
      </c>
      <c r="L43" s="206">
        <f t="shared" si="10"/>
        <v>290.29288339185581</v>
      </c>
      <c r="M43" s="206">
        <f t="shared" si="10"/>
        <v>275.58788423692027</v>
      </c>
      <c r="N43" s="206">
        <f t="shared" si="10"/>
        <v>255.90000392531917</v>
      </c>
      <c r="O43" s="206">
        <f t="shared" si="10"/>
        <v>331.40350176409078</v>
      </c>
      <c r="P43" s="206">
        <f t="shared" si="10"/>
        <v>317.86350057168619</v>
      </c>
      <c r="Q43" s="206">
        <f t="shared" si="10"/>
        <v>303.39273314899015</v>
      </c>
      <c r="R43" s="206">
        <f t="shared" si="10"/>
        <v>312.20546820154249</v>
      </c>
      <c r="S43" s="206">
        <f t="shared" si="10"/>
        <v>320.09027140461342</v>
      </c>
      <c r="T43" s="206">
        <f t="shared" si="10"/>
        <v>326.98793728785517</v>
      </c>
      <c r="U43" s="206">
        <f t="shared" si="10"/>
        <v>289.20836901317051</v>
      </c>
      <c r="V43" s="206">
        <f t="shared" si="10"/>
        <v>253.13450677780656</v>
      </c>
      <c r="W43" s="206">
        <f t="shared" si="10"/>
        <v>290.16964843676493</v>
      </c>
      <c r="DA43" s="71"/>
    </row>
    <row r="44" spans="1:105" ht="12" customHeight="1" x14ac:dyDescent="0.3">
      <c r="A44" s="18" t="s">
        <v>73</v>
      </c>
      <c r="B44" s="206">
        <v>133.65812553740329</v>
      </c>
      <c r="C44" s="206">
        <v>127.6392089423904</v>
      </c>
      <c r="D44" s="206">
        <v>143.61805674978501</v>
      </c>
      <c r="E44" s="206">
        <v>166.04565778159929</v>
      </c>
      <c r="F44" s="206">
        <v>191.14840928632839</v>
      </c>
      <c r="G44" s="206">
        <v>223.17764402407559</v>
      </c>
      <c r="H44" s="206">
        <v>248.8773860705073</v>
      </c>
      <c r="I44" s="206">
        <v>263.42312983662941</v>
      </c>
      <c r="J44" s="206">
        <v>281.67093723129841</v>
      </c>
      <c r="K44" s="206">
        <v>305.12562338779009</v>
      </c>
      <c r="L44" s="206">
        <v>287.79974204643162</v>
      </c>
      <c r="M44" s="206">
        <v>273.09406706792771</v>
      </c>
      <c r="N44" s="206">
        <v>253.37007738607039</v>
      </c>
      <c r="O44" s="206">
        <v>319.25812553740332</v>
      </c>
      <c r="P44" s="206">
        <v>305.59853826311269</v>
      </c>
      <c r="Q44" s="206">
        <v>295.80584694754941</v>
      </c>
      <c r="R44" s="206">
        <v>304.47360275150481</v>
      </c>
      <c r="S44" s="206">
        <v>312.35305245055878</v>
      </c>
      <c r="T44" s="206">
        <v>319.30352536543421</v>
      </c>
      <c r="U44" s="206">
        <v>281.50137575236448</v>
      </c>
      <c r="V44" s="206">
        <v>247.8479793637145</v>
      </c>
      <c r="W44" s="206">
        <v>285.09122957867578</v>
      </c>
      <c r="DA44" s="71" t="s">
        <v>1836</v>
      </c>
    </row>
    <row r="45" spans="1:105" ht="12" customHeight="1" x14ac:dyDescent="0.3">
      <c r="A45" s="18" t="s">
        <v>74</v>
      </c>
      <c r="B45" s="206">
        <v>0</v>
      </c>
      <c r="C45" s="206">
        <v>2.603439380911436</v>
      </c>
      <c r="D45" s="206">
        <v>2.9139294926913162</v>
      </c>
      <c r="E45" s="206">
        <v>2.5317282889079959</v>
      </c>
      <c r="F45" s="206">
        <v>1.7196904557179711</v>
      </c>
      <c r="G45" s="206">
        <v>1.6480653482373171</v>
      </c>
      <c r="H45" s="206">
        <v>1.1942390369733451</v>
      </c>
      <c r="I45" s="206">
        <v>0.3821152192605331</v>
      </c>
      <c r="J45" s="206">
        <v>0.9792777300085983</v>
      </c>
      <c r="K45" s="206">
        <v>1.7435941530524499</v>
      </c>
      <c r="L45" s="206">
        <v>2.3884780739466889</v>
      </c>
      <c r="M45" s="206">
        <v>2.3884780739466889</v>
      </c>
      <c r="N45" s="206">
        <v>2.3884780739466889</v>
      </c>
      <c r="O45" s="206">
        <v>11.94230438521066</v>
      </c>
      <c r="P45" s="206">
        <v>11.94230438521066</v>
      </c>
      <c r="Q45" s="206">
        <v>7.1653482373172821</v>
      </c>
      <c r="R45" s="206">
        <v>7.1653482373172821</v>
      </c>
      <c r="S45" s="206">
        <v>7.1653482373172821</v>
      </c>
      <c r="T45" s="206">
        <v>7.1653482373172821</v>
      </c>
      <c r="U45" s="206">
        <v>7.1653482373172821</v>
      </c>
      <c r="V45" s="206">
        <v>4.7769561478933786</v>
      </c>
      <c r="W45" s="206">
        <v>4.7769561478933786</v>
      </c>
      <c r="DA45" s="71" t="s">
        <v>1837</v>
      </c>
    </row>
    <row r="46" spans="1:105" ht="12" customHeight="1" x14ac:dyDescent="0.3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1838</v>
      </c>
    </row>
    <row r="47" spans="1:105" ht="12" customHeight="1" x14ac:dyDescent="0.3">
      <c r="A47" s="18" t="s">
        <v>76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1839</v>
      </c>
    </row>
    <row r="48" spans="1:105" ht="12" customHeight="1" x14ac:dyDescent="0.3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1840</v>
      </c>
    </row>
    <row r="49" spans="1:105" ht="12" customHeight="1" x14ac:dyDescent="0.3">
      <c r="A49" s="18" t="s">
        <v>78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0.1046632714774493</v>
      </c>
      <c r="M49" s="206">
        <v>0.10533909504586091</v>
      </c>
      <c r="N49" s="206">
        <v>0.14144846530208019</v>
      </c>
      <c r="O49" s="206">
        <v>0.2030718414767809</v>
      </c>
      <c r="P49" s="206">
        <v>0.32265792336284588</v>
      </c>
      <c r="Q49" s="206">
        <v>0.42153796412344419</v>
      </c>
      <c r="R49" s="206">
        <v>0.56651721272037481</v>
      </c>
      <c r="S49" s="206">
        <v>0.57187071673734668</v>
      </c>
      <c r="T49" s="206">
        <v>0.51906368510369683</v>
      </c>
      <c r="U49" s="206">
        <v>0.54164502348873056</v>
      </c>
      <c r="V49" s="206">
        <v>0.50957126619867976</v>
      </c>
      <c r="W49" s="206">
        <v>0.30146271019577747</v>
      </c>
      <c r="DA49" s="71" t="s">
        <v>1841</v>
      </c>
    </row>
    <row r="50" spans="1:105" ht="12" customHeight="1" x14ac:dyDescent="0.3">
      <c r="A50" s="14" t="s">
        <v>79</v>
      </c>
      <c r="B50" s="206">
        <v>0</v>
      </c>
      <c r="C50" s="206">
        <v>0</v>
      </c>
      <c r="D50" s="206">
        <v>0</v>
      </c>
      <c r="E50" s="206">
        <v>0</v>
      </c>
      <c r="F50" s="206">
        <v>42.297248495270843</v>
      </c>
      <c r="G50" s="206">
        <v>48.901289767841781</v>
      </c>
      <c r="H50" s="206">
        <v>49.555717970765258</v>
      </c>
      <c r="I50" s="206">
        <v>44.578159931212383</v>
      </c>
      <c r="J50" s="206">
        <v>52.79208942390369</v>
      </c>
      <c r="K50" s="206">
        <v>59.675666380051588</v>
      </c>
      <c r="L50" s="206">
        <v>63.244024075666367</v>
      </c>
      <c r="M50" s="206">
        <v>62.747205503009447</v>
      </c>
      <c r="N50" s="206">
        <v>46.355202063628553</v>
      </c>
      <c r="O50" s="206">
        <v>39.048925193465173</v>
      </c>
      <c r="P50" s="206">
        <v>18.818658641444539</v>
      </c>
      <c r="Q50" s="206">
        <v>28.606534823731732</v>
      </c>
      <c r="R50" s="206">
        <v>29.375666380051591</v>
      </c>
      <c r="S50" s="206">
        <v>26.232416165090289</v>
      </c>
      <c r="T50" s="206">
        <v>29.024591573516759</v>
      </c>
      <c r="U50" s="206">
        <v>24.808942390369729</v>
      </c>
      <c r="V50" s="206">
        <v>20.447635425623389</v>
      </c>
      <c r="W50" s="206">
        <v>21.11160791057609</v>
      </c>
      <c r="DA50" s="71" t="s">
        <v>1842</v>
      </c>
    </row>
    <row r="51" spans="1:105" ht="12" customHeight="1" x14ac:dyDescent="0.3">
      <c r="A51" s="21" t="s">
        <v>38</v>
      </c>
      <c r="B51" s="209">
        <v>217.11092003439381</v>
      </c>
      <c r="C51" s="209">
        <v>211.95184866723989</v>
      </c>
      <c r="D51" s="209">
        <v>214.70335339638859</v>
      </c>
      <c r="E51" s="209">
        <v>220.3783319002579</v>
      </c>
      <c r="F51" s="209">
        <v>243.4393809114359</v>
      </c>
      <c r="G51" s="209">
        <v>261.75408426483227</v>
      </c>
      <c r="H51" s="209">
        <v>268.00515907136707</v>
      </c>
      <c r="I51" s="209">
        <v>265.39982803095438</v>
      </c>
      <c r="J51" s="209">
        <v>256.62080825451409</v>
      </c>
      <c r="K51" s="209">
        <v>238.2631126397248</v>
      </c>
      <c r="L51" s="209">
        <v>267.79019776440242</v>
      </c>
      <c r="M51" s="209">
        <v>235.53740326741189</v>
      </c>
      <c r="N51" s="209">
        <v>229.17454858125541</v>
      </c>
      <c r="O51" s="209">
        <v>224.3766122098022</v>
      </c>
      <c r="P51" s="209">
        <v>227.91057609630261</v>
      </c>
      <c r="Q51" s="209">
        <v>217.08512467755801</v>
      </c>
      <c r="R51" s="209">
        <v>221.0404127257093</v>
      </c>
      <c r="S51" s="209">
        <v>185.21066208082539</v>
      </c>
      <c r="T51" s="209">
        <v>180.08598452278591</v>
      </c>
      <c r="U51" s="209">
        <v>172.45055889939809</v>
      </c>
      <c r="V51" s="209">
        <v>147.91917454858131</v>
      </c>
      <c r="W51" s="209">
        <v>160.85984522785901</v>
      </c>
      <c r="DA51" s="86" t="s">
        <v>1843</v>
      </c>
    </row>
    <row r="52" spans="1:105" ht="12" customHeight="1" x14ac:dyDescent="0.3">
      <c r="A52" s="114" t="s">
        <v>145</v>
      </c>
      <c r="B52" s="286">
        <f t="shared" ref="B52:W52" si="11">SUM(B53:B55)</f>
        <v>533.57996560619085</v>
      </c>
      <c r="C52" s="286">
        <f t="shared" si="11"/>
        <v>512.78168529664663</v>
      </c>
      <c r="D52" s="286">
        <f t="shared" si="11"/>
        <v>556.25296646603624</v>
      </c>
      <c r="E52" s="286">
        <f t="shared" si="11"/>
        <v>605.58546861564901</v>
      </c>
      <c r="F52" s="286">
        <f t="shared" si="11"/>
        <v>679.24256233877884</v>
      </c>
      <c r="G52" s="286">
        <f t="shared" si="11"/>
        <v>736.74282029234746</v>
      </c>
      <c r="H52" s="286">
        <f t="shared" si="11"/>
        <v>736.48589853826297</v>
      </c>
      <c r="I52" s="286">
        <f t="shared" si="11"/>
        <v>750.34763542562325</v>
      </c>
      <c r="J52" s="286">
        <f t="shared" si="11"/>
        <v>762.53843508168518</v>
      </c>
      <c r="K52" s="286">
        <f t="shared" si="11"/>
        <v>752.14221840068763</v>
      </c>
      <c r="L52" s="286">
        <f t="shared" si="11"/>
        <v>774.44129267818414</v>
      </c>
      <c r="M52" s="286">
        <f t="shared" si="11"/>
        <v>695.23113445188176</v>
      </c>
      <c r="N52" s="286">
        <f t="shared" si="11"/>
        <v>670.97137107923163</v>
      </c>
      <c r="O52" s="286">
        <f t="shared" si="11"/>
        <v>738.79911655342858</v>
      </c>
      <c r="P52" s="286">
        <f t="shared" si="11"/>
        <v>720.82368973763619</v>
      </c>
      <c r="Q52" s="286">
        <f t="shared" si="11"/>
        <v>707.58318886696088</v>
      </c>
      <c r="R52" s="286">
        <f t="shared" si="11"/>
        <v>733.81613028236768</v>
      </c>
      <c r="S52" s="286">
        <f t="shared" si="11"/>
        <v>700.2370469850091</v>
      </c>
      <c r="T52" s="286">
        <f t="shared" si="11"/>
        <v>691.10530616145809</v>
      </c>
      <c r="U52" s="286">
        <f t="shared" si="11"/>
        <v>642.34224691514805</v>
      </c>
      <c r="V52" s="286">
        <f t="shared" si="11"/>
        <v>577.18515166172733</v>
      </c>
      <c r="W52" s="286">
        <f t="shared" si="11"/>
        <v>641.6194334754581</v>
      </c>
      <c r="DA52" s="118"/>
    </row>
    <row r="53" spans="1:105" ht="12" customHeight="1" x14ac:dyDescent="0.3">
      <c r="A53" s="51" t="s">
        <v>52</v>
      </c>
      <c r="B53" s="243">
        <f>PPA_fec!B5</f>
        <v>97.785085208833635</v>
      </c>
      <c r="C53" s="243">
        <f>PPA_fec!C5</f>
        <v>92.142040258130436</v>
      </c>
      <c r="D53" s="243">
        <f>PPA_fec!D5</f>
        <v>112.35788974271701</v>
      </c>
      <c r="E53" s="243">
        <f>PPA_fec!E5</f>
        <v>118.8390908044143</v>
      </c>
      <c r="F53" s="243">
        <f>PPA_fec!F5</f>
        <v>140.25591179048311</v>
      </c>
      <c r="G53" s="243">
        <f>PPA_fec!G5</f>
        <v>150.6219025522453</v>
      </c>
      <c r="H53" s="243">
        <f>PPA_fec!H5</f>
        <v>156.66633698060309</v>
      </c>
      <c r="I53" s="243">
        <f>PPA_fec!I5</f>
        <v>156.3640660028791</v>
      </c>
      <c r="J53" s="243">
        <f>PPA_fec!J5</f>
        <v>190.78145871887509</v>
      </c>
      <c r="K53" s="243">
        <f>PPA_fec!K5</f>
        <v>157.21328839940429</v>
      </c>
      <c r="L53" s="243">
        <f>PPA_fec!L5</f>
        <v>117.43442626913961</v>
      </c>
      <c r="M53" s="243">
        <f>PPA_fec!M5</f>
        <v>110.9860593015015</v>
      </c>
      <c r="N53" s="243">
        <f>PPA_fec!N5</f>
        <v>113.6620826172413</v>
      </c>
      <c r="O53" s="243">
        <f>PPA_fec!O5</f>
        <v>127.16592625795209</v>
      </c>
      <c r="P53" s="243">
        <f>PPA_fec!P5</f>
        <v>122.4412707423499</v>
      </c>
      <c r="Q53" s="243">
        <f>PPA_fec!Q5</f>
        <v>115.67987359443779</v>
      </c>
      <c r="R53" s="243">
        <f>PPA_fec!R5</f>
        <v>128.14573274120909</v>
      </c>
      <c r="S53" s="243">
        <f>PPA_fec!S5</f>
        <v>122.4789541806737</v>
      </c>
      <c r="T53" s="243">
        <f>PPA_fec!T5</f>
        <v>123.54517484883669</v>
      </c>
      <c r="U53" s="243">
        <f>PPA_fec!U5</f>
        <v>124.227419161404</v>
      </c>
      <c r="V53" s="243">
        <f>PPA_fec!V5</f>
        <v>122.2570947000939</v>
      </c>
      <c r="W53" s="243">
        <f>PPA_fec!W5</f>
        <v>133.71811591524661</v>
      </c>
      <c r="DA53" s="83"/>
    </row>
    <row r="54" spans="1:105" ht="12" customHeight="1" x14ac:dyDescent="0.3">
      <c r="A54" s="99" t="s">
        <v>59</v>
      </c>
      <c r="B54" s="284">
        <f>PPA_fec!B32</f>
        <v>345.42243910285902</v>
      </c>
      <c r="C54" s="284">
        <f>PPA_fec!C32</f>
        <v>333.78980857826338</v>
      </c>
      <c r="D54" s="284">
        <f>PPA_fec!D32</f>
        <v>349.68250916611811</v>
      </c>
      <c r="E54" s="284">
        <f>PPA_fec!E32</f>
        <v>384.17836413198592</v>
      </c>
      <c r="F54" s="284">
        <f>PPA_fec!F32</f>
        <v>423.9433345573222</v>
      </c>
      <c r="G54" s="284">
        <f>PPA_fec!G32</f>
        <v>461.33878278799352</v>
      </c>
      <c r="H54" s="284">
        <f>PPA_fec!H32</f>
        <v>455.08094144425382</v>
      </c>
      <c r="I54" s="284">
        <f>PPA_fec!I32</f>
        <v>466.89718686726519</v>
      </c>
      <c r="J54" s="284">
        <f>PPA_fec!J32</f>
        <v>442.60583801201409</v>
      </c>
      <c r="K54" s="284">
        <f>PPA_fec!K32</f>
        <v>467.53859891884292</v>
      </c>
      <c r="L54" s="284">
        <f>PPA_fec!L32</f>
        <v>525.8397410109194</v>
      </c>
      <c r="M54" s="284">
        <f>PPA_fec!M32</f>
        <v>466.49377462510603</v>
      </c>
      <c r="N54" s="284">
        <f>PPA_fec!N32</f>
        <v>443.66686417370607</v>
      </c>
      <c r="O54" s="284">
        <f>PPA_fec!O32</f>
        <v>486.50278043591783</v>
      </c>
      <c r="P54" s="284">
        <f>PPA_fec!P32</f>
        <v>473.65231485847539</v>
      </c>
      <c r="Q54" s="284">
        <f>PPA_fec!Q32</f>
        <v>469.46995327768218</v>
      </c>
      <c r="R54" s="284">
        <f>PPA_fec!R32</f>
        <v>484.83443690296241</v>
      </c>
      <c r="S54" s="284">
        <f>PPA_fec!S32</f>
        <v>463.605995737363</v>
      </c>
      <c r="T54" s="284">
        <f>PPA_fec!T32</f>
        <v>458.79066537204631</v>
      </c>
      <c r="U54" s="284">
        <f>PPA_fec!U32</f>
        <v>411.60579937885149</v>
      </c>
      <c r="V54" s="284">
        <f>PPA_fec!V32</f>
        <v>347.11779614191431</v>
      </c>
      <c r="W54" s="284">
        <f>PPA_fec!W32</f>
        <v>388.05561766505889</v>
      </c>
      <c r="DA54" s="94"/>
    </row>
    <row r="55" spans="1:105" ht="12" customHeight="1" x14ac:dyDescent="0.3">
      <c r="A55" s="52" t="s">
        <v>60</v>
      </c>
      <c r="B55" s="244">
        <f>PPA_fec!B83</f>
        <v>90.372441294498188</v>
      </c>
      <c r="C55" s="244">
        <f>PPA_fec!C83</f>
        <v>86.849836460252874</v>
      </c>
      <c r="D55" s="244">
        <f>PPA_fec!D83</f>
        <v>94.21256755720114</v>
      </c>
      <c r="E55" s="244">
        <f>PPA_fec!E83</f>
        <v>102.56801367924881</v>
      </c>
      <c r="F55" s="244">
        <f>PPA_fec!F83</f>
        <v>115.0433159909735</v>
      </c>
      <c r="G55" s="244">
        <f>PPA_fec!G83</f>
        <v>124.78213495210861</v>
      </c>
      <c r="H55" s="244">
        <f>PPA_fec!H83</f>
        <v>124.7386201134061</v>
      </c>
      <c r="I55" s="244">
        <f>PPA_fec!I83</f>
        <v>127.08638255547901</v>
      </c>
      <c r="J55" s="244">
        <f>PPA_fec!J83</f>
        <v>129.151138350796</v>
      </c>
      <c r="K55" s="244">
        <f>PPA_fec!K83</f>
        <v>127.3903310824404</v>
      </c>
      <c r="L55" s="244">
        <f>PPA_fec!L83</f>
        <v>131.16712539812511</v>
      </c>
      <c r="M55" s="244">
        <f>PPA_fec!M83</f>
        <v>117.7513005252742</v>
      </c>
      <c r="N55" s="244">
        <f>PPA_fec!N83</f>
        <v>113.6424242882842</v>
      </c>
      <c r="O55" s="244">
        <f>PPA_fec!O83</f>
        <v>125.1304098595586</v>
      </c>
      <c r="P55" s="244">
        <f>PPA_fec!P83</f>
        <v>124.73010413681099</v>
      </c>
      <c r="Q55" s="244">
        <f>PPA_fec!Q83</f>
        <v>122.43336199484089</v>
      </c>
      <c r="R55" s="244">
        <f>PPA_fec!R83</f>
        <v>120.8359606381962</v>
      </c>
      <c r="S55" s="244">
        <f>PPA_fec!S83</f>
        <v>114.1520970669724</v>
      </c>
      <c r="T55" s="244">
        <f>PPA_fec!T83</f>
        <v>108.7694659405751</v>
      </c>
      <c r="U55" s="244">
        <f>PPA_fec!U83</f>
        <v>106.50902837489249</v>
      </c>
      <c r="V55" s="244">
        <f>PPA_fec!V83</f>
        <v>107.8102608197191</v>
      </c>
      <c r="W55" s="244">
        <f>PPA_fec!W83</f>
        <v>119.84569989515261</v>
      </c>
      <c r="DA55" s="84"/>
    </row>
    <row r="56" spans="1:105" ht="12" customHeight="1" x14ac:dyDescent="0.3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3">
      <c r="A57" s="30" t="s">
        <v>85</v>
      </c>
      <c r="B57" s="205">
        <f t="shared" ref="B57:W57" si="12">SUM(B58:B60)</f>
        <v>518.82151428146085</v>
      </c>
      <c r="C57" s="205">
        <f t="shared" si="12"/>
        <v>498.47852556139958</v>
      </c>
      <c r="D57" s="205">
        <f t="shared" si="12"/>
        <v>556.48228247884515</v>
      </c>
      <c r="E57" s="205">
        <f t="shared" si="12"/>
        <v>603.3013186788944</v>
      </c>
      <c r="F57" s="205">
        <f t="shared" si="12"/>
        <v>573.08216759876154</v>
      </c>
      <c r="G57" s="205">
        <f t="shared" si="12"/>
        <v>558.8359441189283</v>
      </c>
      <c r="H57" s="205">
        <f t="shared" si="12"/>
        <v>454.13830331916199</v>
      </c>
      <c r="I57" s="205">
        <f t="shared" si="12"/>
        <v>491.73126479916846</v>
      </c>
      <c r="J57" s="205">
        <f t="shared" si="12"/>
        <v>469.61579375920729</v>
      </c>
      <c r="K57" s="205">
        <f t="shared" si="12"/>
        <v>411.25539923947053</v>
      </c>
      <c r="L57" s="205">
        <f t="shared" si="12"/>
        <v>563.42333303915507</v>
      </c>
      <c r="M57" s="205">
        <f t="shared" si="12"/>
        <v>438.49556963921054</v>
      </c>
      <c r="N57" s="205">
        <f t="shared" si="12"/>
        <v>447.87458591926759</v>
      </c>
      <c r="O57" s="205">
        <f t="shared" si="12"/>
        <v>491.97274379922078</v>
      </c>
      <c r="P57" s="205">
        <f t="shared" si="12"/>
        <v>466.55601899931162</v>
      </c>
      <c r="Q57" s="205">
        <f t="shared" si="12"/>
        <v>539.33740511910128</v>
      </c>
      <c r="R57" s="205">
        <f t="shared" si="12"/>
        <v>532.00046219926026</v>
      </c>
      <c r="S57" s="205">
        <f t="shared" si="12"/>
        <v>548.24136011926987</v>
      </c>
      <c r="T57" s="205">
        <f t="shared" si="12"/>
        <v>507.45910031918413</v>
      </c>
      <c r="U57" s="205">
        <f t="shared" si="12"/>
        <v>496.98092879922802</v>
      </c>
      <c r="V57" s="205">
        <f t="shared" si="12"/>
        <v>477.426428639233</v>
      </c>
      <c r="W57" s="205">
        <f t="shared" si="12"/>
        <v>524.14232255929971</v>
      </c>
      <c r="DA57" s="112"/>
    </row>
    <row r="58" spans="1:105" ht="12" customHeight="1" x14ac:dyDescent="0.3">
      <c r="A58" s="51" t="s">
        <v>52</v>
      </c>
      <c r="B58" s="243">
        <f>PPA_emi!B5</f>
        <v>83.245055418954806</v>
      </c>
      <c r="C58" s="243">
        <f>PPA_emi!C5</f>
        <v>77.856314387998736</v>
      </c>
      <c r="D58" s="243">
        <f>PPA_emi!D5</f>
        <v>102.2738229140658</v>
      </c>
      <c r="E58" s="243">
        <f>PPA_emi!E5</f>
        <v>109.19909229577679</v>
      </c>
      <c r="F58" s="243">
        <f>PPA_emi!F5</f>
        <v>110.60155354226499</v>
      </c>
      <c r="G58" s="243">
        <f>PPA_emi!G5</f>
        <v>106.524122660155</v>
      </c>
      <c r="H58" s="243">
        <f>PPA_emi!H5</f>
        <v>89.243562292139927</v>
      </c>
      <c r="I58" s="243">
        <f>PPA_emi!I5</f>
        <v>95.670661207069998</v>
      </c>
      <c r="J58" s="243">
        <f>PPA_emi!J5</f>
        <v>112.07403114202459</v>
      </c>
      <c r="K58" s="243">
        <f>PPA_emi!K5</f>
        <v>81.174911232734857</v>
      </c>
      <c r="L58" s="243">
        <f>PPA_emi!L5</f>
        <v>78.952712711638071</v>
      </c>
      <c r="M58" s="243">
        <f>PPA_emi!M5</f>
        <v>65.218352445895846</v>
      </c>
      <c r="N58" s="243">
        <f>PPA_emi!N5</f>
        <v>70.624885700834781</v>
      </c>
      <c r="O58" s="243">
        <f>PPA_emi!O5</f>
        <v>80.923312337552886</v>
      </c>
      <c r="P58" s="243">
        <f>PPA_emi!P5</f>
        <v>74.644585024977687</v>
      </c>
      <c r="Q58" s="243">
        <f>PPA_emi!Q5</f>
        <v>84.113443841068431</v>
      </c>
      <c r="R58" s="243">
        <f>PPA_emi!R5</f>
        <v>87.438455830002368</v>
      </c>
      <c r="S58" s="243">
        <f>PPA_emi!S5</f>
        <v>91.375175775471291</v>
      </c>
      <c r="T58" s="243">
        <f>PPA_emi!T5</f>
        <v>86.015813801131117</v>
      </c>
      <c r="U58" s="243">
        <f>PPA_emi!U5</f>
        <v>91.850144340641023</v>
      </c>
      <c r="V58" s="243">
        <f>PPA_emi!V5</f>
        <v>97.783192796000094</v>
      </c>
      <c r="W58" s="243">
        <f>PPA_emi!W5</f>
        <v>104.8642844322781</v>
      </c>
      <c r="DA58" s="83"/>
    </row>
    <row r="59" spans="1:105" ht="12" customHeight="1" x14ac:dyDescent="0.3">
      <c r="A59" s="99" t="s">
        <v>59</v>
      </c>
      <c r="B59" s="284">
        <f>PPA_emi!B32</f>
        <v>425.83679007742307</v>
      </c>
      <c r="C59" s="284">
        <f>PPA_emi!C32</f>
        <v>413.11768092348962</v>
      </c>
      <c r="D59" s="284">
        <f>PPA_emi!D32</f>
        <v>440.91927330669091</v>
      </c>
      <c r="E59" s="284">
        <f>PPA_emi!E32</f>
        <v>473.36818310886298</v>
      </c>
      <c r="F59" s="284">
        <f>PPA_emi!F32</f>
        <v>440.3130089648555</v>
      </c>
      <c r="G59" s="284">
        <f>PPA_emi!G32</f>
        <v>427.58443344108508</v>
      </c>
      <c r="H59" s="284">
        <f>PPA_emi!H32</f>
        <v>343.02486484419819</v>
      </c>
      <c r="I59" s="284">
        <f>PPA_emi!I32</f>
        <v>371.80539191413283</v>
      </c>
      <c r="J59" s="284">
        <f>PPA_emi!J32</f>
        <v>325.12224925455291</v>
      </c>
      <c r="K59" s="284">
        <f>PPA_emi!K32</f>
        <v>295.01382428788679</v>
      </c>
      <c r="L59" s="284">
        <f>PPA_emi!L32</f>
        <v>461.99956388452853</v>
      </c>
      <c r="M59" s="284">
        <f>PPA_emi!M32</f>
        <v>352.12167821839859</v>
      </c>
      <c r="N59" s="284">
        <f>PPA_emi!N32</f>
        <v>355.60418056768862</v>
      </c>
      <c r="O59" s="284">
        <f>PPA_emi!O32</f>
        <v>375.42744702514841</v>
      </c>
      <c r="P59" s="284">
        <f>PPA_emi!P32</f>
        <v>357.3032127420189</v>
      </c>
      <c r="Q59" s="284">
        <f>PPA_emi!Q32</f>
        <v>416.92238477549569</v>
      </c>
      <c r="R59" s="284">
        <f>PPA_emi!R32</f>
        <v>404.12974648486221</v>
      </c>
      <c r="S59" s="284">
        <f>PPA_emi!S32</f>
        <v>401.18566956514991</v>
      </c>
      <c r="T59" s="284">
        <f>PPA_emi!T32</f>
        <v>369.35813641090363</v>
      </c>
      <c r="U59" s="284">
        <f>PPA_emi!U32</f>
        <v>353.09019147916348</v>
      </c>
      <c r="V59" s="284">
        <f>PPA_emi!V32</f>
        <v>311.12680906054118</v>
      </c>
      <c r="W59" s="284">
        <f>PPA_emi!W32</f>
        <v>338.88921018264801</v>
      </c>
      <c r="DA59" s="94"/>
    </row>
    <row r="60" spans="1:105" ht="12" customHeight="1" x14ac:dyDescent="0.3">
      <c r="A60" s="52" t="s">
        <v>60</v>
      </c>
      <c r="B60" s="244">
        <f>PPA_emi!B83</f>
        <v>9.7396687850829942</v>
      </c>
      <c r="C60" s="244">
        <f>PPA_emi!C83</f>
        <v>7.5045302499112401</v>
      </c>
      <c r="D60" s="244">
        <f>PPA_emi!D83</f>
        <v>13.28918625808844</v>
      </c>
      <c r="E60" s="244">
        <f>PPA_emi!E83</f>
        <v>20.734043274254621</v>
      </c>
      <c r="F60" s="244">
        <f>PPA_emi!F83</f>
        <v>22.16760509164104</v>
      </c>
      <c r="G60" s="244">
        <f>PPA_emi!G83</f>
        <v>24.727388017688199</v>
      </c>
      <c r="H60" s="244">
        <f>PPA_emi!H83</f>
        <v>21.869876182823869</v>
      </c>
      <c r="I60" s="244">
        <f>PPA_emi!I83</f>
        <v>24.255211677965629</v>
      </c>
      <c r="J60" s="244">
        <f>PPA_emi!J83</f>
        <v>32.419513362629779</v>
      </c>
      <c r="K60" s="244">
        <f>PPA_emi!K83</f>
        <v>35.066663718848901</v>
      </c>
      <c r="L60" s="244">
        <f>PPA_emi!L83</f>
        <v>22.471056442988509</v>
      </c>
      <c r="M60" s="244">
        <f>PPA_emi!M83</f>
        <v>21.15553897491613</v>
      </c>
      <c r="N60" s="244">
        <f>PPA_emi!N83</f>
        <v>21.645519650744191</v>
      </c>
      <c r="O60" s="244">
        <f>PPA_emi!O83</f>
        <v>35.621984436519497</v>
      </c>
      <c r="P60" s="244">
        <f>PPA_emi!P83</f>
        <v>34.608221232315003</v>
      </c>
      <c r="Q60" s="244">
        <f>PPA_emi!Q83</f>
        <v>38.301576502537138</v>
      </c>
      <c r="R60" s="244">
        <f>PPA_emi!R83</f>
        <v>40.432259884395691</v>
      </c>
      <c r="S60" s="244">
        <f>PPA_emi!S83</f>
        <v>55.680514778648693</v>
      </c>
      <c r="T60" s="244">
        <f>PPA_emi!T83</f>
        <v>52.085150107149367</v>
      </c>
      <c r="U60" s="244">
        <f>PPA_emi!U83</f>
        <v>52.040592979423529</v>
      </c>
      <c r="V60" s="244">
        <f>PPA_emi!V83</f>
        <v>68.516426782691696</v>
      </c>
      <c r="W60" s="244">
        <f>PPA_emi!W83</f>
        <v>80.388827944373546</v>
      </c>
      <c r="DA60" s="84"/>
    </row>
    <row r="61" spans="1:105" ht="12" customHeight="1" x14ac:dyDescent="0.3">
      <c r="A61" s="143"/>
      <c r="B61" s="251"/>
      <c r="C61" s="251"/>
      <c r="D61" s="251"/>
      <c r="E61" s="251"/>
      <c r="F61" s="251"/>
      <c r="G61" s="251"/>
      <c r="H61" s="251"/>
      <c r="I61" s="251"/>
      <c r="J61" s="251"/>
      <c r="K61" s="251"/>
      <c r="L61" s="251"/>
      <c r="M61" s="251"/>
      <c r="N61" s="251"/>
      <c r="O61" s="251"/>
      <c r="P61" s="251"/>
      <c r="Q61" s="251"/>
      <c r="R61" s="251"/>
      <c r="S61" s="251"/>
      <c r="T61" s="251"/>
      <c r="U61" s="251"/>
      <c r="V61" s="251"/>
      <c r="W61" s="251"/>
      <c r="DA61" s="145"/>
    </row>
    <row r="62" spans="1:105" ht="12" customHeight="1" x14ac:dyDescent="0.3">
      <c r="A62" s="115" t="s">
        <v>148</v>
      </c>
      <c r="B62" s="314"/>
      <c r="C62" s="314"/>
      <c r="D62" s="314"/>
      <c r="E62" s="314"/>
      <c r="F62" s="314"/>
      <c r="G62" s="314"/>
      <c r="H62" s="314"/>
      <c r="I62" s="314"/>
      <c r="J62" s="314"/>
      <c r="K62" s="314"/>
      <c r="L62" s="314"/>
      <c r="M62" s="314"/>
      <c r="N62" s="314"/>
      <c r="O62" s="314"/>
      <c r="P62" s="314"/>
      <c r="Q62" s="314"/>
      <c r="R62" s="314"/>
      <c r="S62" s="314"/>
      <c r="T62" s="314"/>
      <c r="U62" s="314"/>
      <c r="V62" s="314"/>
      <c r="W62" s="314"/>
      <c r="DA62" s="118"/>
    </row>
    <row r="63" spans="1:105" ht="12" customHeight="1" x14ac:dyDescent="0.3">
      <c r="A63" s="50" t="s">
        <v>52</v>
      </c>
      <c r="B63" s="289">
        <f t="shared" ref="B63:W63" si="13">IF(B$10=0,"",B$5/B$10*1000)</f>
        <v>120.13490289452784</v>
      </c>
      <c r="C63" s="289">
        <f t="shared" si="13"/>
        <v>120.68864887788868</v>
      </c>
      <c r="D63" s="289">
        <f t="shared" si="13"/>
        <v>119.69530595992849</v>
      </c>
      <c r="E63" s="289">
        <f t="shared" si="13"/>
        <v>97.965132282303216</v>
      </c>
      <c r="F63" s="289">
        <f t="shared" si="13"/>
        <v>95.514802568198945</v>
      </c>
      <c r="G63" s="289">
        <f t="shared" si="13"/>
        <v>92.123129868482707</v>
      </c>
      <c r="H63" s="289">
        <f t="shared" si="13"/>
        <v>92.759343539542073</v>
      </c>
      <c r="I63" s="289">
        <f t="shared" si="13"/>
        <v>86.957689076180074</v>
      </c>
      <c r="J63" s="289">
        <f t="shared" si="13"/>
        <v>78.919850842178334</v>
      </c>
      <c r="K63" s="289">
        <f t="shared" si="13"/>
        <v>76.792113740015509</v>
      </c>
      <c r="L63" s="289">
        <f t="shared" si="13"/>
        <v>75.928631728528643</v>
      </c>
      <c r="M63" s="289">
        <f t="shared" si="13"/>
        <v>75.496568792969924</v>
      </c>
      <c r="N63" s="289">
        <f t="shared" si="13"/>
        <v>82.069542594340263</v>
      </c>
      <c r="O63" s="289">
        <f t="shared" si="13"/>
        <v>80.819394970396274</v>
      </c>
      <c r="P63" s="289">
        <f t="shared" si="13"/>
        <v>83.785412610222707</v>
      </c>
      <c r="Q63" s="289">
        <f t="shared" si="13"/>
        <v>81.010705648609843</v>
      </c>
      <c r="R63" s="289">
        <f t="shared" si="13"/>
        <v>79.456965185430164</v>
      </c>
      <c r="S63" s="289">
        <f t="shared" si="13"/>
        <v>76.296243894145164</v>
      </c>
      <c r="T63" s="289">
        <f t="shared" si="13"/>
        <v>72.236145174246388</v>
      </c>
      <c r="U63" s="289">
        <f t="shared" si="13"/>
        <v>76.688148663460552</v>
      </c>
      <c r="V63" s="289">
        <f t="shared" si="13"/>
        <v>82.615448637780759</v>
      </c>
      <c r="W63" s="289">
        <f t="shared" si="13"/>
        <v>82.127363369988515</v>
      </c>
      <c r="DA63" s="83"/>
    </row>
    <row r="64" spans="1:105" ht="12" customHeight="1" x14ac:dyDescent="0.3">
      <c r="A64" s="107" t="s">
        <v>59</v>
      </c>
      <c r="B64" s="290">
        <f t="shared" ref="B64:W64" si="14">IF(B$11=0,"",B$6/B$11*1000)</f>
        <v>866.71233256826065</v>
      </c>
      <c r="C64" s="290">
        <f t="shared" si="14"/>
        <v>871.42882865226397</v>
      </c>
      <c r="D64" s="290">
        <f t="shared" si="14"/>
        <v>859.83862035623122</v>
      </c>
      <c r="E64" s="290">
        <f t="shared" si="14"/>
        <v>705.46391354512355</v>
      </c>
      <c r="F64" s="290">
        <f t="shared" si="14"/>
        <v>686.29212444654274</v>
      </c>
      <c r="G64" s="290">
        <f t="shared" si="14"/>
        <v>662.24715777261315</v>
      </c>
      <c r="H64" s="290">
        <f t="shared" si="14"/>
        <v>665.64716819221883</v>
      </c>
      <c r="I64" s="290">
        <f t="shared" si="14"/>
        <v>624.66946953537808</v>
      </c>
      <c r="J64" s="290">
        <f t="shared" si="14"/>
        <v>552.39679167808163</v>
      </c>
      <c r="K64" s="290">
        <f t="shared" si="14"/>
        <v>507.75782600348998</v>
      </c>
      <c r="L64" s="290">
        <f t="shared" si="14"/>
        <v>472.03292925458976</v>
      </c>
      <c r="M64" s="290">
        <f t="shared" si="14"/>
        <v>473.96522423327406</v>
      </c>
      <c r="N64" s="290">
        <f t="shared" si="14"/>
        <v>517.54815753997013</v>
      </c>
      <c r="O64" s="290">
        <f t="shared" si="14"/>
        <v>511.09834601641614</v>
      </c>
      <c r="P64" s="290">
        <f t="shared" si="14"/>
        <v>527.90198945482086</v>
      </c>
      <c r="Q64" s="290">
        <f t="shared" si="14"/>
        <v>506.57943110298174</v>
      </c>
      <c r="R64" s="290">
        <f t="shared" si="14"/>
        <v>499.39558712316841</v>
      </c>
      <c r="S64" s="290">
        <f t="shared" si="14"/>
        <v>479.08431934665322</v>
      </c>
      <c r="T64" s="290">
        <f t="shared" si="14"/>
        <v>455.29805184453863</v>
      </c>
      <c r="U64" s="290">
        <f t="shared" si="14"/>
        <v>486.41781413194252</v>
      </c>
      <c r="V64" s="290">
        <f t="shared" si="14"/>
        <v>535.66931009133941</v>
      </c>
      <c r="W64" s="290">
        <f t="shared" si="14"/>
        <v>531.30714993662627</v>
      </c>
      <c r="DA64" s="94"/>
    </row>
    <row r="65" spans="1:105" ht="12" customHeight="1" x14ac:dyDescent="0.3">
      <c r="A65" s="49" t="s">
        <v>60</v>
      </c>
      <c r="B65" s="291">
        <f t="shared" ref="B65:W65" si="15">IF(B$12=0,"",B$7/B$12*1000)</f>
        <v>3255.0687350112316</v>
      </c>
      <c r="C65" s="291">
        <f t="shared" si="15"/>
        <v>3237.741399842625</v>
      </c>
      <c r="D65" s="291">
        <f t="shared" si="15"/>
        <v>3051.7368289136639</v>
      </c>
      <c r="E65" s="291">
        <f t="shared" si="15"/>
        <v>2737.6966017136424</v>
      </c>
      <c r="F65" s="291">
        <f t="shared" si="15"/>
        <v>2572.3831580522506</v>
      </c>
      <c r="G65" s="291">
        <f t="shared" si="15"/>
        <v>2591.4695046776073</v>
      </c>
      <c r="H65" s="291">
        <f t="shared" si="15"/>
        <v>2486.407048941016</v>
      </c>
      <c r="I65" s="291">
        <f t="shared" si="15"/>
        <v>2511.319849652019</v>
      </c>
      <c r="J65" s="291">
        <f t="shared" si="15"/>
        <v>2054.2999878647893</v>
      </c>
      <c r="K65" s="291">
        <f t="shared" si="15"/>
        <v>2027.1356535009129</v>
      </c>
      <c r="L65" s="291">
        <f t="shared" si="15"/>
        <v>2179.9166674720609</v>
      </c>
      <c r="M65" s="291">
        <f t="shared" si="15"/>
        <v>1931.1686838767391</v>
      </c>
      <c r="N65" s="291">
        <f t="shared" si="15"/>
        <v>1913.0958040499906</v>
      </c>
      <c r="O65" s="291">
        <f t="shared" si="15"/>
        <v>1795.382265204435</v>
      </c>
      <c r="P65" s="291">
        <f t="shared" si="15"/>
        <v>1702.7008346417472</v>
      </c>
      <c r="Q65" s="291">
        <f t="shared" si="15"/>
        <v>1577.2482060096152</v>
      </c>
      <c r="R65" s="291">
        <f t="shared" si="15"/>
        <v>1541.3017551356056</v>
      </c>
      <c r="S65" s="291">
        <f t="shared" si="15"/>
        <v>1434.6987583290622</v>
      </c>
      <c r="T65" s="291">
        <f t="shared" si="15"/>
        <v>1342.7348542701625</v>
      </c>
      <c r="U65" s="291">
        <f t="shared" si="15"/>
        <v>1317.1406815831731</v>
      </c>
      <c r="V65" s="291">
        <f t="shared" si="15"/>
        <v>1050.6542342493374</v>
      </c>
      <c r="W65" s="291">
        <f t="shared" si="15"/>
        <v>965.35605720885701</v>
      </c>
      <c r="DA65" s="84"/>
    </row>
    <row r="66" spans="1:105" ht="12" customHeight="1" x14ac:dyDescent="0.3">
      <c r="A66" s="115" t="s">
        <v>149</v>
      </c>
      <c r="B66" s="288"/>
      <c r="C66" s="288"/>
      <c r="D66" s="288"/>
      <c r="E66" s="288"/>
      <c r="F66" s="288"/>
      <c r="G66" s="288"/>
      <c r="H66" s="288"/>
      <c r="I66" s="288"/>
      <c r="J66" s="288"/>
      <c r="K66" s="288"/>
      <c r="L66" s="288"/>
      <c r="M66" s="288"/>
      <c r="N66" s="288"/>
      <c r="O66" s="288"/>
      <c r="P66" s="288"/>
      <c r="Q66" s="288"/>
      <c r="R66" s="288"/>
      <c r="S66" s="288"/>
      <c r="T66" s="288"/>
      <c r="U66" s="288"/>
      <c r="V66" s="288"/>
      <c r="W66" s="288"/>
      <c r="DA66" s="118"/>
    </row>
    <row r="67" spans="1:105" ht="12" customHeight="1" x14ac:dyDescent="0.3">
      <c r="A67" s="50" t="s">
        <v>52</v>
      </c>
      <c r="B67" s="254">
        <f t="shared" ref="B67:W67" si="16">IF(B$53=0,"",B$53/B$10)</f>
        <v>0.2268795480483379</v>
      </c>
      <c r="C67" s="254">
        <f t="shared" si="16"/>
        <v>0.2275112105139023</v>
      </c>
      <c r="D67" s="254">
        <f t="shared" si="16"/>
        <v>0.24111135137922104</v>
      </c>
      <c r="E67" s="254">
        <f t="shared" si="16"/>
        <v>0.24203480815562994</v>
      </c>
      <c r="F67" s="254">
        <f t="shared" si="16"/>
        <v>0.26363893193699833</v>
      </c>
      <c r="G67" s="254">
        <f t="shared" si="16"/>
        <v>0.29591729381580612</v>
      </c>
      <c r="H67" s="254">
        <f t="shared" si="16"/>
        <v>0.29393309001989321</v>
      </c>
      <c r="I67" s="254">
        <f t="shared" si="16"/>
        <v>0.29614406439939223</v>
      </c>
      <c r="J67" s="254">
        <f t="shared" si="16"/>
        <v>0.20779804023360499</v>
      </c>
      <c r="K67" s="254">
        <f t="shared" si="16"/>
        <v>0.22923069623580811</v>
      </c>
      <c r="L67" s="254">
        <f t="shared" si="16"/>
        <v>0.25934592051663968</v>
      </c>
      <c r="M67" s="254">
        <f t="shared" si="16"/>
        <v>0.2200750714867869</v>
      </c>
      <c r="N67" s="254">
        <f t="shared" si="16"/>
        <v>0.22960467560788692</v>
      </c>
      <c r="O67" s="254">
        <f t="shared" si="16"/>
        <v>0.25765920719451657</v>
      </c>
      <c r="P67" s="254">
        <f t="shared" si="16"/>
        <v>0.24438562888424689</v>
      </c>
      <c r="Q67" s="254">
        <f t="shared" si="16"/>
        <v>0.23509856680757865</v>
      </c>
      <c r="R67" s="254">
        <f t="shared" si="16"/>
        <v>0.25628060931640123</v>
      </c>
      <c r="S67" s="254">
        <f t="shared" si="16"/>
        <v>0.24445598083765385</v>
      </c>
      <c r="T67" s="254">
        <f t="shared" si="16"/>
        <v>0.23990414417627953</v>
      </c>
      <c r="U67" s="254">
        <f t="shared" si="16"/>
        <v>0.24122894895417438</v>
      </c>
      <c r="V67" s="254">
        <f t="shared" si="16"/>
        <v>0.23740290715028731</v>
      </c>
      <c r="W67" s="254">
        <f t="shared" si="16"/>
        <v>0.25965830068849383</v>
      </c>
      <c r="DA67" s="83"/>
    </row>
    <row r="68" spans="1:105" ht="12" customHeight="1" x14ac:dyDescent="0.3">
      <c r="A68" s="107" t="s">
        <v>59</v>
      </c>
      <c r="B68" s="293">
        <f t="shared" ref="B68:W68" si="17">IF(B$54=0,"",B$54/B$11)</f>
        <v>0.19438516550526674</v>
      </c>
      <c r="C68" s="293">
        <f t="shared" si="17"/>
        <v>0.19497068258076131</v>
      </c>
      <c r="D68" s="293">
        <f t="shared" si="17"/>
        <v>0.20521274012096133</v>
      </c>
      <c r="E68" s="293">
        <f t="shared" si="17"/>
        <v>0.20019716734340068</v>
      </c>
      <c r="F68" s="293">
        <f t="shared" si="17"/>
        <v>0.21662919497052743</v>
      </c>
      <c r="G68" s="293">
        <f t="shared" si="17"/>
        <v>0.24319387600843095</v>
      </c>
      <c r="H68" s="293">
        <f t="shared" si="17"/>
        <v>0.23989506665485177</v>
      </c>
      <c r="I68" s="293">
        <f t="shared" si="17"/>
        <v>0.24179036088413527</v>
      </c>
      <c r="J68" s="293">
        <f t="shared" si="17"/>
        <v>0.22058711382165577</v>
      </c>
      <c r="K68" s="293">
        <f t="shared" si="17"/>
        <v>0.23494401955720751</v>
      </c>
      <c r="L68" s="293">
        <f t="shared" si="17"/>
        <v>0.26638284752326208</v>
      </c>
      <c r="M68" s="293">
        <f t="shared" si="17"/>
        <v>0.22868350791216574</v>
      </c>
      <c r="N68" s="293">
        <f t="shared" si="17"/>
        <v>0.22894888723824361</v>
      </c>
      <c r="O68" s="293">
        <f t="shared" si="17"/>
        <v>0.25691091010739769</v>
      </c>
      <c r="P68" s="293">
        <f t="shared" si="17"/>
        <v>0.23996814111725412</v>
      </c>
      <c r="Q68" s="293">
        <f t="shared" si="17"/>
        <v>0.22899849203713155</v>
      </c>
      <c r="R68" s="293">
        <f t="shared" si="17"/>
        <v>0.24173068208501011</v>
      </c>
      <c r="S68" s="293">
        <f t="shared" si="17"/>
        <v>0.22910641535989554</v>
      </c>
      <c r="T68" s="293">
        <f t="shared" si="17"/>
        <v>0.22672675873570391</v>
      </c>
      <c r="U68" s="293">
        <f t="shared" si="17"/>
        <v>0.21270434082033657</v>
      </c>
      <c r="V68" s="293">
        <f t="shared" si="17"/>
        <v>0.20710431685726385</v>
      </c>
      <c r="W68" s="293">
        <f t="shared" si="17"/>
        <v>0.22832622008056747</v>
      </c>
      <c r="DA68" s="94"/>
    </row>
    <row r="69" spans="1:105" ht="12" customHeight="1" x14ac:dyDescent="0.3">
      <c r="A69" s="49" t="s">
        <v>60</v>
      </c>
      <c r="B69" s="255">
        <f t="shared" ref="B69:W69" si="18">IF(B$55=0,"",B$55/B$12)</f>
        <v>0.17448912435293562</v>
      </c>
      <c r="C69" s="255">
        <f t="shared" si="18"/>
        <v>0.17489587433260786</v>
      </c>
      <c r="D69" s="255">
        <f t="shared" si="18"/>
        <v>0.18508896367046557</v>
      </c>
      <c r="E69" s="255">
        <f t="shared" si="18"/>
        <v>0.18143719388554611</v>
      </c>
      <c r="F69" s="255">
        <f t="shared" si="18"/>
        <v>0.19704613129916593</v>
      </c>
      <c r="G69" s="255">
        <f t="shared" si="18"/>
        <v>0.22109972724156277</v>
      </c>
      <c r="H69" s="255">
        <f t="shared" si="18"/>
        <v>0.21883968440948443</v>
      </c>
      <c r="I69" s="255">
        <f t="shared" si="18"/>
        <v>0.22032912367016555</v>
      </c>
      <c r="J69" s="255">
        <f t="shared" si="18"/>
        <v>0.18826222220968558</v>
      </c>
      <c r="K69" s="255">
        <f t="shared" si="18"/>
        <v>0.20295949132315813</v>
      </c>
      <c r="L69" s="255">
        <f t="shared" si="18"/>
        <v>0.23042024969855682</v>
      </c>
      <c r="M69" s="255">
        <f t="shared" si="18"/>
        <v>0.18512754482752944</v>
      </c>
      <c r="N69" s="255">
        <f t="shared" si="18"/>
        <v>0.18684456221689888</v>
      </c>
      <c r="O69" s="255">
        <f t="shared" si="18"/>
        <v>0.20966834803744663</v>
      </c>
      <c r="P69" s="255">
        <f t="shared" si="18"/>
        <v>0.20159785517998896</v>
      </c>
      <c r="Q69" s="255">
        <f t="shared" si="18"/>
        <v>0.19264545147854009</v>
      </c>
      <c r="R69" s="255">
        <f t="shared" si="18"/>
        <v>0.19289762581602524</v>
      </c>
      <c r="S69" s="255">
        <f t="shared" si="18"/>
        <v>0.18086604820888622</v>
      </c>
      <c r="T69" s="255">
        <f t="shared" si="18"/>
        <v>0.171390548909202</v>
      </c>
      <c r="U69" s="255">
        <f t="shared" si="18"/>
        <v>0.1738862652439625</v>
      </c>
      <c r="V69" s="255">
        <f t="shared" si="18"/>
        <v>0.17445509637598916</v>
      </c>
      <c r="W69" s="255">
        <f t="shared" si="18"/>
        <v>0.17137225982131857</v>
      </c>
      <c r="DA69" s="84"/>
    </row>
    <row r="70" spans="1:105" ht="12" customHeight="1" x14ac:dyDescent="0.3">
      <c r="A70" s="115" t="s">
        <v>150</v>
      </c>
      <c r="B70" s="288"/>
      <c r="C70" s="288"/>
      <c r="D70" s="288"/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288"/>
      <c r="P70" s="288"/>
      <c r="Q70" s="288"/>
      <c r="R70" s="288"/>
      <c r="S70" s="288"/>
      <c r="T70" s="288"/>
      <c r="U70" s="288"/>
      <c r="V70" s="288"/>
      <c r="W70" s="288"/>
      <c r="DA70" s="118"/>
    </row>
    <row r="71" spans="1:105" ht="12" customHeight="1" x14ac:dyDescent="0.3">
      <c r="A71" s="50" t="s">
        <v>52</v>
      </c>
      <c r="B71" s="254">
        <f>IF(PPA_ued!B$5=0,"",PPA_ued!B$5/B$10)</f>
        <v>0.15467606100200257</v>
      </c>
      <c r="C71" s="254">
        <f>IF(PPA_ued!C$5=0,"",PPA_ued!C$5/C$10)</f>
        <v>0.1546195763164131</v>
      </c>
      <c r="D71" s="254">
        <f>IF(PPA_ued!D$5=0,"",PPA_ued!D$5/D$10)</f>
        <v>0.16397433877728629</v>
      </c>
      <c r="E71" s="254">
        <f>IF(PPA_ued!E$5=0,"",PPA_ued!E$5/E$10)</f>
        <v>0.1657696944394621</v>
      </c>
      <c r="F71" s="254">
        <f>IF(PPA_ued!F$5=0,"",PPA_ued!F$5/F$10)</f>
        <v>0.18066336275734585</v>
      </c>
      <c r="G71" s="254">
        <f>IF(PPA_ued!G$5=0,"",PPA_ued!G$5/G$10)</f>
        <v>0.20289023310998705</v>
      </c>
      <c r="H71" s="254">
        <f>IF(PPA_ued!H$5=0,"",PPA_ued!H$5/H$10)</f>
        <v>0.20281817935514918</v>
      </c>
      <c r="I71" s="254">
        <f>IF(PPA_ued!I$5=0,"",PPA_ued!I$5/I$10)</f>
        <v>0.20350126853785322</v>
      </c>
      <c r="J71" s="254">
        <f>IF(PPA_ued!J$5=0,"",PPA_ued!J$5/J$10)</f>
        <v>0.14461653335653266</v>
      </c>
      <c r="K71" s="254">
        <f>IF(PPA_ued!K$5=0,"",PPA_ued!K$5/K$10)</f>
        <v>0.16073033193402197</v>
      </c>
      <c r="L71" s="254">
        <f>IF(PPA_ued!L$5=0,"",PPA_ued!L$5/L$10)</f>
        <v>0.18429287916170212</v>
      </c>
      <c r="M71" s="254">
        <f>IF(PPA_ued!M$5=0,"",PPA_ued!M$5/M$10)</f>
        <v>0.15715846632938069</v>
      </c>
      <c r="N71" s="254">
        <f>IF(PPA_ued!N$5=0,"",PPA_ued!N$5/N$10)</f>
        <v>0.16454899075996632</v>
      </c>
      <c r="O71" s="254">
        <f>IF(PPA_ued!O$5=0,"",PPA_ued!O$5/O$10)</f>
        <v>0.1838537799231367</v>
      </c>
      <c r="P71" s="254">
        <f>IF(PPA_ued!P$5=0,"",PPA_ued!P$5/P$10)</f>
        <v>0.17512070103851735</v>
      </c>
      <c r="Q71" s="254">
        <f>IF(PPA_ued!Q$5=0,"",PPA_ued!Q$5/Q$10)</f>
        <v>0.16856894407722076</v>
      </c>
      <c r="R71" s="254">
        <f>IF(PPA_ued!R$5=0,"",PPA_ued!R$5/R$10)</f>
        <v>0.18455088826176369</v>
      </c>
      <c r="S71" s="254">
        <f>IF(PPA_ued!S$5=0,"",PPA_ued!S$5/S$10)</f>
        <v>0.17553545577458285</v>
      </c>
      <c r="T71" s="254">
        <f>IF(PPA_ued!T$5=0,"",PPA_ued!T$5/T$10)</f>
        <v>0.17184814810017449</v>
      </c>
      <c r="U71" s="254">
        <f>IF(PPA_ued!U$5=0,"",PPA_ued!U$5/U$10)</f>
        <v>0.17362703209532548</v>
      </c>
      <c r="V71" s="254">
        <f>IF(PPA_ued!V$5=0,"",PPA_ued!V$5/V$10)</f>
        <v>0.1707137159413453</v>
      </c>
      <c r="W71" s="254">
        <f>IF(PPA_ued!W$5=0,"",PPA_ued!W$5/W$10)</f>
        <v>0.18668152759483897</v>
      </c>
      <c r="DA71" s="83"/>
    </row>
    <row r="72" spans="1:105" ht="12" customHeight="1" x14ac:dyDescent="0.3">
      <c r="A72" s="107" t="s">
        <v>59</v>
      </c>
      <c r="B72" s="293">
        <f>IF(PPA_ued!B$32=0,"",PPA_ued!B$32/B$11)</f>
        <v>0.13006286124975194</v>
      </c>
      <c r="C72" s="293">
        <f>IF(PPA_ued!C$32=0,"",PPA_ued!C$32/C$11)</f>
        <v>0.12972375606525244</v>
      </c>
      <c r="D72" s="293">
        <f>IF(PPA_ued!D$32=0,"",PPA_ued!D$32/D$11)</f>
        <v>0.13723899061962794</v>
      </c>
      <c r="E72" s="293">
        <f>IF(PPA_ued!E$32=0,"",PPA_ued!E$32/E$11)</f>
        <v>0.13595056814944484</v>
      </c>
      <c r="F72" s="293">
        <f>IF(PPA_ued!F$32=0,"",PPA_ued!F$32/F$11)</f>
        <v>0.14716884525468951</v>
      </c>
      <c r="G72" s="293">
        <f>IF(PPA_ued!G$32=0,"",PPA_ued!G$32/G$11)</f>
        <v>0.165365396807614</v>
      </c>
      <c r="H72" s="293">
        <f>IF(PPA_ued!H$32=0,"",PPA_ued!H$32/H$11)</f>
        <v>0.16413738622275262</v>
      </c>
      <c r="I72" s="293">
        <f>IF(PPA_ued!I$32=0,"",PPA_ued!I$32/I$11)</f>
        <v>0.16461972220829638</v>
      </c>
      <c r="J72" s="293">
        <f>IF(PPA_ued!J$32=0,"",PPA_ued!J$32/J$11)</f>
        <v>0.15039090584651624</v>
      </c>
      <c r="K72" s="293">
        <f>IF(PPA_ued!K$32=0,"",PPA_ued!K$32/K$11)</f>
        <v>0.16157697320128814</v>
      </c>
      <c r="L72" s="293">
        <f>IF(PPA_ued!L$32=0,"",PPA_ued!L$32/L$11)</f>
        <v>0.18371951370784068</v>
      </c>
      <c r="M72" s="293">
        <f>IF(PPA_ued!M$32=0,"",PPA_ued!M$32/M$11)</f>
        <v>0.15747832424915459</v>
      </c>
      <c r="N72" s="293">
        <f>IF(PPA_ued!N$32=0,"",PPA_ued!N$32/N$11)</f>
        <v>0.1600735949184767</v>
      </c>
      <c r="O72" s="293">
        <f>IF(PPA_ued!O$32=0,"",PPA_ued!O$32/O$11)</f>
        <v>0.1788302996317114</v>
      </c>
      <c r="P72" s="293">
        <f>IF(PPA_ued!P$32=0,"",PPA_ued!P$32/P$11)</f>
        <v>0.16740026985087783</v>
      </c>
      <c r="Q72" s="293">
        <f>IF(PPA_ued!Q$32=0,"",PPA_ued!Q$32/Q$11)</f>
        <v>0.15990631271447764</v>
      </c>
      <c r="R72" s="293">
        <f>IF(PPA_ued!R$32=0,"",PPA_ued!R$32/R$11)</f>
        <v>0.17289097751253671</v>
      </c>
      <c r="S72" s="293">
        <f>IF(PPA_ued!S$32=0,"",PPA_ued!S$32/S$11)</f>
        <v>0.16378474470839</v>
      </c>
      <c r="T72" s="293">
        <f>IF(PPA_ued!T$32=0,"",PPA_ued!T$32/T$11)</f>
        <v>0.16158815146409539</v>
      </c>
      <c r="U72" s="293">
        <f>IF(PPA_ued!U$32=0,"",PPA_ued!U$32/U$11)</f>
        <v>0.15533783636234857</v>
      </c>
      <c r="V72" s="293">
        <f>IF(PPA_ued!V$32=0,"",PPA_ued!V$32/V$11)</f>
        <v>0.15187049793171914</v>
      </c>
      <c r="W72" s="293">
        <f>IF(PPA_ued!W$32=0,"",PPA_ued!W$32/W$11)</f>
        <v>0.16745985285088985</v>
      </c>
      <c r="DA72" s="94"/>
    </row>
    <row r="73" spans="1:105" ht="12" customHeight="1" x14ac:dyDescent="0.3">
      <c r="A73" s="49" t="s">
        <v>60</v>
      </c>
      <c r="B73" s="255">
        <f>IF(PPA_ued!B$83=0,"",PPA_ued!B$83/B$12)</f>
        <v>0.11583783027196344</v>
      </c>
      <c r="C73" s="255">
        <f>IF(PPA_ued!C$83=0,"",PPA_ued!C$83/C$12)</f>
        <v>0.11633888723050084</v>
      </c>
      <c r="D73" s="255">
        <f>IF(PPA_ued!D$83=0,"",PPA_ued!D$83/D$12)</f>
        <v>0.12305410428708781</v>
      </c>
      <c r="E73" s="255">
        <f>IF(PPA_ued!E$83=0,"",PPA_ued!E$83/E$12)</f>
        <v>0.12061501964729444</v>
      </c>
      <c r="F73" s="255">
        <f>IF(PPA_ued!F$83=0,"",PPA_ued!F$83/F$12)</f>
        <v>0.13197583364096521</v>
      </c>
      <c r="G73" s="255">
        <f>IF(PPA_ued!G$83=0,"",PPA_ued!G$83/G$12)</f>
        <v>0.14806375791161705</v>
      </c>
      <c r="H73" s="255">
        <f>IF(PPA_ued!H$83=0,"",PPA_ued!H$83/H$12)</f>
        <v>0.14792389934865585</v>
      </c>
      <c r="I73" s="255">
        <f>IF(PPA_ued!I$83=0,"",PPA_ued!I$83/I$12)</f>
        <v>0.14888446059668115</v>
      </c>
      <c r="J73" s="255">
        <f>IF(PPA_ued!J$83=0,"",PPA_ued!J$83/J$12)</f>
        <v>0.12874042248314072</v>
      </c>
      <c r="K73" s="255">
        <f>IF(PPA_ued!K$83=0,"",PPA_ued!K$83/K$12)</f>
        <v>0.13955529717324033</v>
      </c>
      <c r="L73" s="255">
        <f>IF(PPA_ued!L$83=0,"",PPA_ued!L$83/L$12)</f>
        <v>0.15984524843498457</v>
      </c>
      <c r="M73" s="255">
        <f>IF(PPA_ued!M$83=0,"",PPA_ued!M$83/M$12)</f>
        <v>0.12850218532476959</v>
      </c>
      <c r="N73" s="255">
        <f>IF(PPA_ued!N$83=0,"",PPA_ued!N$83/N$12)</f>
        <v>0.12955770866173283</v>
      </c>
      <c r="O73" s="255">
        <f>IF(PPA_ued!O$83=0,"",PPA_ued!O$83/O$12)</f>
        <v>0.14464099105263012</v>
      </c>
      <c r="P73" s="255">
        <f>IF(PPA_ued!P$83=0,"",PPA_ued!P$83/P$12)</f>
        <v>0.14039082335768113</v>
      </c>
      <c r="Q73" s="255">
        <f>IF(PPA_ued!Q$83=0,"",PPA_ued!Q$83/Q$12)</f>
        <v>0.13532825020130812</v>
      </c>
      <c r="R73" s="255">
        <f>IF(PPA_ued!R$83=0,"",PPA_ued!R$83/R$12)</f>
        <v>0.13589801802105939</v>
      </c>
      <c r="S73" s="255">
        <f>IF(PPA_ued!S$83=0,"",PPA_ued!S$83/S$12)</f>
        <v>0.12822291320075799</v>
      </c>
      <c r="T73" s="255">
        <f>IF(PPA_ued!T$83=0,"",PPA_ued!T$83/T$12)</f>
        <v>0.12189649408095581</v>
      </c>
      <c r="U73" s="255">
        <f>IF(PPA_ued!U$83=0,"",PPA_ued!U$83/U$12)</f>
        <v>0.12476392169371643</v>
      </c>
      <c r="V73" s="255">
        <f>IF(PPA_ued!V$83=0,"",PPA_ued!V$83/V$12)</f>
        <v>0.12541235995277936</v>
      </c>
      <c r="W73" s="255">
        <f>IF(PPA_ued!W$83=0,"",PPA_ued!W$83/W$12)</f>
        <v>0.12512006115786042</v>
      </c>
      <c r="DA73" s="84"/>
    </row>
    <row r="74" spans="1:105" ht="12" customHeight="1" x14ac:dyDescent="0.3">
      <c r="A74" s="110" t="s">
        <v>88</v>
      </c>
      <c r="B74" s="256">
        <f t="shared" ref="B74:W74" si="19">IF(B$52=0,"",B$57/B$52)</f>
        <v>0.97234069441126192</v>
      </c>
      <c r="C74" s="256">
        <f t="shared" si="19"/>
        <v>0.972106726614129</v>
      </c>
      <c r="D74" s="256">
        <f t="shared" si="19"/>
        <v>1.0004122513076483</v>
      </c>
      <c r="E74" s="256">
        <f t="shared" si="19"/>
        <v>0.99622819559726872</v>
      </c>
      <c r="F74" s="256">
        <f t="shared" si="19"/>
        <v>0.84370768172347133</v>
      </c>
      <c r="G74" s="256">
        <f t="shared" si="19"/>
        <v>0.75852241613589966</v>
      </c>
      <c r="H74" s="256">
        <f t="shared" si="19"/>
        <v>0.61662864722937794</v>
      </c>
      <c r="I74" s="256">
        <f t="shared" si="19"/>
        <v>0.65533792815944758</v>
      </c>
      <c r="J74" s="256">
        <f t="shared" si="19"/>
        <v>0.61585852221193382</v>
      </c>
      <c r="K74" s="256">
        <f t="shared" si="19"/>
        <v>0.54677877292135069</v>
      </c>
      <c r="L74" s="256">
        <f t="shared" si="19"/>
        <v>0.72752232914998149</v>
      </c>
      <c r="M74" s="256">
        <f t="shared" si="19"/>
        <v>0.63071912046188672</v>
      </c>
      <c r="N74" s="256">
        <f t="shared" si="19"/>
        <v>0.66750178207883681</v>
      </c>
      <c r="O74" s="256">
        <f t="shared" si="19"/>
        <v>0.66590867906599915</v>
      </c>
      <c r="P74" s="256">
        <f t="shared" si="19"/>
        <v>0.64725400349859152</v>
      </c>
      <c r="Q74" s="256">
        <f t="shared" si="19"/>
        <v>0.76222473004585045</v>
      </c>
      <c r="R74" s="256">
        <f t="shared" si="19"/>
        <v>0.72497787966932525</v>
      </c>
      <c r="S74" s="256">
        <f t="shared" si="19"/>
        <v>0.78293681044128871</v>
      </c>
      <c r="T74" s="256">
        <f t="shared" si="19"/>
        <v>0.73427174671500783</v>
      </c>
      <c r="U74" s="256">
        <f t="shared" si="19"/>
        <v>0.77370114014138336</v>
      </c>
      <c r="V74" s="256">
        <f t="shared" si="19"/>
        <v>0.82716339334910638</v>
      </c>
      <c r="W74" s="256">
        <f t="shared" si="19"/>
        <v>0.81690531055173865</v>
      </c>
      <c r="DA74" s="109"/>
    </row>
    <row r="75" spans="1:105" ht="12" customHeight="1" x14ac:dyDescent="0.3">
      <c r="A75" s="50" t="s">
        <v>52</v>
      </c>
      <c r="B75" s="257">
        <f t="shared" ref="B75:W75" si="20">IF(B$53=0,"",B$58/B$53)</f>
        <v>0.85130626251614372</v>
      </c>
      <c r="C75" s="257">
        <f t="shared" si="20"/>
        <v>0.8449597400913732</v>
      </c>
      <c r="D75" s="257">
        <f t="shared" si="20"/>
        <v>0.91025047861131758</v>
      </c>
      <c r="E75" s="257">
        <f t="shared" si="20"/>
        <v>0.91888192308284289</v>
      </c>
      <c r="F75" s="257">
        <f t="shared" si="20"/>
        <v>0.78856963767405153</v>
      </c>
      <c r="G75" s="257">
        <f t="shared" si="20"/>
        <v>0.70722863577696227</v>
      </c>
      <c r="H75" s="257">
        <f t="shared" si="20"/>
        <v>0.56964095805207471</v>
      </c>
      <c r="I75" s="257">
        <f t="shared" si="20"/>
        <v>0.61184557074199153</v>
      </c>
      <c r="J75" s="257">
        <f t="shared" si="20"/>
        <v>0.58744718640174898</v>
      </c>
      <c r="K75" s="257">
        <f t="shared" si="20"/>
        <v>0.51633619561794275</v>
      </c>
      <c r="L75" s="257">
        <f t="shared" si="20"/>
        <v>0.67231318123607098</v>
      </c>
      <c r="M75" s="257">
        <f t="shared" si="20"/>
        <v>0.58762652585695985</v>
      </c>
      <c r="N75" s="257">
        <f t="shared" si="20"/>
        <v>0.62135836397319155</v>
      </c>
      <c r="O75" s="257">
        <f t="shared" si="20"/>
        <v>0.63636002755488519</v>
      </c>
      <c r="P75" s="257">
        <f t="shared" si="20"/>
        <v>0.6096358243622807</v>
      </c>
      <c r="Q75" s="257">
        <f t="shared" si="20"/>
        <v>0.72712254281986732</v>
      </c>
      <c r="R75" s="257">
        <f t="shared" si="20"/>
        <v>0.68233607128053764</v>
      </c>
      <c r="S75" s="257">
        <f t="shared" si="20"/>
        <v>0.74604797523564781</v>
      </c>
      <c r="T75" s="257">
        <f t="shared" si="20"/>
        <v>0.69622964965143719</v>
      </c>
      <c r="U75" s="257">
        <f t="shared" si="20"/>
        <v>0.73937094532490921</v>
      </c>
      <c r="V75" s="257">
        <f t="shared" si="20"/>
        <v>0.79981610094587818</v>
      </c>
      <c r="W75" s="257">
        <f t="shared" si="20"/>
        <v>0.78421897971358878</v>
      </c>
      <c r="DA75" s="83"/>
    </row>
    <row r="76" spans="1:105" ht="12" customHeight="1" x14ac:dyDescent="0.3">
      <c r="A76" s="107" t="s">
        <v>59</v>
      </c>
      <c r="B76" s="295">
        <f t="shared" ref="B76:W76" si="21">IF(B$54=0,"",B$59/B$54)</f>
        <v>1.2328000207033987</v>
      </c>
      <c r="C76" s="295">
        <f t="shared" si="21"/>
        <v>1.237658161832782</v>
      </c>
      <c r="D76" s="295">
        <f t="shared" si="21"/>
        <v>1.2609131476382491</v>
      </c>
      <c r="E76" s="295">
        <f t="shared" si="21"/>
        <v>1.2321573188495216</v>
      </c>
      <c r="F76" s="295">
        <f t="shared" si="21"/>
        <v>1.0386128830746364</v>
      </c>
      <c r="G76" s="295">
        <f t="shared" si="21"/>
        <v>0.92683392204114756</v>
      </c>
      <c r="H76" s="295">
        <f t="shared" si="21"/>
        <v>0.7537667118195891</v>
      </c>
      <c r="I76" s="295">
        <f t="shared" si="21"/>
        <v>0.79633247398390061</v>
      </c>
      <c r="J76" s="295">
        <f t="shared" si="21"/>
        <v>0.73456385192489893</v>
      </c>
      <c r="K76" s="295">
        <f t="shared" si="21"/>
        <v>0.63099351576552165</v>
      </c>
      <c r="L76" s="295">
        <f t="shared" si="21"/>
        <v>0.87859385256112621</v>
      </c>
      <c r="M76" s="295">
        <f t="shared" si="21"/>
        <v>0.75482610352384305</v>
      </c>
      <c r="N76" s="295">
        <f t="shared" si="21"/>
        <v>0.80151169556007495</v>
      </c>
      <c r="O76" s="295">
        <f t="shared" si="21"/>
        <v>0.77168612826581728</v>
      </c>
      <c r="P76" s="295">
        <f t="shared" si="21"/>
        <v>0.7543575773482265</v>
      </c>
      <c r="Q76" s="295">
        <f t="shared" si="21"/>
        <v>0.88807043318679513</v>
      </c>
      <c r="R76" s="295">
        <f t="shared" si="21"/>
        <v>0.83354175307012501</v>
      </c>
      <c r="S76" s="295">
        <f t="shared" si="21"/>
        <v>0.86535910504579672</v>
      </c>
      <c r="T76" s="295">
        <f t="shared" si="21"/>
        <v>0.80506898742453858</v>
      </c>
      <c r="U76" s="295">
        <f t="shared" si="21"/>
        <v>0.85783580312038099</v>
      </c>
      <c r="V76" s="295">
        <f t="shared" si="21"/>
        <v>0.89631477417349492</v>
      </c>
      <c r="W76" s="295">
        <f t="shared" si="21"/>
        <v>0.87330061660169622</v>
      </c>
      <c r="DA76" s="94"/>
    </row>
    <row r="77" spans="1:105" ht="12" customHeight="1" x14ac:dyDescent="0.3">
      <c r="A77" s="49" t="s">
        <v>60</v>
      </c>
      <c r="B77" s="258">
        <f t="shared" ref="B77:W77" si="22">IF(B$55=0,"",B$60/B$55)</f>
        <v>0.107772553729562</v>
      </c>
      <c r="C77" s="258">
        <f t="shared" si="22"/>
        <v>8.6408110317464024E-2</v>
      </c>
      <c r="D77" s="258">
        <f t="shared" si="22"/>
        <v>0.14105534540304204</v>
      </c>
      <c r="E77" s="258">
        <f t="shared" si="22"/>
        <v>0.20214921329269592</v>
      </c>
      <c r="F77" s="258">
        <f t="shared" si="22"/>
        <v>0.1926892049372112</v>
      </c>
      <c r="G77" s="258">
        <f t="shared" si="22"/>
        <v>0.19816448906871623</v>
      </c>
      <c r="H77" s="258">
        <f t="shared" si="22"/>
        <v>0.17532562219255651</v>
      </c>
      <c r="I77" s="258">
        <f t="shared" si="22"/>
        <v>0.19085610267785474</v>
      </c>
      <c r="J77" s="258">
        <f t="shared" si="22"/>
        <v>0.2510199582954738</v>
      </c>
      <c r="K77" s="258">
        <f t="shared" si="22"/>
        <v>0.27526942917006458</v>
      </c>
      <c r="L77" s="258">
        <f t="shared" si="22"/>
        <v>0.17131622252742995</v>
      </c>
      <c r="M77" s="258">
        <f t="shared" si="22"/>
        <v>0.17966289018077802</v>
      </c>
      <c r="N77" s="258">
        <f t="shared" si="22"/>
        <v>0.19047041442757837</v>
      </c>
      <c r="O77" s="258">
        <f t="shared" si="22"/>
        <v>0.2846788760342126</v>
      </c>
      <c r="P77" s="258">
        <f t="shared" si="22"/>
        <v>0.27746486280773691</v>
      </c>
      <c r="Q77" s="258">
        <f t="shared" si="22"/>
        <v>0.31283610838156262</v>
      </c>
      <c r="R77" s="258">
        <f t="shared" si="22"/>
        <v>0.334604530562362</v>
      </c>
      <c r="S77" s="258">
        <f t="shared" si="22"/>
        <v>0.48777478652872441</v>
      </c>
      <c r="T77" s="258">
        <f t="shared" si="22"/>
        <v>0.47885819477688218</v>
      </c>
      <c r="U77" s="258">
        <f t="shared" si="22"/>
        <v>0.48860264499127776</v>
      </c>
      <c r="V77" s="258">
        <f t="shared" si="22"/>
        <v>0.63552788261281767</v>
      </c>
      <c r="W77" s="258">
        <f t="shared" si="22"/>
        <v>0.67076939777315303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B5" sqref="DB5"/>
      <selection pane="topRight" activeCell="DB5" sqref="DB5"/>
      <selection pane="bottomLeft" activeCell="DB5" sqref="DB5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Pulp, paper and printing / final energy consumption"</f>
        <v>BE: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52</v>
      </c>
      <c r="B5" s="225">
        <v>97.785085208833635</v>
      </c>
      <c r="C5" s="225">
        <v>92.142040258130436</v>
      </c>
      <c r="D5" s="225">
        <v>112.35788974271701</v>
      </c>
      <c r="E5" s="225">
        <v>118.8390908044143</v>
      </c>
      <c r="F5" s="225">
        <v>140.25591179048311</v>
      </c>
      <c r="G5" s="225">
        <v>150.6219025522453</v>
      </c>
      <c r="H5" s="225">
        <v>156.66633698060309</v>
      </c>
      <c r="I5" s="225">
        <v>156.3640660028791</v>
      </c>
      <c r="J5" s="225">
        <v>190.78145871887509</v>
      </c>
      <c r="K5" s="225">
        <v>157.21328839940429</v>
      </c>
      <c r="L5" s="225">
        <v>117.43442626913961</v>
      </c>
      <c r="M5" s="225">
        <v>110.9860593015015</v>
      </c>
      <c r="N5" s="225">
        <v>113.6620826172413</v>
      </c>
      <c r="O5" s="225">
        <v>127.16592625795209</v>
      </c>
      <c r="P5" s="225">
        <v>122.4412707423499</v>
      </c>
      <c r="Q5" s="225">
        <v>115.67987359443779</v>
      </c>
      <c r="R5" s="225">
        <v>128.14573274120909</v>
      </c>
      <c r="S5" s="225">
        <v>122.4789541806737</v>
      </c>
      <c r="T5" s="225">
        <v>123.54517484883669</v>
      </c>
      <c r="U5" s="225">
        <v>124.227419161404</v>
      </c>
      <c r="V5" s="225">
        <v>122.2570947000939</v>
      </c>
      <c r="W5" s="225">
        <v>133.71811591524661</v>
      </c>
      <c r="DA5" s="89" t="s">
        <v>1844</v>
      </c>
    </row>
    <row r="6" spans="1:105" ht="12" customHeight="1" x14ac:dyDescent="0.3">
      <c r="A6" s="55" t="s">
        <v>92</v>
      </c>
      <c r="B6" s="261">
        <v>0.48892542604409611</v>
      </c>
      <c r="C6" s="261">
        <v>0.46071020129057588</v>
      </c>
      <c r="D6" s="261">
        <v>0.56178944871360093</v>
      </c>
      <c r="E6" s="261">
        <v>0.59419545402206397</v>
      </c>
      <c r="F6" s="261">
        <v>0.70127955895236749</v>
      </c>
      <c r="G6" s="261">
        <v>0.75310951276117433</v>
      </c>
      <c r="H6" s="261">
        <v>0.78333168490297034</v>
      </c>
      <c r="I6" s="261">
        <v>0.78182033001433304</v>
      </c>
      <c r="J6" s="261">
        <v>0.95390729359419768</v>
      </c>
      <c r="K6" s="261">
        <v>0.78606644199688525</v>
      </c>
      <c r="L6" s="261">
        <v>0.58717213134567825</v>
      </c>
      <c r="M6" s="261">
        <v>0.55493029650746084</v>
      </c>
      <c r="N6" s="261">
        <v>0.56831041308616592</v>
      </c>
      <c r="O6" s="261">
        <v>0.63582963128963443</v>
      </c>
      <c r="P6" s="261">
        <v>0.6122063537116621</v>
      </c>
      <c r="Q6" s="261">
        <v>0.57839936797208102</v>
      </c>
      <c r="R6" s="261">
        <v>0.64072866370595594</v>
      </c>
      <c r="S6" s="261">
        <v>0.61239477090322014</v>
      </c>
      <c r="T6" s="261">
        <v>0.61772587424399827</v>
      </c>
      <c r="U6" s="261">
        <v>0.62113709580683651</v>
      </c>
      <c r="V6" s="261">
        <v>0.61128547350017959</v>
      </c>
      <c r="W6" s="261">
        <v>0.6685905795759548</v>
      </c>
      <c r="DA6" s="67" t="s">
        <v>1845</v>
      </c>
    </row>
    <row r="7" spans="1:105" ht="12" customHeight="1" x14ac:dyDescent="0.3">
      <c r="A7" s="202" t="s">
        <v>93</v>
      </c>
      <c r="B7" s="226">
        <v>0.68449559646173452</v>
      </c>
      <c r="C7" s="226">
        <v>0.64499428180680629</v>
      </c>
      <c r="D7" s="226">
        <v>0.78650522819904123</v>
      </c>
      <c r="E7" s="226">
        <v>0.83187363563088945</v>
      </c>
      <c r="F7" s="226">
        <v>0.98179138253331444</v>
      </c>
      <c r="G7" s="226">
        <v>1.0543533178656439</v>
      </c>
      <c r="H7" s="226">
        <v>1.0966643588641589</v>
      </c>
      <c r="I7" s="226">
        <v>1.0945484620200661</v>
      </c>
      <c r="J7" s="226">
        <v>1.335470211031877</v>
      </c>
      <c r="K7" s="226">
        <v>1.100493018795639</v>
      </c>
      <c r="L7" s="226">
        <v>0.82204098388394964</v>
      </c>
      <c r="M7" s="226">
        <v>0.77690241511044511</v>
      </c>
      <c r="N7" s="226">
        <v>0.79563457832063222</v>
      </c>
      <c r="O7" s="226">
        <v>0.89016148380548799</v>
      </c>
      <c r="P7" s="226">
        <v>0.85708889519632714</v>
      </c>
      <c r="Q7" s="226">
        <v>0.80975911516091359</v>
      </c>
      <c r="R7" s="226">
        <v>0.89702012918833829</v>
      </c>
      <c r="S7" s="226">
        <v>0.85735267926450798</v>
      </c>
      <c r="T7" s="226">
        <v>0.86481622394159741</v>
      </c>
      <c r="U7" s="226">
        <v>0.86959193412957092</v>
      </c>
      <c r="V7" s="226">
        <v>0.85579966290025133</v>
      </c>
      <c r="W7" s="226">
        <v>0.9360268114063367</v>
      </c>
      <c r="DA7" s="174" t="s">
        <v>1846</v>
      </c>
    </row>
    <row r="8" spans="1:105" ht="12" customHeight="1" x14ac:dyDescent="0.3">
      <c r="A8" s="202" t="s">
        <v>94</v>
      </c>
      <c r="B8" s="226">
        <v>3.911403408352768</v>
      </c>
      <c r="C8" s="226">
        <v>3.6856816103246071</v>
      </c>
      <c r="D8" s="226">
        <v>4.4943155897088074</v>
      </c>
      <c r="E8" s="226">
        <v>4.7535636321765118</v>
      </c>
      <c r="F8" s="226">
        <v>5.6102364716189399</v>
      </c>
      <c r="G8" s="226">
        <v>6.0248761020893946</v>
      </c>
      <c r="H8" s="226">
        <v>6.2666534792237627</v>
      </c>
      <c r="I8" s="226">
        <v>6.2545626401146643</v>
      </c>
      <c r="J8" s="226">
        <v>7.6312583487535806</v>
      </c>
      <c r="K8" s="226">
        <v>6.288531535975082</v>
      </c>
      <c r="L8" s="226">
        <v>4.697377050765426</v>
      </c>
      <c r="M8" s="226">
        <v>4.4394423720596867</v>
      </c>
      <c r="N8" s="226">
        <v>4.5464833046893274</v>
      </c>
      <c r="O8" s="226">
        <v>5.0866370503170746</v>
      </c>
      <c r="P8" s="226">
        <v>4.8976508296932968</v>
      </c>
      <c r="Q8" s="226">
        <v>4.6271949437766482</v>
      </c>
      <c r="R8" s="226">
        <v>5.1258293096476466</v>
      </c>
      <c r="S8" s="226">
        <v>4.8991581672257611</v>
      </c>
      <c r="T8" s="226">
        <v>4.9418069939519862</v>
      </c>
      <c r="U8" s="226">
        <v>4.9690967664546921</v>
      </c>
      <c r="V8" s="226">
        <v>4.8902837880014367</v>
      </c>
      <c r="W8" s="226">
        <v>5.3487246366076384</v>
      </c>
      <c r="DA8" s="174" t="s">
        <v>1847</v>
      </c>
    </row>
    <row r="9" spans="1:105" ht="12" customHeight="1" x14ac:dyDescent="0.3">
      <c r="A9" s="202" t="s">
        <v>95</v>
      </c>
      <c r="B9" s="226">
        <v>1.955701704176384</v>
      </c>
      <c r="C9" s="226">
        <v>1.842840805162304</v>
      </c>
      <c r="D9" s="226">
        <v>2.2471577948544041</v>
      </c>
      <c r="E9" s="226">
        <v>2.3767818160882559</v>
      </c>
      <c r="F9" s="226">
        <v>2.80511823580947</v>
      </c>
      <c r="G9" s="226">
        <v>3.0124380510446969</v>
      </c>
      <c r="H9" s="226">
        <v>3.1333267396118809</v>
      </c>
      <c r="I9" s="226">
        <v>3.1272813200573322</v>
      </c>
      <c r="J9" s="226">
        <v>3.8156291743767912</v>
      </c>
      <c r="K9" s="226">
        <v>3.144265767987541</v>
      </c>
      <c r="L9" s="226">
        <v>2.348688525382713</v>
      </c>
      <c r="M9" s="226">
        <v>2.2197211860298429</v>
      </c>
      <c r="N9" s="226">
        <v>2.2732416523446641</v>
      </c>
      <c r="O9" s="226">
        <v>2.5433185251585382</v>
      </c>
      <c r="P9" s="226">
        <v>2.448825414846648</v>
      </c>
      <c r="Q9" s="226">
        <v>2.3135974718883241</v>
      </c>
      <c r="R9" s="226">
        <v>2.5629146548238242</v>
      </c>
      <c r="S9" s="226">
        <v>2.449579083612881</v>
      </c>
      <c r="T9" s="226">
        <v>2.4709034969759931</v>
      </c>
      <c r="U9" s="226">
        <v>2.4845483832273461</v>
      </c>
      <c r="V9" s="226">
        <v>2.4451418940007179</v>
      </c>
      <c r="W9" s="226">
        <v>2.6743623183038192</v>
      </c>
      <c r="DA9" s="174" t="s">
        <v>1848</v>
      </c>
    </row>
    <row r="10" spans="1:105" ht="12" customHeight="1" x14ac:dyDescent="0.3">
      <c r="A10" s="56" t="s">
        <v>96</v>
      </c>
      <c r="B10" s="262">
        <v>1.2399786371520829</v>
      </c>
      <c r="C10" s="262">
        <v>1.1934031465173509</v>
      </c>
      <c r="D10" s="262">
        <v>1.347146576603854</v>
      </c>
      <c r="E10" s="262">
        <v>1.3783603914910461</v>
      </c>
      <c r="F10" s="262">
        <v>1.578723196133528</v>
      </c>
      <c r="G10" s="262">
        <v>1.6855221673797851</v>
      </c>
      <c r="H10" s="262">
        <v>1.7699384959071389</v>
      </c>
      <c r="I10" s="262">
        <v>1.721889298809681</v>
      </c>
      <c r="J10" s="262">
        <v>1.9939108523475919</v>
      </c>
      <c r="K10" s="262">
        <v>1.574894298361758</v>
      </c>
      <c r="L10" s="262">
        <v>1.2947695815464511</v>
      </c>
      <c r="M10" s="262">
        <v>1.1858376449590211</v>
      </c>
      <c r="N10" s="262">
        <v>1.233392866769526</v>
      </c>
      <c r="O10" s="262">
        <v>1.2842945704990381</v>
      </c>
      <c r="P10" s="262">
        <v>1.300906429924269</v>
      </c>
      <c r="Q10" s="262">
        <v>1.211982433018616</v>
      </c>
      <c r="R10" s="262">
        <v>1.375230610188884</v>
      </c>
      <c r="S10" s="262">
        <v>1.305169803536167</v>
      </c>
      <c r="T10" s="262">
        <v>1.2892693405322611</v>
      </c>
      <c r="U10" s="262">
        <v>1.3301031278848019</v>
      </c>
      <c r="V10" s="262">
        <v>1.3191294307758319</v>
      </c>
      <c r="W10" s="262">
        <v>1.448975435150319</v>
      </c>
      <c r="DA10" s="68" t="s">
        <v>1849</v>
      </c>
    </row>
    <row r="11" spans="1:105" ht="12" customHeight="1" x14ac:dyDescent="0.3">
      <c r="A11" s="37" t="s">
        <v>160</v>
      </c>
      <c r="B11" s="228">
        <v>8.4760390596539462E-3</v>
      </c>
      <c r="C11" s="228">
        <v>2.6985046566284708E-3</v>
      </c>
      <c r="D11" s="228">
        <v>3.9257889472337744E-3</v>
      </c>
      <c r="E11" s="228">
        <v>1.2718324187945799E-2</v>
      </c>
      <c r="F11" s="228">
        <v>1.5929169720083559E-2</v>
      </c>
      <c r="G11" s="228">
        <v>1.0787431999684551E-2</v>
      </c>
      <c r="H11" s="228">
        <v>1.086068497322233E-2</v>
      </c>
      <c r="I11" s="228">
        <v>1.182898446509182E-2</v>
      </c>
      <c r="J11" s="228">
        <v>8.5070935962932928E-3</v>
      </c>
      <c r="K11" s="228">
        <v>8.2846003319043491E-3</v>
      </c>
      <c r="L11" s="228">
        <v>4.4380248007702804E-3</v>
      </c>
      <c r="M11" s="228">
        <v>5.2102198916796263E-3</v>
      </c>
      <c r="N11" s="228">
        <v>5.2055098856545259E-3</v>
      </c>
      <c r="O11" s="228">
        <v>1.385161295167415E-2</v>
      </c>
      <c r="P11" s="228">
        <v>5.7741268399062072E-3</v>
      </c>
      <c r="Q11" s="228">
        <v>1.190600645747329E-2</v>
      </c>
      <c r="R11" s="228">
        <v>6.0960090689008983E-3</v>
      </c>
      <c r="S11" s="228">
        <v>7.9712576350133343E-3</v>
      </c>
      <c r="T11" s="228">
        <v>8.6735852154437385E-3</v>
      </c>
      <c r="U11" s="228">
        <v>7.826663572177971E-3</v>
      </c>
      <c r="V11" s="228">
        <v>2.325439794775325E-2</v>
      </c>
      <c r="W11" s="228">
        <v>2.1332646100728419E-2</v>
      </c>
      <c r="DA11" s="69" t="s">
        <v>1850</v>
      </c>
    </row>
    <row r="12" spans="1:105" ht="12" customHeight="1" x14ac:dyDescent="0.3">
      <c r="A12" s="37" t="s">
        <v>162</v>
      </c>
      <c r="B12" s="228">
        <v>0.29689845741989468</v>
      </c>
      <c r="C12" s="228">
        <v>0.2415076149280872</v>
      </c>
      <c r="D12" s="228">
        <v>0.42885022524168842</v>
      </c>
      <c r="E12" s="228">
        <v>0.59030901538462255</v>
      </c>
      <c r="F12" s="228">
        <v>0.62877144329734891</v>
      </c>
      <c r="G12" s="228">
        <v>0.69391488415125524</v>
      </c>
      <c r="H12" s="228">
        <v>0.65202886527559678</v>
      </c>
      <c r="I12" s="228">
        <v>0.67256775748790865</v>
      </c>
      <c r="J12" s="228">
        <v>0.98046320619792704</v>
      </c>
      <c r="K12" s="228">
        <v>0.82761147951830916</v>
      </c>
      <c r="L12" s="228">
        <v>0.47077155379873781</v>
      </c>
      <c r="M12" s="228">
        <v>0.44573908912572369</v>
      </c>
      <c r="N12" s="228">
        <v>0.49044455063385989</v>
      </c>
      <c r="O12" s="228">
        <v>0.73601069529059815</v>
      </c>
      <c r="P12" s="228">
        <v>0.74138217367028614</v>
      </c>
      <c r="Q12" s="228">
        <v>0.7211386665293118</v>
      </c>
      <c r="R12" s="228">
        <v>0.86637049635129004</v>
      </c>
      <c r="S12" s="228">
        <v>1.017243803615276</v>
      </c>
      <c r="T12" s="228">
        <v>0.99388478736750951</v>
      </c>
      <c r="U12" s="228">
        <v>1.0400486989036559</v>
      </c>
      <c r="V12" s="228">
        <v>1.124746549785768</v>
      </c>
      <c r="W12" s="228">
        <v>1.2676147491071961</v>
      </c>
      <c r="DA12" s="69" t="s">
        <v>1851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1852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4.0237336541954823E-3</v>
      </c>
      <c r="M14" s="228">
        <v>4.1151690811879124E-3</v>
      </c>
      <c r="N14" s="228">
        <v>5.9273922286731734E-3</v>
      </c>
      <c r="O14" s="228">
        <v>7.4935457876411154E-3</v>
      </c>
      <c r="P14" s="228">
        <v>1.2264095771297921E-2</v>
      </c>
      <c r="Q14" s="228">
        <v>1.490900386403516E-2</v>
      </c>
      <c r="R14" s="228">
        <v>2.2430331981046089E-2</v>
      </c>
      <c r="S14" s="228">
        <v>1.99613248175118E-2</v>
      </c>
      <c r="T14" s="228">
        <v>1.8771405717324621E-2</v>
      </c>
      <c r="U14" s="228">
        <v>2.065775285198276E-2</v>
      </c>
      <c r="V14" s="228">
        <v>1.7193024938888021E-2</v>
      </c>
      <c r="W14" s="228">
        <v>9.7967109045215602E-3</v>
      </c>
      <c r="DA14" s="69" t="s">
        <v>1853</v>
      </c>
    </row>
    <row r="15" spans="1:105" ht="12" customHeight="1" x14ac:dyDescent="0.3">
      <c r="A15" s="37" t="s">
        <v>38</v>
      </c>
      <c r="B15" s="228">
        <v>0.9346041406725345</v>
      </c>
      <c r="C15" s="228">
        <v>0.94919702693263519</v>
      </c>
      <c r="D15" s="228">
        <v>0.91437056241493131</v>
      </c>
      <c r="E15" s="228">
        <v>0.77533305191847779</v>
      </c>
      <c r="F15" s="228">
        <v>0.93402258311609554</v>
      </c>
      <c r="G15" s="228">
        <v>0.9808198512288453</v>
      </c>
      <c r="H15" s="228">
        <v>1.1070489456583199</v>
      </c>
      <c r="I15" s="228">
        <v>1.03749255685668</v>
      </c>
      <c r="J15" s="228">
        <v>1.004940552553371</v>
      </c>
      <c r="K15" s="228">
        <v>0.73899821851154457</v>
      </c>
      <c r="L15" s="228">
        <v>0.81553626929274736</v>
      </c>
      <c r="M15" s="228">
        <v>0.73077316686043015</v>
      </c>
      <c r="N15" s="228">
        <v>0.73181541402133876</v>
      </c>
      <c r="O15" s="228">
        <v>0.52693871646912438</v>
      </c>
      <c r="P15" s="228">
        <v>0.54148603364277814</v>
      </c>
      <c r="Q15" s="228">
        <v>0.46402875616779532</v>
      </c>
      <c r="R15" s="228">
        <v>0.48033377278764688</v>
      </c>
      <c r="S15" s="228">
        <v>0.25999341746836607</v>
      </c>
      <c r="T15" s="228">
        <v>0.26793956223198301</v>
      </c>
      <c r="U15" s="228">
        <v>0.26157001255698581</v>
      </c>
      <c r="V15" s="228">
        <v>0.15393545810342171</v>
      </c>
      <c r="W15" s="228">
        <v>0.15023132903787359</v>
      </c>
      <c r="DA15" s="69" t="s">
        <v>1854</v>
      </c>
    </row>
    <row r="16" spans="1:105" ht="12" customHeight="1" x14ac:dyDescent="0.3">
      <c r="A16" s="57" t="s">
        <v>1855</v>
      </c>
      <c r="B16" s="263">
        <v>3.354255596776011</v>
      </c>
      <c r="C16" s="263">
        <v>3.2359082925770002</v>
      </c>
      <c r="D16" s="263">
        <v>3.4763266688072911</v>
      </c>
      <c r="E16" s="263">
        <v>3.3778273515795898</v>
      </c>
      <c r="F16" s="263">
        <v>3.784810528316493</v>
      </c>
      <c r="G16" s="263">
        <v>4.0080276093094351</v>
      </c>
      <c r="H16" s="263">
        <v>4.2987056161526036</v>
      </c>
      <c r="I16" s="263">
        <v>4.0767067072336642</v>
      </c>
      <c r="J16" s="263">
        <v>4.3433244501637702</v>
      </c>
      <c r="K16" s="263">
        <v>3.27591364758353</v>
      </c>
      <c r="L16" s="263">
        <v>3.0944643196766641</v>
      </c>
      <c r="M16" s="263">
        <v>2.7703478667715689</v>
      </c>
      <c r="N16" s="263">
        <v>2.877349377001361</v>
      </c>
      <c r="O16" s="263">
        <v>2.550742609950158</v>
      </c>
      <c r="P16" s="263">
        <v>2.677347970644337</v>
      </c>
      <c r="Q16" s="263">
        <v>2.3922799137691082</v>
      </c>
      <c r="R16" s="263">
        <v>2.6593545699673382</v>
      </c>
      <c r="S16" s="263">
        <v>1.973105469612447</v>
      </c>
      <c r="T16" s="263">
        <v>1.9574987752741271</v>
      </c>
      <c r="U16" s="263">
        <v>2.0050272341093609</v>
      </c>
      <c r="V16" s="263">
        <v>1.574576511376504</v>
      </c>
      <c r="W16" s="263">
        <v>1.644448860529909</v>
      </c>
      <c r="DA16" s="70" t="s">
        <v>1856</v>
      </c>
    </row>
    <row r="17" spans="1:105" ht="12" customHeight="1" x14ac:dyDescent="0.3">
      <c r="A17" s="57" t="s">
        <v>1857</v>
      </c>
      <c r="B17" s="296">
        <f t="shared" ref="B17:W17" si="0">B18+B29</f>
        <v>78.69642351370166</v>
      </c>
      <c r="C17" s="296">
        <f t="shared" si="0"/>
        <v>73.887594603614033</v>
      </c>
      <c r="D17" s="296">
        <f t="shared" si="0"/>
        <v>91.719478060702684</v>
      </c>
      <c r="E17" s="296">
        <f t="shared" si="0"/>
        <v>98.020205519915748</v>
      </c>
      <c r="F17" s="296">
        <f t="shared" si="0"/>
        <v>116.38326235419349</v>
      </c>
      <c r="G17" s="296">
        <f t="shared" si="0"/>
        <v>125.17684777110753</v>
      </c>
      <c r="H17" s="296">
        <f t="shared" si="0"/>
        <v>129.76503745893478</v>
      </c>
      <c r="I17" s="296">
        <f t="shared" si="0"/>
        <v>130.24790900633235</v>
      </c>
      <c r="J17" s="296">
        <f t="shared" si="0"/>
        <v>161.05612627713225</v>
      </c>
      <c r="K17" s="296">
        <f t="shared" si="0"/>
        <v>133.7633155829628</v>
      </c>
      <c r="L17" s="296">
        <f t="shared" si="0"/>
        <v>97.713326299479519</v>
      </c>
      <c r="M17" s="296">
        <f t="shared" si="0"/>
        <v>92.882548927237778</v>
      </c>
      <c r="N17" s="296">
        <f t="shared" si="0"/>
        <v>94.973560698359918</v>
      </c>
      <c r="O17" s="296">
        <f t="shared" si="0"/>
        <v>108.50662547593186</v>
      </c>
      <c r="P17" s="296">
        <f t="shared" si="0"/>
        <v>103.69758269134593</v>
      </c>
      <c r="Q17" s="296">
        <f t="shared" si="0"/>
        <v>98.430482762698503</v>
      </c>
      <c r="R17" s="296">
        <f t="shared" si="0"/>
        <v>108.97497798153748</v>
      </c>
      <c r="S17" s="296">
        <f t="shared" si="0"/>
        <v>105.9975153851577</v>
      </c>
      <c r="T17" s="296">
        <f t="shared" si="0"/>
        <v>107.05315686552974</v>
      </c>
      <c r="U17" s="296">
        <f t="shared" si="0"/>
        <v>107.49229854399289</v>
      </c>
      <c r="V17" s="296">
        <f t="shared" si="0"/>
        <v>107.06181902536902</v>
      </c>
      <c r="W17" s="296">
        <f t="shared" si="0"/>
        <v>117.34265647249507</v>
      </c>
      <c r="DA17" s="70"/>
    </row>
    <row r="18" spans="1:105" ht="12" customHeight="1" x14ac:dyDescent="0.3">
      <c r="A18" s="60" t="s">
        <v>1858</v>
      </c>
      <c r="B18" s="331">
        <v>50.744293540568357</v>
      </c>
      <c r="C18" s="331">
        <v>46.921692165472493</v>
      </c>
      <c r="D18" s="331">
        <v>62.750089153975381</v>
      </c>
      <c r="E18" s="331">
        <v>69.871644256752617</v>
      </c>
      <c r="F18" s="331">
        <v>84.843174618222847</v>
      </c>
      <c r="G18" s="331">
        <v>91.776617693529062</v>
      </c>
      <c r="H18" s="331">
        <v>93.942490657663228</v>
      </c>
      <c r="I18" s="331">
        <v>96.275353112718619</v>
      </c>
      <c r="J18" s="331">
        <v>124.861755859101</v>
      </c>
      <c r="K18" s="331">
        <v>106.46403518643351</v>
      </c>
      <c r="L18" s="331">
        <v>71.926123635507437</v>
      </c>
      <c r="M18" s="331">
        <v>69.796316704141461</v>
      </c>
      <c r="N18" s="331">
        <v>70.995649223348678</v>
      </c>
      <c r="O18" s="331">
        <v>87.250437059680635</v>
      </c>
      <c r="P18" s="331">
        <v>81.386349602643207</v>
      </c>
      <c r="Q18" s="331">
        <v>78.494816814622681</v>
      </c>
      <c r="R18" s="331">
        <v>86.813689898476426</v>
      </c>
      <c r="S18" s="331">
        <v>89.554969805054043</v>
      </c>
      <c r="T18" s="331">
        <v>90.740667071578741</v>
      </c>
      <c r="U18" s="331">
        <v>90.783738259748276</v>
      </c>
      <c r="V18" s="331">
        <v>93.940348097231549</v>
      </c>
      <c r="W18" s="331">
        <v>103.6389159680792</v>
      </c>
      <c r="DA18" s="72" t="s">
        <v>1859</v>
      </c>
    </row>
    <row r="19" spans="1:105" ht="12" customHeight="1" x14ac:dyDescent="0.3">
      <c r="A19" s="64" t="s">
        <v>30</v>
      </c>
      <c r="B19" s="231">
        <v>5.0278745464543642</v>
      </c>
      <c r="C19" s="231">
        <v>5.4314669896094108</v>
      </c>
      <c r="D19" s="231">
        <v>5.5253305261398911</v>
      </c>
      <c r="E19" s="231">
        <v>6.4147578576755233</v>
      </c>
      <c r="F19" s="231">
        <v>8.1301027358017564</v>
      </c>
      <c r="G19" s="231">
        <v>6.125085134599896</v>
      </c>
      <c r="H19" s="231">
        <v>4.321528616338119</v>
      </c>
      <c r="I19" s="231">
        <v>6.4263631311896807</v>
      </c>
      <c r="J19" s="231">
        <v>7.6883245981580082</v>
      </c>
      <c r="K19" s="231">
        <v>7.068081289853084</v>
      </c>
      <c r="L19" s="231">
        <v>3.835173776355151</v>
      </c>
      <c r="M19" s="231">
        <v>3.899621820912444</v>
      </c>
      <c r="N19" s="231">
        <v>3.6303428329703178</v>
      </c>
      <c r="O19" s="231">
        <v>4.6807168571085134</v>
      </c>
      <c r="P19" s="231">
        <v>4.1222198267662664</v>
      </c>
      <c r="Q19" s="231">
        <v>4.8103545749146086</v>
      </c>
      <c r="R19" s="231">
        <v>4.2504262236521448</v>
      </c>
      <c r="S19" s="231">
        <v>4.384298617635781</v>
      </c>
      <c r="T19" s="231">
        <v>4.4041842153744559</v>
      </c>
      <c r="U19" s="231">
        <v>3.8206515138779151</v>
      </c>
      <c r="V19" s="231">
        <v>4.9768402691797462</v>
      </c>
      <c r="W19" s="231">
        <v>4.2514555266998366</v>
      </c>
      <c r="DA19" s="73" t="s">
        <v>1860</v>
      </c>
    </row>
    <row r="20" spans="1:105" ht="12" customHeight="1" x14ac:dyDescent="0.3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1861</v>
      </c>
    </row>
    <row r="21" spans="1:105" ht="12" customHeight="1" x14ac:dyDescent="0.3">
      <c r="A21" s="64" t="s">
        <v>33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0.28063522434287902</v>
      </c>
      <c r="K21" s="231">
        <v>0.2360386552137371</v>
      </c>
      <c r="L21" s="231">
        <v>0.15991153873399799</v>
      </c>
      <c r="M21" s="231">
        <v>0.1711567140366059</v>
      </c>
      <c r="N21" s="231">
        <v>0.18147666516583291</v>
      </c>
      <c r="O21" s="231">
        <v>0.1940944345290688</v>
      </c>
      <c r="P21" s="231">
        <v>0.18907527638294561</v>
      </c>
      <c r="Q21" s="231">
        <v>0.1837498415854058</v>
      </c>
      <c r="R21" s="231">
        <v>0.1945904513499282</v>
      </c>
      <c r="S21" s="231">
        <v>0.20284141561086791</v>
      </c>
      <c r="T21" s="231">
        <v>0.14454625845296271</v>
      </c>
      <c r="U21" s="231">
        <v>0.1580013831406355</v>
      </c>
      <c r="V21" s="231">
        <v>0.16131026903365361</v>
      </c>
      <c r="W21" s="231">
        <v>0.15936691100627121</v>
      </c>
      <c r="DA21" s="73" t="s">
        <v>1862</v>
      </c>
    </row>
    <row r="22" spans="1:105" ht="12" customHeight="1" x14ac:dyDescent="0.3">
      <c r="A22" s="64" t="s">
        <v>160</v>
      </c>
      <c r="B22" s="231">
        <v>0.47285188935527028</v>
      </c>
      <c r="C22" s="231">
        <v>0.15321673439350789</v>
      </c>
      <c r="D22" s="231">
        <v>0.1781643916802832</v>
      </c>
      <c r="E22" s="231">
        <v>0.5252843311991382</v>
      </c>
      <c r="F22" s="231">
        <v>0.55133038908517895</v>
      </c>
      <c r="G22" s="231">
        <v>0.36364087563431641</v>
      </c>
      <c r="H22" s="231">
        <v>0.37840729578999938</v>
      </c>
      <c r="I22" s="231">
        <v>0.36921240008739581</v>
      </c>
      <c r="J22" s="231">
        <v>0.22236803504478861</v>
      </c>
      <c r="K22" s="231">
        <v>0.17959338816935591</v>
      </c>
      <c r="L22" s="231">
        <v>0.1312836123886347</v>
      </c>
      <c r="M22" s="231">
        <v>0.1377224542901164</v>
      </c>
      <c r="N22" s="231">
        <v>0.14753749464866031</v>
      </c>
      <c r="O22" s="231">
        <v>0.29318338679404787</v>
      </c>
      <c r="P22" s="231">
        <v>0.14894981551409869</v>
      </c>
      <c r="Q22" s="231">
        <v>0.28403688724784842</v>
      </c>
      <c r="R22" s="231">
        <v>0.15293096112366089</v>
      </c>
      <c r="S22" s="231">
        <v>0.16447456955565609</v>
      </c>
      <c r="T22" s="231">
        <v>0.16529173538061409</v>
      </c>
      <c r="U22" s="231">
        <v>0.16687577714032009</v>
      </c>
      <c r="V22" s="231">
        <v>0.47147645649008052</v>
      </c>
      <c r="W22" s="231">
        <v>0.42520519320870442</v>
      </c>
      <c r="DA22" s="73" t="s">
        <v>1863</v>
      </c>
    </row>
    <row r="23" spans="1:105" ht="12" customHeight="1" x14ac:dyDescent="0.3">
      <c r="A23" s="64" t="s">
        <v>70</v>
      </c>
      <c r="B23" s="231">
        <v>6.862118369838635</v>
      </c>
      <c r="C23" s="231">
        <v>7.412950194003983</v>
      </c>
      <c r="D23" s="231">
        <v>10.593382734894179</v>
      </c>
      <c r="E23" s="231">
        <v>7.5029846087489229</v>
      </c>
      <c r="F23" s="231">
        <v>7.6524731467196574</v>
      </c>
      <c r="G23" s="231">
        <v>7.7896403596162864</v>
      </c>
      <c r="H23" s="231">
        <v>5.111684663601161</v>
      </c>
      <c r="I23" s="231">
        <v>5.6522876507662092</v>
      </c>
      <c r="J23" s="231">
        <v>5.6126166373586504</v>
      </c>
      <c r="K23" s="231">
        <v>2.6682084452725841</v>
      </c>
      <c r="L23" s="231">
        <v>2.781019092232472</v>
      </c>
      <c r="M23" s="231">
        <v>1.4882918808359149</v>
      </c>
      <c r="N23" s="231">
        <v>3.6294764942181579</v>
      </c>
      <c r="O23" s="231">
        <v>3.2067201571346282</v>
      </c>
      <c r="P23" s="231">
        <v>1.9729201616815859</v>
      </c>
      <c r="Q23" s="231">
        <v>1.757573418238495</v>
      </c>
      <c r="R23" s="231">
        <v>1.3536508553798541</v>
      </c>
      <c r="S23" s="231">
        <v>1.305214186442071</v>
      </c>
      <c r="T23" s="231">
        <v>1.616125429930263</v>
      </c>
      <c r="U23" s="231">
        <v>1.531027043006423</v>
      </c>
      <c r="V23" s="231">
        <v>1.6763744589337779</v>
      </c>
      <c r="W23" s="231">
        <v>1.5427436693897709</v>
      </c>
      <c r="DA23" s="73" t="s">
        <v>1864</v>
      </c>
    </row>
    <row r="24" spans="1:105" ht="12" customHeight="1" x14ac:dyDescent="0.3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1865</v>
      </c>
    </row>
    <row r="25" spans="1:105" ht="12" customHeight="1" x14ac:dyDescent="0.3">
      <c r="A25" s="64" t="s">
        <v>162</v>
      </c>
      <c r="B25" s="231">
        <v>16.563042660564879</v>
      </c>
      <c r="C25" s="231">
        <v>13.71241216855195</v>
      </c>
      <c r="D25" s="231">
        <v>19.462543842550591</v>
      </c>
      <c r="E25" s="231">
        <v>24.380576541760231</v>
      </c>
      <c r="F25" s="231">
        <v>21.76264115270903</v>
      </c>
      <c r="G25" s="231">
        <v>23.391648364117291</v>
      </c>
      <c r="H25" s="231">
        <v>22.717948296474301</v>
      </c>
      <c r="I25" s="231">
        <v>20.9925337797441</v>
      </c>
      <c r="J25" s="231">
        <v>25.628456314497772</v>
      </c>
      <c r="K25" s="231">
        <v>17.940943888645119</v>
      </c>
      <c r="L25" s="231">
        <v>13.926147997591571</v>
      </c>
      <c r="M25" s="231">
        <v>11.782282245989</v>
      </c>
      <c r="N25" s="231">
        <v>13.90045583507897</v>
      </c>
      <c r="O25" s="231">
        <v>15.57841019055177</v>
      </c>
      <c r="P25" s="231">
        <v>19.124750989263749</v>
      </c>
      <c r="Q25" s="231">
        <v>17.203919958104841</v>
      </c>
      <c r="R25" s="231">
        <v>21.734690877038759</v>
      </c>
      <c r="S25" s="231">
        <v>20.98925218498486</v>
      </c>
      <c r="T25" s="231">
        <v>18.940373235724731</v>
      </c>
      <c r="U25" s="231">
        <v>22.175341164565861</v>
      </c>
      <c r="V25" s="231">
        <v>22.803923753858051</v>
      </c>
      <c r="W25" s="231">
        <v>25.266268974008071</v>
      </c>
      <c r="DA25" s="73" t="s">
        <v>1866</v>
      </c>
    </row>
    <row r="26" spans="1:105" ht="12" customHeight="1" x14ac:dyDescent="0.3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1867</v>
      </c>
    </row>
    <row r="27" spans="1:105" ht="12" customHeight="1" x14ac:dyDescent="0.3">
      <c r="A27" s="64" t="s">
        <v>73</v>
      </c>
      <c r="B27" s="231">
        <v>21.81840607435522</v>
      </c>
      <c r="C27" s="231">
        <v>20.211646078913638</v>
      </c>
      <c r="D27" s="231">
        <v>26.990667658710429</v>
      </c>
      <c r="E27" s="231">
        <v>31.048040917368791</v>
      </c>
      <c r="F27" s="231">
        <v>38.276760049981583</v>
      </c>
      <c r="G27" s="231">
        <v>44.381915227204132</v>
      </c>
      <c r="H27" s="231">
        <v>51.215120701904198</v>
      </c>
      <c r="I27" s="231">
        <v>53.740621751623181</v>
      </c>
      <c r="J27" s="231">
        <v>71.945071909908194</v>
      </c>
      <c r="K27" s="231">
        <v>65.550897504826651</v>
      </c>
      <c r="L27" s="231">
        <v>41.88775006444601</v>
      </c>
      <c r="M27" s="231">
        <v>42.542502812978533</v>
      </c>
      <c r="N27" s="231">
        <v>41.849757425588429</v>
      </c>
      <c r="O27" s="231">
        <v>56.399060945552208</v>
      </c>
      <c r="P27" s="231">
        <v>52.589960840559371</v>
      </c>
      <c r="Q27" s="231">
        <v>49.470985093021469</v>
      </c>
      <c r="R27" s="231">
        <v>53.924732881729057</v>
      </c>
      <c r="S27" s="231">
        <v>57.665919070392</v>
      </c>
      <c r="T27" s="231">
        <v>60.014817840460317</v>
      </c>
      <c r="U27" s="231">
        <v>57.83481285892038</v>
      </c>
      <c r="V27" s="231">
        <v>58.984185437266753</v>
      </c>
      <c r="W27" s="231">
        <v>67.030151359687153</v>
      </c>
      <c r="DA27" s="73" t="s">
        <v>1868</v>
      </c>
    </row>
    <row r="28" spans="1:105" ht="12" customHeight="1" x14ac:dyDescent="0.3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8.4698671439256543</v>
      </c>
      <c r="G28" s="231">
        <v>9.7246877323571486</v>
      </c>
      <c r="H28" s="231">
        <v>10.19780108355544</v>
      </c>
      <c r="I28" s="231">
        <v>9.0943343993080461</v>
      </c>
      <c r="J28" s="231">
        <v>13.484283139790749</v>
      </c>
      <c r="K28" s="231">
        <v>12.820272014452939</v>
      </c>
      <c r="L28" s="231">
        <v>9.2048375537595977</v>
      </c>
      <c r="M28" s="231">
        <v>9.774738775098859</v>
      </c>
      <c r="N28" s="231">
        <v>7.6566024756783087</v>
      </c>
      <c r="O28" s="231">
        <v>6.8982510880103929</v>
      </c>
      <c r="P28" s="231">
        <v>3.2384726924751819</v>
      </c>
      <c r="Q28" s="231">
        <v>4.784197041510021</v>
      </c>
      <c r="R28" s="231">
        <v>5.2026676482030156</v>
      </c>
      <c r="S28" s="231">
        <v>4.842969760432811</v>
      </c>
      <c r="T28" s="231">
        <v>5.4553283562553956</v>
      </c>
      <c r="U28" s="231">
        <v>5.0970285190967406</v>
      </c>
      <c r="V28" s="231">
        <v>4.8662374524694973</v>
      </c>
      <c r="W28" s="231">
        <v>4.9637243340793802</v>
      </c>
      <c r="DA28" s="73" t="s">
        <v>1869</v>
      </c>
    </row>
    <row r="29" spans="1:105" ht="12" customHeight="1" x14ac:dyDescent="0.3">
      <c r="A29" s="60" t="s">
        <v>1870</v>
      </c>
      <c r="B29" s="264">
        <v>27.95212997313331</v>
      </c>
      <c r="C29" s="264">
        <v>26.965902438141541</v>
      </c>
      <c r="D29" s="264">
        <v>28.9693889067273</v>
      </c>
      <c r="E29" s="264">
        <v>28.148561263163131</v>
      </c>
      <c r="F29" s="264">
        <v>31.540087735970641</v>
      </c>
      <c r="G29" s="264">
        <v>33.400230077578478</v>
      </c>
      <c r="H29" s="264">
        <v>35.82254680127155</v>
      </c>
      <c r="I29" s="264">
        <v>33.972555893613723</v>
      </c>
      <c r="J29" s="264">
        <v>36.194370418031262</v>
      </c>
      <c r="K29" s="264">
        <v>27.299280396529301</v>
      </c>
      <c r="L29" s="264">
        <v>25.787202663972089</v>
      </c>
      <c r="M29" s="264">
        <v>23.086232223096321</v>
      </c>
      <c r="N29" s="264">
        <v>23.97791147501124</v>
      </c>
      <c r="O29" s="264">
        <v>21.25618841625122</v>
      </c>
      <c r="P29" s="264">
        <v>22.311233088702721</v>
      </c>
      <c r="Q29" s="264">
        <v>19.935665948075819</v>
      </c>
      <c r="R29" s="264">
        <v>22.161288083061059</v>
      </c>
      <c r="S29" s="264">
        <v>16.442545580103651</v>
      </c>
      <c r="T29" s="264">
        <v>16.312489793950999</v>
      </c>
      <c r="U29" s="264">
        <v>16.708560284244609</v>
      </c>
      <c r="V29" s="264">
        <v>13.12147092813747</v>
      </c>
      <c r="W29" s="264">
        <v>13.70374050441586</v>
      </c>
      <c r="DA29" s="72" t="s">
        <v>1871</v>
      </c>
    </row>
    <row r="30" spans="1:105" ht="12" customHeight="1" x14ac:dyDescent="0.3">
      <c r="A30" s="132" t="s">
        <v>1872</v>
      </c>
      <c r="B30" s="318">
        <v>7.4539013261688876</v>
      </c>
      <c r="C30" s="318">
        <v>7.19090731683775</v>
      </c>
      <c r="D30" s="318">
        <v>7.7251703751272824</v>
      </c>
      <c r="E30" s="318">
        <v>7.5062830035101724</v>
      </c>
      <c r="F30" s="318">
        <v>8.4106900629255108</v>
      </c>
      <c r="G30" s="318">
        <v>8.9067280206876021</v>
      </c>
      <c r="H30" s="318">
        <v>9.552679147005751</v>
      </c>
      <c r="I30" s="318">
        <v>9.0593482382969981</v>
      </c>
      <c r="J30" s="318">
        <v>9.6518321114750059</v>
      </c>
      <c r="K30" s="318">
        <v>7.2798081057411519</v>
      </c>
      <c r="L30" s="318">
        <v>6.8765873770592272</v>
      </c>
      <c r="M30" s="318">
        <v>6.1563285928256866</v>
      </c>
      <c r="N30" s="318">
        <v>6.394109726669666</v>
      </c>
      <c r="O30" s="318">
        <v>5.6683169110003302</v>
      </c>
      <c r="P30" s="318">
        <v>5.9496621569873946</v>
      </c>
      <c r="Q30" s="318">
        <v>5.3161775861535556</v>
      </c>
      <c r="R30" s="318">
        <v>5.9096768221496188</v>
      </c>
      <c r="S30" s="318">
        <v>4.3846788213609766</v>
      </c>
      <c r="T30" s="318">
        <v>4.3499972783869341</v>
      </c>
      <c r="U30" s="318">
        <v>4.4556160757985657</v>
      </c>
      <c r="V30" s="318">
        <v>3.499058914169995</v>
      </c>
      <c r="W30" s="318">
        <v>3.6543308011775628</v>
      </c>
      <c r="DA30" s="139" t="s">
        <v>1873</v>
      </c>
    </row>
    <row r="31" spans="1:105" ht="12" customHeight="1" x14ac:dyDescent="0.3">
      <c r="J31" s="131"/>
    </row>
    <row r="32" spans="1:105" ht="15" customHeight="1" x14ac:dyDescent="0.3">
      <c r="A32" s="34" t="s">
        <v>53</v>
      </c>
      <c r="B32" s="225">
        <v>345.42243910285902</v>
      </c>
      <c r="C32" s="225">
        <v>333.78980857826338</v>
      </c>
      <c r="D32" s="225">
        <v>349.68250916611811</v>
      </c>
      <c r="E32" s="225">
        <v>384.17836413198592</v>
      </c>
      <c r="F32" s="225">
        <v>423.9433345573222</v>
      </c>
      <c r="G32" s="225">
        <v>461.33878278799352</v>
      </c>
      <c r="H32" s="225">
        <v>455.08094144425382</v>
      </c>
      <c r="I32" s="225">
        <v>466.89718686726519</v>
      </c>
      <c r="J32" s="225">
        <v>442.60583801201409</v>
      </c>
      <c r="K32" s="225">
        <v>467.53859891884292</v>
      </c>
      <c r="L32" s="225">
        <v>525.8397410109194</v>
      </c>
      <c r="M32" s="225">
        <v>466.49377462510603</v>
      </c>
      <c r="N32" s="225">
        <v>443.66686417370607</v>
      </c>
      <c r="O32" s="225">
        <v>486.50278043591783</v>
      </c>
      <c r="P32" s="225">
        <v>473.65231485847539</v>
      </c>
      <c r="Q32" s="225">
        <v>469.46995327768218</v>
      </c>
      <c r="R32" s="225">
        <v>484.83443690296241</v>
      </c>
      <c r="S32" s="225">
        <v>463.605995737363</v>
      </c>
      <c r="T32" s="225">
        <v>458.79066537204631</v>
      </c>
      <c r="U32" s="225">
        <v>411.60579937885149</v>
      </c>
      <c r="V32" s="225">
        <v>347.11779614191431</v>
      </c>
      <c r="W32" s="225">
        <v>388.05561766505889</v>
      </c>
      <c r="DA32" s="89" t="s">
        <v>1874</v>
      </c>
    </row>
    <row r="33" spans="1:105" ht="12" customHeight="1" x14ac:dyDescent="0.3">
      <c r="A33" s="55" t="s">
        <v>92</v>
      </c>
      <c r="B33" s="261">
        <v>1.823181816490181</v>
      </c>
      <c r="C33" s="261">
        <v>1.761783372007268</v>
      </c>
      <c r="D33" s="261">
        <v>1.8456669865191331</v>
      </c>
      <c r="E33" s="261">
        <v>2.027740321654274</v>
      </c>
      <c r="F33" s="261">
        <v>2.2376246916470262</v>
      </c>
      <c r="G33" s="261">
        <v>2.4350024341314782</v>
      </c>
      <c r="H33" s="261">
        <v>2.401972783313258</v>
      </c>
      <c r="I33" s="261">
        <v>2.464340369652994</v>
      </c>
      <c r="J33" s="261">
        <v>2.336127663941336</v>
      </c>
      <c r="K33" s="261">
        <v>2.4677258207905148</v>
      </c>
      <c r="L33" s="261">
        <v>2.775446368473526</v>
      </c>
      <c r="M33" s="261">
        <v>2.4622111105741711</v>
      </c>
      <c r="N33" s="261">
        <v>2.3417278895952851</v>
      </c>
      <c r="O33" s="261">
        <v>2.5678210867384559</v>
      </c>
      <c r="P33" s="261">
        <v>2.499994760125253</v>
      </c>
      <c r="Q33" s="261">
        <v>2.477919744952644</v>
      </c>
      <c r="R33" s="261">
        <v>2.5590153658341048</v>
      </c>
      <c r="S33" s="261">
        <v>2.4469690609500732</v>
      </c>
      <c r="T33" s="261">
        <v>2.4215531592345738</v>
      </c>
      <c r="U33" s="261">
        <v>2.1725056743185802</v>
      </c>
      <c r="V33" s="261">
        <v>1.832130117975032</v>
      </c>
      <c r="W33" s="261">
        <v>2.048204939290974</v>
      </c>
      <c r="DA33" s="67" t="s">
        <v>1875</v>
      </c>
    </row>
    <row r="34" spans="1:105" ht="12" customHeight="1" x14ac:dyDescent="0.3">
      <c r="A34" s="202" t="s">
        <v>93</v>
      </c>
      <c r="B34" s="226">
        <v>2.587231998681053</v>
      </c>
      <c r="C34" s="226">
        <v>2.5001029922382161</v>
      </c>
      <c r="D34" s="226">
        <v>2.619140144576606</v>
      </c>
      <c r="E34" s="226">
        <v>2.877515888842785</v>
      </c>
      <c r="F34" s="226">
        <v>3.1753575814029018</v>
      </c>
      <c r="G34" s="226">
        <v>3.4554514297313581</v>
      </c>
      <c r="H34" s="226">
        <v>3.408579873241909</v>
      </c>
      <c r="I34" s="226">
        <v>3.4970841648047228</v>
      </c>
      <c r="J34" s="226">
        <v>3.315140700990856</v>
      </c>
      <c r="K34" s="226">
        <v>3.5018883743650329</v>
      </c>
      <c r="L34" s="226">
        <v>3.938566954864374</v>
      </c>
      <c r="M34" s="226">
        <v>3.494062586170934</v>
      </c>
      <c r="N34" s="226">
        <v>3.3230878420168808</v>
      </c>
      <c r="O34" s="226">
        <v>3.643931078298722</v>
      </c>
      <c r="P34" s="226">
        <v>3.547680424096558</v>
      </c>
      <c r="Q34" s="226">
        <v>3.516354318762811</v>
      </c>
      <c r="R34" s="226">
        <v>3.6314350986388049</v>
      </c>
      <c r="S34" s="226">
        <v>3.472432972406541</v>
      </c>
      <c r="T34" s="226">
        <v>3.436365898021025</v>
      </c>
      <c r="U34" s="226">
        <v>3.0829488025137182</v>
      </c>
      <c r="V34" s="226">
        <v>2.5999303108987659</v>
      </c>
      <c r="W34" s="226">
        <v>2.9065567190614479</v>
      </c>
      <c r="DA34" s="174" t="s">
        <v>1876</v>
      </c>
    </row>
    <row r="35" spans="1:105" ht="12" customHeight="1" x14ac:dyDescent="0.3">
      <c r="A35" s="202" t="s">
        <v>94</v>
      </c>
      <c r="B35" s="226">
        <v>9.2063994317750346</v>
      </c>
      <c r="C35" s="226">
        <v>8.8963598080322193</v>
      </c>
      <c r="D35" s="226">
        <v>9.3199412928804861</v>
      </c>
      <c r="E35" s="226">
        <v>10.239344850972399</v>
      </c>
      <c r="F35" s="226">
        <v>11.299183934031911</v>
      </c>
      <c r="G35" s="226">
        <v>12.29586913559457</v>
      </c>
      <c r="H35" s="226">
        <v>12.129081514209689</v>
      </c>
      <c r="I35" s="226">
        <v>12.44401494884907</v>
      </c>
      <c r="J35" s="226">
        <v>11.79658781331384</v>
      </c>
      <c r="K35" s="226">
        <v>12.461110235313029</v>
      </c>
      <c r="L35" s="226">
        <v>14.01498612948369</v>
      </c>
      <c r="M35" s="226">
        <v>12.433262971511381</v>
      </c>
      <c r="N35" s="226">
        <v>11.8248668987084</v>
      </c>
      <c r="O35" s="226">
        <v>12.966554613493869</v>
      </c>
      <c r="P35" s="226">
        <v>12.624056542734641</v>
      </c>
      <c r="Q35" s="226">
        <v>12.512585813209281</v>
      </c>
      <c r="R35" s="226">
        <v>12.92208895285764</v>
      </c>
      <c r="S35" s="226">
        <v>12.356296211680201</v>
      </c>
      <c r="T35" s="226">
        <v>12.22795523054751</v>
      </c>
      <c r="U35" s="226">
        <v>10.97035678212203</v>
      </c>
      <c r="V35" s="226">
        <v>9.2515850720443531</v>
      </c>
      <c r="W35" s="226">
        <v>10.34268366363383</v>
      </c>
      <c r="DA35" s="174" t="s">
        <v>1877</v>
      </c>
    </row>
    <row r="36" spans="1:105" ht="12" customHeight="1" x14ac:dyDescent="0.3">
      <c r="A36" s="202" t="s">
        <v>95</v>
      </c>
      <c r="B36" s="226">
        <v>7.2927272659607203</v>
      </c>
      <c r="C36" s="226">
        <v>7.0471334880290692</v>
      </c>
      <c r="D36" s="226">
        <v>7.3826679460765323</v>
      </c>
      <c r="E36" s="226">
        <v>8.1109612866170924</v>
      </c>
      <c r="F36" s="226">
        <v>8.9504987665881028</v>
      </c>
      <c r="G36" s="226">
        <v>9.7400097365259093</v>
      </c>
      <c r="H36" s="226">
        <v>9.6078911332530357</v>
      </c>
      <c r="I36" s="226">
        <v>9.8573614786119776</v>
      </c>
      <c r="J36" s="226">
        <v>9.3445106557653403</v>
      </c>
      <c r="K36" s="226">
        <v>9.8709032831620611</v>
      </c>
      <c r="L36" s="226">
        <v>11.1017854738941</v>
      </c>
      <c r="M36" s="226">
        <v>9.848844442296679</v>
      </c>
      <c r="N36" s="226">
        <v>9.3669115583811404</v>
      </c>
      <c r="O36" s="226">
        <v>10.27128434695382</v>
      </c>
      <c r="P36" s="226">
        <v>9.9999790405010121</v>
      </c>
      <c r="Q36" s="226">
        <v>9.911678979810576</v>
      </c>
      <c r="R36" s="226">
        <v>10.236061463336419</v>
      </c>
      <c r="S36" s="226">
        <v>9.7878762438002891</v>
      </c>
      <c r="T36" s="226">
        <v>9.6862126369382935</v>
      </c>
      <c r="U36" s="226">
        <v>8.6900226972743191</v>
      </c>
      <c r="V36" s="226">
        <v>7.3285204719001262</v>
      </c>
      <c r="W36" s="226">
        <v>8.1928197571638943</v>
      </c>
      <c r="DA36" s="174" t="s">
        <v>1878</v>
      </c>
    </row>
    <row r="37" spans="1:105" ht="12" customHeight="1" x14ac:dyDescent="0.3">
      <c r="A37" s="56" t="s">
        <v>96</v>
      </c>
      <c r="B37" s="262">
        <v>4.8620295629788766</v>
      </c>
      <c r="C37" s="262">
        <v>4.852120307402557</v>
      </c>
      <c r="D37" s="262">
        <v>4.4527890493335702</v>
      </c>
      <c r="E37" s="262">
        <v>4.5844266457204057</v>
      </c>
      <c r="F37" s="262">
        <v>4.8231205277644387</v>
      </c>
      <c r="G37" s="262">
        <v>5.1941670439248746</v>
      </c>
      <c r="H37" s="262">
        <v>5.2253343737741256</v>
      </c>
      <c r="I37" s="262">
        <v>5.1391948793250837</v>
      </c>
      <c r="J37" s="262">
        <v>4.44617983428423</v>
      </c>
      <c r="K37" s="262">
        <v>4.4029536315245599</v>
      </c>
      <c r="L37" s="262">
        <v>5.8145419155731677</v>
      </c>
      <c r="M37" s="262">
        <v>4.9158725366094167</v>
      </c>
      <c r="N37" s="262">
        <v>4.7686003424343344</v>
      </c>
      <c r="O37" s="262">
        <v>4.5787409699778667</v>
      </c>
      <c r="P37" s="262">
        <v>4.7875001556850796</v>
      </c>
      <c r="Q37" s="262">
        <v>4.6163846544513412</v>
      </c>
      <c r="R37" s="262">
        <v>4.8877650270264574</v>
      </c>
      <c r="S37" s="262">
        <v>4.4094573675139461</v>
      </c>
      <c r="T37" s="262">
        <v>4.2608780963465911</v>
      </c>
      <c r="U37" s="262">
        <v>3.934842808576652</v>
      </c>
      <c r="V37" s="262">
        <v>3.230954757941372</v>
      </c>
      <c r="W37" s="262">
        <v>3.6057807963628239</v>
      </c>
      <c r="DA37" s="68" t="s">
        <v>1879</v>
      </c>
    </row>
    <row r="38" spans="1:105" ht="12" customHeight="1" x14ac:dyDescent="0.3">
      <c r="A38" s="37" t="s">
        <v>160</v>
      </c>
      <c r="B38" s="228">
        <v>3.3235050387361381E-2</v>
      </c>
      <c r="C38" s="228">
        <v>1.097153906645662E-2</v>
      </c>
      <c r="D38" s="228">
        <v>1.2976100995859011E-2</v>
      </c>
      <c r="E38" s="228">
        <v>4.2301146097978137E-2</v>
      </c>
      <c r="F38" s="228">
        <v>4.8664836024035048E-2</v>
      </c>
      <c r="G38" s="228">
        <v>3.3242946824274512E-2</v>
      </c>
      <c r="H38" s="228">
        <v>3.2063662463155007E-2</v>
      </c>
      <c r="I38" s="228">
        <v>3.5305089840932377E-2</v>
      </c>
      <c r="J38" s="228">
        <v>1.8969788920941189E-2</v>
      </c>
      <c r="K38" s="228">
        <v>2.3161370991711481E-2</v>
      </c>
      <c r="L38" s="228">
        <v>1.993024982530937E-2</v>
      </c>
      <c r="M38" s="228">
        <v>2.159889002013345E-2</v>
      </c>
      <c r="N38" s="228">
        <v>2.012578221592386E-2</v>
      </c>
      <c r="O38" s="228">
        <v>4.9383489721880773E-2</v>
      </c>
      <c r="P38" s="228">
        <v>2.1249516882321531E-2</v>
      </c>
      <c r="Q38" s="228">
        <v>4.5349424223242077E-2</v>
      </c>
      <c r="R38" s="228">
        <v>2.1666082554196171E-2</v>
      </c>
      <c r="S38" s="228">
        <v>2.6930534718034749E-2</v>
      </c>
      <c r="T38" s="228">
        <v>2.8665142417815141E-2</v>
      </c>
      <c r="U38" s="228">
        <v>2.3153611345240431E-2</v>
      </c>
      <c r="V38" s="228">
        <v>5.6957191568507613E-2</v>
      </c>
      <c r="W38" s="228">
        <v>5.3086369706213062E-2</v>
      </c>
      <c r="DA38" s="69" t="s">
        <v>1880</v>
      </c>
    </row>
    <row r="39" spans="1:105" ht="12" customHeight="1" x14ac:dyDescent="0.3">
      <c r="A39" s="37" t="s">
        <v>162</v>
      </c>
      <c r="B39" s="228">
        <v>1.164156408769891</v>
      </c>
      <c r="C39" s="228">
        <v>0.98191797650660195</v>
      </c>
      <c r="D39" s="228">
        <v>1.417499491090614</v>
      </c>
      <c r="E39" s="228">
        <v>1.963367778154717</v>
      </c>
      <c r="F39" s="228">
        <v>1.9209450161160591</v>
      </c>
      <c r="G39" s="228">
        <v>2.1383936042505152</v>
      </c>
      <c r="H39" s="228">
        <v>1.924964539895667</v>
      </c>
      <c r="I39" s="228">
        <v>2.0073629458469942</v>
      </c>
      <c r="J39" s="228">
        <v>2.186314263008454</v>
      </c>
      <c r="K39" s="228">
        <v>2.3137647860094859</v>
      </c>
      <c r="L39" s="228">
        <v>2.1141375046460849</v>
      </c>
      <c r="M39" s="228">
        <v>1.8478048458329741</v>
      </c>
      <c r="N39" s="228">
        <v>1.8961793238055891</v>
      </c>
      <c r="O39" s="228">
        <v>2.6240104118477099</v>
      </c>
      <c r="P39" s="228">
        <v>2.7283801434321941</v>
      </c>
      <c r="Q39" s="228">
        <v>2.746783602800194</v>
      </c>
      <c r="R39" s="228">
        <v>3.079203866711326</v>
      </c>
      <c r="S39" s="228">
        <v>3.436712351340415</v>
      </c>
      <c r="T39" s="228">
        <v>3.2846681353936571</v>
      </c>
      <c r="U39" s="228">
        <v>3.0767750692824412</v>
      </c>
      <c r="V39" s="228">
        <v>2.7548511402487401</v>
      </c>
      <c r="W39" s="228">
        <v>3.15446405000153</v>
      </c>
      <c r="DA39" s="69" t="s">
        <v>1881</v>
      </c>
    </row>
    <row r="40" spans="1:105" ht="12" customHeight="1" x14ac:dyDescent="0.3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1882</v>
      </c>
    </row>
    <row r="41" spans="1:105" ht="12" customHeight="1" x14ac:dyDescent="0.3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1.8069754126813841E-2</v>
      </c>
      <c r="M41" s="228">
        <v>1.7059372972102711E-2</v>
      </c>
      <c r="N41" s="228">
        <v>2.2916756998461869E-2</v>
      </c>
      <c r="O41" s="228">
        <v>2.6715837547257731E-2</v>
      </c>
      <c r="P41" s="228">
        <v>4.5133423176210739E-2</v>
      </c>
      <c r="Q41" s="228">
        <v>5.6787701517807848E-2</v>
      </c>
      <c r="R41" s="228">
        <v>7.9720587506768914E-2</v>
      </c>
      <c r="S41" s="228">
        <v>6.7438436396124707E-2</v>
      </c>
      <c r="T41" s="228">
        <v>6.2037208940037093E-2</v>
      </c>
      <c r="U41" s="228">
        <v>6.1111810465585281E-2</v>
      </c>
      <c r="V41" s="228">
        <v>4.2111019914879637E-2</v>
      </c>
      <c r="W41" s="228">
        <v>2.4379151771732721E-2</v>
      </c>
      <c r="DA41" s="69" t="s">
        <v>1883</v>
      </c>
    </row>
    <row r="42" spans="1:105" ht="12" customHeight="1" x14ac:dyDescent="0.3">
      <c r="A42" s="37" t="s">
        <v>38</v>
      </c>
      <c r="B42" s="228">
        <v>3.6646381038216238</v>
      </c>
      <c r="C42" s="228">
        <v>3.859230791829499</v>
      </c>
      <c r="D42" s="228">
        <v>3.022313457247098</v>
      </c>
      <c r="E42" s="228">
        <v>2.57875772146771</v>
      </c>
      <c r="F42" s="228">
        <v>2.853510675624344</v>
      </c>
      <c r="G42" s="228">
        <v>3.0225304928500858</v>
      </c>
      <c r="H42" s="228">
        <v>3.268306171415305</v>
      </c>
      <c r="I42" s="228">
        <v>3.0965268436371569</v>
      </c>
      <c r="J42" s="228">
        <v>2.2408957823548339</v>
      </c>
      <c r="K42" s="228">
        <v>2.066027474523362</v>
      </c>
      <c r="L42" s="228">
        <v>3.6624044069749599</v>
      </c>
      <c r="M42" s="228">
        <v>3.0294094277842061</v>
      </c>
      <c r="N42" s="228">
        <v>2.829378479414359</v>
      </c>
      <c r="O42" s="228">
        <v>1.8786312308610189</v>
      </c>
      <c r="P42" s="228">
        <v>1.992737072194354</v>
      </c>
      <c r="Q42" s="228">
        <v>1.767463925910097</v>
      </c>
      <c r="R42" s="228">
        <v>1.7071744902541659</v>
      </c>
      <c r="S42" s="228">
        <v>0.87837604505937206</v>
      </c>
      <c r="T42" s="228">
        <v>0.88550760959508235</v>
      </c>
      <c r="U42" s="228">
        <v>0.77380231748338557</v>
      </c>
      <c r="V42" s="228">
        <v>0.37703540620924442</v>
      </c>
      <c r="W42" s="228">
        <v>0.37385122488334821</v>
      </c>
      <c r="DA42" s="69" t="s">
        <v>1884</v>
      </c>
    </row>
    <row r="43" spans="1:105" ht="12" customHeight="1" x14ac:dyDescent="0.3">
      <c r="A43" s="57" t="s">
        <v>1885</v>
      </c>
      <c r="B43" s="263">
        <f t="shared" ref="B43:W43" si="1">B44+B55</f>
        <v>25.493296305917166</v>
      </c>
      <c r="C43" s="263">
        <f t="shared" si="1"/>
        <v>25.188491875880686</v>
      </c>
      <c r="D43" s="263">
        <f t="shared" si="1"/>
        <v>23.544654244179661</v>
      </c>
      <c r="E43" s="263">
        <f t="shared" si="1"/>
        <v>24.142074117374403</v>
      </c>
      <c r="F43" s="263">
        <f t="shared" si="1"/>
        <v>25.606003420518171</v>
      </c>
      <c r="G43" s="263">
        <f t="shared" si="1"/>
        <v>27.577235771875159</v>
      </c>
      <c r="H43" s="263">
        <f t="shared" si="1"/>
        <v>27.833283516196609</v>
      </c>
      <c r="I43" s="263">
        <f t="shared" si="1"/>
        <v>27.497689953979361</v>
      </c>
      <c r="J43" s="263">
        <f t="shared" si="1"/>
        <v>23.77111042364681</v>
      </c>
      <c r="K43" s="263">
        <f t="shared" si="1"/>
        <v>23.780451826523571</v>
      </c>
      <c r="L43" s="263">
        <f t="shared" si="1"/>
        <v>31.209337239502531</v>
      </c>
      <c r="M43" s="263">
        <f t="shared" si="1"/>
        <v>26.640879324987029</v>
      </c>
      <c r="N43" s="263">
        <f t="shared" si="1"/>
        <v>25.586781800084701</v>
      </c>
      <c r="O43" s="263">
        <f t="shared" si="1"/>
        <v>24.200718638788018</v>
      </c>
      <c r="P43" s="263">
        <f t="shared" si="1"/>
        <v>24.79927079080931</v>
      </c>
      <c r="Q43" s="263">
        <f t="shared" si="1"/>
        <v>23.767846609692718</v>
      </c>
      <c r="R43" s="263">
        <f t="shared" si="1"/>
        <v>24.59392616778549</v>
      </c>
      <c r="S43" s="263">
        <f t="shared" si="1"/>
        <v>20.56425863901331</v>
      </c>
      <c r="T43" s="263">
        <f t="shared" si="1"/>
        <v>20.194481262682473</v>
      </c>
      <c r="U43" s="263">
        <f t="shared" si="1"/>
        <v>18.27346975062904</v>
      </c>
      <c r="V43" s="263">
        <f t="shared" si="1"/>
        <v>13.983178877094716</v>
      </c>
      <c r="W43" s="263">
        <f t="shared" si="1"/>
        <v>15.358829783112871</v>
      </c>
      <c r="DA43" s="70"/>
    </row>
    <row r="44" spans="1:105" ht="12" customHeight="1" x14ac:dyDescent="0.3">
      <c r="A44" s="60" t="s">
        <v>1886</v>
      </c>
      <c r="B44" s="264">
        <v>7.5394760198887774</v>
      </c>
      <c r="C44" s="264">
        <v>7.2288399500458826</v>
      </c>
      <c r="D44" s="264">
        <v>7.8592694353310399</v>
      </c>
      <c r="E44" s="264">
        <v>8.8059003825595834</v>
      </c>
      <c r="F44" s="264">
        <v>9.8217663065415319</v>
      </c>
      <c r="G44" s="264">
        <v>10.71677353850593</v>
      </c>
      <c r="H44" s="264">
        <v>10.50917304019517</v>
      </c>
      <c r="I44" s="264">
        <v>10.88818624893154</v>
      </c>
      <c r="J44" s="264">
        <v>10.550214432757739</v>
      </c>
      <c r="K44" s="264">
        <v>11.27836603267551</v>
      </c>
      <c r="L44" s="264">
        <v>12.239402987921361</v>
      </c>
      <c r="M44" s="264">
        <v>10.96373289546105</v>
      </c>
      <c r="N44" s="264">
        <v>10.400920806119469</v>
      </c>
      <c r="O44" s="264">
        <v>11.786900059278929</v>
      </c>
      <c r="P44" s="264">
        <v>11.34919013495025</v>
      </c>
      <c r="Q44" s="264">
        <v>11.329146827202649</v>
      </c>
      <c r="R44" s="264">
        <v>11.69158970821108</v>
      </c>
      <c r="S44" s="264">
        <v>11.46458619501122</v>
      </c>
      <c r="T44" s="264">
        <v>11.363391856463471</v>
      </c>
      <c r="U44" s="264">
        <v>10.176552940680761</v>
      </c>
      <c r="V44" s="264">
        <v>8.7185887631742762</v>
      </c>
      <c r="W44" s="264">
        <v>9.7726359728926848</v>
      </c>
      <c r="DA44" s="72" t="s">
        <v>1887</v>
      </c>
    </row>
    <row r="45" spans="1:105" ht="12" customHeight="1" x14ac:dyDescent="0.3">
      <c r="A45" s="64" t="s">
        <v>30</v>
      </c>
      <c r="B45" s="231">
        <v>0.74703059061598776</v>
      </c>
      <c r="C45" s="231">
        <v>0.83678153429291557</v>
      </c>
      <c r="D45" s="231">
        <v>0.69203186656256277</v>
      </c>
      <c r="E45" s="231">
        <v>0.80844982644691143</v>
      </c>
      <c r="F45" s="231">
        <v>0.94117139626772028</v>
      </c>
      <c r="G45" s="231">
        <v>0.71522738515786888</v>
      </c>
      <c r="H45" s="231">
        <v>0.48344143006333851</v>
      </c>
      <c r="I45" s="231">
        <v>0.72678454467716147</v>
      </c>
      <c r="J45" s="231">
        <v>0.64962624128676094</v>
      </c>
      <c r="K45" s="231">
        <v>0.74876372848421291</v>
      </c>
      <c r="L45" s="231">
        <v>0.65261736633261458</v>
      </c>
      <c r="M45" s="231">
        <v>0.61255971742787629</v>
      </c>
      <c r="N45" s="231">
        <v>0.53184820081016659</v>
      </c>
      <c r="O45" s="231">
        <v>0.63233083592214323</v>
      </c>
      <c r="P45" s="231">
        <v>0.57483665037745602</v>
      </c>
      <c r="Q45" s="231">
        <v>0.69427785784654983</v>
      </c>
      <c r="R45" s="231">
        <v>0.57242399845089442</v>
      </c>
      <c r="S45" s="231">
        <v>0.56126610858080239</v>
      </c>
      <c r="T45" s="231">
        <v>0.55153298584275334</v>
      </c>
      <c r="U45" s="231">
        <v>0.4282822358297817</v>
      </c>
      <c r="V45" s="231">
        <v>0.46189975368275771</v>
      </c>
      <c r="W45" s="231">
        <v>0.400891179044916</v>
      </c>
      <c r="DA45" s="73" t="s">
        <v>1888</v>
      </c>
    </row>
    <row r="46" spans="1:105" ht="12" customHeight="1" x14ac:dyDescent="0.3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1889</v>
      </c>
    </row>
    <row r="47" spans="1:105" ht="12" customHeight="1" x14ac:dyDescent="0.3">
      <c r="A47" s="64" t="s">
        <v>33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2.3712319067044761E-2</v>
      </c>
      <c r="K47" s="231">
        <v>2.5004973244713631E-2</v>
      </c>
      <c r="L47" s="231">
        <v>2.721155633108225E-2</v>
      </c>
      <c r="M47" s="231">
        <v>2.6885609220848899E-2</v>
      </c>
      <c r="N47" s="231">
        <v>2.6586480202616829E-2</v>
      </c>
      <c r="O47" s="231">
        <v>2.6220747757303729E-2</v>
      </c>
      <c r="P47" s="231">
        <v>2.636623060212331E-2</v>
      </c>
      <c r="Q47" s="231">
        <v>2.652059103103082E-2</v>
      </c>
      <c r="R47" s="231">
        <v>2.6206370458156221E-2</v>
      </c>
      <c r="S47" s="231">
        <v>2.596721207378095E-2</v>
      </c>
      <c r="T47" s="231">
        <v>1.8101429372245879E-2</v>
      </c>
      <c r="U47" s="231">
        <v>1.7711425758112631E-2</v>
      </c>
      <c r="V47" s="231">
        <v>1.49711804082923E-2</v>
      </c>
      <c r="W47" s="231">
        <v>1.502750962648397E-2</v>
      </c>
      <c r="DA47" s="73" t="s">
        <v>1890</v>
      </c>
    </row>
    <row r="48" spans="1:105" ht="12" customHeight="1" x14ac:dyDescent="0.3">
      <c r="A48" s="64" t="s">
        <v>160</v>
      </c>
      <c r="B48" s="231">
        <v>7.0255298320450937E-2</v>
      </c>
      <c r="C48" s="231">
        <v>2.3604844571534351E-2</v>
      </c>
      <c r="D48" s="231">
        <v>2.231458117232793E-2</v>
      </c>
      <c r="E48" s="231">
        <v>6.6201411778169419E-2</v>
      </c>
      <c r="F48" s="231">
        <v>6.3824087955876505E-2</v>
      </c>
      <c r="G48" s="231">
        <v>4.2462415933985101E-2</v>
      </c>
      <c r="H48" s="231">
        <v>4.233172575359035E-2</v>
      </c>
      <c r="I48" s="231">
        <v>4.1755789489132687E-2</v>
      </c>
      <c r="J48" s="231">
        <v>1.8789023400895159E-2</v>
      </c>
      <c r="K48" s="231">
        <v>1.902539167593453E-2</v>
      </c>
      <c r="L48" s="231">
        <v>2.2340047767308389E-2</v>
      </c>
      <c r="M48" s="231">
        <v>2.1633694639570909E-2</v>
      </c>
      <c r="N48" s="231">
        <v>2.1614363902025209E-2</v>
      </c>
      <c r="O48" s="231">
        <v>3.9606945198665221E-2</v>
      </c>
      <c r="P48" s="231">
        <v>2.0770802291645799E-2</v>
      </c>
      <c r="Q48" s="231">
        <v>4.0995007448351939E-2</v>
      </c>
      <c r="R48" s="231">
        <v>2.0595899716176001E-2</v>
      </c>
      <c r="S48" s="231">
        <v>2.1055591707114522E-2</v>
      </c>
      <c r="T48" s="231">
        <v>2.0699371300446259E-2</v>
      </c>
      <c r="U48" s="231">
        <v>1.8706215596969621E-2</v>
      </c>
      <c r="V48" s="231">
        <v>4.3757654925879311E-2</v>
      </c>
      <c r="W48" s="231">
        <v>4.0094741711617532E-2</v>
      </c>
      <c r="DA48" s="73" t="s">
        <v>1891</v>
      </c>
    </row>
    <row r="49" spans="1:105" ht="12" customHeight="1" x14ac:dyDescent="0.3">
      <c r="A49" s="64" t="s">
        <v>70</v>
      </c>
      <c r="B49" s="231">
        <v>1.019558521465568</v>
      </c>
      <c r="C49" s="231">
        <v>1.1420523863704259</v>
      </c>
      <c r="D49" s="231">
        <v>1.326790929982971</v>
      </c>
      <c r="E49" s="231">
        <v>0.94559868655353052</v>
      </c>
      <c r="F49" s="231">
        <v>0.88587919125343229</v>
      </c>
      <c r="G49" s="231">
        <v>0.90959782326233607</v>
      </c>
      <c r="H49" s="231">
        <v>0.5718347286794484</v>
      </c>
      <c r="I49" s="231">
        <v>0.63924107971875044</v>
      </c>
      <c r="J49" s="231">
        <v>0.47423895848315029</v>
      </c>
      <c r="K49" s="231">
        <v>0.2826591293910955</v>
      </c>
      <c r="L49" s="231">
        <v>0.47323575450037281</v>
      </c>
      <c r="M49" s="231">
        <v>0.2337836066784898</v>
      </c>
      <c r="N49" s="231">
        <v>0.53172128147284026</v>
      </c>
      <c r="O49" s="231">
        <v>0.43320459225169428</v>
      </c>
      <c r="P49" s="231">
        <v>0.27512041202636639</v>
      </c>
      <c r="Q49" s="231">
        <v>0.25367034567183061</v>
      </c>
      <c r="R49" s="231">
        <v>0.18230224320355681</v>
      </c>
      <c r="S49" s="231">
        <v>0.16709000713182179</v>
      </c>
      <c r="T49" s="231">
        <v>0.20238628546786541</v>
      </c>
      <c r="U49" s="231">
        <v>0.17162300270330361</v>
      </c>
      <c r="V49" s="231">
        <v>0.15558404686136271</v>
      </c>
      <c r="W49" s="231">
        <v>0.14547307967862719</v>
      </c>
      <c r="DA49" s="73" t="s">
        <v>1892</v>
      </c>
    </row>
    <row r="50" spans="1:105" ht="12" customHeight="1" x14ac:dyDescent="0.3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1893</v>
      </c>
    </row>
    <row r="51" spans="1:105" ht="12" customHeight="1" x14ac:dyDescent="0.3">
      <c r="A51" s="64" t="s">
        <v>162</v>
      </c>
      <c r="B51" s="231">
        <v>2.460900610546267</v>
      </c>
      <c r="C51" s="231">
        <v>2.1125587829601979</v>
      </c>
      <c r="D51" s="231">
        <v>2.4376280259971188</v>
      </c>
      <c r="E51" s="231">
        <v>3.0726760559289561</v>
      </c>
      <c r="F51" s="231">
        <v>2.519325527089864</v>
      </c>
      <c r="G51" s="231">
        <v>2.7314473393181351</v>
      </c>
      <c r="H51" s="231">
        <v>2.5414149454039441</v>
      </c>
      <c r="I51" s="231">
        <v>2.3741342954435241</v>
      </c>
      <c r="J51" s="231">
        <v>2.165480597626944</v>
      </c>
      <c r="K51" s="231">
        <v>1.900590483852117</v>
      </c>
      <c r="L51" s="231">
        <v>2.3697612049235088</v>
      </c>
      <c r="M51" s="231">
        <v>1.850782412939153</v>
      </c>
      <c r="N51" s="231">
        <v>2.0364281739967498</v>
      </c>
      <c r="O51" s="231">
        <v>2.1045300194070831</v>
      </c>
      <c r="P51" s="231">
        <v>2.6669144926692101</v>
      </c>
      <c r="Q51" s="231">
        <v>2.4830395574921971</v>
      </c>
      <c r="R51" s="231">
        <v>2.927108483308404</v>
      </c>
      <c r="S51" s="231">
        <v>2.68698757162672</v>
      </c>
      <c r="T51" s="231">
        <v>2.371890023857067</v>
      </c>
      <c r="U51" s="231">
        <v>2.4857814589346861</v>
      </c>
      <c r="V51" s="231">
        <v>2.1164285360203912</v>
      </c>
      <c r="W51" s="231">
        <v>2.382483903558239</v>
      </c>
      <c r="DA51" s="73" t="s">
        <v>1894</v>
      </c>
    </row>
    <row r="52" spans="1:105" ht="12" customHeight="1" x14ac:dyDescent="0.3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1895</v>
      </c>
    </row>
    <row r="53" spans="1:105" ht="12" customHeight="1" x14ac:dyDescent="0.3">
      <c r="A53" s="64" t="s">
        <v>73</v>
      </c>
      <c r="B53" s="231">
        <v>3.2417309989405032</v>
      </c>
      <c r="C53" s="231">
        <v>3.1138424018508082</v>
      </c>
      <c r="D53" s="231">
        <v>3.3805040316160588</v>
      </c>
      <c r="E53" s="231">
        <v>3.9129744018520172</v>
      </c>
      <c r="F53" s="231">
        <v>4.4310622966922484</v>
      </c>
      <c r="G53" s="231">
        <v>5.1824848926487519</v>
      </c>
      <c r="H53" s="231">
        <v>5.7293410251614203</v>
      </c>
      <c r="I53" s="231">
        <v>6.0777538575213423</v>
      </c>
      <c r="J53" s="231">
        <v>6.0790105890088029</v>
      </c>
      <c r="K53" s="231">
        <v>6.9441949531144536</v>
      </c>
      <c r="L53" s="231">
        <v>7.1278838255505637</v>
      </c>
      <c r="M53" s="231">
        <v>6.6826540363586373</v>
      </c>
      <c r="N53" s="231">
        <v>6.1310237669564733</v>
      </c>
      <c r="O53" s="231">
        <v>7.6191033214847081</v>
      </c>
      <c r="P53" s="231">
        <v>7.3335819542606968</v>
      </c>
      <c r="Q53" s="231">
        <v>7.1401409233021571</v>
      </c>
      <c r="R53" s="231">
        <v>7.2622860831666998</v>
      </c>
      <c r="S53" s="231">
        <v>7.3822357501341056</v>
      </c>
      <c r="T53" s="231">
        <v>7.5156147108491833</v>
      </c>
      <c r="U53" s="231">
        <v>6.4830887795036194</v>
      </c>
      <c r="V53" s="231">
        <v>5.474312867417372</v>
      </c>
      <c r="W53" s="231">
        <v>6.3206109628537526</v>
      </c>
      <c r="DA53" s="73" t="s">
        <v>1896</v>
      </c>
    </row>
    <row r="54" spans="1:105" ht="12" customHeight="1" x14ac:dyDescent="0.3">
      <c r="A54" s="64" t="s">
        <v>79</v>
      </c>
      <c r="B54" s="231">
        <v>0</v>
      </c>
      <c r="C54" s="231">
        <v>0</v>
      </c>
      <c r="D54" s="231">
        <v>0</v>
      </c>
      <c r="E54" s="231">
        <v>0</v>
      </c>
      <c r="F54" s="231">
        <v>0.98050380728239028</v>
      </c>
      <c r="G54" s="231">
        <v>1.135553682184852</v>
      </c>
      <c r="H54" s="231">
        <v>1.1408091851334341</v>
      </c>
      <c r="I54" s="231">
        <v>1.0285166820816329</v>
      </c>
      <c r="J54" s="231">
        <v>1.139356703884145</v>
      </c>
      <c r="K54" s="231">
        <v>1.358127372912985</v>
      </c>
      <c r="L54" s="231">
        <v>1.566353232515908</v>
      </c>
      <c r="M54" s="231">
        <v>1.53543381819647</v>
      </c>
      <c r="N54" s="231">
        <v>1.121698538778602</v>
      </c>
      <c r="O54" s="231">
        <v>0.93190359725732985</v>
      </c>
      <c r="P54" s="231">
        <v>0.45159959272275108</v>
      </c>
      <c r="Q54" s="231">
        <v>0.69050254441053172</v>
      </c>
      <c r="R54" s="231">
        <v>0.7006666299071872</v>
      </c>
      <c r="S54" s="231">
        <v>0.6199839537568731</v>
      </c>
      <c r="T54" s="231">
        <v>0.68316704977390763</v>
      </c>
      <c r="U54" s="231">
        <v>0.5713598223542844</v>
      </c>
      <c r="V54" s="231">
        <v>0.4516347238582214</v>
      </c>
      <c r="W54" s="231">
        <v>0.46805459641904801</v>
      </c>
      <c r="DA54" s="73" t="s">
        <v>1897</v>
      </c>
    </row>
    <row r="55" spans="1:105" ht="12" customHeight="1" x14ac:dyDescent="0.3">
      <c r="A55" s="60" t="s">
        <v>1898</v>
      </c>
      <c r="B55" s="264">
        <v>17.953820286028389</v>
      </c>
      <c r="C55" s="264">
        <v>17.959651925834802</v>
      </c>
      <c r="D55" s="264">
        <v>15.685384808848619</v>
      </c>
      <c r="E55" s="264">
        <v>15.336173734814819</v>
      </c>
      <c r="F55" s="264">
        <v>15.784237113976641</v>
      </c>
      <c r="G55" s="264">
        <v>16.86046223336923</v>
      </c>
      <c r="H55" s="264">
        <v>17.32411047600144</v>
      </c>
      <c r="I55" s="264">
        <v>16.609503705047821</v>
      </c>
      <c r="J55" s="264">
        <v>13.220895990889071</v>
      </c>
      <c r="K55" s="264">
        <v>12.50208579384806</v>
      </c>
      <c r="L55" s="264">
        <v>18.969934251581169</v>
      </c>
      <c r="M55" s="264">
        <v>15.67714642952598</v>
      </c>
      <c r="N55" s="264">
        <v>15.18586099396523</v>
      </c>
      <c r="O55" s="264">
        <v>12.413818579509091</v>
      </c>
      <c r="P55" s="264">
        <v>13.450080655859059</v>
      </c>
      <c r="Q55" s="264">
        <v>12.438699782490071</v>
      </c>
      <c r="R55" s="264">
        <v>12.902336459574411</v>
      </c>
      <c r="S55" s="264">
        <v>9.0996724440020884</v>
      </c>
      <c r="T55" s="264">
        <v>8.8310894062190037</v>
      </c>
      <c r="U55" s="264">
        <v>8.0969168099482776</v>
      </c>
      <c r="V55" s="264">
        <v>5.2645901139204403</v>
      </c>
      <c r="W55" s="264">
        <v>5.5861938102201858</v>
      </c>
      <c r="DA55" s="72" t="s">
        <v>1899</v>
      </c>
    </row>
    <row r="56" spans="1:105" ht="12" customHeight="1" x14ac:dyDescent="0.3">
      <c r="A56" s="57" t="s">
        <v>1900</v>
      </c>
      <c r="B56" s="263">
        <f t="shared" ref="B56:W56" si="2">B57+B68</f>
        <v>261.27098625323953</v>
      </c>
      <c r="C56" s="263">
        <f t="shared" si="2"/>
        <v>251.96330078697775</v>
      </c>
      <c r="D56" s="263">
        <f t="shared" si="2"/>
        <v>266.43164152996241</v>
      </c>
      <c r="E56" s="263">
        <f t="shared" si="2"/>
        <v>294.14811540670189</v>
      </c>
      <c r="F56" s="263">
        <f t="shared" si="2"/>
        <v>325.49973227424613</v>
      </c>
      <c r="G56" s="263">
        <f t="shared" si="2"/>
        <v>354.45318928920801</v>
      </c>
      <c r="H56" s="263">
        <f t="shared" si="2"/>
        <v>349.13127060008287</v>
      </c>
      <c r="I56" s="263">
        <f t="shared" si="2"/>
        <v>359.10512857487942</v>
      </c>
      <c r="J56" s="263">
        <f t="shared" si="2"/>
        <v>342.34370208526002</v>
      </c>
      <c r="K56" s="263">
        <f t="shared" si="2"/>
        <v>362.78349714415782</v>
      </c>
      <c r="L56" s="263">
        <f t="shared" si="2"/>
        <v>404.25456161330123</v>
      </c>
      <c r="M56" s="263">
        <f t="shared" si="2"/>
        <v>359.54944527349795</v>
      </c>
      <c r="N56" s="263">
        <f t="shared" si="2"/>
        <v>341.70497565242891</v>
      </c>
      <c r="O56" s="263">
        <f t="shared" si="2"/>
        <v>377.86701951466682</v>
      </c>
      <c r="P56" s="263">
        <f t="shared" si="2"/>
        <v>366.76086305706582</v>
      </c>
      <c r="Q56" s="263">
        <f t="shared" si="2"/>
        <v>364.18304727020825</v>
      </c>
      <c r="R56" s="263">
        <f t="shared" si="2"/>
        <v>375.9624073583949</v>
      </c>
      <c r="S56" s="263">
        <f t="shared" si="2"/>
        <v>361.72084999843651</v>
      </c>
      <c r="T56" s="263">
        <f t="shared" si="2"/>
        <v>358.16013467322591</v>
      </c>
      <c r="U56" s="263">
        <f t="shared" si="2"/>
        <v>321.12019190534539</v>
      </c>
      <c r="V56" s="263">
        <f t="shared" si="2"/>
        <v>271.84612077142702</v>
      </c>
      <c r="W56" s="263">
        <f t="shared" si="2"/>
        <v>304.09603918956668</v>
      </c>
      <c r="DA56" s="70"/>
    </row>
    <row r="57" spans="1:105" ht="12" customHeight="1" x14ac:dyDescent="0.3">
      <c r="A57" s="60" t="s">
        <v>1901</v>
      </c>
      <c r="B57" s="264">
        <v>226.18428059666331</v>
      </c>
      <c r="C57" s="264">
        <v>216.86519850137651</v>
      </c>
      <c r="D57" s="264">
        <v>235.77808305993119</v>
      </c>
      <c r="E57" s="264">
        <v>264.17701147678753</v>
      </c>
      <c r="F57" s="264">
        <v>294.65298919624598</v>
      </c>
      <c r="G57" s="264">
        <v>321.50320615517779</v>
      </c>
      <c r="H57" s="264">
        <v>315.27519120585532</v>
      </c>
      <c r="I57" s="264">
        <v>326.64558746794648</v>
      </c>
      <c r="J57" s="264">
        <v>316.50643298273252</v>
      </c>
      <c r="K57" s="264">
        <v>338.35098098026532</v>
      </c>
      <c r="L57" s="264">
        <v>367.18208963764079</v>
      </c>
      <c r="M57" s="264">
        <v>328.91198686383137</v>
      </c>
      <c r="N57" s="264">
        <v>312.02762418358418</v>
      </c>
      <c r="O57" s="264">
        <v>353.60700177836787</v>
      </c>
      <c r="P57" s="264">
        <v>340.47570404850751</v>
      </c>
      <c r="Q57" s="264">
        <v>339.8744048160795</v>
      </c>
      <c r="R57" s="264">
        <v>350.74769124633218</v>
      </c>
      <c r="S57" s="264">
        <v>343.93758585033652</v>
      </c>
      <c r="T57" s="264">
        <v>340.90175569390408</v>
      </c>
      <c r="U57" s="264">
        <v>305.29658822042268</v>
      </c>
      <c r="V57" s="264">
        <v>261.55766289522819</v>
      </c>
      <c r="W57" s="264">
        <v>293.17907918678048</v>
      </c>
      <c r="DA57" s="72" t="s">
        <v>1902</v>
      </c>
    </row>
    <row r="58" spans="1:105" ht="12" customHeight="1" x14ac:dyDescent="0.3">
      <c r="A58" s="64" t="s">
        <v>30</v>
      </c>
      <c r="B58" s="231">
        <v>22.410917718479631</v>
      </c>
      <c r="C58" s="231">
        <v>25.103446028787481</v>
      </c>
      <c r="D58" s="231">
        <v>20.760955996876891</v>
      </c>
      <c r="E58" s="231">
        <v>24.253494793407341</v>
      </c>
      <c r="F58" s="231">
        <v>28.23514188803161</v>
      </c>
      <c r="G58" s="231">
        <v>21.45682155473607</v>
      </c>
      <c r="H58" s="231">
        <v>14.503242901900149</v>
      </c>
      <c r="I58" s="231">
        <v>21.803536340314849</v>
      </c>
      <c r="J58" s="231">
        <v>19.488787238602828</v>
      </c>
      <c r="K58" s="231">
        <v>22.462911854526379</v>
      </c>
      <c r="L58" s="231">
        <v>19.578520989978429</v>
      </c>
      <c r="M58" s="231">
        <v>18.376791522836289</v>
      </c>
      <c r="N58" s="231">
        <v>15.955446024304999</v>
      </c>
      <c r="O58" s="231">
        <v>18.96992507766431</v>
      </c>
      <c r="P58" s="231">
        <v>17.24509951132368</v>
      </c>
      <c r="Q58" s="231">
        <v>20.8283357353965</v>
      </c>
      <c r="R58" s="231">
        <v>17.17271995352683</v>
      </c>
      <c r="S58" s="231">
        <v>16.837983257424071</v>
      </c>
      <c r="T58" s="231">
        <v>16.545989575282601</v>
      </c>
      <c r="U58" s="231">
        <v>12.848467074893451</v>
      </c>
      <c r="V58" s="231">
        <v>13.856992610482729</v>
      </c>
      <c r="W58" s="231">
        <v>12.026735371347479</v>
      </c>
      <c r="DA58" s="73" t="s">
        <v>1903</v>
      </c>
    </row>
    <row r="59" spans="1:105" ht="12" customHeight="1" x14ac:dyDescent="0.3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1904</v>
      </c>
    </row>
    <row r="60" spans="1:105" ht="12" customHeight="1" x14ac:dyDescent="0.3">
      <c r="A60" s="64" t="s">
        <v>33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0.7113695720113431</v>
      </c>
      <c r="K60" s="231">
        <v>0.75014919734140895</v>
      </c>
      <c r="L60" s="231">
        <v>0.81634668993246773</v>
      </c>
      <c r="M60" s="231">
        <v>0.80656827662546715</v>
      </c>
      <c r="N60" s="231">
        <v>0.79759440607850485</v>
      </c>
      <c r="O60" s="231">
        <v>0.78662243271911181</v>
      </c>
      <c r="P60" s="231">
        <v>0.79098691806369947</v>
      </c>
      <c r="Q60" s="231">
        <v>0.79561773093092469</v>
      </c>
      <c r="R60" s="231">
        <v>0.78619111374468664</v>
      </c>
      <c r="S60" s="231">
        <v>0.77901636221342863</v>
      </c>
      <c r="T60" s="231">
        <v>0.54304288116737642</v>
      </c>
      <c r="U60" s="231">
        <v>0.53134277274337893</v>
      </c>
      <c r="V60" s="231">
        <v>0.44913541224876907</v>
      </c>
      <c r="W60" s="231">
        <v>0.450825288794519</v>
      </c>
      <c r="DA60" s="73" t="s">
        <v>1905</v>
      </c>
    </row>
    <row r="61" spans="1:105" ht="12" customHeight="1" x14ac:dyDescent="0.3">
      <c r="A61" s="64" t="s">
        <v>160</v>
      </c>
      <c r="B61" s="231">
        <v>2.1076589496135281</v>
      </c>
      <c r="C61" s="231">
        <v>0.70814533714603067</v>
      </c>
      <c r="D61" s="231">
        <v>0.66943743516983789</v>
      </c>
      <c r="E61" s="231">
        <v>1.9860423533450819</v>
      </c>
      <c r="F61" s="231">
        <v>1.914722638676295</v>
      </c>
      <c r="G61" s="231">
        <v>1.2738724780195529</v>
      </c>
      <c r="H61" s="231">
        <v>1.269951772607711</v>
      </c>
      <c r="I61" s="231">
        <v>1.252673684673981</v>
      </c>
      <c r="J61" s="231">
        <v>0.56367070202685499</v>
      </c>
      <c r="K61" s="231">
        <v>0.57076175027803577</v>
      </c>
      <c r="L61" s="231">
        <v>0.67020143301925161</v>
      </c>
      <c r="M61" s="231">
        <v>0.64901083918712743</v>
      </c>
      <c r="N61" s="231">
        <v>0.64843091706075617</v>
      </c>
      <c r="O61" s="231">
        <v>1.188208355959957</v>
      </c>
      <c r="P61" s="231">
        <v>0.6231240687493742</v>
      </c>
      <c r="Q61" s="231">
        <v>1.2298502234505579</v>
      </c>
      <c r="R61" s="231">
        <v>0.61787699148527997</v>
      </c>
      <c r="S61" s="231">
        <v>0.63166775121343555</v>
      </c>
      <c r="T61" s="231">
        <v>0.62098113901338747</v>
      </c>
      <c r="U61" s="231">
        <v>0.56118646790908866</v>
      </c>
      <c r="V61" s="231">
        <v>1.312729647776379</v>
      </c>
      <c r="W61" s="231">
        <v>1.202842251348526</v>
      </c>
      <c r="DA61" s="73" t="s">
        <v>1906</v>
      </c>
    </row>
    <row r="62" spans="1:105" ht="12" customHeight="1" x14ac:dyDescent="0.3">
      <c r="A62" s="64" t="s">
        <v>70</v>
      </c>
      <c r="B62" s="231">
        <v>30.586755643967042</v>
      </c>
      <c r="C62" s="231">
        <v>34.261571591112777</v>
      </c>
      <c r="D62" s="231">
        <v>39.803727899489139</v>
      </c>
      <c r="E62" s="231">
        <v>28.367960596605911</v>
      </c>
      <c r="F62" s="231">
        <v>26.576375737602969</v>
      </c>
      <c r="G62" s="231">
        <v>27.287934697870089</v>
      </c>
      <c r="H62" s="231">
        <v>17.155041860383459</v>
      </c>
      <c r="I62" s="231">
        <v>19.177232391562519</v>
      </c>
      <c r="J62" s="231">
        <v>14.22716875449451</v>
      </c>
      <c r="K62" s="231">
        <v>8.4797738817328661</v>
      </c>
      <c r="L62" s="231">
        <v>14.19707263501118</v>
      </c>
      <c r="M62" s="231">
        <v>7.0135082003546954</v>
      </c>
      <c r="N62" s="231">
        <v>15.9516384441852</v>
      </c>
      <c r="O62" s="231">
        <v>12.996137767550829</v>
      </c>
      <c r="P62" s="231">
        <v>8.2536123607909939</v>
      </c>
      <c r="Q62" s="231">
        <v>7.6101103701549171</v>
      </c>
      <c r="R62" s="231">
        <v>5.4690672961067044</v>
      </c>
      <c r="S62" s="231">
        <v>5.0127002139546528</v>
      </c>
      <c r="T62" s="231">
        <v>6.0715885640359604</v>
      </c>
      <c r="U62" s="231">
        <v>5.1486900810991081</v>
      </c>
      <c r="V62" s="231">
        <v>4.6675214058408789</v>
      </c>
      <c r="W62" s="231">
        <v>4.3641923903588156</v>
      </c>
      <c r="DA62" s="73" t="s">
        <v>1907</v>
      </c>
    </row>
    <row r="63" spans="1:105" ht="12" customHeight="1" x14ac:dyDescent="0.3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1908</v>
      </c>
    </row>
    <row r="64" spans="1:105" ht="12" customHeight="1" x14ac:dyDescent="0.3">
      <c r="A64" s="64" t="s">
        <v>162</v>
      </c>
      <c r="B64" s="231">
        <v>73.82701831638802</v>
      </c>
      <c r="C64" s="231">
        <v>63.37676348880597</v>
      </c>
      <c r="D64" s="231">
        <v>73.128840779913574</v>
      </c>
      <c r="E64" s="231">
        <v>92.180281677868663</v>
      </c>
      <c r="F64" s="231">
        <v>75.579765812695925</v>
      </c>
      <c r="G64" s="231">
        <v>81.943420179544049</v>
      </c>
      <c r="H64" s="231">
        <v>76.24244836211831</v>
      </c>
      <c r="I64" s="231">
        <v>71.224028863305747</v>
      </c>
      <c r="J64" s="231">
        <v>64.964417928808331</v>
      </c>
      <c r="K64" s="231">
        <v>57.017714515563512</v>
      </c>
      <c r="L64" s="231">
        <v>71.092836147705256</v>
      </c>
      <c r="M64" s="231">
        <v>55.523472388174589</v>
      </c>
      <c r="N64" s="231">
        <v>61.092845219902493</v>
      </c>
      <c r="O64" s="231">
        <v>63.135900582212493</v>
      </c>
      <c r="P64" s="231">
        <v>80.007434780076309</v>
      </c>
      <c r="Q64" s="231">
        <v>74.49118672476591</v>
      </c>
      <c r="R64" s="231">
        <v>87.813254499252139</v>
      </c>
      <c r="S64" s="231">
        <v>80.609627148801593</v>
      </c>
      <c r="T64" s="231">
        <v>71.15670071571202</v>
      </c>
      <c r="U64" s="231">
        <v>74.57344376804059</v>
      </c>
      <c r="V64" s="231">
        <v>63.492856080611737</v>
      </c>
      <c r="W64" s="231">
        <v>71.474517106747172</v>
      </c>
      <c r="DA64" s="73" t="s">
        <v>1909</v>
      </c>
    </row>
    <row r="65" spans="1:105" ht="12" customHeight="1" x14ac:dyDescent="0.3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1910</v>
      </c>
    </row>
    <row r="66" spans="1:105" ht="12" customHeight="1" x14ac:dyDescent="0.3">
      <c r="A66" s="64" t="s">
        <v>73</v>
      </c>
      <c r="B66" s="231">
        <v>97.251929968215109</v>
      </c>
      <c r="C66" s="231">
        <v>93.415272055524284</v>
      </c>
      <c r="D66" s="231">
        <v>101.4151209484818</v>
      </c>
      <c r="E66" s="231">
        <v>117.3892320555605</v>
      </c>
      <c r="F66" s="231">
        <v>132.93186890076751</v>
      </c>
      <c r="G66" s="231">
        <v>155.4745467794626</v>
      </c>
      <c r="H66" s="231">
        <v>171.88023075484259</v>
      </c>
      <c r="I66" s="231">
        <v>182.33261572564041</v>
      </c>
      <c r="J66" s="231">
        <v>182.3703176702642</v>
      </c>
      <c r="K66" s="231">
        <v>208.32584859343359</v>
      </c>
      <c r="L66" s="231">
        <v>213.83651476651701</v>
      </c>
      <c r="M66" s="231">
        <v>200.47962109075911</v>
      </c>
      <c r="N66" s="231">
        <v>183.9307130086942</v>
      </c>
      <c r="O66" s="231">
        <v>228.57309964454129</v>
      </c>
      <c r="P66" s="231">
        <v>220.00745862782091</v>
      </c>
      <c r="Q66" s="231">
        <v>214.20422769906469</v>
      </c>
      <c r="R66" s="231">
        <v>217.86858249500091</v>
      </c>
      <c r="S66" s="231">
        <v>221.46707250402321</v>
      </c>
      <c r="T66" s="231">
        <v>225.46844132547551</v>
      </c>
      <c r="U66" s="231">
        <v>194.49266338510861</v>
      </c>
      <c r="V66" s="231">
        <v>164.22938602252111</v>
      </c>
      <c r="W66" s="231">
        <v>189.61832888561261</v>
      </c>
      <c r="DA66" s="73" t="s">
        <v>1911</v>
      </c>
    </row>
    <row r="67" spans="1:105" ht="12" customHeight="1" x14ac:dyDescent="0.3">
      <c r="A67" s="64" t="s">
        <v>79</v>
      </c>
      <c r="B67" s="231">
        <v>0</v>
      </c>
      <c r="C67" s="231">
        <v>0</v>
      </c>
      <c r="D67" s="231">
        <v>0</v>
      </c>
      <c r="E67" s="231">
        <v>0</v>
      </c>
      <c r="F67" s="231">
        <v>29.4151142184717</v>
      </c>
      <c r="G67" s="231">
        <v>34.066610465545537</v>
      </c>
      <c r="H67" s="231">
        <v>34.224275554003022</v>
      </c>
      <c r="I67" s="231">
        <v>30.855500462449001</v>
      </c>
      <c r="J67" s="231">
        <v>34.180701116524382</v>
      </c>
      <c r="K67" s="231">
        <v>40.743821187389543</v>
      </c>
      <c r="L67" s="231">
        <v>46.990596975477253</v>
      </c>
      <c r="M67" s="231">
        <v>46.063014545894092</v>
      </c>
      <c r="N67" s="231">
        <v>33.650956163358053</v>
      </c>
      <c r="O67" s="231">
        <v>27.957107917719899</v>
      </c>
      <c r="P67" s="231">
        <v>13.547987781682529</v>
      </c>
      <c r="Q67" s="231">
        <v>20.715076332315959</v>
      </c>
      <c r="R67" s="231">
        <v>21.019998897215611</v>
      </c>
      <c r="S67" s="231">
        <v>18.599518612706191</v>
      </c>
      <c r="T67" s="231">
        <v>20.49501149321723</v>
      </c>
      <c r="U67" s="231">
        <v>17.14079467062853</v>
      </c>
      <c r="V67" s="231">
        <v>13.54904171574664</v>
      </c>
      <c r="W67" s="231">
        <v>14.04163789257144</v>
      </c>
      <c r="DA67" s="73" t="s">
        <v>1912</v>
      </c>
    </row>
    <row r="68" spans="1:105" ht="12" customHeight="1" x14ac:dyDescent="0.3">
      <c r="A68" s="60" t="s">
        <v>1913</v>
      </c>
      <c r="B68" s="264">
        <v>35.0867056565762</v>
      </c>
      <c r="C68" s="264">
        <v>35.098102285601257</v>
      </c>
      <c r="D68" s="264">
        <v>30.653558470031189</v>
      </c>
      <c r="E68" s="264">
        <v>29.971103929914388</v>
      </c>
      <c r="F68" s="264">
        <v>30.84674307800012</v>
      </c>
      <c r="G68" s="264">
        <v>32.949983134030241</v>
      </c>
      <c r="H68" s="264">
        <v>33.856079394227571</v>
      </c>
      <c r="I68" s="264">
        <v>32.459541106932917</v>
      </c>
      <c r="J68" s="264">
        <v>25.837269102527511</v>
      </c>
      <c r="K68" s="264">
        <v>24.432516163892512</v>
      </c>
      <c r="L68" s="264">
        <v>37.072471975660449</v>
      </c>
      <c r="M68" s="264">
        <v>30.637458409666561</v>
      </c>
      <c r="N68" s="264">
        <v>29.677351468844758</v>
      </c>
      <c r="O68" s="264">
        <v>24.26001773629892</v>
      </c>
      <c r="P68" s="264">
        <v>26.28515900855832</v>
      </c>
      <c r="Q68" s="264">
        <v>24.30864245412873</v>
      </c>
      <c r="R68" s="264">
        <v>25.214716112062721</v>
      </c>
      <c r="S68" s="264">
        <v>17.78326414809997</v>
      </c>
      <c r="T68" s="264">
        <v>17.25837897932184</v>
      </c>
      <c r="U68" s="264">
        <v>15.82360368492272</v>
      </c>
      <c r="V68" s="264">
        <v>10.28845787619885</v>
      </c>
      <c r="W68" s="264">
        <v>10.916960002786199</v>
      </c>
      <c r="DA68" s="72" t="s">
        <v>1914</v>
      </c>
    </row>
    <row r="69" spans="1:105" ht="12" customHeight="1" x14ac:dyDescent="0.3">
      <c r="A69" s="57" t="s">
        <v>1915</v>
      </c>
      <c r="B69" s="263">
        <f t="shared" ref="B69:W69" si="3">B70+B81</f>
        <v>32.886586467816414</v>
      </c>
      <c r="C69" s="263">
        <f t="shared" si="3"/>
        <v>31.580515947695552</v>
      </c>
      <c r="D69" s="263">
        <f t="shared" si="3"/>
        <v>34.086007972589712</v>
      </c>
      <c r="E69" s="263">
        <f t="shared" si="3"/>
        <v>38.048185614102664</v>
      </c>
      <c r="F69" s="263">
        <f t="shared" si="3"/>
        <v>42.35181336112354</v>
      </c>
      <c r="G69" s="263">
        <f t="shared" si="3"/>
        <v>46.187857947002001</v>
      </c>
      <c r="H69" s="263">
        <f t="shared" si="3"/>
        <v>45.343527650182338</v>
      </c>
      <c r="I69" s="263">
        <f t="shared" si="3"/>
        <v>46.892372497162668</v>
      </c>
      <c r="J69" s="263">
        <f t="shared" si="3"/>
        <v>45.252478834811811</v>
      </c>
      <c r="K69" s="263">
        <f t="shared" si="3"/>
        <v>48.270068603006322</v>
      </c>
      <c r="L69" s="263">
        <f t="shared" si="3"/>
        <v>52.730515315826914</v>
      </c>
      <c r="M69" s="263">
        <f t="shared" si="3"/>
        <v>47.149196379458417</v>
      </c>
      <c r="N69" s="263">
        <f t="shared" si="3"/>
        <v>44.749912190056392</v>
      </c>
      <c r="O69" s="263">
        <f t="shared" si="3"/>
        <v>50.406710187000236</v>
      </c>
      <c r="P69" s="263">
        <f t="shared" si="3"/>
        <v>48.632970087457785</v>
      </c>
      <c r="Q69" s="263">
        <f t="shared" si="3"/>
        <v>48.484135886594686</v>
      </c>
      <c r="R69" s="263">
        <f t="shared" si="3"/>
        <v>50.041737469088631</v>
      </c>
      <c r="S69" s="263">
        <f t="shared" si="3"/>
        <v>48.847855243562122</v>
      </c>
      <c r="T69" s="263">
        <f t="shared" si="3"/>
        <v>48.403084415049847</v>
      </c>
      <c r="U69" s="263">
        <f t="shared" si="3"/>
        <v>43.361460958071817</v>
      </c>
      <c r="V69" s="263">
        <f t="shared" si="3"/>
        <v>37.045375762632851</v>
      </c>
      <c r="W69" s="263">
        <f t="shared" si="3"/>
        <v>41.504702816866235</v>
      </c>
      <c r="DA69" s="70"/>
    </row>
    <row r="70" spans="1:105" ht="12" customHeight="1" x14ac:dyDescent="0.3">
      <c r="A70" s="60" t="s">
        <v>1916</v>
      </c>
      <c r="B70" s="264">
        <v>26.388166069610651</v>
      </c>
      <c r="C70" s="264">
        <v>25.30093982516053</v>
      </c>
      <c r="D70" s="264">
        <v>27.507443023658581</v>
      </c>
      <c r="E70" s="264">
        <v>30.820651338958459</v>
      </c>
      <c r="F70" s="264">
        <v>34.376182072895283</v>
      </c>
      <c r="G70" s="264">
        <v>37.508707384770673</v>
      </c>
      <c r="H70" s="264">
        <v>36.782105640683028</v>
      </c>
      <c r="I70" s="264">
        <v>38.1086518712603</v>
      </c>
      <c r="J70" s="264">
        <v>36.925750514652023</v>
      </c>
      <c r="K70" s="264">
        <v>39.474281114364203</v>
      </c>
      <c r="L70" s="264">
        <v>42.837910457724647</v>
      </c>
      <c r="M70" s="264">
        <v>38.373065134113567</v>
      </c>
      <c r="N70" s="264">
        <v>36.403222821418048</v>
      </c>
      <c r="O70" s="264">
        <v>41.254150207476137</v>
      </c>
      <c r="P70" s="264">
        <v>39.72216547232577</v>
      </c>
      <c r="Q70" s="264">
        <v>39.65201389520918</v>
      </c>
      <c r="R70" s="264">
        <v>40.920563978738663</v>
      </c>
      <c r="S70" s="264">
        <v>40.126051682539163</v>
      </c>
      <c r="T70" s="264">
        <v>39.77187149762203</v>
      </c>
      <c r="U70" s="264">
        <v>35.617935292382583</v>
      </c>
      <c r="V70" s="264">
        <v>30.51506067110989</v>
      </c>
      <c r="W70" s="264">
        <v>34.204225905124311</v>
      </c>
      <c r="DA70" s="72" t="s">
        <v>1917</v>
      </c>
    </row>
    <row r="71" spans="1:105" ht="12" customHeight="1" x14ac:dyDescent="0.3">
      <c r="A71" s="64" t="s">
        <v>30</v>
      </c>
      <c r="B71" s="231">
        <v>2.61460706715595</v>
      </c>
      <c r="C71" s="231">
        <v>2.928735370025199</v>
      </c>
      <c r="D71" s="231">
        <v>2.4221115329689651</v>
      </c>
      <c r="E71" s="231">
        <v>2.8295743925641821</v>
      </c>
      <c r="F71" s="231">
        <v>3.2940998869370128</v>
      </c>
      <c r="G71" s="231">
        <v>2.5032958480525349</v>
      </c>
      <c r="H71" s="231">
        <v>1.69204500522168</v>
      </c>
      <c r="I71" s="231">
        <v>2.5437459063700589</v>
      </c>
      <c r="J71" s="231">
        <v>2.273691844503658</v>
      </c>
      <c r="K71" s="231">
        <v>2.6206730496947381</v>
      </c>
      <c r="L71" s="231">
        <v>2.284160782164145</v>
      </c>
      <c r="M71" s="231">
        <v>2.1439590109975621</v>
      </c>
      <c r="N71" s="231">
        <v>1.8614687028355781</v>
      </c>
      <c r="O71" s="231">
        <v>2.2131579257274958</v>
      </c>
      <c r="P71" s="231">
        <v>2.0119282763210911</v>
      </c>
      <c r="Q71" s="231">
        <v>2.4299725024629191</v>
      </c>
      <c r="R71" s="231">
        <v>2.0034839945781249</v>
      </c>
      <c r="S71" s="231">
        <v>1.9644313800328039</v>
      </c>
      <c r="T71" s="231">
        <v>1.930365450449631</v>
      </c>
      <c r="U71" s="231">
        <v>1.4989878254042319</v>
      </c>
      <c r="V71" s="231">
        <v>1.6166491378896479</v>
      </c>
      <c r="W71" s="231">
        <v>1.4031191266572021</v>
      </c>
      <c r="DA71" s="73" t="s">
        <v>1918</v>
      </c>
    </row>
    <row r="72" spans="1:105" ht="12" customHeight="1" x14ac:dyDescent="0.3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1919</v>
      </c>
    </row>
    <row r="73" spans="1:105" ht="12" customHeight="1" x14ac:dyDescent="0.3">
      <c r="A73" s="64" t="s">
        <v>33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0</v>
      </c>
      <c r="H73" s="231">
        <v>0</v>
      </c>
      <c r="I73" s="231">
        <v>0</v>
      </c>
      <c r="J73" s="231">
        <v>8.299311673465648E-2</v>
      </c>
      <c r="K73" s="231">
        <v>8.751740635649749E-2</v>
      </c>
      <c r="L73" s="231">
        <v>9.5240447158787656E-2</v>
      </c>
      <c r="M73" s="231">
        <v>9.409963227297094E-2</v>
      </c>
      <c r="N73" s="231">
        <v>9.3052680709158661E-2</v>
      </c>
      <c r="O73" s="231">
        <v>9.1772617150562827E-2</v>
      </c>
      <c r="P73" s="231">
        <v>9.2281807107431363E-2</v>
      </c>
      <c r="Q73" s="231">
        <v>9.2822068608607658E-2</v>
      </c>
      <c r="R73" s="231">
        <v>9.1722296603546555E-2</v>
      </c>
      <c r="S73" s="231">
        <v>9.088524225823312E-2</v>
      </c>
      <c r="T73" s="231">
        <v>6.3355002802860397E-2</v>
      </c>
      <c r="U73" s="231">
        <v>6.1989990153394063E-2</v>
      </c>
      <c r="V73" s="231">
        <v>5.239913142902293E-2</v>
      </c>
      <c r="W73" s="231">
        <v>5.2596283692693757E-2</v>
      </c>
      <c r="DA73" s="73" t="s">
        <v>1920</v>
      </c>
    </row>
    <row r="74" spans="1:105" ht="12" customHeight="1" x14ac:dyDescent="0.3">
      <c r="A74" s="64" t="s">
        <v>160</v>
      </c>
      <c r="B74" s="231">
        <v>0.24589354412157771</v>
      </c>
      <c r="C74" s="231">
        <v>8.2616956000370029E-2</v>
      </c>
      <c r="D74" s="231">
        <v>7.810103410314756E-2</v>
      </c>
      <c r="E74" s="231">
        <v>0.23170494122359239</v>
      </c>
      <c r="F74" s="231">
        <v>0.2233843078455672</v>
      </c>
      <c r="G74" s="231">
        <v>0.1486184557689475</v>
      </c>
      <c r="H74" s="231">
        <v>0.1481610401375659</v>
      </c>
      <c r="I74" s="231">
        <v>0.14614526321196411</v>
      </c>
      <c r="J74" s="231">
        <v>6.5761581903132915E-2</v>
      </c>
      <c r="K74" s="231">
        <v>6.6588870865770658E-2</v>
      </c>
      <c r="L74" s="231">
        <v>7.8190167185579168E-2</v>
      </c>
      <c r="M74" s="231">
        <v>7.5717931238498029E-2</v>
      </c>
      <c r="N74" s="231">
        <v>7.5650273657088027E-2</v>
      </c>
      <c r="O74" s="231">
        <v>0.13862430819532789</v>
      </c>
      <c r="P74" s="231">
        <v>7.2697808020760132E-2</v>
      </c>
      <c r="Q74" s="231">
        <v>0.14348252606923151</v>
      </c>
      <c r="R74" s="231">
        <v>7.2085649006615807E-2</v>
      </c>
      <c r="S74" s="231">
        <v>7.3694570974900619E-2</v>
      </c>
      <c r="T74" s="231">
        <v>7.2447799551561678E-2</v>
      </c>
      <c r="U74" s="231">
        <v>6.5471754589393527E-2</v>
      </c>
      <c r="V74" s="231">
        <v>0.15315179224057721</v>
      </c>
      <c r="W74" s="231">
        <v>0.140331595990661</v>
      </c>
      <c r="DA74" s="73" t="s">
        <v>1921</v>
      </c>
    </row>
    <row r="75" spans="1:105" ht="12" customHeight="1" x14ac:dyDescent="0.3">
      <c r="A75" s="64" t="s">
        <v>70</v>
      </c>
      <c r="B75" s="231">
        <v>3.568454825129479</v>
      </c>
      <c r="C75" s="231">
        <v>3.997183352296481</v>
      </c>
      <c r="D75" s="231">
        <v>4.6437682549403876</v>
      </c>
      <c r="E75" s="231">
        <v>3.3095954029373482</v>
      </c>
      <c r="F75" s="231">
        <v>3.1005771693870048</v>
      </c>
      <c r="G75" s="231">
        <v>3.183592381418169</v>
      </c>
      <c r="H75" s="231">
        <v>2.001421550378065</v>
      </c>
      <c r="I75" s="231">
        <v>2.237343779015621</v>
      </c>
      <c r="J75" s="231">
        <v>1.6598363546910231</v>
      </c>
      <c r="K75" s="231">
        <v>0.98930695286883186</v>
      </c>
      <c r="L75" s="231">
        <v>1.6563251407513011</v>
      </c>
      <c r="M75" s="231">
        <v>0.81824262337471243</v>
      </c>
      <c r="N75" s="231">
        <v>1.861024485154936</v>
      </c>
      <c r="O75" s="231">
        <v>1.516216072880926</v>
      </c>
      <c r="P75" s="231">
        <v>0.96292144209228037</v>
      </c>
      <c r="Q75" s="231">
        <v>0.88784620985140483</v>
      </c>
      <c r="R75" s="231">
        <v>0.6380578512124474</v>
      </c>
      <c r="S75" s="231">
        <v>0.58481502496137483</v>
      </c>
      <c r="T75" s="231">
        <v>0.70835199913752678</v>
      </c>
      <c r="U75" s="231">
        <v>0.60068050946156115</v>
      </c>
      <c r="V75" s="231">
        <v>0.54454416401476813</v>
      </c>
      <c r="W75" s="231">
        <v>0.50915577887519392</v>
      </c>
      <c r="DA75" s="73" t="s">
        <v>1922</v>
      </c>
    </row>
    <row r="76" spans="1:105" ht="12" customHeight="1" x14ac:dyDescent="0.3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1923</v>
      </c>
    </row>
    <row r="77" spans="1:105" ht="12" customHeight="1" x14ac:dyDescent="0.3">
      <c r="A77" s="64" t="s">
        <v>162</v>
      </c>
      <c r="B77" s="231">
        <v>8.6131521369119142</v>
      </c>
      <c r="C77" s="231">
        <v>7.3939557403606768</v>
      </c>
      <c r="D77" s="231">
        <v>8.531698090989897</v>
      </c>
      <c r="E77" s="231">
        <v>10.754366195751309</v>
      </c>
      <c r="F77" s="231">
        <v>8.8176393448145038</v>
      </c>
      <c r="G77" s="231">
        <v>9.5600656876134522</v>
      </c>
      <c r="H77" s="231">
        <v>8.8949523089137816</v>
      </c>
      <c r="I77" s="231">
        <v>8.3094700340523122</v>
      </c>
      <c r="J77" s="231">
        <v>7.5791820916942871</v>
      </c>
      <c r="K77" s="231">
        <v>6.652066693482392</v>
      </c>
      <c r="L77" s="231">
        <v>8.2941642172322592</v>
      </c>
      <c r="M77" s="231">
        <v>6.4777384452870184</v>
      </c>
      <c r="N77" s="231">
        <v>7.1274986089886054</v>
      </c>
      <c r="O77" s="231">
        <v>7.3658550679247714</v>
      </c>
      <c r="P77" s="231">
        <v>9.334200724342212</v>
      </c>
      <c r="Q77" s="231">
        <v>8.690638451222668</v>
      </c>
      <c r="R77" s="231">
        <v>10.24487969157939</v>
      </c>
      <c r="S77" s="231">
        <v>9.404456500693497</v>
      </c>
      <c r="T77" s="231">
        <v>8.301615083499712</v>
      </c>
      <c r="U77" s="231">
        <v>8.7002351062713821</v>
      </c>
      <c r="V77" s="231">
        <v>7.4074998760713511</v>
      </c>
      <c r="W77" s="231">
        <v>8.3386936624538173</v>
      </c>
      <c r="DA77" s="73" t="s">
        <v>1924</v>
      </c>
    </row>
    <row r="78" spans="1:105" ht="12" customHeight="1" x14ac:dyDescent="0.3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1925</v>
      </c>
    </row>
    <row r="79" spans="1:105" ht="12" customHeight="1" x14ac:dyDescent="0.3">
      <c r="A79" s="64" t="s">
        <v>73</v>
      </c>
      <c r="B79" s="231">
        <v>11.346058496291731</v>
      </c>
      <c r="C79" s="231">
        <v>10.898448406477801</v>
      </c>
      <c r="D79" s="231">
        <v>11.831764110656181</v>
      </c>
      <c r="E79" s="231">
        <v>13.69541040648202</v>
      </c>
      <c r="F79" s="231">
        <v>15.508718038422829</v>
      </c>
      <c r="G79" s="231">
        <v>18.138697124270589</v>
      </c>
      <c r="H79" s="231">
        <v>20.05269358806493</v>
      </c>
      <c r="I79" s="231">
        <v>21.27213850132464</v>
      </c>
      <c r="J79" s="231">
        <v>21.276537061530771</v>
      </c>
      <c r="K79" s="231">
        <v>24.30468233590053</v>
      </c>
      <c r="L79" s="231">
        <v>24.94759338942691</v>
      </c>
      <c r="M79" s="231">
        <v>23.389289127255179</v>
      </c>
      <c r="N79" s="231">
        <v>21.458583184347599</v>
      </c>
      <c r="O79" s="231">
        <v>26.666861625196411</v>
      </c>
      <c r="P79" s="231">
        <v>25.667536839912369</v>
      </c>
      <c r="Q79" s="231">
        <v>24.99049323155749</v>
      </c>
      <c r="R79" s="231">
        <v>25.418001291083389</v>
      </c>
      <c r="S79" s="231">
        <v>25.837825125469301</v>
      </c>
      <c r="T79" s="231">
        <v>26.30465148797207</v>
      </c>
      <c r="U79" s="231">
        <v>22.690810728262619</v>
      </c>
      <c r="V79" s="231">
        <v>19.160095035960751</v>
      </c>
      <c r="W79" s="231">
        <v>22.122138369988079</v>
      </c>
      <c r="DA79" s="73" t="s">
        <v>1926</v>
      </c>
    </row>
    <row r="80" spans="1:105" ht="12" customHeight="1" x14ac:dyDescent="0.3">
      <c r="A80" s="64" t="s">
        <v>79</v>
      </c>
      <c r="B80" s="231">
        <v>0</v>
      </c>
      <c r="C80" s="231">
        <v>0</v>
      </c>
      <c r="D80" s="231">
        <v>0</v>
      </c>
      <c r="E80" s="231">
        <v>0</v>
      </c>
      <c r="F80" s="231">
        <v>3.4317633254883582</v>
      </c>
      <c r="G80" s="231">
        <v>3.974437887646971</v>
      </c>
      <c r="H80" s="231">
        <v>3.9928321479670088</v>
      </c>
      <c r="I80" s="231">
        <v>3.599808387285707</v>
      </c>
      <c r="J80" s="231">
        <v>3.9877484635945</v>
      </c>
      <c r="K80" s="231">
        <v>4.753445805195434</v>
      </c>
      <c r="L80" s="231">
        <v>5.4822363138056653</v>
      </c>
      <c r="M80" s="231">
        <v>5.3740183636876324</v>
      </c>
      <c r="N80" s="231">
        <v>3.9259448857250949</v>
      </c>
      <c r="O80" s="231">
        <v>3.261662590400646</v>
      </c>
      <c r="P80" s="231">
        <v>1.5805985745296249</v>
      </c>
      <c r="Q80" s="231">
        <v>2.416758905436855</v>
      </c>
      <c r="R80" s="231">
        <v>2.45233320467515</v>
      </c>
      <c r="S80" s="231">
        <v>2.1699438381490501</v>
      </c>
      <c r="T80" s="231">
        <v>2.39108467420867</v>
      </c>
      <c r="U80" s="231">
        <v>1.9997593782399909</v>
      </c>
      <c r="V80" s="231">
        <v>1.580721533503771</v>
      </c>
      <c r="W80" s="231">
        <v>1.6381910874666641</v>
      </c>
      <c r="DA80" s="73" t="s">
        <v>1927</v>
      </c>
    </row>
    <row r="81" spans="1:105" ht="12" customHeight="1" x14ac:dyDescent="0.3">
      <c r="A81" s="61" t="s">
        <v>1928</v>
      </c>
      <c r="B81" s="265">
        <v>6.4984203982057647</v>
      </c>
      <c r="C81" s="265">
        <v>6.2795761225350208</v>
      </c>
      <c r="D81" s="265">
        <v>6.5785649489311346</v>
      </c>
      <c r="E81" s="265">
        <v>7.2275342751442029</v>
      </c>
      <c r="F81" s="265">
        <v>7.975631288228259</v>
      </c>
      <c r="G81" s="265">
        <v>8.6791505622313299</v>
      </c>
      <c r="H81" s="265">
        <v>8.5614220094993065</v>
      </c>
      <c r="I81" s="265">
        <v>8.7837206259023723</v>
      </c>
      <c r="J81" s="265">
        <v>8.3267283201597913</v>
      </c>
      <c r="K81" s="265">
        <v>8.795787488642123</v>
      </c>
      <c r="L81" s="265">
        <v>9.8926048581022652</v>
      </c>
      <c r="M81" s="265">
        <v>8.7761312453448497</v>
      </c>
      <c r="N81" s="265">
        <v>8.3466893686383443</v>
      </c>
      <c r="O81" s="265">
        <v>9.1525599795240975</v>
      </c>
      <c r="P81" s="265">
        <v>8.9108046151320153</v>
      </c>
      <c r="Q81" s="265">
        <v>8.8321219913855025</v>
      </c>
      <c r="R81" s="265">
        <v>9.1211734903499675</v>
      </c>
      <c r="S81" s="265">
        <v>8.7218035610229592</v>
      </c>
      <c r="T81" s="265">
        <v>8.6312129174278205</v>
      </c>
      <c r="U81" s="265">
        <v>7.7435256656892326</v>
      </c>
      <c r="V81" s="265">
        <v>6.5303150915229642</v>
      </c>
      <c r="W81" s="265">
        <v>7.3004769117419226</v>
      </c>
      <c r="DA81" s="74" t="s">
        <v>1929</v>
      </c>
    </row>
    <row r="82" spans="1:105" ht="12" customHeight="1" x14ac:dyDescent="0.3">
      <c r="J82" s="131"/>
    </row>
    <row r="83" spans="1:105" ht="15" customHeight="1" x14ac:dyDescent="0.3">
      <c r="A83" s="34" t="s">
        <v>60</v>
      </c>
      <c r="B83" s="225">
        <v>90.372441294498188</v>
      </c>
      <c r="C83" s="225">
        <v>86.849836460252874</v>
      </c>
      <c r="D83" s="225">
        <v>94.21256755720114</v>
      </c>
      <c r="E83" s="225">
        <v>102.56801367924881</v>
      </c>
      <c r="F83" s="225">
        <v>115.0433159909735</v>
      </c>
      <c r="G83" s="225">
        <v>124.78213495210861</v>
      </c>
      <c r="H83" s="225">
        <v>124.7386201134061</v>
      </c>
      <c r="I83" s="225">
        <v>127.08638255547901</v>
      </c>
      <c r="J83" s="225">
        <v>129.151138350796</v>
      </c>
      <c r="K83" s="225">
        <v>127.3903310824404</v>
      </c>
      <c r="L83" s="225">
        <v>131.16712539812511</v>
      </c>
      <c r="M83" s="225">
        <v>117.7513005252742</v>
      </c>
      <c r="N83" s="225">
        <v>113.6424242882842</v>
      </c>
      <c r="O83" s="225">
        <v>125.1304098595586</v>
      </c>
      <c r="P83" s="225">
        <v>124.73010413681099</v>
      </c>
      <c r="Q83" s="225">
        <v>122.43336199484089</v>
      </c>
      <c r="R83" s="225">
        <v>120.8359606381962</v>
      </c>
      <c r="S83" s="225">
        <v>114.1520970669724</v>
      </c>
      <c r="T83" s="225">
        <v>108.7694659405751</v>
      </c>
      <c r="U83" s="225">
        <v>106.50902837489249</v>
      </c>
      <c r="V83" s="225">
        <v>107.8102608197191</v>
      </c>
      <c r="W83" s="225">
        <v>119.84569989515261</v>
      </c>
      <c r="DA83" s="89" t="s">
        <v>1930</v>
      </c>
    </row>
    <row r="84" spans="1:105" ht="12" customHeight="1" x14ac:dyDescent="0.3">
      <c r="A84" s="55" t="s">
        <v>92</v>
      </c>
      <c r="B84" s="261">
        <v>3.346288886810254</v>
      </c>
      <c r="C84" s="261">
        <v>3.2158547274514988</v>
      </c>
      <c r="D84" s="261">
        <v>3.4884801527994118</v>
      </c>
      <c r="E84" s="261">
        <v>3.7978635898530761</v>
      </c>
      <c r="F84" s="261">
        <v>4.2597960649271611</v>
      </c>
      <c r="G84" s="261">
        <v>4.6204026967008067</v>
      </c>
      <c r="H84" s="261">
        <v>4.6187914397833101</v>
      </c>
      <c r="I84" s="261">
        <v>4.7057238193475968</v>
      </c>
      <c r="J84" s="261">
        <v>4.7821770972822897</v>
      </c>
      <c r="K84" s="261">
        <v>4.7169783518499244</v>
      </c>
      <c r="L84" s="261">
        <v>4.8568245778161643</v>
      </c>
      <c r="M84" s="261">
        <v>4.360066660951448</v>
      </c>
      <c r="N84" s="261">
        <v>4.2079241859633143</v>
      </c>
      <c r="O84" s="261">
        <v>4.6332985356937844</v>
      </c>
      <c r="P84" s="261">
        <v>4.6184761122617957</v>
      </c>
      <c r="Q84" s="261">
        <v>4.533432900023656</v>
      </c>
      <c r="R84" s="261">
        <v>4.4742847091472848</v>
      </c>
      <c r="S84" s="261">
        <v>4.2267962262750576</v>
      </c>
      <c r="T84" s="261">
        <v>4.0274894634835103</v>
      </c>
      <c r="U84" s="261">
        <v>3.9437905283088952</v>
      </c>
      <c r="V84" s="261">
        <v>3.991972248387524</v>
      </c>
      <c r="W84" s="261">
        <v>4.4376175739886854</v>
      </c>
      <c r="DA84" s="67" t="s">
        <v>1931</v>
      </c>
    </row>
    <row r="85" spans="1:105" ht="12" customHeight="1" x14ac:dyDescent="0.3">
      <c r="A85" s="202" t="s">
        <v>93</v>
      </c>
      <c r="B85" s="226">
        <v>1.475502789068353</v>
      </c>
      <c r="C85" s="226">
        <v>1.417989534106352</v>
      </c>
      <c r="D85" s="226">
        <v>1.5382001880810701</v>
      </c>
      <c r="E85" s="226">
        <v>1.674618811728168</v>
      </c>
      <c r="F85" s="226">
        <v>1.878301959952335</v>
      </c>
      <c r="G85" s="226">
        <v>2.037306788565846</v>
      </c>
      <c r="H85" s="226">
        <v>2.036596325675136</v>
      </c>
      <c r="I85" s="226">
        <v>2.0749280336794991</v>
      </c>
      <c r="J85" s="226">
        <v>2.1086391174029329</v>
      </c>
      <c r="K85" s="226">
        <v>2.0798905741709368</v>
      </c>
      <c r="L85" s="226">
        <v>2.1415539581265759</v>
      </c>
      <c r="M85" s="226">
        <v>1.9225149819297691</v>
      </c>
      <c r="N85" s="226">
        <v>1.855429726061518</v>
      </c>
      <c r="O85" s="226">
        <v>2.042993041918483</v>
      </c>
      <c r="P85" s="226">
        <v>2.0364572860843539</v>
      </c>
      <c r="Q85" s="226">
        <v>1.998958581969682</v>
      </c>
      <c r="R85" s="226">
        <v>1.9728779524847551</v>
      </c>
      <c r="S85" s="226">
        <v>1.8637511080632749</v>
      </c>
      <c r="T85" s="226">
        <v>1.7758693697177761</v>
      </c>
      <c r="U85" s="226">
        <v>1.7389634071814939</v>
      </c>
      <c r="V85" s="226">
        <v>1.760208513256569</v>
      </c>
      <c r="W85" s="226">
        <v>1.956710053650045</v>
      </c>
      <c r="DA85" s="174" t="s">
        <v>1932</v>
      </c>
    </row>
    <row r="86" spans="1:105" ht="12" customHeight="1" x14ac:dyDescent="0.3">
      <c r="A86" s="202" t="s">
        <v>94</v>
      </c>
      <c r="B86" s="226">
        <v>11.44494387448764</v>
      </c>
      <c r="C86" s="226">
        <v>10.99883426361065</v>
      </c>
      <c r="D86" s="226">
        <v>11.931265024195531</v>
      </c>
      <c r="E86" s="226">
        <v>12.989415169788749</v>
      </c>
      <c r="F86" s="226">
        <v>14.56931201368184</v>
      </c>
      <c r="G86" s="226">
        <v>15.80265521895168</v>
      </c>
      <c r="H86" s="226">
        <v>15.797144414113291</v>
      </c>
      <c r="I86" s="226">
        <v>16.094469671627831</v>
      </c>
      <c r="J86" s="226">
        <v>16.355954410268328</v>
      </c>
      <c r="K86" s="226">
        <v>16.13296231143859</v>
      </c>
      <c r="L86" s="226">
        <v>16.611262978649719</v>
      </c>
      <c r="M86" s="226">
        <v>14.912256506096339</v>
      </c>
      <c r="N86" s="226">
        <v>14.3919003306244</v>
      </c>
      <c r="O86" s="226">
        <v>15.84676143885123</v>
      </c>
      <c r="P86" s="226">
        <v>15.796065934069301</v>
      </c>
      <c r="Q86" s="226">
        <v>15.50520198780092</v>
      </c>
      <c r="R86" s="226">
        <v>15.30290393531484</v>
      </c>
      <c r="S86" s="226">
        <v>14.456446294667231</v>
      </c>
      <c r="T86" s="226">
        <v>13.77477929247082</v>
      </c>
      <c r="U86" s="226">
        <v>13.488513029207169</v>
      </c>
      <c r="V86" s="226">
        <v>13.65330366765137</v>
      </c>
      <c r="W86" s="226">
        <v>15.17749536536664</v>
      </c>
      <c r="DA86" s="174" t="s">
        <v>1933</v>
      </c>
    </row>
    <row r="87" spans="1:105" ht="12" customHeight="1" x14ac:dyDescent="0.3">
      <c r="A87" s="202" t="s">
        <v>95</v>
      </c>
      <c r="B87" s="226">
        <v>5.053583328580272</v>
      </c>
      <c r="C87" s="226">
        <v>4.8566009652789646</v>
      </c>
      <c r="D87" s="226">
        <v>5.2683213370364097</v>
      </c>
      <c r="E87" s="226">
        <v>5.7355538541678337</v>
      </c>
      <c r="F87" s="226">
        <v>6.4331667423334524</v>
      </c>
      <c r="G87" s="226">
        <v>6.9777568013955316</v>
      </c>
      <c r="H87" s="226">
        <v>6.9753234726030264</v>
      </c>
      <c r="I87" s="226">
        <v>7.1066092159862464</v>
      </c>
      <c r="J87" s="226">
        <v>7.2220693641847369</v>
      </c>
      <c r="K87" s="226">
        <v>7.1236058710117298</v>
      </c>
      <c r="L87" s="226">
        <v>7.3348023875149782</v>
      </c>
      <c r="M87" s="226">
        <v>6.5845959313710321</v>
      </c>
      <c r="N87" s="226">
        <v>6.3548295539971216</v>
      </c>
      <c r="O87" s="226">
        <v>6.9972321662392067</v>
      </c>
      <c r="P87" s="226">
        <v>6.9748472632978302</v>
      </c>
      <c r="Q87" s="226">
        <v>6.8464145504888512</v>
      </c>
      <c r="R87" s="226">
        <v>6.7570886370846948</v>
      </c>
      <c r="S87" s="226">
        <v>6.3833302099541207</v>
      </c>
      <c r="T87" s="226">
        <v>6.0823360735283334</v>
      </c>
      <c r="U87" s="226">
        <v>5.9559334951121148</v>
      </c>
      <c r="V87" s="226">
        <v>6.0286977858137991</v>
      </c>
      <c r="W87" s="226">
        <v>6.7017137339570292</v>
      </c>
      <c r="DA87" s="174" t="s">
        <v>1934</v>
      </c>
    </row>
    <row r="88" spans="1:105" ht="12" customHeight="1" x14ac:dyDescent="0.3">
      <c r="A88" s="56" t="s">
        <v>96</v>
      </c>
      <c r="B88" s="262">
        <v>16.688986343363599</v>
      </c>
      <c r="C88" s="262">
        <v>16.009725361800569</v>
      </c>
      <c r="D88" s="262">
        <v>18.027727681295499</v>
      </c>
      <c r="E88" s="262">
        <v>20.396141465400561</v>
      </c>
      <c r="F88" s="262">
        <v>23.250475654818331</v>
      </c>
      <c r="G88" s="262">
        <v>25.370271873011081</v>
      </c>
      <c r="H88" s="262">
        <v>24.969799395813659</v>
      </c>
      <c r="I88" s="262">
        <v>25.921460790573349</v>
      </c>
      <c r="J88" s="262">
        <v>27.98256405105807</v>
      </c>
      <c r="K88" s="262">
        <v>28.522357297571041</v>
      </c>
      <c r="L88" s="262">
        <v>26.56956286703312</v>
      </c>
      <c r="M88" s="262">
        <v>24.253072799940671</v>
      </c>
      <c r="N88" s="262">
        <v>23.431106776249379</v>
      </c>
      <c r="O88" s="262">
        <v>28.940790421412618</v>
      </c>
      <c r="P88" s="262">
        <v>28.13733455316828</v>
      </c>
      <c r="Q88" s="262">
        <v>28.43928835272127</v>
      </c>
      <c r="R88" s="262">
        <v>28.470855506483499</v>
      </c>
      <c r="S88" s="262">
        <v>31.677098971222652</v>
      </c>
      <c r="T88" s="262">
        <v>30.100506811761569</v>
      </c>
      <c r="U88" s="262">
        <v>29.610277187225641</v>
      </c>
      <c r="V88" s="262">
        <v>34.546610936816762</v>
      </c>
      <c r="W88" s="262">
        <v>39.532867711381293</v>
      </c>
      <c r="DA88" s="68" t="s">
        <v>1935</v>
      </c>
    </row>
    <row r="89" spans="1:105" ht="12" customHeight="1" x14ac:dyDescent="0.3">
      <c r="A89" s="37" t="s">
        <v>160</v>
      </c>
      <c r="B89" s="228">
        <v>0.11407978804963199</v>
      </c>
      <c r="C89" s="228">
        <v>3.6200942293672482E-2</v>
      </c>
      <c r="D89" s="228">
        <v>5.253552605492165E-2</v>
      </c>
      <c r="E89" s="228">
        <v>0.1881980510623614</v>
      </c>
      <c r="F89" s="228">
        <v>0.23459512958657189</v>
      </c>
      <c r="G89" s="228">
        <v>0.16237109658964841</v>
      </c>
      <c r="H89" s="228">
        <v>0.15321951904520731</v>
      </c>
      <c r="I89" s="228">
        <v>0.1780744890023675</v>
      </c>
      <c r="J89" s="228">
        <v>0.1193886332311935</v>
      </c>
      <c r="K89" s="228">
        <v>0.15003948581181131</v>
      </c>
      <c r="L89" s="228">
        <v>9.1071323137419349E-2</v>
      </c>
      <c r="M89" s="228">
        <v>0.1065608288569484</v>
      </c>
      <c r="N89" s="228">
        <v>9.889051675404617E-2</v>
      </c>
      <c r="O89" s="228">
        <v>0.31213760194996221</v>
      </c>
      <c r="P89" s="228">
        <v>0.1248887198261656</v>
      </c>
      <c r="Q89" s="228">
        <v>0.27937562587447468</v>
      </c>
      <c r="R89" s="228">
        <v>0.12620326516950689</v>
      </c>
      <c r="S89" s="228">
        <v>0.19346625729870751</v>
      </c>
      <c r="T89" s="228">
        <v>0.20250176022341071</v>
      </c>
      <c r="U89" s="228">
        <v>0.17423436797106959</v>
      </c>
      <c r="V89" s="228">
        <v>0.60900819868635159</v>
      </c>
      <c r="W89" s="228">
        <v>0.58202551663432478</v>
      </c>
      <c r="DA89" s="69" t="s">
        <v>1936</v>
      </c>
    </row>
    <row r="90" spans="1:105" ht="12" customHeight="1" x14ac:dyDescent="0.3">
      <c r="A90" s="37" t="s">
        <v>162</v>
      </c>
      <c r="B90" s="228">
        <v>3.9959836022873509</v>
      </c>
      <c r="C90" s="228">
        <v>3.2398696107560081</v>
      </c>
      <c r="D90" s="228">
        <v>5.7389412636965478</v>
      </c>
      <c r="E90" s="228">
        <v>8.7350349447155402</v>
      </c>
      <c r="F90" s="228">
        <v>9.2601636377004883</v>
      </c>
      <c r="G90" s="228">
        <v>10.44472129074027</v>
      </c>
      <c r="H90" s="228">
        <v>9.1986416498993737</v>
      </c>
      <c r="I90" s="228">
        <v>10.12488942627062</v>
      </c>
      <c r="J90" s="228">
        <v>13.759830051998961</v>
      </c>
      <c r="K90" s="228">
        <v>14.9885807237651</v>
      </c>
      <c r="L90" s="228">
        <v>9.6605562664878555</v>
      </c>
      <c r="M90" s="228">
        <v>9.1163766172383518</v>
      </c>
      <c r="N90" s="228">
        <v>9.3171113141186694</v>
      </c>
      <c r="O90" s="228">
        <v>16.585549584661539</v>
      </c>
      <c r="P90" s="228">
        <v>16.035371778068871</v>
      </c>
      <c r="Q90" s="228">
        <v>16.92159054537138</v>
      </c>
      <c r="R90" s="228">
        <v>17.936125791520968</v>
      </c>
      <c r="S90" s="228">
        <v>24.688996449105439</v>
      </c>
      <c r="T90" s="228">
        <v>23.204178422416561</v>
      </c>
      <c r="U90" s="228">
        <v>23.153189867107681</v>
      </c>
      <c r="V90" s="228">
        <v>29.455927941144569</v>
      </c>
      <c r="W90" s="228">
        <v>34.584745172199412</v>
      </c>
      <c r="DA90" s="69" t="s">
        <v>1937</v>
      </c>
    </row>
    <row r="91" spans="1:105" ht="12" customHeight="1" x14ac:dyDescent="0.3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1938</v>
      </c>
    </row>
    <row r="92" spans="1:105" ht="12" customHeight="1" x14ac:dyDescent="0.3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8.2569783696689575E-2</v>
      </c>
      <c r="M92" s="228">
        <v>8.4164552992888261E-2</v>
      </c>
      <c r="N92" s="228">
        <v>0.1126043160753127</v>
      </c>
      <c r="O92" s="228">
        <v>0.16886245814238091</v>
      </c>
      <c r="P92" s="228">
        <v>0.26526040441601528</v>
      </c>
      <c r="Q92" s="228">
        <v>0.34984125874258371</v>
      </c>
      <c r="R92" s="228">
        <v>0.46436629323361822</v>
      </c>
      <c r="S92" s="228">
        <v>0.48447095552461761</v>
      </c>
      <c r="T92" s="228">
        <v>0.43825507044742429</v>
      </c>
      <c r="U92" s="228">
        <v>0.45987546017212821</v>
      </c>
      <c r="V92" s="228">
        <v>0.45026722134568731</v>
      </c>
      <c r="W92" s="228">
        <v>0.26728684751989518</v>
      </c>
      <c r="DA92" s="69" t="s">
        <v>1939</v>
      </c>
    </row>
    <row r="93" spans="1:105" ht="12" customHeight="1" x14ac:dyDescent="0.3">
      <c r="A93" s="37" t="s">
        <v>38</v>
      </c>
      <c r="B93" s="228">
        <v>12.578922953026609</v>
      </c>
      <c r="C93" s="228">
        <v>12.73365480875089</v>
      </c>
      <c r="D93" s="228">
        <v>12.23625089154403</v>
      </c>
      <c r="E93" s="228">
        <v>11.472908469622659</v>
      </c>
      <c r="F93" s="228">
        <v>13.755716887531269</v>
      </c>
      <c r="G93" s="228">
        <v>14.76317948568116</v>
      </c>
      <c r="H93" s="228">
        <v>15.617938226869081</v>
      </c>
      <c r="I93" s="228">
        <v>15.618496875300361</v>
      </c>
      <c r="J93" s="228">
        <v>14.10334536582792</v>
      </c>
      <c r="K93" s="228">
        <v>13.383737087994129</v>
      </c>
      <c r="L93" s="228">
        <v>16.73536549371115</v>
      </c>
      <c r="M93" s="228">
        <v>14.94597080085248</v>
      </c>
      <c r="N93" s="228">
        <v>13.90250062930135</v>
      </c>
      <c r="O93" s="228">
        <v>11.874240776658739</v>
      </c>
      <c r="P93" s="228">
        <v>11.71181365085722</v>
      </c>
      <c r="Q93" s="228">
        <v>10.88848092273283</v>
      </c>
      <c r="R93" s="228">
        <v>9.944160156559402</v>
      </c>
      <c r="S93" s="228">
        <v>6.3101653092938887</v>
      </c>
      <c r="T93" s="228">
        <v>6.2555715586741716</v>
      </c>
      <c r="U93" s="228">
        <v>5.8229774919747683</v>
      </c>
      <c r="V93" s="228">
        <v>4.0314075756401504</v>
      </c>
      <c r="W93" s="228">
        <v>4.098810175027654</v>
      </c>
      <c r="DA93" s="69" t="s">
        <v>1940</v>
      </c>
    </row>
    <row r="94" spans="1:105" ht="12" customHeight="1" x14ac:dyDescent="0.3">
      <c r="A94" s="132" t="s">
        <v>1941</v>
      </c>
      <c r="B94" s="318">
        <v>52.36313607218807</v>
      </c>
      <c r="C94" s="318">
        <v>50.350831608004853</v>
      </c>
      <c r="D94" s="318">
        <v>53.958573173793219</v>
      </c>
      <c r="E94" s="318">
        <v>57.974420788310439</v>
      </c>
      <c r="F94" s="318">
        <v>64.652263555260419</v>
      </c>
      <c r="G94" s="318">
        <v>69.973741573483693</v>
      </c>
      <c r="H94" s="318">
        <v>70.340965065417706</v>
      </c>
      <c r="I94" s="318">
        <v>71.183191024264445</v>
      </c>
      <c r="J94" s="318">
        <v>70.699734310599638</v>
      </c>
      <c r="K94" s="318">
        <v>68.814536676398177</v>
      </c>
      <c r="L94" s="318">
        <v>73.653118628984544</v>
      </c>
      <c r="M94" s="318">
        <v>65.718793644984956</v>
      </c>
      <c r="N94" s="318">
        <v>63.401233715388429</v>
      </c>
      <c r="O94" s="318">
        <v>66.669334255443303</v>
      </c>
      <c r="P94" s="318">
        <v>67.166922987929382</v>
      </c>
      <c r="Q94" s="318">
        <v>65.110065621836554</v>
      </c>
      <c r="R94" s="318">
        <v>63.857949897681138</v>
      </c>
      <c r="S94" s="318">
        <v>55.544674256790053</v>
      </c>
      <c r="T94" s="318">
        <v>53.008484929613132</v>
      </c>
      <c r="U94" s="318">
        <v>51.771550727857189</v>
      </c>
      <c r="V94" s="318">
        <v>47.829467667793118</v>
      </c>
      <c r="W94" s="318">
        <v>52.039295456808908</v>
      </c>
      <c r="DA94" s="139" t="s">
        <v>1942</v>
      </c>
    </row>
    <row r="95" spans="1:105" ht="12" customHeight="1" x14ac:dyDescent="0.3">
      <c r="J95" s="131"/>
    </row>
    <row r="96" spans="1:105" ht="15" customHeight="1" x14ac:dyDescent="0.3">
      <c r="A96" s="32" t="s">
        <v>253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3">
      <c r="J97" s="131"/>
    </row>
    <row r="98" spans="1:105" ht="12" customHeight="1" x14ac:dyDescent="0.3">
      <c r="A98" s="35" t="s">
        <v>52</v>
      </c>
      <c r="B98" s="234">
        <f t="shared" ref="B98:W98" si="4">SUM(B$99:B$104,B$106:B$108)</f>
        <v>1</v>
      </c>
      <c r="C98" s="234">
        <f t="shared" si="4"/>
        <v>1</v>
      </c>
      <c r="D98" s="234">
        <f t="shared" si="4"/>
        <v>0.99999999999999967</v>
      </c>
      <c r="E98" s="234">
        <f t="shared" si="4"/>
        <v>0.99999999999999989</v>
      </c>
      <c r="F98" s="234">
        <f t="shared" si="4"/>
        <v>1</v>
      </c>
      <c r="G98" s="234">
        <f t="shared" si="4"/>
        <v>0.99999999999999967</v>
      </c>
      <c r="H98" s="234">
        <f t="shared" si="4"/>
        <v>0.99999999999999967</v>
      </c>
      <c r="I98" s="234">
        <f t="shared" si="4"/>
        <v>0.99999999999999989</v>
      </c>
      <c r="J98" s="234">
        <f t="shared" si="4"/>
        <v>1</v>
      </c>
      <c r="K98" s="234">
        <f t="shared" si="4"/>
        <v>1.0000000000000007</v>
      </c>
      <c r="L98" s="234">
        <f t="shared" si="4"/>
        <v>1.0000000000000002</v>
      </c>
      <c r="M98" s="234">
        <f t="shared" si="4"/>
        <v>0.99999999999999989</v>
      </c>
      <c r="N98" s="234">
        <f t="shared" si="4"/>
        <v>0.99999999999999967</v>
      </c>
      <c r="O98" s="234">
        <f t="shared" si="4"/>
        <v>1.0000000000000002</v>
      </c>
      <c r="P98" s="234">
        <f t="shared" si="4"/>
        <v>0.99999999999999967</v>
      </c>
      <c r="Q98" s="234">
        <f t="shared" si="4"/>
        <v>0.99999999999999956</v>
      </c>
      <c r="R98" s="234">
        <f t="shared" si="4"/>
        <v>1</v>
      </c>
      <c r="S98" s="234">
        <f t="shared" si="4"/>
        <v>0.99999999999999967</v>
      </c>
      <c r="T98" s="234">
        <f t="shared" si="4"/>
        <v>0.99999999999999956</v>
      </c>
      <c r="U98" s="234">
        <f t="shared" si="4"/>
        <v>1.0000000000000004</v>
      </c>
      <c r="V98" s="234">
        <f t="shared" si="4"/>
        <v>1.0000000000000002</v>
      </c>
      <c r="W98" s="234">
        <f t="shared" si="4"/>
        <v>0.99999999999999989</v>
      </c>
      <c r="DA98" s="95"/>
    </row>
    <row r="99" spans="1:105" ht="12" customHeight="1" x14ac:dyDescent="0.3">
      <c r="A99" s="55" t="s">
        <v>92</v>
      </c>
      <c r="B99" s="268">
        <f t="shared" ref="B99:W99" si="5">IF(B$6=0,0,B$6/B$5)</f>
        <v>4.9999999999992628E-3</v>
      </c>
      <c r="C99" s="268">
        <f t="shared" si="5"/>
        <v>4.9999999999991718E-3</v>
      </c>
      <c r="D99" s="268">
        <f t="shared" si="5"/>
        <v>5.0000000000001415E-3</v>
      </c>
      <c r="E99" s="268">
        <f t="shared" si="5"/>
        <v>4.9999999999999368E-3</v>
      </c>
      <c r="F99" s="268">
        <f t="shared" si="5"/>
        <v>4.9999999999996575E-3</v>
      </c>
      <c r="G99" s="268">
        <f t="shared" si="5"/>
        <v>4.9999999999996532E-3</v>
      </c>
      <c r="H99" s="268">
        <f t="shared" si="5"/>
        <v>4.9999999999997121E-3</v>
      </c>
      <c r="I99" s="268">
        <f t="shared" si="5"/>
        <v>4.9999999999996003E-3</v>
      </c>
      <c r="J99" s="268">
        <f t="shared" si="5"/>
        <v>4.9999999999990686E-3</v>
      </c>
      <c r="K99" s="268">
        <f t="shared" si="5"/>
        <v>4.9999999999991336E-3</v>
      </c>
      <c r="L99" s="268">
        <f t="shared" si="5"/>
        <v>4.9999999999998318E-3</v>
      </c>
      <c r="M99" s="268">
        <f t="shared" si="5"/>
        <v>4.9999999999995794E-3</v>
      </c>
      <c r="N99" s="268">
        <f t="shared" si="5"/>
        <v>4.9999999999996428E-3</v>
      </c>
      <c r="O99" s="268">
        <f t="shared" si="5"/>
        <v>4.9999999999990087E-3</v>
      </c>
      <c r="P99" s="268">
        <f t="shared" si="5"/>
        <v>4.9999999999992863E-3</v>
      </c>
      <c r="Q99" s="268">
        <f t="shared" si="5"/>
        <v>4.9999999999990668E-3</v>
      </c>
      <c r="R99" s="268">
        <f t="shared" si="5"/>
        <v>4.9999999999993019E-3</v>
      </c>
      <c r="S99" s="268">
        <f t="shared" si="5"/>
        <v>4.9999999999987893E-3</v>
      </c>
      <c r="T99" s="268">
        <f t="shared" si="5"/>
        <v>4.9999999999985013E-3</v>
      </c>
      <c r="U99" s="268">
        <f t="shared" si="5"/>
        <v>4.999999999998523E-3</v>
      </c>
      <c r="V99" s="268">
        <f t="shared" si="5"/>
        <v>4.9999999999976287E-3</v>
      </c>
      <c r="W99" s="268">
        <f t="shared" si="5"/>
        <v>4.9999999999979193E-3</v>
      </c>
      <c r="DA99" s="76"/>
    </row>
    <row r="100" spans="1:105" ht="12" customHeight="1" x14ac:dyDescent="0.3">
      <c r="A100" s="202" t="s">
        <v>93</v>
      </c>
      <c r="B100" s="269">
        <f t="shared" ref="B100:W100" si="6">IF(B$7=0,0,B$7/B$5)</f>
        <v>6.999999999998968E-3</v>
      </c>
      <c r="C100" s="269">
        <f t="shared" si="6"/>
        <v>6.9999999999988414E-3</v>
      </c>
      <c r="D100" s="269">
        <f t="shared" si="6"/>
        <v>7.000000000000197E-3</v>
      </c>
      <c r="E100" s="269">
        <f t="shared" si="6"/>
        <v>6.9999999999999108E-3</v>
      </c>
      <c r="F100" s="269">
        <f t="shared" si="6"/>
        <v>6.9999999999995196E-3</v>
      </c>
      <c r="G100" s="269">
        <f t="shared" si="6"/>
        <v>6.9999999999995136E-3</v>
      </c>
      <c r="H100" s="269">
        <f t="shared" si="6"/>
        <v>6.9999999999995994E-3</v>
      </c>
      <c r="I100" s="269">
        <f t="shared" si="6"/>
        <v>6.9999999999994398E-3</v>
      </c>
      <c r="J100" s="269">
        <f t="shared" si="6"/>
        <v>6.9999999999986974E-3</v>
      </c>
      <c r="K100" s="269">
        <f t="shared" si="6"/>
        <v>6.999999999998785E-3</v>
      </c>
      <c r="L100" s="269">
        <f t="shared" si="6"/>
        <v>6.9999999999997651E-3</v>
      </c>
      <c r="M100" s="269">
        <f t="shared" si="6"/>
        <v>6.9999999999994112E-3</v>
      </c>
      <c r="N100" s="269">
        <f t="shared" si="6"/>
        <v>6.9999999999994997E-3</v>
      </c>
      <c r="O100" s="269">
        <f t="shared" si="6"/>
        <v>6.9999999999986106E-3</v>
      </c>
      <c r="P100" s="269">
        <f t="shared" si="6"/>
        <v>6.9999999999990027E-3</v>
      </c>
      <c r="Q100" s="269">
        <f t="shared" si="6"/>
        <v>6.9999999999986948E-3</v>
      </c>
      <c r="R100" s="269">
        <f t="shared" si="6"/>
        <v>6.9999999999990218E-3</v>
      </c>
      <c r="S100" s="269">
        <f t="shared" si="6"/>
        <v>6.9999999999983027E-3</v>
      </c>
      <c r="T100" s="269">
        <f t="shared" si="6"/>
        <v>6.9999999999979003E-3</v>
      </c>
      <c r="U100" s="269">
        <f t="shared" si="6"/>
        <v>6.9999999999979306E-3</v>
      </c>
      <c r="V100" s="269">
        <f t="shared" si="6"/>
        <v>6.999999999996679E-3</v>
      </c>
      <c r="W100" s="269">
        <f t="shared" si="6"/>
        <v>6.9999999999970867E-3</v>
      </c>
      <c r="DA100" s="77"/>
    </row>
    <row r="101" spans="1:105" ht="12" customHeight="1" x14ac:dyDescent="0.3">
      <c r="A101" s="202" t="s">
        <v>94</v>
      </c>
      <c r="B101" s="269">
        <f t="shared" ref="B101:W101" si="7">IF(B$8=0,0,B$8/B$5)</f>
        <v>3.9999999999994096E-2</v>
      </c>
      <c r="C101" s="269">
        <f t="shared" si="7"/>
        <v>3.9999999999993374E-2</v>
      </c>
      <c r="D101" s="269">
        <f t="shared" si="7"/>
        <v>4.0000000000001132E-2</v>
      </c>
      <c r="E101" s="269">
        <f t="shared" si="7"/>
        <v>3.9999999999999494E-2</v>
      </c>
      <c r="F101" s="269">
        <f t="shared" si="7"/>
        <v>3.999999999999726E-2</v>
      </c>
      <c r="G101" s="269">
        <f t="shared" si="7"/>
        <v>3.9999999999997225E-2</v>
      </c>
      <c r="H101" s="269">
        <f t="shared" si="7"/>
        <v>3.9999999999997697E-2</v>
      </c>
      <c r="I101" s="269">
        <f t="shared" si="7"/>
        <v>3.9999999999996802E-2</v>
      </c>
      <c r="J101" s="269">
        <f t="shared" si="7"/>
        <v>3.9999999999992542E-2</v>
      </c>
      <c r="K101" s="269">
        <f t="shared" si="7"/>
        <v>3.9999999999993069E-2</v>
      </c>
      <c r="L101" s="269">
        <f t="shared" si="7"/>
        <v>3.9999999999998655E-2</v>
      </c>
      <c r="M101" s="269">
        <f t="shared" si="7"/>
        <v>3.9999999999996635E-2</v>
      </c>
      <c r="N101" s="269">
        <f t="shared" si="7"/>
        <v>3.9999999999997142E-2</v>
      </c>
      <c r="O101" s="269">
        <f t="shared" si="7"/>
        <v>3.9999999999992063E-2</v>
      </c>
      <c r="P101" s="269">
        <f t="shared" si="7"/>
        <v>3.999999999999429E-2</v>
      </c>
      <c r="Q101" s="269">
        <f t="shared" si="7"/>
        <v>3.9999999999992535E-2</v>
      </c>
      <c r="R101" s="269">
        <f t="shared" si="7"/>
        <v>3.9999999999994408E-2</v>
      </c>
      <c r="S101" s="269">
        <f t="shared" si="7"/>
        <v>3.9999999999990314E-2</v>
      </c>
      <c r="T101" s="269">
        <f t="shared" si="7"/>
        <v>3.999999999998801E-2</v>
      </c>
      <c r="U101" s="269">
        <f t="shared" si="7"/>
        <v>3.9999999999988184E-2</v>
      </c>
      <c r="V101" s="269">
        <f t="shared" si="7"/>
        <v>3.999999999998103E-2</v>
      </c>
      <c r="W101" s="269">
        <f t="shared" si="7"/>
        <v>3.9999999999983354E-2</v>
      </c>
      <c r="DA101" s="77"/>
    </row>
    <row r="102" spans="1:105" ht="12" customHeight="1" x14ac:dyDescent="0.3">
      <c r="A102" s="202" t="s">
        <v>95</v>
      </c>
      <c r="B102" s="269">
        <f t="shared" ref="B102:W102" si="8">IF(B$9=0,0,B$9/B$5)</f>
        <v>1.9999999999997048E-2</v>
      </c>
      <c r="C102" s="269">
        <f t="shared" si="8"/>
        <v>1.9999999999996694E-2</v>
      </c>
      <c r="D102" s="269">
        <f t="shared" si="8"/>
        <v>2.0000000000000569E-2</v>
      </c>
      <c r="E102" s="269">
        <f t="shared" si="8"/>
        <v>1.9999999999999747E-2</v>
      </c>
      <c r="F102" s="269">
        <f t="shared" si="8"/>
        <v>1.999999999999863E-2</v>
      </c>
      <c r="G102" s="269">
        <f t="shared" si="8"/>
        <v>1.9999999999998613E-2</v>
      </c>
      <c r="H102" s="269">
        <f t="shared" si="8"/>
        <v>1.9999999999998845E-2</v>
      </c>
      <c r="I102" s="269">
        <f t="shared" si="8"/>
        <v>1.9999999999998401E-2</v>
      </c>
      <c r="J102" s="269">
        <f t="shared" si="8"/>
        <v>1.9999999999996274E-2</v>
      </c>
      <c r="K102" s="269">
        <f t="shared" si="8"/>
        <v>1.9999999999996534E-2</v>
      </c>
      <c r="L102" s="269">
        <f t="shared" si="8"/>
        <v>1.9999999999999327E-2</v>
      </c>
      <c r="M102" s="269">
        <f t="shared" si="8"/>
        <v>1.9999999999998314E-2</v>
      </c>
      <c r="N102" s="269">
        <f t="shared" si="8"/>
        <v>1.9999999999998578E-2</v>
      </c>
      <c r="O102" s="269">
        <f t="shared" si="8"/>
        <v>1.9999999999996038E-2</v>
      </c>
      <c r="P102" s="269">
        <f t="shared" si="8"/>
        <v>1.9999999999997142E-2</v>
      </c>
      <c r="Q102" s="269">
        <f t="shared" si="8"/>
        <v>1.9999999999996267E-2</v>
      </c>
      <c r="R102" s="269">
        <f t="shared" si="8"/>
        <v>1.9999999999997211E-2</v>
      </c>
      <c r="S102" s="269">
        <f t="shared" si="8"/>
        <v>1.9999999999995161E-2</v>
      </c>
      <c r="T102" s="269">
        <f t="shared" si="8"/>
        <v>1.9999999999994005E-2</v>
      </c>
      <c r="U102" s="269">
        <f t="shared" si="8"/>
        <v>1.9999999999994092E-2</v>
      </c>
      <c r="V102" s="269">
        <f t="shared" si="8"/>
        <v>1.9999999999990511E-2</v>
      </c>
      <c r="W102" s="269">
        <f t="shared" si="8"/>
        <v>1.9999999999991677E-2</v>
      </c>
      <c r="DA102" s="77"/>
    </row>
    <row r="103" spans="1:105" ht="12" customHeight="1" x14ac:dyDescent="0.3">
      <c r="A103" s="56" t="s">
        <v>96</v>
      </c>
      <c r="B103" s="270">
        <f t="shared" ref="B103:W103" si="9">IF(B$10=0,0,B$10/B$5)</f>
        <v>1.2680652008472829E-2</v>
      </c>
      <c r="C103" s="270">
        <f t="shared" si="9"/>
        <v>1.2951776878112348E-2</v>
      </c>
      <c r="D103" s="270">
        <f t="shared" si="9"/>
        <v>1.1989781756213302E-2</v>
      </c>
      <c r="E103" s="270">
        <f t="shared" si="9"/>
        <v>1.1598543729685339E-2</v>
      </c>
      <c r="F103" s="270">
        <f t="shared" si="9"/>
        <v>1.1256018915565241E-2</v>
      </c>
      <c r="G103" s="270">
        <f t="shared" si="9"/>
        <v>1.1190418782521607E-2</v>
      </c>
      <c r="H103" s="270">
        <f t="shared" si="9"/>
        <v>1.1297503535340049E-2</v>
      </c>
      <c r="I103" s="270">
        <f t="shared" si="9"/>
        <v>1.1012052467208011E-2</v>
      </c>
      <c r="J103" s="270">
        <f t="shared" si="9"/>
        <v>1.0451282141026648E-2</v>
      </c>
      <c r="K103" s="270">
        <f t="shared" si="9"/>
        <v>1.0017564764377294E-2</v>
      </c>
      <c r="L103" s="270">
        <f t="shared" si="9"/>
        <v>1.1025468618368013E-2</v>
      </c>
      <c r="M103" s="270">
        <f t="shared" si="9"/>
        <v>1.068456392111021E-2</v>
      </c>
      <c r="N103" s="270">
        <f t="shared" si="9"/>
        <v>1.085140126213413E-2</v>
      </c>
      <c r="O103" s="270">
        <f t="shared" si="9"/>
        <v>1.0099360798063837E-2</v>
      </c>
      <c r="P103" s="270">
        <f t="shared" si="9"/>
        <v>1.0624738064518571E-2</v>
      </c>
      <c r="Q103" s="270">
        <f t="shared" si="9"/>
        <v>1.047703801326501E-2</v>
      </c>
      <c r="R103" s="270">
        <f t="shared" si="9"/>
        <v>1.0731770623733284E-2</v>
      </c>
      <c r="S103" s="270">
        <f t="shared" si="9"/>
        <v>1.0656278152170191E-2</v>
      </c>
      <c r="T103" s="270">
        <f t="shared" si="9"/>
        <v>1.0435610634812265E-2</v>
      </c>
      <c r="U103" s="270">
        <f t="shared" si="9"/>
        <v>1.070700121489805E-2</v>
      </c>
      <c r="V103" s="270">
        <f t="shared" si="9"/>
        <v>1.0789798612602061E-2</v>
      </c>
      <c r="W103" s="270">
        <f t="shared" si="9"/>
        <v>1.0836044355192011E-2</v>
      </c>
      <c r="DA103" s="78"/>
    </row>
    <row r="104" spans="1:105" ht="12" customHeight="1" x14ac:dyDescent="0.3">
      <c r="A104" s="203" t="s">
        <v>1855</v>
      </c>
      <c r="B104" s="271">
        <f t="shared" ref="B104:W104" si="10">IF(B$16=0,0,B$16/B$5)</f>
        <v>3.4302323197985991E-2</v>
      </c>
      <c r="C104" s="271">
        <f t="shared" si="10"/>
        <v>3.5118695912439053E-2</v>
      </c>
      <c r="D104" s="271">
        <f t="shared" si="10"/>
        <v>3.0939764682013576E-2</v>
      </c>
      <c r="E104" s="271">
        <f t="shared" si="10"/>
        <v>2.8423537480094217E-2</v>
      </c>
      <c r="F104" s="271">
        <f t="shared" si="10"/>
        <v>2.6985033857042071E-2</v>
      </c>
      <c r="G104" s="271">
        <f t="shared" si="10"/>
        <v>2.6609859133330194E-2</v>
      </c>
      <c r="H104" s="271">
        <f t="shared" si="10"/>
        <v>2.7438604227306519E-2</v>
      </c>
      <c r="I104" s="271">
        <f t="shared" si="10"/>
        <v>2.6071889862205301E-2</v>
      </c>
      <c r="J104" s="271">
        <f t="shared" si="10"/>
        <v>2.2765967297502694E-2</v>
      </c>
      <c r="K104" s="271">
        <f t="shared" si="10"/>
        <v>2.0837383919233274E-2</v>
      </c>
      <c r="L104" s="271">
        <f t="shared" si="10"/>
        <v>2.6350572127671331E-2</v>
      </c>
      <c r="M104" s="271">
        <f t="shared" si="10"/>
        <v>2.4961223816819395E-2</v>
      </c>
      <c r="N104" s="271">
        <f t="shared" si="10"/>
        <v>2.5314945061238027E-2</v>
      </c>
      <c r="O104" s="271">
        <f t="shared" si="10"/>
        <v>2.0058381085323568E-2</v>
      </c>
      <c r="P104" s="271">
        <f t="shared" si="10"/>
        <v>2.1866385038409257E-2</v>
      </c>
      <c r="Q104" s="271">
        <f t="shared" si="10"/>
        <v>2.0680173996007335E-2</v>
      </c>
      <c r="R104" s="271">
        <f t="shared" si="10"/>
        <v>2.0752579996853406E-2</v>
      </c>
      <c r="S104" s="271">
        <f t="shared" si="10"/>
        <v>1.6109751122644619E-2</v>
      </c>
      <c r="T104" s="271">
        <f t="shared" si="10"/>
        <v>1.5844396818161605E-2</v>
      </c>
      <c r="U104" s="271">
        <f t="shared" si="10"/>
        <v>1.6139973346015541E-2</v>
      </c>
      <c r="V104" s="271">
        <f t="shared" si="10"/>
        <v>1.2879224025722695E-2</v>
      </c>
      <c r="W104" s="271">
        <f t="shared" si="10"/>
        <v>1.2297876389256005E-2</v>
      </c>
      <c r="DA104" s="79"/>
    </row>
    <row r="105" spans="1:105" ht="12" customHeight="1" x14ac:dyDescent="0.3">
      <c r="A105" s="203" t="s">
        <v>1857</v>
      </c>
      <c r="B105" s="271">
        <f t="shared" ref="B105:W105" si="11">IF(B$17=0,0,B$17/B$5)</f>
        <v>0.80478963990913865</v>
      </c>
      <c r="C105" s="271">
        <f t="shared" si="11"/>
        <v>0.801887980737374</v>
      </c>
      <c r="D105" s="271">
        <f t="shared" si="11"/>
        <v>0.81631542093507414</v>
      </c>
      <c r="E105" s="271">
        <f t="shared" si="11"/>
        <v>0.82481450216778984</v>
      </c>
      <c r="F105" s="271">
        <f t="shared" si="11"/>
        <v>0.82979220532285991</v>
      </c>
      <c r="G105" s="271">
        <f t="shared" si="11"/>
        <v>0.83106670178786379</v>
      </c>
      <c r="H105" s="271">
        <f t="shared" si="11"/>
        <v>0.82828921617667639</v>
      </c>
      <c r="I105" s="271">
        <f t="shared" si="11"/>
        <v>0.83297852464346966</v>
      </c>
      <c r="J105" s="271">
        <f t="shared" si="11"/>
        <v>0.84419171212258926</v>
      </c>
      <c r="K105" s="271">
        <f t="shared" si="11"/>
        <v>0.8508397537181065</v>
      </c>
      <c r="L105" s="271">
        <f t="shared" si="11"/>
        <v>0.83206713230358276</v>
      </c>
      <c r="M105" s="271">
        <f t="shared" si="11"/>
        <v>0.83688482600247793</v>
      </c>
      <c r="N105" s="271">
        <f t="shared" si="11"/>
        <v>0.83557822020721506</v>
      </c>
      <c r="O105" s="271">
        <f t="shared" si="11"/>
        <v>0.85326807792701931</v>
      </c>
      <c r="P105" s="271">
        <f t="shared" si="11"/>
        <v>0.84691691014506176</v>
      </c>
      <c r="Q105" s="271">
        <f t="shared" si="11"/>
        <v>0.85088684577739127</v>
      </c>
      <c r="R105" s="271">
        <f t="shared" si="11"/>
        <v>0.85039880494197151</v>
      </c>
      <c r="S105" s="271">
        <f t="shared" si="11"/>
        <v>0.86543452378599217</v>
      </c>
      <c r="T105" s="271">
        <f t="shared" si="11"/>
        <v>0.86651022184002158</v>
      </c>
      <c r="U105" s="271">
        <f t="shared" si="11"/>
        <v>0.86528641800351824</v>
      </c>
      <c r="V105" s="271">
        <f t="shared" si="11"/>
        <v>0.8757104795267705</v>
      </c>
      <c r="W105" s="271">
        <f t="shared" si="11"/>
        <v>0.87753746505723529</v>
      </c>
      <c r="DA105" s="79"/>
    </row>
    <row r="106" spans="1:105" ht="12" customHeight="1" x14ac:dyDescent="0.3">
      <c r="A106" s="62" t="s">
        <v>1858</v>
      </c>
      <c r="B106" s="320">
        <f t="shared" ref="B106:W106" si="12">IF(B$18=0,0,B$18/B$5)</f>
        <v>0.51893694659258993</v>
      </c>
      <c r="C106" s="320">
        <f t="shared" si="12"/>
        <v>0.50923218146704985</v>
      </c>
      <c r="D106" s="320">
        <f t="shared" si="12"/>
        <v>0.55848404858496214</v>
      </c>
      <c r="E106" s="320">
        <f t="shared" si="12"/>
        <v>0.5879516898336723</v>
      </c>
      <c r="F106" s="320">
        <f t="shared" si="12"/>
        <v>0.60491692318084356</v>
      </c>
      <c r="G106" s="320">
        <f t="shared" si="12"/>
        <v>0.60931787567677986</v>
      </c>
      <c r="H106" s="320">
        <f t="shared" si="12"/>
        <v>0.59963418094912291</v>
      </c>
      <c r="I106" s="320">
        <f t="shared" si="12"/>
        <v>0.61571277579175976</v>
      </c>
      <c r="J106" s="320">
        <f t="shared" si="12"/>
        <v>0.65447531797673442</v>
      </c>
      <c r="K106" s="320">
        <f t="shared" si="12"/>
        <v>0.67719488772449665</v>
      </c>
      <c r="L106" s="320">
        <f t="shared" si="12"/>
        <v>0.61247903123965597</v>
      </c>
      <c r="M106" s="320">
        <f t="shared" si="12"/>
        <v>0.62887462752898382</v>
      </c>
      <c r="N106" s="320">
        <f t="shared" si="12"/>
        <v>0.62462034469689909</v>
      </c>
      <c r="O106" s="320">
        <f t="shared" si="12"/>
        <v>0.68611490221599036</v>
      </c>
      <c r="P106" s="320">
        <f t="shared" si="12"/>
        <v>0.66469703482498532</v>
      </c>
      <c r="Q106" s="320">
        <f t="shared" si="12"/>
        <v>0.6785520624773308</v>
      </c>
      <c r="R106" s="320">
        <f t="shared" si="12"/>
        <v>0.67746063830152725</v>
      </c>
      <c r="S106" s="320">
        <f t="shared" si="12"/>
        <v>0.73118659776395423</v>
      </c>
      <c r="T106" s="320">
        <f t="shared" si="12"/>
        <v>0.73447358168867538</v>
      </c>
      <c r="U106" s="320">
        <f t="shared" si="12"/>
        <v>0.7307866401200559</v>
      </c>
      <c r="V106" s="320">
        <f t="shared" si="12"/>
        <v>0.7683836126457485</v>
      </c>
      <c r="W106" s="320">
        <f t="shared" si="12"/>
        <v>0.77505516181343559</v>
      </c>
      <c r="DA106" s="141"/>
    </row>
    <row r="107" spans="1:105" ht="12" customHeight="1" x14ac:dyDescent="0.3">
      <c r="A107" s="62" t="s">
        <v>1870</v>
      </c>
      <c r="B107" s="320">
        <f t="shared" ref="B107:W107" si="13">IF(B$29=0,0,B$29/B$5)</f>
        <v>0.28585269331654878</v>
      </c>
      <c r="C107" s="320">
        <f t="shared" si="13"/>
        <v>0.29265579927032409</v>
      </c>
      <c r="D107" s="320">
        <f t="shared" si="13"/>
        <v>0.257831372350112</v>
      </c>
      <c r="E107" s="320">
        <f t="shared" si="13"/>
        <v>0.23686281233411749</v>
      </c>
      <c r="F107" s="320">
        <f t="shared" si="13"/>
        <v>0.2248752821420163</v>
      </c>
      <c r="G107" s="320">
        <f t="shared" si="13"/>
        <v>0.22174882611108396</v>
      </c>
      <c r="H107" s="320">
        <f t="shared" si="13"/>
        <v>0.2286550352275534</v>
      </c>
      <c r="I107" s="320">
        <f t="shared" si="13"/>
        <v>0.21726574885170991</v>
      </c>
      <c r="J107" s="320">
        <f t="shared" si="13"/>
        <v>0.18971639414585495</v>
      </c>
      <c r="K107" s="320">
        <f t="shared" si="13"/>
        <v>0.17364486599360987</v>
      </c>
      <c r="L107" s="320">
        <f t="shared" si="13"/>
        <v>0.21958810106392682</v>
      </c>
      <c r="M107" s="320">
        <f t="shared" si="13"/>
        <v>0.20801019847349417</v>
      </c>
      <c r="N107" s="320">
        <f t="shared" si="13"/>
        <v>0.21095787551031597</v>
      </c>
      <c r="O107" s="320">
        <f t="shared" si="13"/>
        <v>0.16715317571102897</v>
      </c>
      <c r="P107" s="320">
        <f t="shared" si="13"/>
        <v>0.18221987532007644</v>
      </c>
      <c r="Q107" s="320">
        <f t="shared" si="13"/>
        <v>0.17233478330006041</v>
      </c>
      <c r="R107" s="320">
        <f t="shared" si="13"/>
        <v>0.17293816664044431</v>
      </c>
      <c r="S107" s="320">
        <f t="shared" si="13"/>
        <v>0.13424792602203789</v>
      </c>
      <c r="T107" s="320">
        <f t="shared" si="13"/>
        <v>0.1320366401513462</v>
      </c>
      <c r="U107" s="320">
        <f t="shared" si="13"/>
        <v>0.13449977788346232</v>
      </c>
      <c r="V107" s="320">
        <f t="shared" si="13"/>
        <v>0.10732686688102193</v>
      </c>
      <c r="W107" s="320">
        <f t="shared" si="13"/>
        <v>0.10248230324379969</v>
      </c>
      <c r="DA107" s="141"/>
    </row>
    <row r="108" spans="1:105" ht="12" customHeight="1" x14ac:dyDescent="0.3">
      <c r="A108" s="41" t="s">
        <v>1872</v>
      </c>
      <c r="B108" s="321">
        <f t="shared" ref="B108:W108" si="14">IF(B$30=0,0,B$30/B$5)</f>
        <v>7.6227384884413052E-2</v>
      </c>
      <c r="C108" s="321">
        <f t="shared" si="14"/>
        <v>7.8041546472086484E-2</v>
      </c>
      <c r="D108" s="321">
        <f t="shared" si="14"/>
        <v>6.8755032626696563E-2</v>
      </c>
      <c r="E108" s="321">
        <f t="shared" si="14"/>
        <v>6.316341662243137E-2</v>
      </c>
      <c r="F108" s="321">
        <f t="shared" si="14"/>
        <v>5.9966741904537726E-2</v>
      </c>
      <c r="G108" s="321">
        <f t="shared" si="14"/>
        <v>5.9133020296289113E-2</v>
      </c>
      <c r="H108" s="321">
        <f t="shared" si="14"/>
        <v>6.0974676060680931E-2</v>
      </c>
      <c r="I108" s="321">
        <f t="shared" si="14"/>
        <v>5.7937533027122678E-2</v>
      </c>
      <c r="J108" s="321">
        <f t="shared" si="14"/>
        <v>5.0591038438894669E-2</v>
      </c>
      <c r="K108" s="321">
        <f t="shared" si="14"/>
        <v>4.6305297598295998E-2</v>
      </c>
      <c r="L108" s="321">
        <f t="shared" si="14"/>
        <v>5.855682695038051E-2</v>
      </c>
      <c r="M108" s="321">
        <f t="shared" si="14"/>
        <v>5.5469386259598456E-2</v>
      </c>
      <c r="N108" s="321">
        <f t="shared" si="14"/>
        <v>5.6255433469417616E-2</v>
      </c>
      <c r="O108" s="321">
        <f t="shared" si="14"/>
        <v>4.4574180189607765E-2</v>
      </c>
      <c r="P108" s="321">
        <f t="shared" si="14"/>
        <v>4.8591966752020405E-2</v>
      </c>
      <c r="Q108" s="321">
        <f t="shared" si="14"/>
        <v>4.5955942213349477E-2</v>
      </c>
      <c r="R108" s="321">
        <f t="shared" si="14"/>
        <v>4.6116844437451843E-2</v>
      </c>
      <c r="S108" s="321">
        <f t="shared" si="14"/>
        <v>3.5799446939210132E-2</v>
      </c>
      <c r="T108" s="321">
        <f t="shared" si="14"/>
        <v>3.5209770707025662E-2</v>
      </c>
      <c r="U108" s="321">
        <f t="shared" si="14"/>
        <v>3.5866607435589976E-2</v>
      </c>
      <c r="V108" s="321">
        <f t="shared" si="14"/>
        <v>2.8620497834939206E-2</v>
      </c>
      <c r="W108" s="321">
        <f t="shared" si="14"/>
        <v>2.7328614198346583E-2</v>
      </c>
      <c r="DA108" s="82"/>
    </row>
    <row r="109" spans="1:105" ht="12" customHeight="1" x14ac:dyDescent="0.3">
      <c r="J109" s="131"/>
    </row>
    <row r="110" spans="1:105" ht="12" customHeight="1" x14ac:dyDescent="0.3">
      <c r="A110" s="35" t="s">
        <v>53</v>
      </c>
      <c r="B110" s="234">
        <f t="shared" ref="B110:W110" si="15">SUM(B$111:B$115,B$117:B$118,B$120:B$121,B$123:B$124)</f>
        <v>0.99999999999999978</v>
      </c>
      <c r="C110" s="234">
        <f t="shared" si="15"/>
        <v>0.99999999999999989</v>
      </c>
      <c r="D110" s="234">
        <f t="shared" si="15"/>
        <v>0.99999999999999989</v>
      </c>
      <c r="E110" s="234">
        <f t="shared" si="15"/>
        <v>1</v>
      </c>
      <c r="F110" s="234">
        <f t="shared" si="15"/>
        <v>1</v>
      </c>
      <c r="G110" s="234">
        <f t="shared" si="15"/>
        <v>0.99999999999999967</v>
      </c>
      <c r="H110" s="234">
        <f t="shared" si="15"/>
        <v>1</v>
      </c>
      <c r="I110" s="234">
        <f t="shared" si="15"/>
        <v>1.0000000000000004</v>
      </c>
      <c r="J110" s="234">
        <f t="shared" si="15"/>
        <v>1.0000000000000004</v>
      </c>
      <c r="K110" s="234">
        <f t="shared" si="15"/>
        <v>1</v>
      </c>
      <c r="L110" s="234">
        <f t="shared" si="15"/>
        <v>1.0000000000000002</v>
      </c>
      <c r="M110" s="234">
        <f t="shared" si="15"/>
        <v>0.99999999999999989</v>
      </c>
      <c r="N110" s="234">
        <f t="shared" si="15"/>
        <v>0.99999999999999978</v>
      </c>
      <c r="O110" s="234">
        <f t="shared" si="15"/>
        <v>1</v>
      </c>
      <c r="P110" s="234">
        <f t="shared" si="15"/>
        <v>1.0000000000000002</v>
      </c>
      <c r="Q110" s="234">
        <f t="shared" si="15"/>
        <v>1.0000000000000002</v>
      </c>
      <c r="R110" s="234">
        <f t="shared" si="15"/>
        <v>1</v>
      </c>
      <c r="S110" s="234">
        <f t="shared" si="15"/>
        <v>0.99999999999999989</v>
      </c>
      <c r="T110" s="234">
        <f t="shared" si="15"/>
        <v>0.99999999999999989</v>
      </c>
      <c r="U110" s="234">
        <f t="shared" si="15"/>
        <v>1.0000000000000002</v>
      </c>
      <c r="V110" s="234">
        <f t="shared" si="15"/>
        <v>0.99999999999999978</v>
      </c>
      <c r="W110" s="234">
        <f t="shared" si="15"/>
        <v>0.99999999999999967</v>
      </c>
      <c r="DA110" s="95"/>
    </row>
    <row r="111" spans="1:105" ht="12" customHeight="1" x14ac:dyDescent="0.3">
      <c r="A111" s="55" t="s">
        <v>92</v>
      </c>
      <c r="B111" s="301">
        <f t="shared" ref="B111:W111" si="16">IF(B$33=0,0,B$33/B$32)</f>
        <v>5.2781221197597955E-3</v>
      </c>
      <c r="C111" s="301">
        <f t="shared" si="16"/>
        <v>5.2781221197596402E-3</v>
      </c>
      <c r="D111" s="301">
        <f t="shared" si="16"/>
        <v>5.2781221197493221E-3</v>
      </c>
      <c r="E111" s="301">
        <f t="shared" si="16"/>
        <v>5.2781221197496595E-3</v>
      </c>
      <c r="F111" s="301">
        <f t="shared" si="16"/>
        <v>5.2781221197487011E-3</v>
      </c>
      <c r="G111" s="301">
        <f t="shared" si="16"/>
        <v>5.2781221197491955E-3</v>
      </c>
      <c r="H111" s="301">
        <f t="shared" si="16"/>
        <v>5.2781221197493134E-3</v>
      </c>
      <c r="I111" s="301">
        <f t="shared" si="16"/>
        <v>5.2781221197496413E-3</v>
      </c>
      <c r="J111" s="301">
        <f t="shared" si="16"/>
        <v>5.2781221197491842E-3</v>
      </c>
      <c r="K111" s="301">
        <f t="shared" si="16"/>
        <v>5.2781221197500993E-3</v>
      </c>
      <c r="L111" s="301">
        <f t="shared" si="16"/>
        <v>5.2781221197503447E-3</v>
      </c>
      <c r="M111" s="301">
        <f t="shared" si="16"/>
        <v>5.2781221197494167E-3</v>
      </c>
      <c r="N111" s="301">
        <f t="shared" si="16"/>
        <v>5.2781221197498382E-3</v>
      </c>
      <c r="O111" s="301">
        <f t="shared" si="16"/>
        <v>5.2781221197495077E-3</v>
      </c>
      <c r="P111" s="301">
        <f t="shared" si="16"/>
        <v>5.2781221197498781E-3</v>
      </c>
      <c r="Q111" s="301">
        <f t="shared" si="16"/>
        <v>5.2781221197493837E-3</v>
      </c>
      <c r="R111" s="301">
        <f t="shared" si="16"/>
        <v>5.2781221197500889E-3</v>
      </c>
      <c r="S111" s="301">
        <f t="shared" si="16"/>
        <v>5.2781221197499423E-3</v>
      </c>
      <c r="T111" s="301">
        <f t="shared" si="16"/>
        <v>5.2781221197490315E-3</v>
      </c>
      <c r="U111" s="301">
        <f t="shared" si="16"/>
        <v>5.278122119749231E-3</v>
      </c>
      <c r="V111" s="301">
        <f t="shared" si="16"/>
        <v>5.2781221197486256E-3</v>
      </c>
      <c r="W111" s="301">
        <f t="shared" si="16"/>
        <v>5.2781221197494279E-3</v>
      </c>
      <c r="DA111" s="67"/>
    </row>
    <row r="112" spans="1:105" ht="12" customHeight="1" x14ac:dyDescent="0.3">
      <c r="A112" s="202" t="s">
        <v>93</v>
      </c>
      <c r="B112" s="235">
        <f t="shared" ref="B112:W112" si="17">IF(B$34=0,0,B$34/B$32)</f>
        <v>7.4900519068786774E-3</v>
      </c>
      <c r="C112" s="235">
        <f t="shared" si="17"/>
        <v>7.4900519068784553E-3</v>
      </c>
      <c r="D112" s="235">
        <f t="shared" si="17"/>
        <v>7.4900519068638143E-3</v>
      </c>
      <c r="E112" s="235">
        <f t="shared" si="17"/>
        <v>7.4900519068642904E-3</v>
      </c>
      <c r="F112" s="235">
        <f t="shared" si="17"/>
        <v>7.4900519068629339E-3</v>
      </c>
      <c r="G112" s="235">
        <f t="shared" si="17"/>
        <v>7.490051906863633E-3</v>
      </c>
      <c r="H112" s="235">
        <f t="shared" si="17"/>
        <v>7.4900519068638056E-3</v>
      </c>
      <c r="I112" s="235">
        <f t="shared" si="17"/>
        <v>7.4900519068642696E-3</v>
      </c>
      <c r="J112" s="235">
        <f t="shared" si="17"/>
        <v>7.4900519068636182E-3</v>
      </c>
      <c r="K112" s="235">
        <f t="shared" si="17"/>
        <v>7.490051906864921E-3</v>
      </c>
      <c r="L112" s="235">
        <f t="shared" si="17"/>
        <v>7.4900519068652653E-3</v>
      </c>
      <c r="M112" s="235">
        <f t="shared" si="17"/>
        <v>7.4900519068639435E-3</v>
      </c>
      <c r="N112" s="235">
        <f t="shared" si="17"/>
        <v>7.4900519068645463E-3</v>
      </c>
      <c r="O112" s="235">
        <f t="shared" si="17"/>
        <v>7.4900519068640779E-3</v>
      </c>
      <c r="P112" s="235">
        <f t="shared" si="17"/>
        <v>7.4900519068646053E-3</v>
      </c>
      <c r="Q112" s="235">
        <f t="shared" si="17"/>
        <v>7.4900519068639036E-3</v>
      </c>
      <c r="R112" s="235">
        <f t="shared" si="17"/>
        <v>7.4900519068649028E-3</v>
      </c>
      <c r="S112" s="235">
        <f t="shared" si="17"/>
        <v>7.4900519068646938E-3</v>
      </c>
      <c r="T112" s="235">
        <f t="shared" si="17"/>
        <v>7.4900519068634031E-3</v>
      </c>
      <c r="U112" s="235">
        <f t="shared" si="17"/>
        <v>7.4900519068636859E-3</v>
      </c>
      <c r="V112" s="235">
        <f t="shared" si="17"/>
        <v>7.4900519068628229E-3</v>
      </c>
      <c r="W112" s="235">
        <f t="shared" si="17"/>
        <v>7.4900519068639643E-3</v>
      </c>
      <c r="DA112" s="174"/>
    </row>
    <row r="113" spans="1:105" ht="12" customHeight="1" x14ac:dyDescent="0.3">
      <c r="A113" s="202" t="s">
        <v>94</v>
      </c>
      <c r="B113" s="235">
        <f t="shared" ref="B113:W113" si="18">IF(B$35=0,0,B$35/B$32)</f>
        <v>2.6652580694196234E-2</v>
      </c>
      <c r="C113" s="235">
        <f t="shared" si="18"/>
        <v>2.6652580694195457E-2</v>
      </c>
      <c r="D113" s="235">
        <f t="shared" si="18"/>
        <v>2.6652580694143356E-2</v>
      </c>
      <c r="E113" s="235">
        <f t="shared" si="18"/>
        <v>2.665258069414506E-2</v>
      </c>
      <c r="F113" s="235">
        <f t="shared" si="18"/>
        <v>2.6652580694140213E-2</v>
      </c>
      <c r="G113" s="235">
        <f t="shared" si="18"/>
        <v>2.6652580694142704E-2</v>
      </c>
      <c r="H113" s="235">
        <f t="shared" si="18"/>
        <v>2.6652580694143328E-2</v>
      </c>
      <c r="I113" s="235">
        <f t="shared" si="18"/>
        <v>2.6652580694144973E-2</v>
      </c>
      <c r="J113" s="235">
        <f t="shared" si="18"/>
        <v>2.6652580694142659E-2</v>
      </c>
      <c r="K113" s="235">
        <f t="shared" si="18"/>
        <v>2.6652580694147297E-2</v>
      </c>
      <c r="L113" s="235">
        <f t="shared" si="18"/>
        <v>2.6652580694148522E-2</v>
      </c>
      <c r="M113" s="235">
        <f t="shared" si="18"/>
        <v>2.6652580694143824E-2</v>
      </c>
      <c r="N113" s="235">
        <f t="shared" si="18"/>
        <v>2.6652580694145969E-2</v>
      </c>
      <c r="O113" s="235">
        <f t="shared" si="18"/>
        <v>2.6652580694144307E-2</v>
      </c>
      <c r="P113" s="235">
        <f t="shared" si="18"/>
        <v>2.6652580694146163E-2</v>
      </c>
      <c r="Q113" s="235">
        <f t="shared" si="18"/>
        <v>2.6652580694143665E-2</v>
      </c>
      <c r="R113" s="235">
        <f t="shared" si="18"/>
        <v>2.6652580694147231E-2</v>
      </c>
      <c r="S113" s="235">
        <f t="shared" si="18"/>
        <v>2.6652580694146489E-2</v>
      </c>
      <c r="T113" s="235">
        <f t="shared" si="18"/>
        <v>2.6652580694141881E-2</v>
      </c>
      <c r="U113" s="235">
        <f t="shared" si="18"/>
        <v>2.6652580694142895E-2</v>
      </c>
      <c r="V113" s="235">
        <f t="shared" si="18"/>
        <v>2.6652580694139838E-2</v>
      </c>
      <c r="W113" s="235">
        <f t="shared" si="18"/>
        <v>2.6652580694143887E-2</v>
      </c>
      <c r="DA113" s="174"/>
    </row>
    <row r="114" spans="1:105" ht="12" customHeight="1" x14ac:dyDescent="0.3">
      <c r="A114" s="202" t="s">
        <v>95</v>
      </c>
      <c r="B114" s="235">
        <f t="shared" ref="B114:W114" si="19">IF(B$36=0,0,B$36/B$32)</f>
        <v>2.1112488479039172E-2</v>
      </c>
      <c r="C114" s="235">
        <f t="shared" si="19"/>
        <v>2.1112488479038551E-2</v>
      </c>
      <c r="D114" s="235">
        <f t="shared" si="19"/>
        <v>2.1112488478997288E-2</v>
      </c>
      <c r="E114" s="235">
        <f t="shared" si="19"/>
        <v>2.1112488478998628E-2</v>
      </c>
      <c r="F114" s="235">
        <f t="shared" si="19"/>
        <v>2.1112488478994801E-2</v>
      </c>
      <c r="G114" s="235">
        <f t="shared" si="19"/>
        <v>2.1112488478996775E-2</v>
      </c>
      <c r="H114" s="235">
        <f t="shared" si="19"/>
        <v>2.1112488478997261E-2</v>
      </c>
      <c r="I114" s="235">
        <f t="shared" si="19"/>
        <v>2.1112488478998569E-2</v>
      </c>
      <c r="J114" s="235">
        <f t="shared" si="19"/>
        <v>2.111248847899673E-2</v>
      </c>
      <c r="K114" s="235">
        <f t="shared" si="19"/>
        <v>2.1112488479000401E-2</v>
      </c>
      <c r="L114" s="235">
        <f t="shared" si="19"/>
        <v>2.1112488479001372E-2</v>
      </c>
      <c r="M114" s="235">
        <f t="shared" si="19"/>
        <v>2.1112488478997653E-2</v>
      </c>
      <c r="N114" s="235">
        <f t="shared" si="19"/>
        <v>2.1112488478999353E-2</v>
      </c>
      <c r="O114" s="235">
        <f t="shared" si="19"/>
        <v>2.1112488478998024E-2</v>
      </c>
      <c r="P114" s="235">
        <f t="shared" si="19"/>
        <v>2.1112488478999512E-2</v>
      </c>
      <c r="Q114" s="235">
        <f t="shared" si="19"/>
        <v>2.1112488478997535E-2</v>
      </c>
      <c r="R114" s="235">
        <f t="shared" si="19"/>
        <v>2.1112488479000355E-2</v>
      </c>
      <c r="S114" s="235">
        <f t="shared" si="19"/>
        <v>2.1112488478999762E-2</v>
      </c>
      <c r="T114" s="235">
        <f t="shared" si="19"/>
        <v>2.1112488478996123E-2</v>
      </c>
      <c r="U114" s="235">
        <f t="shared" si="19"/>
        <v>2.1112488478996917E-2</v>
      </c>
      <c r="V114" s="235">
        <f t="shared" si="19"/>
        <v>2.1112488478994496E-2</v>
      </c>
      <c r="W114" s="235">
        <f t="shared" si="19"/>
        <v>2.1112488478997705E-2</v>
      </c>
      <c r="DA114" s="174"/>
    </row>
    <row r="115" spans="1:105" ht="12" customHeight="1" x14ac:dyDescent="0.3">
      <c r="A115" s="56" t="s">
        <v>96</v>
      </c>
      <c r="B115" s="302">
        <f t="shared" ref="B115:W115" si="20">IF(B$37=0,0,B$37/B$32)</f>
        <v>1.4075604282126772E-2</v>
      </c>
      <c r="C115" s="302">
        <f t="shared" si="20"/>
        <v>1.453645432755891E-2</v>
      </c>
      <c r="D115" s="302">
        <f t="shared" si="20"/>
        <v>1.2733805473862733E-2</v>
      </c>
      <c r="E115" s="302">
        <f t="shared" si="20"/>
        <v>1.1933068266554981E-2</v>
      </c>
      <c r="F115" s="302">
        <f t="shared" si="20"/>
        <v>1.1376804715660166E-2</v>
      </c>
      <c r="G115" s="302">
        <f t="shared" si="20"/>
        <v>1.1258899615018567E-2</v>
      </c>
      <c r="H115" s="302">
        <f t="shared" si="20"/>
        <v>1.1482208763106848E-2</v>
      </c>
      <c r="I115" s="302">
        <f t="shared" si="20"/>
        <v>1.1007123246570582E-2</v>
      </c>
      <c r="J115" s="302">
        <f t="shared" si="20"/>
        <v>1.0045461339268515E-2</v>
      </c>
      <c r="K115" s="302">
        <f t="shared" si="20"/>
        <v>9.4173050988862646E-3</v>
      </c>
      <c r="L115" s="302">
        <f t="shared" si="20"/>
        <v>1.1057631179406094E-2</v>
      </c>
      <c r="M115" s="302">
        <f t="shared" si="20"/>
        <v>1.0537916696873432E-2</v>
      </c>
      <c r="N115" s="302">
        <f t="shared" si="20"/>
        <v>1.0748155265810688E-2</v>
      </c>
      <c r="O115" s="302">
        <f t="shared" si="20"/>
        <v>9.4115412164247209E-3</v>
      </c>
      <c r="P115" s="302">
        <f t="shared" si="20"/>
        <v>1.0107625373087341E-2</v>
      </c>
      <c r="Q115" s="302">
        <f t="shared" si="20"/>
        <v>9.8331844715967183E-3</v>
      </c>
      <c r="R115" s="302">
        <f t="shared" si="20"/>
        <v>1.0081307462911764E-2</v>
      </c>
      <c r="S115" s="302">
        <f t="shared" si="20"/>
        <v>9.5112173010202909E-3</v>
      </c>
      <c r="T115" s="302">
        <f t="shared" si="20"/>
        <v>9.2871943959263528E-3</v>
      </c>
      <c r="U115" s="302">
        <f t="shared" si="20"/>
        <v>9.5597360739685111E-3</v>
      </c>
      <c r="V115" s="302">
        <f t="shared" si="20"/>
        <v>9.3079490416574338E-3</v>
      </c>
      <c r="W115" s="302">
        <f t="shared" si="20"/>
        <v>9.2919175299120884E-3</v>
      </c>
      <c r="DA115" s="68"/>
    </row>
    <row r="116" spans="1:105" ht="12" customHeight="1" x14ac:dyDescent="0.3">
      <c r="A116" s="203" t="s">
        <v>1885</v>
      </c>
      <c r="B116" s="303">
        <f t="shared" ref="B116:W116" si="21">IF(B$43=0,0,B$43/B$32)</f>
        <v>7.3803243275477645E-2</v>
      </c>
      <c r="C116" s="303">
        <f t="shared" si="21"/>
        <v>7.5462135836824887E-2</v>
      </c>
      <c r="D116" s="303">
        <f t="shared" si="21"/>
        <v>6.733151824014931E-2</v>
      </c>
      <c r="E116" s="303">
        <f t="shared" si="21"/>
        <v>6.2840795764022517E-2</v>
      </c>
      <c r="F116" s="303">
        <f t="shared" si="21"/>
        <v>6.0399589599057453E-2</v>
      </c>
      <c r="G116" s="303">
        <f t="shared" si="21"/>
        <v>5.9776539065756744E-2</v>
      </c>
      <c r="H116" s="303">
        <f t="shared" si="21"/>
        <v>6.1161171522288657E-2</v>
      </c>
      <c r="I116" s="303">
        <f t="shared" si="21"/>
        <v>5.8894529089970109E-2</v>
      </c>
      <c r="J116" s="303">
        <f t="shared" si="21"/>
        <v>5.3707177768860713E-2</v>
      </c>
      <c r="K116" s="303">
        <f t="shared" si="21"/>
        <v>5.086307714809974E-2</v>
      </c>
      <c r="L116" s="303">
        <f t="shared" si="21"/>
        <v>5.9351423647636493E-2</v>
      </c>
      <c r="M116" s="303">
        <f t="shared" si="21"/>
        <v>5.710875637385892E-2</v>
      </c>
      <c r="N116" s="303">
        <f t="shared" si="21"/>
        <v>5.7671157948065446E-2</v>
      </c>
      <c r="O116" s="303">
        <f t="shared" si="21"/>
        <v>4.9744255556162721E-2</v>
      </c>
      <c r="P116" s="303">
        <f t="shared" si="21"/>
        <v>5.235754162463914E-2</v>
      </c>
      <c r="Q116" s="303">
        <f t="shared" si="21"/>
        <v>5.0626981436732131E-2</v>
      </c>
      <c r="R116" s="303">
        <f t="shared" si="21"/>
        <v>5.0726442463301886E-2</v>
      </c>
      <c r="S116" s="303">
        <f t="shared" si="21"/>
        <v>4.4357188707850853E-2</v>
      </c>
      <c r="T116" s="303">
        <f t="shared" si="21"/>
        <v>4.4016765786431593E-2</v>
      </c>
      <c r="U116" s="303">
        <f t="shared" si="21"/>
        <v>4.4395559484840294E-2</v>
      </c>
      <c r="V116" s="303">
        <f t="shared" si="21"/>
        <v>4.028367036352664E-2</v>
      </c>
      <c r="W116" s="303">
        <f t="shared" si="21"/>
        <v>3.9578939419888735E-2</v>
      </c>
      <c r="DA116" s="175"/>
    </row>
    <row r="117" spans="1:105" ht="12" customHeight="1" x14ac:dyDescent="0.3">
      <c r="A117" s="62" t="s">
        <v>1886</v>
      </c>
      <c r="B117" s="304">
        <f t="shared" ref="B117:W117" si="22">IF(B$44=0,0,B$44/B$32)</f>
        <v>2.1826827578053466E-2</v>
      </c>
      <c r="C117" s="304">
        <f t="shared" si="22"/>
        <v>2.16568623854522E-2</v>
      </c>
      <c r="D117" s="304">
        <f t="shared" si="22"/>
        <v>2.2475443378832144E-2</v>
      </c>
      <c r="E117" s="304">
        <f t="shared" si="22"/>
        <v>2.2921385493573199E-2</v>
      </c>
      <c r="F117" s="304">
        <f t="shared" si="22"/>
        <v>2.3167639412935533E-2</v>
      </c>
      <c r="G117" s="304">
        <f t="shared" si="22"/>
        <v>2.3229726045882384E-2</v>
      </c>
      <c r="H117" s="304">
        <f t="shared" si="22"/>
        <v>2.3092975519570326E-2</v>
      </c>
      <c r="I117" s="304">
        <f t="shared" si="22"/>
        <v>2.3320308100350486E-2</v>
      </c>
      <c r="J117" s="304">
        <f t="shared" si="22"/>
        <v>2.3836591221084086E-2</v>
      </c>
      <c r="K117" s="304">
        <f t="shared" si="22"/>
        <v>2.4122855436441198E-2</v>
      </c>
      <c r="L117" s="304">
        <f t="shared" si="22"/>
        <v>2.3275918561026374E-2</v>
      </c>
      <c r="M117" s="304">
        <f t="shared" si="22"/>
        <v>2.3502420593440855E-2</v>
      </c>
      <c r="N117" s="304">
        <f t="shared" si="22"/>
        <v>2.3443086797771902E-2</v>
      </c>
      <c r="O117" s="304">
        <f t="shared" si="22"/>
        <v>2.4227816434507513E-2</v>
      </c>
      <c r="P117" s="304">
        <f t="shared" si="22"/>
        <v>2.3961014818097794E-2</v>
      </c>
      <c r="Q117" s="304">
        <f t="shared" si="22"/>
        <v>2.4131782552017089E-2</v>
      </c>
      <c r="R117" s="304">
        <f t="shared" si="22"/>
        <v>2.4114602466967713E-2</v>
      </c>
      <c r="S117" s="304">
        <f t="shared" si="22"/>
        <v>2.4729158596788321E-2</v>
      </c>
      <c r="T117" s="304">
        <f t="shared" si="22"/>
        <v>2.4768140928169442E-2</v>
      </c>
      <c r="U117" s="304">
        <f t="shared" si="22"/>
        <v>2.4724027105638584E-2</v>
      </c>
      <c r="V117" s="304">
        <f t="shared" si="22"/>
        <v>2.5117089530062014E-2</v>
      </c>
      <c r="W117" s="304">
        <f t="shared" si="22"/>
        <v>2.518359618576043E-2</v>
      </c>
      <c r="DA117" s="72"/>
    </row>
    <row r="118" spans="1:105" ht="12" customHeight="1" x14ac:dyDescent="0.3">
      <c r="A118" s="62" t="s">
        <v>1898</v>
      </c>
      <c r="B118" s="304">
        <f t="shared" ref="B118:W118" si="23">IF(B$55=0,0,B$55/B$32)</f>
        <v>5.1976415697424179E-2</v>
      </c>
      <c r="C118" s="304">
        <f t="shared" si="23"/>
        <v>5.3805273451372676E-2</v>
      </c>
      <c r="D118" s="304">
        <f t="shared" si="23"/>
        <v>4.4856074861317166E-2</v>
      </c>
      <c r="E118" s="304">
        <f t="shared" si="23"/>
        <v>3.9919410270449325E-2</v>
      </c>
      <c r="F118" s="304">
        <f t="shared" si="23"/>
        <v>3.7231950186121923E-2</v>
      </c>
      <c r="G118" s="304">
        <f t="shared" si="23"/>
        <v>3.6546813019874357E-2</v>
      </c>
      <c r="H118" s="304">
        <f t="shared" si="23"/>
        <v>3.8068196002718338E-2</v>
      </c>
      <c r="I118" s="304">
        <f t="shared" si="23"/>
        <v>3.5574220989619626E-2</v>
      </c>
      <c r="J118" s="304">
        <f t="shared" si="23"/>
        <v>2.9870586547776631E-2</v>
      </c>
      <c r="K118" s="304">
        <f t="shared" si="23"/>
        <v>2.6740221711658546E-2</v>
      </c>
      <c r="L118" s="304">
        <f t="shared" si="23"/>
        <v>3.6075505086610116E-2</v>
      </c>
      <c r="M118" s="304">
        <f t="shared" si="23"/>
        <v>3.3606335780418065E-2</v>
      </c>
      <c r="N118" s="304">
        <f t="shared" si="23"/>
        <v>3.422807115029354E-2</v>
      </c>
      <c r="O118" s="304">
        <f t="shared" si="23"/>
        <v>2.5516439121655216E-2</v>
      </c>
      <c r="P118" s="304">
        <f t="shared" si="23"/>
        <v>2.8396526806541349E-2</v>
      </c>
      <c r="Q118" s="304">
        <f t="shared" si="23"/>
        <v>2.6495198884715049E-2</v>
      </c>
      <c r="R118" s="304">
        <f t="shared" si="23"/>
        <v>2.661183999633417E-2</v>
      </c>
      <c r="S118" s="304">
        <f t="shared" si="23"/>
        <v>1.9628030111062532E-2</v>
      </c>
      <c r="T118" s="304">
        <f t="shared" si="23"/>
        <v>1.9248624858262155E-2</v>
      </c>
      <c r="U118" s="304">
        <f t="shared" si="23"/>
        <v>1.9671532379201703E-2</v>
      </c>
      <c r="V118" s="304">
        <f t="shared" si="23"/>
        <v>1.516658083346463E-2</v>
      </c>
      <c r="W118" s="304">
        <f t="shared" si="23"/>
        <v>1.4395343234128305E-2</v>
      </c>
      <c r="DA118" s="72"/>
    </row>
    <row r="119" spans="1:105" ht="12" customHeight="1" x14ac:dyDescent="0.3">
      <c r="A119" s="203" t="s">
        <v>1900</v>
      </c>
      <c r="B119" s="303">
        <f t="shared" ref="B119:W119" si="24">IF(B$56=0,0,B$56/B$32)</f>
        <v>0.75638104731070732</v>
      </c>
      <c r="C119" s="303">
        <f t="shared" si="24"/>
        <v>0.75485618287803469</v>
      </c>
      <c r="D119" s="303">
        <f t="shared" si="24"/>
        <v>0.76192441585173187</v>
      </c>
      <c r="E119" s="303">
        <f t="shared" si="24"/>
        <v>0.7656550781335677</v>
      </c>
      <c r="F119" s="303">
        <f t="shared" si="24"/>
        <v>0.76779065913167388</v>
      </c>
      <c r="G119" s="303">
        <f t="shared" si="24"/>
        <v>0.76831431155029428</v>
      </c>
      <c r="H119" s="303">
        <f t="shared" si="24"/>
        <v>0.76718499678776486</v>
      </c>
      <c r="I119" s="303">
        <f t="shared" si="24"/>
        <v>0.76913106070388448</v>
      </c>
      <c r="J119" s="303">
        <f t="shared" si="24"/>
        <v>0.77347308300973527</v>
      </c>
      <c r="K119" s="303">
        <f t="shared" si="24"/>
        <v>0.77594341511711451</v>
      </c>
      <c r="L119" s="303">
        <f t="shared" si="24"/>
        <v>0.76877902160100642</v>
      </c>
      <c r="M119" s="303">
        <f t="shared" si="24"/>
        <v>0.77074864624387962</v>
      </c>
      <c r="N119" s="303">
        <f t="shared" si="24"/>
        <v>0.77018367438557078</v>
      </c>
      <c r="O119" s="303">
        <f t="shared" si="24"/>
        <v>0.77670063709828985</v>
      </c>
      <c r="P119" s="303">
        <f t="shared" si="24"/>
        <v>0.77432507253057947</v>
      </c>
      <c r="Q119" s="303">
        <f t="shared" si="24"/>
        <v>0.77573238655126708</v>
      </c>
      <c r="R119" s="303">
        <f t="shared" si="24"/>
        <v>0.77544493283104432</v>
      </c>
      <c r="S119" s="303">
        <f t="shared" si="24"/>
        <v>0.78023333029401687</v>
      </c>
      <c r="T119" s="303">
        <f t="shared" si="24"/>
        <v>0.78066133796070969</v>
      </c>
      <c r="U119" s="303">
        <f t="shared" si="24"/>
        <v>0.78016440096311412</v>
      </c>
      <c r="V119" s="303">
        <f t="shared" si="24"/>
        <v>0.78315235863126564</v>
      </c>
      <c r="W119" s="303">
        <f t="shared" si="24"/>
        <v>0.78364034779169223</v>
      </c>
      <c r="DA119" s="175"/>
    </row>
    <row r="120" spans="1:105" ht="12" customHeight="1" x14ac:dyDescent="0.3">
      <c r="A120" s="62" t="s">
        <v>1901</v>
      </c>
      <c r="B120" s="304">
        <f t="shared" ref="B120:W120" si="25">IF(B$57=0,0,B$57/B$32)</f>
        <v>0.65480482734160395</v>
      </c>
      <c r="C120" s="304">
        <f t="shared" si="25"/>
        <v>0.64970587156356618</v>
      </c>
      <c r="D120" s="304">
        <f t="shared" si="25"/>
        <v>0.67426330136496426</v>
      </c>
      <c r="E120" s="304">
        <f t="shared" si="25"/>
        <v>0.68764156480719596</v>
      </c>
      <c r="F120" s="304">
        <f t="shared" si="25"/>
        <v>0.69502918238806599</v>
      </c>
      <c r="G120" s="304">
        <f t="shared" si="25"/>
        <v>0.69689178137647134</v>
      </c>
      <c r="H120" s="304">
        <f t="shared" si="25"/>
        <v>0.69278926558711018</v>
      </c>
      <c r="I120" s="304">
        <f t="shared" si="25"/>
        <v>0.6996092430105153</v>
      </c>
      <c r="J120" s="304">
        <f t="shared" si="25"/>
        <v>0.7150977366325233</v>
      </c>
      <c r="K120" s="304">
        <f t="shared" si="25"/>
        <v>0.7236856630932359</v>
      </c>
      <c r="L120" s="304">
        <f t="shared" si="25"/>
        <v>0.69827755683079118</v>
      </c>
      <c r="M120" s="304">
        <f t="shared" si="25"/>
        <v>0.7050726178032255</v>
      </c>
      <c r="N120" s="304">
        <f t="shared" si="25"/>
        <v>0.70329260393315729</v>
      </c>
      <c r="O120" s="304">
        <f t="shared" si="25"/>
        <v>0.72683449303522529</v>
      </c>
      <c r="P120" s="304">
        <f t="shared" si="25"/>
        <v>0.71883044454293377</v>
      </c>
      <c r="Q120" s="304">
        <f t="shared" si="25"/>
        <v>0.72395347656051279</v>
      </c>
      <c r="R120" s="304">
        <f t="shared" si="25"/>
        <v>0.72343807400903093</v>
      </c>
      <c r="S120" s="304">
        <f t="shared" si="25"/>
        <v>0.74187475790364943</v>
      </c>
      <c r="T120" s="304">
        <f t="shared" si="25"/>
        <v>0.74304422784508317</v>
      </c>
      <c r="U120" s="304">
        <f t="shared" si="25"/>
        <v>0.74172081316915717</v>
      </c>
      <c r="V120" s="304">
        <f t="shared" si="25"/>
        <v>0.75351268590186016</v>
      </c>
      <c r="W120" s="304">
        <f t="shared" si="25"/>
        <v>0.75550788557281279</v>
      </c>
      <c r="DA120" s="72"/>
    </row>
    <row r="121" spans="1:105" ht="12" customHeight="1" x14ac:dyDescent="0.3">
      <c r="A121" s="62" t="s">
        <v>1913</v>
      </c>
      <c r="B121" s="304">
        <f t="shared" ref="B121:W121" si="26">IF(B$68=0,0,B$68/B$32)</f>
        <v>0.10157621996910331</v>
      </c>
      <c r="C121" s="304">
        <f t="shared" si="26"/>
        <v>0.10515031131446854</v>
      </c>
      <c r="D121" s="304">
        <f t="shared" si="26"/>
        <v>8.7661114486767458E-2</v>
      </c>
      <c r="E121" s="304">
        <f t="shared" si="26"/>
        <v>7.8013513326371769E-2</v>
      </c>
      <c r="F121" s="304">
        <f t="shared" si="26"/>
        <v>7.276147674360775E-2</v>
      </c>
      <c r="G121" s="304">
        <f t="shared" si="26"/>
        <v>7.1422530173822996E-2</v>
      </c>
      <c r="H121" s="304">
        <f t="shared" si="26"/>
        <v>7.4395731200654666E-2</v>
      </c>
      <c r="I121" s="304">
        <f t="shared" si="26"/>
        <v>6.952181769336914E-2</v>
      </c>
      <c r="J121" s="304">
        <f t="shared" si="26"/>
        <v>5.8375346377212006E-2</v>
      </c>
      <c r="K121" s="304">
        <f t="shared" si="26"/>
        <v>5.2257752023878563E-2</v>
      </c>
      <c r="L121" s="304">
        <f t="shared" si="26"/>
        <v>7.0501464770215252E-2</v>
      </c>
      <c r="M121" s="304">
        <f t="shared" si="26"/>
        <v>6.5676028440654136E-2</v>
      </c>
      <c r="N121" s="304">
        <f t="shared" si="26"/>
        <v>6.6891070452413534E-2</v>
      </c>
      <c r="O121" s="304">
        <f t="shared" si="26"/>
        <v>4.9866144063064506E-2</v>
      </c>
      <c r="P121" s="304">
        <f t="shared" si="26"/>
        <v>5.5494627987645699E-2</v>
      </c>
      <c r="Q121" s="304">
        <f t="shared" si="26"/>
        <v>5.1778909990754296E-2</v>
      </c>
      <c r="R121" s="304">
        <f t="shared" si="26"/>
        <v>5.2006858822013384E-2</v>
      </c>
      <c r="S121" s="304">
        <f t="shared" si="26"/>
        <v>3.8358572390367336E-2</v>
      </c>
      <c r="T121" s="304">
        <f t="shared" si="26"/>
        <v>3.7617110115626552E-2</v>
      </c>
      <c r="U121" s="304">
        <f t="shared" si="26"/>
        <v>3.8443587793956978E-2</v>
      </c>
      <c r="V121" s="304">
        <f t="shared" si="26"/>
        <v>2.9639672729405542E-2</v>
      </c>
      <c r="W121" s="304">
        <f t="shared" si="26"/>
        <v>2.8132462218879453E-2</v>
      </c>
      <c r="DA121" s="72"/>
    </row>
    <row r="122" spans="1:105" ht="12" customHeight="1" x14ac:dyDescent="0.3">
      <c r="A122" s="203" t="s">
        <v>1915</v>
      </c>
      <c r="B122" s="303">
        <f t="shared" ref="B122:W122" si="27">IF(B$69=0,0,B$69/B$32)</f>
        <v>9.5206861931814254E-2</v>
      </c>
      <c r="C122" s="303">
        <f t="shared" si="27"/>
        <v>9.4611983757709309E-2</v>
      </c>
      <c r="D122" s="303">
        <f t="shared" si="27"/>
        <v>9.7477017234502319E-2</v>
      </c>
      <c r="E122" s="303">
        <f t="shared" si="27"/>
        <v>9.9037814636097177E-2</v>
      </c>
      <c r="F122" s="303">
        <f t="shared" si="27"/>
        <v>9.9899703353861946E-2</v>
      </c>
      <c r="G122" s="303">
        <f t="shared" si="27"/>
        <v>0.10011700656917773</v>
      </c>
      <c r="H122" s="303">
        <f t="shared" si="27"/>
        <v>9.9638379727085974E-2</v>
      </c>
      <c r="I122" s="303">
        <f t="shared" si="27"/>
        <v>0.10043404375981764</v>
      </c>
      <c r="J122" s="303">
        <f t="shared" si="27"/>
        <v>0.10224103468238364</v>
      </c>
      <c r="K122" s="303">
        <f t="shared" si="27"/>
        <v>0.10324295943613677</v>
      </c>
      <c r="L122" s="303">
        <f t="shared" si="27"/>
        <v>0.10027868037218574</v>
      </c>
      <c r="M122" s="303">
        <f t="shared" si="27"/>
        <v>0.10107143748563309</v>
      </c>
      <c r="N122" s="303">
        <f t="shared" si="27"/>
        <v>0.10086376920079329</v>
      </c>
      <c r="O122" s="303">
        <f t="shared" si="27"/>
        <v>0.10361032292936671</v>
      </c>
      <c r="P122" s="303">
        <f t="shared" si="27"/>
        <v>0.10267651727193403</v>
      </c>
      <c r="Q122" s="303">
        <f t="shared" si="27"/>
        <v>0.10327420434064985</v>
      </c>
      <c r="R122" s="303">
        <f t="shared" si="27"/>
        <v>0.1032140740429795</v>
      </c>
      <c r="S122" s="303">
        <f t="shared" si="27"/>
        <v>0.10536502049735111</v>
      </c>
      <c r="T122" s="303">
        <f t="shared" si="27"/>
        <v>0.10550145865718175</v>
      </c>
      <c r="U122" s="303">
        <f t="shared" si="27"/>
        <v>0.10534706027832452</v>
      </c>
      <c r="V122" s="303">
        <f t="shared" si="27"/>
        <v>0.10672277876380433</v>
      </c>
      <c r="W122" s="303">
        <f t="shared" si="27"/>
        <v>0.10695555205875165</v>
      </c>
      <c r="DA122" s="175"/>
    </row>
    <row r="123" spans="1:105" ht="12" customHeight="1" x14ac:dyDescent="0.3">
      <c r="A123" s="62" t="s">
        <v>1916</v>
      </c>
      <c r="B123" s="304">
        <f t="shared" ref="B123:W123" si="28">IF(B$70=0,0,B$70/B$32)</f>
        <v>7.6393896523186927E-2</v>
      </c>
      <c r="C123" s="304">
        <f t="shared" si="28"/>
        <v>7.5799018349082523E-2</v>
      </c>
      <c r="D123" s="304">
        <f t="shared" si="28"/>
        <v>7.8664051825912337E-2</v>
      </c>
      <c r="E123" s="304">
        <f t="shared" si="28"/>
        <v>8.0224849227505973E-2</v>
      </c>
      <c r="F123" s="304">
        <f t="shared" si="28"/>
        <v>8.108673794527417E-2</v>
      </c>
      <c r="G123" s="304">
        <f t="shared" si="28"/>
        <v>8.1304041160588175E-2</v>
      </c>
      <c r="H123" s="304">
        <f t="shared" si="28"/>
        <v>8.0825414318495992E-2</v>
      </c>
      <c r="I123" s="304">
        <f t="shared" si="28"/>
        <v>8.162107835122652E-2</v>
      </c>
      <c r="J123" s="304">
        <f t="shared" si="28"/>
        <v>8.3428069273794148E-2</v>
      </c>
      <c r="K123" s="304">
        <f t="shared" si="28"/>
        <v>8.4429994027544017E-2</v>
      </c>
      <c r="L123" s="304">
        <f t="shared" si="28"/>
        <v>8.146571496359209E-2</v>
      </c>
      <c r="M123" s="304">
        <f t="shared" si="28"/>
        <v>8.2258472077042774E-2</v>
      </c>
      <c r="N123" s="304">
        <f t="shared" si="28"/>
        <v>8.2050803792201449E-2</v>
      </c>
      <c r="O123" s="304">
        <f t="shared" si="28"/>
        <v>8.4797357520776051E-2</v>
      </c>
      <c r="P123" s="304">
        <f t="shared" si="28"/>
        <v>8.3863551863342045E-2</v>
      </c>
      <c r="Q123" s="304">
        <f t="shared" si="28"/>
        <v>8.4461238932059618E-2</v>
      </c>
      <c r="R123" s="304">
        <f t="shared" si="28"/>
        <v>8.4401108634386754E-2</v>
      </c>
      <c r="S123" s="304">
        <f t="shared" si="28"/>
        <v>8.6552055088758892E-2</v>
      </c>
      <c r="T123" s="304">
        <f t="shared" si="28"/>
        <v>8.6688493248592791E-2</v>
      </c>
      <c r="U123" s="304">
        <f t="shared" si="28"/>
        <v>8.6534094869734846E-2</v>
      </c>
      <c r="V123" s="304">
        <f t="shared" si="28"/>
        <v>8.7909813355216818E-2</v>
      </c>
      <c r="W123" s="304">
        <f t="shared" si="28"/>
        <v>8.8142586650161281E-2</v>
      </c>
      <c r="DA123" s="72"/>
    </row>
    <row r="124" spans="1:105" ht="12" customHeight="1" x14ac:dyDescent="0.3">
      <c r="A124" s="63" t="s">
        <v>1928</v>
      </c>
      <c r="B124" s="305">
        <f t="shared" ref="B124:W124" si="29">IF(B$81=0,0,B$81/B$32)</f>
        <v>1.8812965408627324E-2</v>
      </c>
      <c r="C124" s="305">
        <f t="shared" si="29"/>
        <v>1.8812965408626772E-2</v>
      </c>
      <c r="D124" s="305">
        <f t="shared" si="29"/>
        <v>1.8812965408589996E-2</v>
      </c>
      <c r="E124" s="305">
        <f t="shared" si="29"/>
        <v>1.8812965408591193E-2</v>
      </c>
      <c r="F124" s="305">
        <f t="shared" si="29"/>
        <v>1.8812965408587779E-2</v>
      </c>
      <c r="G124" s="305">
        <f t="shared" si="29"/>
        <v>1.8812965408589549E-2</v>
      </c>
      <c r="H124" s="305">
        <f t="shared" si="29"/>
        <v>1.8812965408589975E-2</v>
      </c>
      <c r="I124" s="305">
        <f t="shared" si="29"/>
        <v>1.8812965408591138E-2</v>
      </c>
      <c r="J124" s="305">
        <f t="shared" si="29"/>
        <v>1.8812965408589507E-2</v>
      </c>
      <c r="K124" s="305">
        <f t="shared" si="29"/>
        <v>1.8812965408592775E-2</v>
      </c>
      <c r="L124" s="305">
        <f t="shared" si="29"/>
        <v>1.8812965408593639E-2</v>
      </c>
      <c r="M124" s="305">
        <f t="shared" si="29"/>
        <v>1.8812965408590322E-2</v>
      </c>
      <c r="N124" s="305">
        <f t="shared" si="29"/>
        <v>1.8812965408591835E-2</v>
      </c>
      <c r="O124" s="305">
        <f t="shared" si="29"/>
        <v>1.8812965408590655E-2</v>
      </c>
      <c r="P124" s="305">
        <f t="shared" si="29"/>
        <v>1.8812965408591981E-2</v>
      </c>
      <c r="Q124" s="305">
        <f t="shared" si="29"/>
        <v>1.8812965408590222E-2</v>
      </c>
      <c r="R124" s="305">
        <f t="shared" si="29"/>
        <v>1.8812965408592734E-2</v>
      </c>
      <c r="S124" s="305">
        <f t="shared" si="29"/>
        <v>1.8812965408592213E-2</v>
      </c>
      <c r="T124" s="305">
        <f t="shared" si="29"/>
        <v>1.8812965408588962E-2</v>
      </c>
      <c r="U124" s="305">
        <f t="shared" si="29"/>
        <v>1.881296540858967E-2</v>
      </c>
      <c r="V124" s="305">
        <f t="shared" si="29"/>
        <v>1.8812965408587509E-2</v>
      </c>
      <c r="W124" s="305">
        <f t="shared" si="29"/>
        <v>1.8812965408590367E-2</v>
      </c>
      <c r="DA124" s="74"/>
    </row>
    <row r="125" spans="1:105" ht="12" customHeight="1" x14ac:dyDescent="0.3">
      <c r="J125" s="131"/>
    </row>
    <row r="126" spans="1:105" ht="12" customHeight="1" x14ac:dyDescent="0.3">
      <c r="A126" s="35" t="s">
        <v>60</v>
      </c>
      <c r="B126" s="234">
        <f t="shared" ref="B126:W126" si="30">SUM(B$127:B$132)</f>
        <v>1</v>
      </c>
      <c r="C126" s="234">
        <f t="shared" si="30"/>
        <v>1</v>
      </c>
      <c r="D126" s="234">
        <f t="shared" si="30"/>
        <v>1</v>
      </c>
      <c r="E126" s="234">
        <f t="shared" si="30"/>
        <v>1.0000000000000002</v>
      </c>
      <c r="F126" s="234">
        <f t="shared" si="30"/>
        <v>1.0000000000000004</v>
      </c>
      <c r="G126" s="234">
        <f t="shared" si="30"/>
        <v>1.0000000000000002</v>
      </c>
      <c r="H126" s="234">
        <f t="shared" si="30"/>
        <v>1.0000000000000002</v>
      </c>
      <c r="I126" s="234">
        <f t="shared" si="30"/>
        <v>0.99999999999999967</v>
      </c>
      <c r="J126" s="234">
        <f t="shared" si="30"/>
        <v>0.99999999999999989</v>
      </c>
      <c r="K126" s="234">
        <f t="shared" si="30"/>
        <v>1</v>
      </c>
      <c r="L126" s="234">
        <f t="shared" si="30"/>
        <v>0.99999999999999989</v>
      </c>
      <c r="M126" s="234">
        <f t="shared" si="30"/>
        <v>1</v>
      </c>
      <c r="N126" s="234">
        <f t="shared" si="30"/>
        <v>0.99999999999999967</v>
      </c>
      <c r="O126" s="234">
        <f t="shared" si="30"/>
        <v>1.0000000000000002</v>
      </c>
      <c r="P126" s="234">
        <f t="shared" si="30"/>
        <v>0.99999999999999956</v>
      </c>
      <c r="Q126" s="234">
        <f t="shared" si="30"/>
        <v>1.0000000000000004</v>
      </c>
      <c r="R126" s="234">
        <f t="shared" si="30"/>
        <v>1.0000000000000002</v>
      </c>
      <c r="S126" s="234">
        <f t="shared" si="30"/>
        <v>0.99999999999999978</v>
      </c>
      <c r="T126" s="234">
        <f t="shared" si="30"/>
        <v>1.0000000000000004</v>
      </c>
      <c r="U126" s="234">
        <f t="shared" si="30"/>
        <v>1</v>
      </c>
      <c r="V126" s="234">
        <f t="shared" si="30"/>
        <v>1.0000000000000004</v>
      </c>
      <c r="W126" s="234">
        <f t="shared" si="30"/>
        <v>1</v>
      </c>
      <c r="DA126" s="95"/>
    </row>
    <row r="127" spans="1:105" ht="12" customHeight="1" x14ac:dyDescent="0.3">
      <c r="A127" s="55" t="s">
        <v>92</v>
      </c>
      <c r="B127" s="301">
        <f t="shared" ref="B127:W127" si="31">IF(B$84=0,0,B$84/B$83)</f>
        <v>3.7027758007617019E-2</v>
      </c>
      <c r="C127" s="301">
        <f t="shared" si="31"/>
        <v>3.702775800761865E-2</v>
      </c>
      <c r="D127" s="301">
        <f t="shared" si="31"/>
        <v>3.7027758007777273E-2</v>
      </c>
      <c r="E127" s="301">
        <f t="shared" si="31"/>
        <v>3.7027758007772027E-2</v>
      </c>
      <c r="F127" s="301">
        <f t="shared" si="31"/>
        <v>3.7027758007787188E-2</v>
      </c>
      <c r="G127" s="301">
        <f t="shared" si="31"/>
        <v>3.7027758007779861E-2</v>
      </c>
      <c r="H127" s="301">
        <f t="shared" si="31"/>
        <v>3.7027758007777675E-2</v>
      </c>
      <c r="I127" s="301">
        <f t="shared" si="31"/>
        <v>3.7027758007773443E-2</v>
      </c>
      <c r="J127" s="301">
        <f t="shared" si="31"/>
        <v>3.7027758007777682E-2</v>
      </c>
      <c r="K127" s="301">
        <f t="shared" si="31"/>
        <v>3.7027758007767024E-2</v>
      </c>
      <c r="L127" s="301">
        <f t="shared" si="31"/>
        <v>3.7027758007766691E-2</v>
      </c>
      <c r="M127" s="301">
        <f t="shared" si="31"/>
        <v>3.7027758007781839E-2</v>
      </c>
      <c r="N127" s="301">
        <f t="shared" si="31"/>
        <v>3.7027758007773547E-2</v>
      </c>
      <c r="O127" s="301">
        <f t="shared" si="31"/>
        <v>3.7027758007777765E-2</v>
      </c>
      <c r="P127" s="301">
        <f t="shared" si="31"/>
        <v>3.7027758007770049E-2</v>
      </c>
      <c r="Q127" s="301">
        <f t="shared" si="31"/>
        <v>3.7027758007778029E-2</v>
      </c>
      <c r="R127" s="301">
        <f t="shared" si="31"/>
        <v>3.7027758007767808E-2</v>
      </c>
      <c r="S127" s="301">
        <f t="shared" si="31"/>
        <v>3.7027758007767649E-2</v>
      </c>
      <c r="T127" s="301">
        <f t="shared" si="31"/>
        <v>3.702775800778392E-2</v>
      </c>
      <c r="U127" s="301">
        <f t="shared" si="31"/>
        <v>3.7027758007776267E-2</v>
      </c>
      <c r="V127" s="301">
        <f t="shared" si="31"/>
        <v>3.7027758007773685E-2</v>
      </c>
      <c r="W127" s="301">
        <f t="shared" si="31"/>
        <v>3.7027758007762895E-2</v>
      </c>
      <c r="DA127" s="67"/>
    </row>
    <row r="128" spans="1:105" ht="12" customHeight="1" x14ac:dyDescent="0.3">
      <c r="A128" s="202" t="s">
        <v>93</v>
      </c>
      <c r="B128" s="235">
        <f t="shared" ref="B128:W128" si="32">IF(B$85=0,0,B$85/B$83)</f>
        <v>1.6326910814106563E-2</v>
      </c>
      <c r="C128" s="235">
        <f t="shared" si="32"/>
        <v>1.6326910814107289E-2</v>
      </c>
      <c r="D128" s="235">
        <f t="shared" si="32"/>
        <v>1.6326910814177229E-2</v>
      </c>
      <c r="E128" s="235">
        <f t="shared" si="32"/>
        <v>1.6326910814174915E-2</v>
      </c>
      <c r="F128" s="235">
        <f t="shared" si="32"/>
        <v>1.632691081418159E-2</v>
      </c>
      <c r="G128" s="235">
        <f t="shared" si="32"/>
        <v>1.6326910814178364E-2</v>
      </c>
      <c r="H128" s="235">
        <f t="shared" si="32"/>
        <v>1.6326910814177396E-2</v>
      </c>
      <c r="I128" s="235">
        <f t="shared" si="32"/>
        <v>1.6326910814175533E-2</v>
      </c>
      <c r="J128" s="235">
        <f t="shared" si="32"/>
        <v>1.6326910814177399E-2</v>
      </c>
      <c r="K128" s="235">
        <f t="shared" si="32"/>
        <v>1.6326910814172702E-2</v>
      </c>
      <c r="L128" s="235">
        <f t="shared" si="32"/>
        <v>1.6326910814172552E-2</v>
      </c>
      <c r="M128" s="235">
        <f t="shared" si="32"/>
        <v>1.6326910814179241E-2</v>
      </c>
      <c r="N128" s="235">
        <f t="shared" si="32"/>
        <v>1.6326910814175588E-2</v>
      </c>
      <c r="O128" s="235">
        <f t="shared" si="32"/>
        <v>1.6326910814177444E-2</v>
      </c>
      <c r="P128" s="235">
        <f t="shared" si="32"/>
        <v>1.6326910814174044E-2</v>
      </c>
      <c r="Q128" s="235">
        <f t="shared" si="32"/>
        <v>1.6326910814177545E-2</v>
      </c>
      <c r="R128" s="235">
        <f t="shared" si="32"/>
        <v>1.6326910814173055E-2</v>
      </c>
      <c r="S128" s="235">
        <f t="shared" si="32"/>
        <v>1.6326910814172976E-2</v>
      </c>
      <c r="T128" s="235">
        <f t="shared" si="32"/>
        <v>1.6326910814180157E-2</v>
      </c>
      <c r="U128" s="235">
        <f t="shared" si="32"/>
        <v>1.6326910814176782E-2</v>
      </c>
      <c r="V128" s="235">
        <f t="shared" si="32"/>
        <v>1.6326910814175647E-2</v>
      </c>
      <c r="W128" s="235">
        <f t="shared" si="32"/>
        <v>1.632691081417088E-2</v>
      </c>
      <c r="DA128" s="174"/>
    </row>
    <row r="129" spans="1:105" ht="12" customHeight="1" x14ac:dyDescent="0.3">
      <c r="A129" s="202" t="s">
        <v>94</v>
      </c>
      <c r="B129" s="235">
        <f t="shared" ref="B129:W129" si="33">IF(B$86=0,0,B$86/B$83)</f>
        <v>0.12664196861952429</v>
      </c>
      <c r="C129" s="235">
        <f t="shared" si="33"/>
        <v>0.12664196861952992</v>
      </c>
      <c r="D129" s="235">
        <f t="shared" si="33"/>
        <v>0.12664196862007254</v>
      </c>
      <c r="E129" s="235">
        <f t="shared" si="33"/>
        <v>0.1266419686200545</v>
      </c>
      <c r="F129" s="235">
        <f t="shared" si="33"/>
        <v>0.12664196862010629</v>
      </c>
      <c r="G129" s="235">
        <f t="shared" si="33"/>
        <v>0.12664196862008123</v>
      </c>
      <c r="H129" s="235">
        <f t="shared" si="33"/>
        <v>0.12664196862007387</v>
      </c>
      <c r="I129" s="235">
        <f t="shared" si="33"/>
        <v>0.12664196862005936</v>
      </c>
      <c r="J129" s="235">
        <f t="shared" si="33"/>
        <v>0.12664196862007387</v>
      </c>
      <c r="K129" s="235">
        <f t="shared" si="33"/>
        <v>0.12664196862003738</v>
      </c>
      <c r="L129" s="235">
        <f t="shared" si="33"/>
        <v>0.12664196862003624</v>
      </c>
      <c r="M129" s="235">
        <f t="shared" si="33"/>
        <v>0.12664196862008811</v>
      </c>
      <c r="N129" s="235">
        <f t="shared" si="33"/>
        <v>0.12664196862005972</v>
      </c>
      <c r="O129" s="235">
        <f t="shared" si="33"/>
        <v>0.1266419686200741</v>
      </c>
      <c r="P129" s="235">
        <f t="shared" si="33"/>
        <v>0.1266419686200477</v>
      </c>
      <c r="Q129" s="235">
        <f t="shared" si="33"/>
        <v>0.12664196862007496</v>
      </c>
      <c r="R129" s="235">
        <f t="shared" si="33"/>
        <v>0.12664196862004007</v>
      </c>
      <c r="S129" s="235">
        <f t="shared" si="33"/>
        <v>0.12664196862003957</v>
      </c>
      <c r="T129" s="235">
        <f t="shared" si="33"/>
        <v>0.12664196862009514</v>
      </c>
      <c r="U129" s="235">
        <f t="shared" si="33"/>
        <v>0.12664196862006896</v>
      </c>
      <c r="V129" s="235">
        <f t="shared" si="33"/>
        <v>0.12664196862006016</v>
      </c>
      <c r="W129" s="235">
        <f t="shared" si="33"/>
        <v>0.12664196862002325</v>
      </c>
      <c r="DA129" s="174"/>
    </row>
    <row r="130" spans="1:105" ht="12" customHeight="1" x14ac:dyDescent="0.3">
      <c r="A130" s="202" t="s">
        <v>95</v>
      </c>
      <c r="B130" s="235">
        <f t="shared" ref="B130:W130" si="34">IF(B$87=0,0,B$87/B$83)</f>
        <v>5.5919517678094756E-2</v>
      </c>
      <c r="C130" s="235">
        <f t="shared" si="34"/>
        <v>5.591951767809724E-2</v>
      </c>
      <c r="D130" s="235">
        <f t="shared" si="34"/>
        <v>5.5919517678336805E-2</v>
      </c>
      <c r="E130" s="235">
        <f t="shared" si="34"/>
        <v>5.5919517678328895E-2</v>
      </c>
      <c r="F130" s="235">
        <f t="shared" si="34"/>
        <v>5.5919517678351779E-2</v>
      </c>
      <c r="G130" s="235">
        <f t="shared" si="34"/>
        <v>5.5919517678340698E-2</v>
      </c>
      <c r="H130" s="235">
        <f t="shared" si="34"/>
        <v>5.5919517678337409E-2</v>
      </c>
      <c r="I130" s="235">
        <f t="shared" si="34"/>
        <v>5.5919517678331011E-2</v>
      </c>
      <c r="J130" s="235">
        <f t="shared" si="34"/>
        <v>5.5919517678337402E-2</v>
      </c>
      <c r="K130" s="235">
        <f t="shared" si="34"/>
        <v>5.5919517678321304E-2</v>
      </c>
      <c r="L130" s="235">
        <f t="shared" si="34"/>
        <v>5.5919517678320797E-2</v>
      </c>
      <c r="M130" s="235">
        <f t="shared" si="34"/>
        <v>5.5919517678343696E-2</v>
      </c>
      <c r="N130" s="235">
        <f t="shared" si="34"/>
        <v>5.5919517678331185E-2</v>
      </c>
      <c r="O130" s="235">
        <f t="shared" si="34"/>
        <v>5.591951767833752E-2</v>
      </c>
      <c r="P130" s="235">
        <f t="shared" si="34"/>
        <v>5.5919517678325877E-2</v>
      </c>
      <c r="Q130" s="235">
        <f t="shared" si="34"/>
        <v>5.5919517678337916E-2</v>
      </c>
      <c r="R130" s="235">
        <f t="shared" si="34"/>
        <v>5.5919517678322504E-2</v>
      </c>
      <c r="S130" s="235">
        <f t="shared" si="34"/>
        <v>5.5919517678322248E-2</v>
      </c>
      <c r="T130" s="235">
        <f t="shared" si="34"/>
        <v>5.5919517678346832E-2</v>
      </c>
      <c r="U130" s="235">
        <f t="shared" si="34"/>
        <v>5.5919517678335279E-2</v>
      </c>
      <c r="V130" s="235">
        <f t="shared" si="34"/>
        <v>5.5919517678331379E-2</v>
      </c>
      <c r="W130" s="235">
        <f t="shared" si="34"/>
        <v>5.5919517678315073E-2</v>
      </c>
      <c r="DA130" s="174"/>
    </row>
    <row r="131" spans="1:105" ht="12" customHeight="1" x14ac:dyDescent="0.3">
      <c r="A131" s="56" t="s">
        <v>96</v>
      </c>
      <c r="B131" s="302">
        <f t="shared" ref="B131:W131" si="35">IF(B$88=0,0,B$88/B$83)</f>
        <v>0.18466897766962961</v>
      </c>
      <c r="C131" s="302">
        <f t="shared" si="35"/>
        <v>0.18433800239943429</v>
      </c>
      <c r="D131" s="302">
        <f t="shared" si="35"/>
        <v>0.19135162270521888</v>
      </c>
      <c r="E131" s="302">
        <f t="shared" si="35"/>
        <v>0.19885479628360039</v>
      </c>
      <c r="F131" s="302">
        <f t="shared" si="35"/>
        <v>0.20210192530127177</v>
      </c>
      <c r="G131" s="302">
        <f t="shared" si="35"/>
        <v>0.20331653952505455</v>
      </c>
      <c r="H131" s="302">
        <f t="shared" si="35"/>
        <v>0.20017697304260998</v>
      </c>
      <c r="I131" s="302">
        <f t="shared" si="35"/>
        <v>0.20396725651749076</v>
      </c>
      <c r="J131" s="302">
        <f t="shared" si="35"/>
        <v>0.21666525288420427</v>
      </c>
      <c r="K131" s="302">
        <f t="shared" si="35"/>
        <v>0.22389734805785891</v>
      </c>
      <c r="L131" s="302">
        <f t="shared" si="35"/>
        <v>0.20256266794280836</v>
      </c>
      <c r="M131" s="302">
        <f t="shared" si="35"/>
        <v>0.20596861938467489</v>
      </c>
      <c r="N131" s="302">
        <f t="shared" si="35"/>
        <v>0.20618274313481866</v>
      </c>
      <c r="O131" s="302">
        <f t="shared" si="35"/>
        <v>0.23128502858653313</v>
      </c>
      <c r="P131" s="302">
        <f t="shared" si="35"/>
        <v>0.22558575371913159</v>
      </c>
      <c r="Q131" s="302">
        <f t="shared" si="35"/>
        <v>0.23228381455309255</v>
      </c>
      <c r="R131" s="302">
        <f t="shared" si="35"/>
        <v>0.23561575011374447</v>
      </c>
      <c r="S131" s="302">
        <f t="shared" si="35"/>
        <v>0.27749905420167509</v>
      </c>
      <c r="T131" s="302">
        <f t="shared" si="35"/>
        <v>0.27673673444536928</v>
      </c>
      <c r="U131" s="302">
        <f t="shared" si="35"/>
        <v>0.27800720407478346</v>
      </c>
      <c r="V131" s="302">
        <f t="shared" si="35"/>
        <v>0.3204389885911304</v>
      </c>
      <c r="W131" s="302">
        <f t="shared" si="35"/>
        <v>0.32986471559652741</v>
      </c>
      <c r="DA131" s="68"/>
    </row>
    <row r="132" spans="1:105" ht="12" customHeight="1" x14ac:dyDescent="0.3">
      <c r="A132" s="41" t="s">
        <v>1941</v>
      </c>
      <c r="B132" s="237">
        <f t="shared" ref="B132:W132" si="36">IF(B$94=0,0,B$94/B$83)</f>
        <v>0.57941486721102775</v>
      </c>
      <c r="C132" s="237">
        <f t="shared" si="36"/>
        <v>0.57974584248121275</v>
      </c>
      <c r="D132" s="237">
        <f t="shared" si="36"/>
        <v>0.57273222217441722</v>
      </c>
      <c r="E132" s="237">
        <f t="shared" si="36"/>
        <v>0.56522904859606948</v>
      </c>
      <c r="F132" s="237">
        <f t="shared" si="36"/>
        <v>0.56198191957830168</v>
      </c>
      <c r="G132" s="237">
        <f t="shared" si="36"/>
        <v>0.56076730535456554</v>
      </c>
      <c r="H132" s="237">
        <f t="shared" si="36"/>
        <v>0.56390687183702393</v>
      </c>
      <c r="I132" s="237">
        <f t="shared" si="36"/>
        <v>0.5601165883621696</v>
      </c>
      <c r="J132" s="237">
        <f t="shared" si="36"/>
        <v>0.5474185919954293</v>
      </c>
      <c r="K132" s="237">
        <f t="shared" si="36"/>
        <v>0.54018649682184272</v>
      </c>
      <c r="L132" s="237">
        <f t="shared" si="36"/>
        <v>0.56152117693689529</v>
      </c>
      <c r="M132" s="237">
        <f t="shared" si="36"/>
        <v>0.55811522549493231</v>
      </c>
      <c r="N132" s="237">
        <f t="shared" si="36"/>
        <v>0.55790110174484098</v>
      </c>
      <c r="O132" s="237">
        <f t="shared" si="36"/>
        <v>0.53279881629310022</v>
      </c>
      <c r="P132" s="237">
        <f t="shared" si="36"/>
        <v>0.53849809116055036</v>
      </c>
      <c r="Q132" s="237">
        <f t="shared" si="36"/>
        <v>0.53180003032653933</v>
      </c>
      <c r="R132" s="237">
        <f t="shared" si="36"/>
        <v>0.52846809476595225</v>
      </c>
      <c r="S132" s="237">
        <f t="shared" si="36"/>
        <v>0.48658479067802235</v>
      </c>
      <c r="T132" s="237">
        <f t="shared" si="36"/>
        <v>0.48734711043422502</v>
      </c>
      <c r="U132" s="237">
        <f t="shared" si="36"/>
        <v>0.48607664080485935</v>
      </c>
      <c r="V132" s="237">
        <f t="shared" si="36"/>
        <v>0.44364485628852907</v>
      </c>
      <c r="W132" s="237">
        <f t="shared" si="36"/>
        <v>0.43421912928320044</v>
      </c>
      <c r="DA132" s="97"/>
    </row>
    <row r="133" spans="1:105" ht="12" customHeight="1" x14ac:dyDescent="0.3">
      <c r="J133" s="131"/>
    </row>
    <row r="134" spans="1:105" ht="15" customHeight="1" x14ac:dyDescent="0.3">
      <c r="A134" s="32" t="s">
        <v>254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3">
      <c r="J135" s="131"/>
    </row>
    <row r="136" spans="1:105" ht="12" customHeight="1" x14ac:dyDescent="0.3">
      <c r="A136" s="35" t="s">
        <v>52</v>
      </c>
      <c r="B136" s="322">
        <f t="shared" ref="B136:W136" si="37">SUM(B$137:B$144)</f>
        <v>226.87954804833791</v>
      </c>
      <c r="C136" s="322">
        <f t="shared" si="37"/>
        <v>227.51121051390231</v>
      </c>
      <c r="D136" s="322">
        <f t="shared" si="37"/>
        <v>241.11135137922099</v>
      </c>
      <c r="E136" s="322">
        <f t="shared" si="37"/>
        <v>242.03480815562992</v>
      </c>
      <c r="F136" s="322">
        <f t="shared" si="37"/>
        <v>263.63893193699835</v>
      </c>
      <c r="G136" s="322">
        <f t="shared" si="37"/>
        <v>295.91729381580603</v>
      </c>
      <c r="H136" s="322">
        <f t="shared" si="37"/>
        <v>293.93309001989314</v>
      </c>
      <c r="I136" s="322">
        <f t="shared" si="37"/>
        <v>296.14406439939222</v>
      </c>
      <c r="J136" s="322">
        <f t="shared" si="37"/>
        <v>207.79804023360501</v>
      </c>
      <c r="K136" s="322">
        <f t="shared" si="37"/>
        <v>229.23069623580827</v>
      </c>
      <c r="L136" s="322">
        <f t="shared" si="37"/>
        <v>259.34592051663969</v>
      </c>
      <c r="M136" s="322">
        <f t="shared" si="37"/>
        <v>220.07507148678684</v>
      </c>
      <c r="N136" s="322">
        <f t="shared" si="37"/>
        <v>229.60467560788683</v>
      </c>
      <c r="O136" s="322">
        <f t="shared" si="37"/>
        <v>257.65920719451663</v>
      </c>
      <c r="P136" s="322">
        <f t="shared" si="37"/>
        <v>244.38562888424681</v>
      </c>
      <c r="Q136" s="322">
        <f t="shared" si="37"/>
        <v>235.09856680757855</v>
      </c>
      <c r="R136" s="322">
        <f t="shared" si="37"/>
        <v>256.28060931640124</v>
      </c>
      <c r="S136" s="322">
        <f t="shared" si="37"/>
        <v>244.45598083765375</v>
      </c>
      <c r="T136" s="322">
        <f t="shared" si="37"/>
        <v>239.90414417627943</v>
      </c>
      <c r="U136" s="322">
        <f t="shared" si="37"/>
        <v>241.22894895417451</v>
      </c>
      <c r="V136" s="322">
        <f t="shared" si="37"/>
        <v>237.40290715028738</v>
      </c>
      <c r="W136" s="322">
        <f t="shared" si="37"/>
        <v>259.6583006884938</v>
      </c>
      <c r="DA136" s="95"/>
    </row>
    <row r="137" spans="1:105" ht="12" customHeight="1" x14ac:dyDescent="0.3">
      <c r="A137" s="55" t="s">
        <v>92</v>
      </c>
      <c r="B137" s="275">
        <f>IF(B$6=0,0,B$6/PPA!B$10*1000)</f>
        <v>1.1343977402415222</v>
      </c>
      <c r="C137" s="275">
        <f>IF(C$6=0,0,C$6/PPA!C$10*1000)</f>
        <v>1.1375560525693231</v>
      </c>
      <c r="D137" s="275">
        <f>IF(D$6=0,0,D$6/PPA!D$10*1000)</f>
        <v>1.2055567568961394</v>
      </c>
      <c r="E137" s="275">
        <f>IF(E$6=0,0,E$6/PPA!E$10*1000)</f>
        <v>1.2101740407781345</v>
      </c>
      <c r="F137" s="275">
        <f>IF(F$6=0,0,F$6/PPA!F$10*1000)</f>
        <v>1.3181946596849012</v>
      </c>
      <c r="G137" s="275">
        <f>IF(G$6=0,0,G$6/PPA!G$10*1000)</f>
        <v>1.479586469078928</v>
      </c>
      <c r="H137" s="275">
        <f>IF(H$6=0,0,H$6/PPA!H$10*1000)</f>
        <v>1.4696654500993815</v>
      </c>
      <c r="I137" s="275">
        <f>IF(I$6=0,0,I$6/PPA!I$10*1000)</f>
        <v>1.4807203219968428</v>
      </c>
      <c r="J137" s="275">
        <f>IF(J$6=0,0,J$6/PPA!J$10*1000)</f>
        <v>1.0389902011678314</v>
      </c>
      <c r="K137" s="275">
        <f>IF(K$6=0,0,K$6/PPA!K$10*1000)</f>
        <v>1.1461534811788421</v>
      </c>
      <c r="L137" s="275">
        <f>IF(L$6=0,0,L$6/PPA!L$10*1000)</f>
        <v>1.2967296025831545</v>
      </c>
      <c r="M137" s="275">
        <f>IF(M$6=0,0,M$6/PPA!M$10*1000)</f>
        <v>1.100375357433842</v>
      </c>
      <c r="N137" s="275">
        <f>IF(N$6=0,0,N$6/PPA!N$10*1000)</f>
        <v>1.1480233780393525</v>
      </c>
      <c r="O137" s="275">
        <f>IF(O$6=0,0,O$6/PPA!O$10*1000)</f>
        <v>1.2882960359723274</v>
      </c>
      <c r="P137" s="275">
        <f>IF(P$6=0,0,P$6/PPA!P$10*1000)</f>
        <v>1.2219281444210601</v>
      </c>
      <c r="Q137" s="275">
        <f>IF(Q$6=0,0,Q$6/PPA!Q$10*1000)</f>
        <v>1.175492834037674</v>
      </c>
      <c r="R137" s="275">
        <f>IF(R$6=0,0,R$6/PPA!R$10*1000)</f>
        <v>1.2814030465818271</v>
      </c>
      <c r="S137" s="275">
        <f>IF(S$6=0,0,S$6/PPA!S$10*1000)</f>
        <v>1.2222799041879731</v>
      </c>
      <c r="T137" s="275">
        <f>IF(T$6=0,0,T$6/PPA!T$10*1000)</f>
        <v>1.1995207208810379</v>
      </c>
      <c r="U137" s="275">
        <f>IF(U$6=0,0,U$6/PPA!U$10*1000)</f>
        <v>1.2061447447705156</v>
      </c>
      <c r="V137" s="275">
        <f>IF(V$6=0,0,V$6/PPA!V$10*1000)</f>
        <v>1.1870145357508735</v>
      </c>
      <c r="W137" s="275">
        <f>IF(W$6=0,0,W$6/PPA!W$10*1000)</f>
        <v>1.2982915034419289</v>
      </c>
      <c r="DA137" s="76"/>
    </row>
    <row r="138" spans="1:105" ht="12" customHeight="1" x14ac:dyDescent="0.3">
      <c r="A138" s="202" t="s">
        <v>93</v>
      </c>
      <c r="B138" s="276">
        <f>IF(B$7=0,0,B$7/PPA!B$10*1000)</f>
        <v>1.5881568363381311</v>
      </c>
      <c r="C138" s="276">
        <f>IF(C$7=0,0,C$7/PPA!C$10*1000)</f>
        <v>1.5925784735970525</v>
      </c>
      <c r="D138" s="276">
        <f>IF(D$7=0,0,D$7/PPA!D$10*1000)</f>
        <v>1.687779459654595</v>
      </c>
      <c r="E138" s="276">
        <f>IF(E$7=0,0,E$7/PPA!E$10*1000)</f>
        <v>1.694243657089388</v>
      </c>
      <c r="F138" s="276">
        <f>IF(F$7=0,0,F$7/PPA!F$10*1000)</f>
        <v>1.8454725235588618</v>
      </c>
      <c r="G138" s="276">
        <f>IF(G$7=0,0,G$7/PPA!G$10*1000)</f>
        <v>2.0714210567104985</v>
      </c>
      <c r="H138" s="276">
        <f>IF(H$7=0,0,H$7/PPA!H$10*1000)</f>
        <v>2.0575316301391351</v>
      </c>
      <c r="I138" s="276">
        <f>IF(I$7=0,0,I$7/PPA!I$10*1000)</f>
        <v>2.0730084507955797</v>
      </c>
      <c r="J138" s="276">
        <f>IF(J$7=0,0,J$7/PPA!J$10*1000)</f>
        <v>1.4545862816349642</v>
      </c>
      <c r="K138" s="276">
        <f>IF(K$7=0,0,K$7/PPA!K$10*1000)</f>
        <v>1.6046148736503782</v>
      </c>
      <c r="L138" s="276">
        <f>IF(L$7=0,0,L$7/PPA!L$10*1000)</f>
        <v>1.8154214436164167</v>
      </c>
      <c r="M138" s="276">
        <f>IF(M$7=0,0,M$7/PPA!M$10*1000)</f>
        <v>1.5405255004073786</v>
      </c>
      <c r="N138" s="276">
        <f>IF(N$7=0,0,N$7/PPA!N$10*1000)</f>
        <v>1.6072327292550934</v>
      </c>
      <c r="O138" s="276">
        <f>IF(O$7=0,0,O$7/PPA!O$10*1000)</f>
        <v>1.8036144503612579</v>
      </c>
      <c r="P138" s="276">
        <f>IF(P$7=0,0,P$7/PPA!P$10*1000)</f>
        <v>1.7106994021894844</v>
      </c>
      <c r="Q138" s="276">
        <f>IF(Q$7=0,0,Q$7/PPA!Q$10*1000)</f>
        <v>1.6456899676527439</v>
      </c>
      <c r="R138" s="276">
        <f>IF(R$7=0,0,R$7/PPA!R$10*1000)</f>
        <v>1.793964265214558</v>
      </c>
      <c r="S138" s="276">
        <f>IF(S$7=0,0,S$7/PPA!S$10*1000)</f>
        <v>1.711191865863162</v>
      </c>
      <c r="T138" s="276">
        <f>IF(T$7=0,0,T$7/PPA!T$10*1000)</f>
        <v>1.6793290092334527</v>
      </c>
      <c r="U138" s="276">
        <f>IF(U$7=0,0,U$7/PPA!U$10*1000)</f>
        <v>1.6886026426787215</v>
      </c>
      <c r="V138" s="276">
        <f>IF(V$7=0,0,V$7/PPA!V$10*1000)</f>
        <v>1.6618203500512227</v>
      </c>
      <c r="W138" s="276">
        <f>IF(W$7=0,0,W$7/PPA!W$10*1000)</f>
        <v>1.8176081048187003</v>
      </c>
      <c r="DA138" s="77"/>
    </row>
    <row r="139" spans="1:105" ht="12" customHeight="1" x14ac:dyDescent="0.3">
      <c r="A139" s="202" t="s">
        <v>94</v>
      </c>
      <c r="B139" s="276">
        <f>IF(B$8=0,0,B$8/PPA!B$10*1000)</f>
        <v>9.0751819219321757</v>
      </c>
      <c r="C139" s="276">
        <f>IF(C$8=0,0,C$8/PPA!C$10*1000)</f>
        <v>9.100448420554585</v>
      </c>
      <c r="D139" s="276">
        <f>IF(D$8=0,0,D$8/PPA!D$10*1000)</f>
        <v>9.6444540551691151</v>
      </c>
      <c r="E139" s="276">
        <f>IF(E$8=0,0,E$8/PPA!E$10*1000)</f>
        <v>9.6813923262250761</v>
      </c>
      <c r="F139" s="276">
        <f>IF(F$8=0,0,F$8/PPA!F$10*1000)</f>
        <v>10.54555727747921</v>
      </c>
      <c r="G139" s="276">
        <f>IF(G$8=0,0,G$8/PPA!G$10*1000)</f>
        <v>11.836691752631424</v>
      </c>
      <c r="H139" s="276">
        <f>IF(H$8=0,0,H$8/PPA!H$10*1000)</f>
        <v>11.757323600795052</v>
      </c>
      <c r="I139" s="276">
        <f>IF(I$8=0,0,I$8/PPA!I$10*1000)</f>
        <v>11.845762575974742</v>
      </c>
      <c r="J139" s="276">
        <f>IF(J$8=0,0,J$8/PPA!J$10*1000)</f>
        <v>8.3119216093426509</v>
      </c>
      <c r="K139" s="276">
        <f>IF(K$8=0,0,K$8/PPA!K$10*1000)</f>
        <v>9.1692278494307367</v>
      </c>
      <c r="L139" s="276">
        <f>IF(L$8=0,0,L$8/PPA!L$10*1000)</f>
        <v>10.373836820665236</v>
      </c>
      <c r="M139" s="276">
        <f>IF(M$8=0,0,M$8/PPA!M$10*1000)</f>
        <v>8.8030028594707357</v>
      </c>
      <c r="N139" s="276">
        <f>IF(N$8=0,0,N$8/PPA!N$10*1000)</f>
        <v>9.18418702431482</v>
      </c>
      <c r="O139" s="276">
        <f>IF(O$8=0,0,O$8/PPA!O$10*1000)</f>
        <v>10.306368287778618</v>
      </c>
      <c r="P139" s="276">
        <f>IF(P$8=0,0,P$8/PPA!P$10*1000)</f>
        <v>9.775425155368481</v>
      </c>
      <c r="Q139" s="276">
        <f>IF(Q$8=0,0,Q$8/PPA!Q$10*1000)</f>
        <v>9.4039426723013921</v>
      </c>
      <c r="R139" s="276">
        <f>IF(R$8=0,0,R$8/PPA!R$10*1000)</f>
        <v>10.251224372654615</v>
      </c>
      <c r="S139" s="276">
        <f>IF(S$8=0,0,S$8/PPA!S$10*1000)</f>
        <v>9.7782392335037844</v>
      </c>
      <c r="T139" s="276">
        <f>IF(T$8=0,0,T$8/PPA!T$10*1000)</f>
        <v>9.5961657670483032</v>
      </c>
      <c r="U139" s="276">
        <f>IF(U$8=0,0,U$8/PPA!U$10*1000)</f>
        <v>9.6491579581641247</v>
      </c>
      <c r="V139" s="276">
        <f>IF(V$8=0,0,V$8/PPA!V$10*1000)</f>
        <v>9.4961162860069877</v>
      </c>
      <c r="W139" s="276">
        <f>IF(W$8=0,0,W$8/PPA!W$10*1000)</f>
        <v>10.386332027535431</v>
      </c>
      <c r="DA139" s="77"/>
    </row>
    <row r="140" spans="1:105" ht="12" customHeight="1" x14ac:dyDescent="0.3">
      <c r="A140" s="202" t="s">
        <v>95</v>
      </c>
      <c r="B140" s="276">
        <f>IF(B$9=0,0,B$9/PPA!B$10*1000)</f>
        <v>4.5375909609660878</v>
      </c>
      <c r="C140" s="276">
        <f>IF(C$9=0,0,C$9/PPA!C$10*1000)</f>
        <v>4.5502242102772943</v>
      </c>
      <c r="D140" s="276">
        <f>IF(D$9=0,0,D$9/PPA!D$10*1000)</f>
        <v>4.8222270275845585</v>
      </c>
      <c r="E140" s="276">
        <f>IF(E$9=0,0,E$9/PPA!E$10*1000)</f>
        <v>4.840696163112538</v>
      </c>
      <c r="F140" s="276">
        <f>IF(F$9=0,0,F$9/PPA!F$10*1000)</f>
        <v>5.272778638739605</v>
      </c>
      <c r="G140" s="276">
        <f>IF(G$9=0,0,G$9/PPA!G$10*1000)</f>
        <v>5.9183458763157111</v>
      </c>
      <c r="H140" s="276">
        <f>IF(H$9=0,0,H$9/PPA!H$10*1000)</f>
        <v>5.8786618003975253</v>
      </c>
      <c r="I140" s="276">
        <f>IF(I$9=0,0,I$9/PPA!I$10*1000)</f>
        <v>5.9228812879873711</v>
      </c>
      <c r="J140" s="276">
        <f>IF(J$9=0,0,J$9/PPA!J$10*1000)</f>
        <v>4.1559608046713263</v>
      </c>
      <c r="K140" s="276">
        <f>IF(K$9=0,0,K$9/PPA!K$10*1000)</f>
        <v>4.5846139247153683</v>
      </c>
      <c r="L140" s="276">
        <f>IF(L$9=0,0,L$9/PPA!L$10*1000)</f>
        <v>5.186918410332618</v>
      </c>
      <c r="M140" s="276">
        <f>IF(M$9=0,0,M$9/PPA!M$10*1000)</f>
        <v>4.401501429735367</v>
      </c>
      <c r="N140" s="276">
        <f>IF(N$9=0,0,N$9/PPA!N$10*1000)</f>
        <v>4.5920935121574109</v>
      </c>
      <c r="O140" s="276">
        <f>IF(O$9=0,0,O$9/PPA!O$10*1000)</f>
        <v>5.1531841438893107</v>
      </c>
      <c r="P140" s="276">
        <f>IF(P$9=0,0,P$9/PPA!P$10*1000)</f>
        <v>4.8877125776842396</v>
      </c>
      <c r="Q140" s="276">
        <f>IF(Q$9=0,0,Q$9/PPA!Q$10*1000)</f>
        <v>4.7019713361506961</v>
      </c>
      <c r="R140" s="276">
        <f>IF(R$9=0,0,R$9/PPA!R$10*1000)</f>
        <v>5.1256121863273094</v>
      </c>
      <c r="S140" s="276">
        <f>IF(S$9=0,0,S$9/PPA!S$10*1000)</f>
        <v>4.8891196167518931</v>
      </c>
      <c r="T140" s="276">
        <f>IF(T$9=0,0,T$9/PPA!T$10*1000)</f>
        <v>4.7980828835241516</v>
      </c>
      <c r="U140" s="276">
        <f>IF(U$9=0,0,U$9/PPA!U$10*1000)</f>
        <v>4.8245789790820623</v>
      </c>
      <c r="V140" s="276">
        <f>IF(V$9=0,0,V$9/PPA!V$10*1000)</f>
        <v>4.7480581430034929</v>
      </c>
      <c r="W140" s="276">
        <f>IF(W$9=0,0,W$9/PPA!W$10*1000)</f>
        <v>5.1931660137677156</v>
      </c>
      <c r="DA140" s="77"/>
    </row>
    <row r="141" spans="1:105" ht="12" customHeight="1" x14ac:dyDescent="0.3">
      <c r="A141" s="56" t="s">
        <v>96</v>
      </c>
      <c r="B141" s="277">
        <f>IF(B$10=0,0,B$10/PPA!B$10*1000)</f>
        <v>2.8769805966405637</v>
      </c>
      <c r="C141" s="277">
        <f>IF(C$10=0,0,C$10/PPA!C$10*1000)</f>
        <v>2.9466744358453112</v>
      </c>
      <c r="D141" s="277">
        <f>IF(D$10=0,0,D$10/PPA!D$10*1000)</f>
        <v>2.8908724819825191</v>
      </c>
      <c r="E141" s="277">
        <f>IF(E$10=0,0,E$10/PPA!E$10*1000)</f>
        <v>2.8072513064990754</v>
      </c>
      <c r="F141" s="277">
        <f>IF(F$10=0,0,F$10/PPA!F$10*1000)</f>
        <v>2.9675248047622707</v>
      </c>
      <c r="G141" s="277">
        <f>IF(G$10=0,0,G$10/PPA!G$10*1000)</f>
        <v>3.3114384427893619</v>
      </c>
      <c r="H141" s="277">
        <f>IF(H$10=0,0,H$10/PPA!H$10*1000)</f>
        <v>3.3207101236531686</v>
      </c>
      <c r="I141" s="277">
        <f>IF(I$10=0,0,I$10/PPA!I$10*1000)</f>
        <v>3.2611539750183351</v>
      </c>
      <c r="J141" s="277">
        <f>IF(J$10=0,0,J$10/PPA!J$10*1000)</f>
        <v>2.1717559468338128</v>
      </c>
      <c r="K141" s="277">
        <f>IF(K$10=0,0,K$10/PPA!K$10*1000)</f>
        <v>2.2963333455255062</v>
      </c>
      <c r="L141" s="277">
        <f>IF(L$10=0,0,L$10/PPA!L$10*1000)</f>
        <v>2.8594103079579756</v>
      </c>
      <c r="M141" s="277">
        <f>IF(M$10=0,0,M$10/PPA!M$10*1000)</f>
        <v>2.3514061687434733</v>
      </c>
      <c r="N141" s="277">
        <f>IF(N$10=0,0,N$10/PPA!N$10*1000)</f>
        <v>2.4915324666833216</v>
      </c>
      <c r="O141" s="277">
        <f>IF(O$10=0,0,O$10/PPA!O$10*1000)</f>
        <v>2.6021932964005083</v>
      </c>
      <c r="P141" s="277">
        <f>IF(P$10=0,0,P$10/PPA!P$10*1000)</f>
        <v>2.596533293627767</v>
      </c>
      <c r="Q141" s="277">
        <f>IF(Q$10=0,0,Q$10/PPA!Q$10*1000)</f>
        <v>2.4631366213071249</v>
      </c>
      <c r="R141" s="277">
        <f>IF(R$10=0,0,R$10/PPA!R$10*1000)</f>
        <v>2.7503447144942208</v>
      </c>
      <c r="S141" s="277">
        <f>IF(S$10=0,0,S$10/PPA!S$10*1000)</f>
        <v>2.6049909277676253</v>
      </c>
      <c r="T141" s="277">
        <f>IF(T$10=0,0,T$10/PPA!T$10*1000)</f>
        <v>2.5035462383015177</v>
      </c>
      <c r="U141" s="277">
        <f>IF(U$10=0,0,U$10/PPA!U$10*1000)</f>
        <v>2.5828386495209243</v>
      </c>
      <c r="V141" s="277">
        <f>IF(V$10=0,0,V$10/PPA!V$10*1000)</f>
        <v>2.5615295581978654</v>
      </c>
      <c r="W141" s="277">
        <f>IF(W$10=0,0,W$10/PPA!W$10*1000)</f>
        <v>2.813668863454303</v>
      </c>
      <c r="DA141" s="78"/>
    </row>
    <row r="142" spans="1:105" ht="12" customHeight="1" x14ac:dyDescent="0.3">
      <c r="A142" s="203" t="s">
        <v>1855</v>
      </c>
      <c r="B142" s="278">
        <f>IF(B$16=0,0,B$16/PPA!B$10*1000)</f>
        <v>7.7824955841670791</v>
      </c>
      <c r="C142" s="278">
        <f>IF(C$16=0,0,C$16/PPA!C$10*1000)</f>
        <v>7.9898970187086436</v>
      </c>
      <c r="D142" s="278">
        <f>IF(D$16=0,0,D$16/PPA!D$10*1000)</f>
        <v>7.4599284738353884</v>
      </c>
      <c r="E142" s="278">
        <f>IF(E$16=0,0,E$16/PPA!E$10*1000)</f>
        <v>6.8794854410989608</v>
      </c>
      <c r="F142" s="278">
        <f>IF(F$16=0,0,F$16/PPA!F$10*1000)</f>
        <v>7.1143055043543102</v>
      </c>
      <c r="G142" s="278">
        <f>IF(G$16=0,0,G$16/PPA!G$10*1000)</f>
        <v>7.8743175035548827</v>
      </c>
      <c r="H142" s="278">
        <f>IF(H$16=0,0,H$16/PPA!H$10*1000)</f>
        <v>8.0651137263651087</v>
      </c>
      <c r="I142" s="278">
        <f>IF(I$16=0,0,I$16/PPA!I$10*1000)</f>
        <v>7.7210354303667881</v>
      </c>
      <c r="J142" s="278">
        <f>IF(J$16=0,0,J$16/PPA!J$10*1000)</f>
        <v>4.7307233884433995</v>
      </c>
      <c r="K142" s="278">
        <f>IF(K$16=0,0,K$16/PPA!K$10*1000)</f>
        <v>4.7765680235386752</v>
      </c>
      <c r="L142" s="278">
        <f>IF(L$16=0,0,L$16/PPA!L$10*1000)</f>
        <v>6.83391338459103</v>
      </c>
      <c r="M142" s="278">
        <f>IF(M$16=0,0,M$16/PPA!M$10*1000)</f>
        <v>5.4933431158842154</v>
      </c>
      <c r="N142" s="278">
        <f>IF(N$16=0,0,N$16/PPA!N$10*1000)</f>
        <v>5.8124297488170349</v>
      </c>
      <c r="O142" s="278">
        <f>IF(O$16=0,0,O$16/PPA!O$10*1000)</f>
        <v>5.1682265680499571</v>
      </c>
      <c r="P142" s="278">
        <f>IF(P$16=0,0,P$16/PPA!P$10*1000)</f>
        <v>5.3438302590367339</v>
      </c>
      <c r="Q142" s="278">
        <f>IF(Q$16=0,0,Q$16/PPA!Q$10*1000)</f>
        <v>4.8618792677926814</v>
      </c>
      <c r="R142" s="278">
        <f>IF(R$16=0,0,R$16/PPA!R$10*1000)</f>
        <v>5.3184838464809499</v>
      </c>
      <c r="S142" s="278">
        <f>IF(S$16=0,0,S$16/PPA!S$10*1000)</f>
        <v>3.9381250117365854</v>
      </c>
      <c r="T142" s="278">
        <f>IF(T$16=0,0,T$16/PPA!T$10*1000)</f>
        <v>3.8011364586504257</v>
      </c>
      <c r="U142" s="278">
        <f>IF(U$16=0,0,U$16/PPA!U$10*1000)</f>
        <v>3.893428806407718</v>
      </c>
      <c r="V142" s="278">
        <f>IF(V$16=0,0,V$16/PPA!V$10*1000)</f>
        <v>3.0575652255463939</v>
      </c>
      <c r="W142" s="278">
        <f>IF(W$16=0,0,W$16/PPA!W$10*1000)</f>
        <v>3.1932456853113647</v>
      </c>
      <c r="DA142" s="79"/>
    </row>
    <row r="143" spans="1:105" ht="12" customHeight="1" x14ac:dyDescent="0.3">
      <c r="A143" s="203" t="s">
        <v>1857</v>
      </c>
      <c r="B143" s="278">
        <f>IF(B$17=0,0,B$17/PPA!B$10*1000)</f>
        <v>182.59030977657</v>
      </c>
      <c r="C143" s="278">
        <f>IF(C$17=0,0,C$17/PPA!C$10*1000)</f>
        <v>182.43850519410873</v>
      </c>
      <c r="D143" s="278">
        <f>IF(D$17=0,0,D$17/PPA!D$10*1000)</f>
        <v>196.82291429335342</v>
      </c>
      <c r="E143" s="278">
        <f>IF(E$17=0,0,E$17/PPA!E$10*1000)</f>
        <v>199.63381979616244</v>
      </c>
      <c r="F143" s="278">
        <f>IF(F$17=0,0,F$17/PPA!F$10*1000)</f>
        <v>218.76553074096523</v>
      </c>
      <c r="G143" s="278">
        <f>IF(G$17=0,0,G$17/PPA!G$10*1000)</f>
        <v>245.92700937349221</v>
      </c>
      <c r="H143" s="278">
        <f>IF(H$17=0,0,H$17/PPA!H$10*1000)</f>
        <v>243.4616087409658</v>
      </c>
      <c r="I143" s="278">
        <f>IF(I$17=0,0,I$17/PPA!I$10*1000)</f>
        <v>246.68164584532641</v>
      </c>
      <c r="J143" s="278">
        <f>IF(J$17=0,0,J$17/PPA!J$10*1000)</f>
        <v>175.42138336052571</v>
      </c>
      <c r="K143" s="278">
        <f>IF(K$17=0,0,K$17/PPA!K$10*1000)</f>
        <v>195.03858912990506</v>
      </c>
      <c r="L143" s="278">
        <f>IF(L$17=0,0,L$17/PPA!L$10*1000)</f>
        <v>215.79321635891327</v>
      </c>
      <c r="M143" s="278">
        <f>IF(M$17=0,0,M$17/PPA!M$10*1000)</f>
        <v>184.17748790870252</v>
      </c>
      <c r="N143" s="278">
        <f>IF(N$17=0,0,N$17/PPA!N$10*1000)</f>
        <v>191.8526661956931</v>
      </c>
      <c r="O143" s="278">
        <f>IF(O$17=0,0,O$17/PPA!O$10*1000)</f>
        <v>219.85237648306477</v>
      </c>
      <c r="P143" s="278">
        <f>IF(P$17=0,0,P$17/PPA!P$10*1000)</f>
        <v>206.97432169850413</v>
      </c>
      <c r="Q143" s="278">
        <f>IF(Q$17=0,0,Q$17/PPA!Q$10*1000)</f>
        <v>200.04227795768588</v>
      </c>
      <c r="R143" s="278">
        <f>IF(R$17=0,0,R$17/PPA!R$10*1000)</f>
        <v>217.94072389246787</v>
      </c>
      <c r="S143" s="278">
        <f>IF(S$17=0,0,S$17/PPA!S$10*1000)</f>
        <v>211.56064536287258</v>
      </c>
      <c r="T143" s="278">
        <f>IF(T$17=0,0,T$17/PPA!T$10*1000)</f>
        <v>207.8793931905285</v>
      </c>
      <c r="U143" s="278">
        <f>IF(U$17=0,0,U$17/PPA!U$10*1000)</f>
        <v>208.73213315931108</v>
      </c>
      <c r="V143" s="278">
        <f>IF(V$17=0,0,V$17/PPA!V$10*1000)</f>
        <v>207.89621366162746</v>
      </c>
      <c r="W143" s="278">
        <f>IF(W$17=0,0,W$17/PPA!W$10*1000)</f>
        <v>227.85988696725025</v>
      </c>
      <c r="DA143" s="79"/>
    </row>
    <row r="144" spans="1:105" ht="12" customHeight="1" x14ac:dyDescent="0.3">
      <c r="A144" s="41" t="s">
        <v>1872</v>
      </c>
      <c r="B144" s="279">
        <f>IF(B$30=0,0,B$30/PPA!B$10*1000)</f>
        <v>17.294434631482336</v>
      </c>
      <c r="C144" s="279">
        <f>IF(C$30=0,0,C$30/PPA!C$10*1000)</f>
        <v>17.755326708241356</v>
      </c>
      <c r="D144" s="279">
        <f>IF(D$30=0,0,D$30/PPA!D$10*1000)</f>
        <v>16.577618830745241</v>
      </c>
      <c r="E144" s="279">
        <f>IF(E$30=0,0,E$30/PPA!E$10*1000)</f>
        <v>15.287745424664303</v>
      </c>
      <c r="F144" s="279">
        <f>IF(F$30=0,0,F$30/PPA!F$10*1000)</f>
        <v>15.809567787453966</v>
      </c>
      <c r="G144" s="279">
        <f>IF(G$30=0,0,G$30/PPA!G$10*1000)</f>
        <v>17.498483341233008</v>
      </c>
      <c r="H144" s="279">
        <f>IF(H$30=0,0,H$30/PPA!H$10*1000)</f>
        <v>17.922474947477959</v>
      </c>
      <c r="I144" s="279">
        <f>IF(I$30=0,0,I$30/PPA!I$10*1000)</f>
        <v>17.157856511926134</v>
      </c>
      <c r="J144" s="279">
        <f>IF(J$30=0,0,J$30/PPA!J$10*1000)</f>
        <v>10.512718640985291</v>
      </c>
      <c r="K144" s="279">
        <f>IF(K$30=0,0,K$30/PPA!K$10*1000)</f>
        <v>10.614595607863686</v>
      </c>
      <c r="L144" s="279">
        <f>IF(L$30=0,0,L$30/PPA!L$10*1000)</f>
        <v>15.186474187980007</v>
      </c>
      <c r="M144" s="279">
        <f>IF(M$30=0,0,M$30/PPA!M$10*1000)</f>
        <v>12.207429146409325</v>
      </c>
      <c r="N144" s="279">
        <f>IF(N$30=0,0,N$30/PPA!N$10*1000)</f>
        <v>12.916510552926695</v>
      </c>
      <c r="O144" s="279">
        <f>IF(O$30=0,0,O$30/PPA!O$10*1000)</f>
        <v>11.484947928999862</v>
      </c>
      <c r="P144" s="279">
        <f>IF(P$30=0,0,P$30/PPA!P$10*1000)</f>
        <v>11.875178353414922</v>
      </c>
      <c r="Q144" s="279">
        <f>IF(Q$30=0,0,Q$30/PPA!Q$10*1000)</f>
        <v>10.804176150650365</v>
      </c>
      <c r="R144" s="279">
        <f>IF(R$30=0,0,R$30/PPA!R$10*1000)</f>
        <v>11.818852992179847</v>
      </c>
      <c r="S144" s="279">
        <f>IF(S$30=0,0,S$30/PPA!S$10*1000)</f>
        <v>8.7513889149701569</v>
      </c>
      <c r="T144" s="279">
        <f>IF(T$30=0,0,T$30/PPA!T$10*1000)</f>
        <v>8.4469699081120293</v>
      </c>
      <c r="U144" s="279">
        <f>IF(U$30=0,0,U$30/PPA!U$10*1000)</f>
        <v>8.6520640142393468</v>
      </c>
      <c r="V144" s="279">
        <f>IF(V$30=0,0,V$30/PPA!V$10*1000)</f>
        <v>6.7945893901030709</v>
      </c>
      <c r="W144" s="279">
        <f>IF(W$30=0,0,W$30/PPA!W$10*1000)</f>
        <v>7.0961015229141191</v>
      </c>
      <c r="DA144" s="82"/>
    </row>
    <row r="145" spans="1:105" ht="12" customHeight="1" x14ac:dyDescent="0.3">
      <c r="J145" s="131"/>
    </row>
    <row r="146" spans="1:105" ht="12" customHeight="1" x14ac:dyDescent="0.3">
      <c r="A146" s="35" t="s">
        <v>53</v>
      </c>
      <c r="B146" s="322">
        <f t="shared" ref="B146:W146" si="38">SUM(B$147:B$154)</f>
        <v>194.38516550526674</v>
      </c>
      <c r="C146" s="322">
        <f t="shared" si="38"/>
        <v>194.97068258076129</v>
      </c>
      <c r="D146" s="322">
        <f t="shared" si="38"/>
        <v>205.21274012096134</v>
      </c>
      <c r="E146" s="322">
        <f t="shared" si="38"/>
        <v>200.19716734340068</v>
      </c>
      <c r="F146" s="322">
        <f t="shared" si="38"/>
        <v>216.62919497052744</v>
      </c>
      <c r="G146" s="322">
        <f t="shared" si="38"/>
        <v>243.19387600843089</v>
      </c>
      <c r="H146" s="322">
        <f t="shared" si="38"/>
        <v>239.89506665485177</v>
      </c>
      <c r="I146" s="322">
        <f t="shared" si="38"/>
        <v>241.79036088413531</v>
      </c>
      <c r="J146" s="322">
        <f t="shared" si="38"/>
        <v>220.58711382165586</v>
      </c>
      <c r="K146" s="322">
        <f t="shared" si="38"/>
        <v>234.94401955720747</v>
      </c>
      <c r="L146" s="322">
        <f t="shared" si="38"/>
        <v>266.38284752326217</v>
      </c>
      <c r="M146" s="322">
        <f t="shared" si="38"/>
        <v>228.68350791216571</v>
      </c>
      <c r="N146" s="322">
        <f t="shared" si="38"/>
        <v>228.94888723824363</v>
      </c>
      <c r="O146" s="322">
        <f t="shared" si="38"/>
        <v>256.91091010739768</v>
      </c>
      <c r="P146" s="322">
        <f t="shared" si="38"/>
        <v>239.96814111725416</v>
      </c>
      <c r="Q146" s="322">
        <f t="shared" si="38"/>
        <v>228.9984920371316</v>
      </c>
      <c r="R146" s="322">
        <f t="shared" si="38"/>
        <v>241.73068208501013</v>
      </c>
      <c r="S146" s="322">
        <f t="shared" si="38"/>
        <v>229.10641535989549</v>
      </c>
      <c r="T146" s="322">
        <f t="shared" si="38"/>
        <v>226.72675873570387</v>
      </c>
      <c r="U146" s="322">
        <f t="shared" si="38"/>
        <v>212.70434082033657</v>
      </c>
      <c r="V146" s="322">
        <f t="shared" si="38"/>
        <v>207.10431685726383</v>
      </c>
      <c r="W146" s="322">
        <f t="shared" si="38"/>
        <v>228.3262200805674</v>
      </c>
      <c r="DA146" s="95"/>
    </row>
    <row r="147" spans="1:105" ht="12" customHeight="1" x14ac:dyDescent="0.3">
      <c r="A147" s="55" t="s">
        <v>92</v>
      </c>
      <c r="B147" s="275">
        <f>IF(B$33=0,0,B$33/PPA!B$11*1000)</f>
        <v>1.0259886418065172</v>
      </c>
      <c r="C147" s="275">
        <f>IF(C$33=0,0,C$33/PPA!C$11*1000)</f>
        <v>1.0290790724341519</v>
      </c>
      <c r="D147" s="275">
        <f>IF(D$33=0,0,D$33/PPA!D$11*1000)</f>
        <v>1.0831379028868151</v>
      </c>
      <c r="E147" s="275">
        <f>IF(E$33=0,0,E$33/PPA!E$11*1000)</f>
        <v>1.0566650972664273</v>
      </c>
      <c r="F147" s="275">
        <f>IF(F$33=0,0,F$33/PPA!F$11*1000)</f>
        <v>1.143395345757295</v>
      </c>
      <c r="G147" s="275">
        <f>IF(G$33=0,0,G$33/PPA!G$11*1000)</f>
        <v>1.2836069763476428</v>
      </c>
      <c r="H147" s="275">
        <f>IF(H$33=0,0,H$33/PPA!H$11*1000)</f>
        <v>1.266195457729709</v>
      </c>
      <c r="I147" s="275">
        <f>IF(I$33=0,0,I$33/PPA!I$11*1000)</f>
        <v>1.2761990521248028</v>
      </c>
      <c r="J147" s="275">
        <f>IF(J$33=0,0,J$33/PPA!J$11*1000)</f>
        <v>1.1642857247937124</v>
      </c>
      <c r="K147" s="275">
        <f>IF(K$33=0,0,K$33/PPA!K$11*1000)</f>
        <v>1.240063226527897</v>
      </c>
      <c r="L147" s="275">
        <f>IF(L$33=0,0,L$33/PPA!L$11*1000)</f>
        <v>1.4060011998346129</v>
      </c>
      <c r="M147" s="275">
        <f>IF(M$33=0,0,M$33/PPA!M$11*1000)</f>
        <v>1.2070194815330926</v>
      </c>
      <c r="N147" s="275">
        <f>IF(N$33=0,0,N$33/PPA!N$11*1000)</f>
        <v>1.2084201860242851</v>
      </c>
      <c r="O147" s="275">
        <f>IF(O$33=0,0,O$33/PPA!O$11*1000)</f>
        <v>1.3560071574428332</v>
      </c>
      <c r="P147" s="275">
        <f>IF(P$33=0,0,P$33/PPA!P$11*1000)</f>
        <v>1.2665811536662395</v>
      </c>
      <c r="Q147" s="275">
        <f>IF(Q$33=0,0,Q$33/PPA!Q$11*1000)</f>
        <v>1.2086820062104371</v>
      </c>
      <c r="R147" s="275">
        <f>IF(R$33=0,0,R$33/PPA!R$11*1000)</f>
        <v>1.2758840601351684</v>
      </c>
      <c r="S147" s="275">
        <f>IF(S$33=0,0,S$33/PPA!S$11*1000)</f>
        <v>1.2092516386876826</v>
      </c>
      <c r="T147" s="275">
        <f>IF(T$33=0,0,T$33/PPA!T$11*1000)</f>
        <v>1.1966915204219211</v>
      </c>
      <c r="U147" s="275">
        <f>IF(U$33=0,0,U$33/PPA!U$11*1000)</f>
        <v>1.1226794862504976</v>
      </c>
      <c r="V147" s="275">
        <f>IF(V$33=0,0,V$33/PPA!V$11*1000)</f>
        <v>1.0931218758997525</v>
      </c>
      <c r="W147" s="275">
        <f>IF(W$33=0,0,W$33/PPA!W$11*1000)</f>
        <v>1.2051336727260189</v>
      </c>
      <c r="DA147" s="76"/>
    </row>
    <row r="148" spans="1:105" ht="12" customHeight="1" x14ac:dyDescent="0.3">
      <c r="A148" s="202" t="s">
        <v>93</v>
      </c>
      <c r="B148" s="276">
        <f>IF(B$34=0,0,B$34/PPA!B$11*1000)</f>
        <v>1.4559549795616504</v>
      </c>
      <c r="C148" s="276">
        <f>IF(C$34=0,0,C$34/PPA!C$11*1000)</f>
        <v>1.4603405328494252</v>
      </c>
      <c r="D148" s="276">
        <f>IF(D$34=0,0,D$34/PPA!D$11*1000)</f>
        <v>1.5370540754557547</v>
      </c>
      <c r="E148" s="276">
        <f>IF(E$34=0,0,E$34/PPA!E$11*1000)</f>
        <v>1.4994871750092678</v>
      </c>
      <c r="F148" s="276">
        <f>IF(F$34=0,0,F$34/PPA!F$11*1000)</f>
        <v>1.6225639148711812</v>
      </c>
      <c r="G148" s="276">
        <f>IF(G$34=0,0,G$34/PPA!G$11*1000)</f>
        <v>1.821534754734506</v>
      </c>
      <c r="H148" s="276">
        <f>IF(H$34=0,0,H$34/PPA!H$11*1000)</f>
        <v>1.7968265014453921</v>
      </c>
      <c r="I148" s="276">
        <f>IF(I$34=0,0,I$34/PPA!I$11*1000)</f>
        <v>1.8110223536016172</v>
      </c>
      <c r="J148" s="276">
        <f>IF(J$34=0,0,J$34/PPA!J$11*1000)</f>
        <v>1.6522089325094349</v>
      </c>
      <c r="K148" s="276">
        <f>IF(K$34=0,0,K$34/PPA!K$11*1000)</f>
        <v>1.7597429016909714</v>
      </c>
      <c r="L148" s="276">
        <f>IF(L$34=0,0,L$34/PPA!L$11*1000)</f>
        <v>1.9952213550478086</v>
      </c>
      <c r="M148" s="276">
        <f>IF(M$34=0,0,M$34/PPA!M$11*1000)</f>
        <v>1.7128513445058526</v>
      </c>
      <c r="N148" s="276">
        <f>IF(N$34=0,0,N$34/PPA!N$11*1000)</f>
        <v>1.7148390494333225</v>
      </c>
      <c r="O148" s="276">
        <f>IF(O$34=0,0,O$34/PPA!O$11*1000)</f>
        <v>1.9242760521440998</v>
      </c>
      <c r="P148" s="276">
        <f>IF(P$34=0,0,P$34/PPA!P$11*1000)</f>
        <v>1.7973738329620441</v>
      </c>
      <c r="Q148" s="276">
        <f>IF(Q$34=0,0,Q$34/PPA!Q$11*1000)</f>
        <v>1.7152105919516754</v>
      </c>
      <c r="R148" s="276">
        <f>IF(R$34=0,0,R$34/PPA!R$11*1000)</f>
        <v>1.8105753562985833</v>
      </c>
      <c r="S148" s="276">
        <f>IF(S$34=0,0,S$34/PPA!S$11*1000)</f>
        <v>1.7160189432413202</v>
      </c>
      <c r="T148" s="276">
        <f>IF(T$34=0,0,T$34/PPA!T$11*1000)</f>
        <v>1.698195191605318</v>
      </c>
      <c r="U148" s="276">
        <f>IF(U$34=0,0,U$34/PPA!U$11*1000)</f>
        <v>1.593166553559545</v>
      </c>
      <c r="V148" s="276">
        <f>IF(V$34=0,0,V$34/PPA!V$11*1000)</f>
        <v>1.5512220833962713</v>
      </c>
      <c r="W148" s="276">
        <f>IF(W$34=0,0,W$34/PPA!W$11*1000)</f>
        <v>1.7101752401014956</v>
      </c>
      <c r="DA148" s="77"/>
    </row>
    <row r="149" spans="1:105" ht="12" customHeight="1" x14ac:dyDescent="0.3">
      <c r="A149" s="202" t="s">
        <v>94</v>
      </c>
      <c r="B149" s="276">
        <f>IF(B$35=0,0,B$35/PPA!B$11*1000)</f>
        <v>5.1808663093838119</v>
      </c>
      <c r="C149" s="276">
        <f>IF(C$35=0,0,C$35/PPA!C$11*1000)</f>
        <v>5.1964718504861098</v>
      </c>
      <c r="D149" s="276">
        <f>IF(D$35=0,0,D$35/PPA!D$11*1000)</f>
        <v>5.4694491155401916</v>
      </c>
      <c r="E149" s="276">
        <f>IF(E$35=0,0,E$35/PPA!E$11*1000)</f>
        <v>5.3357711573592495</v>
      </c>
      <c r="F149" s="276">
        <f>IF(F$35=0,0,F$35/PPA!F$11*1000)</f>
        <v>5.7737270996586156</v>
      </c>
      <c r="G149" s="276">
        <f>IF(G$35=0,0,G$35/PPA!G$11*1000)</f>
        <v>6.4817444046360411</v>
      </c>
      <c r="H149" s="276">
        <f>IF(H$35=0,0,H$35/PPA!H$11*1000)</f>
        <v>6.3938226221453291</v>
      </c>
      <c r="I149" s="276">
        <f>IF(I$35=0,0,I$35/PPA!I$11*1000)</f>
        <v>6.4443371045308488</v>
      </c>
      <c r="J149" s="276">
        <f>IF(J$35=0,0,J$35/PPA!J$11*1000)</f>
        <v>5.8792158512197119</v>
      </c>
      <c r="K149" s="276">
        <f>IF(K$35=0,0,K$35/PPA!K$11*1000)</f>
        <v>6.2618644398557937</v>
      </c>
      <c r="L149" s="276">
        <f>IF(L$35=0,0,L$35/PPA!L$11*1000)</f>
        <v>7.0997903391508057</v>
      </c>
      <c r="M149" s="276">
        <f>IF(M$35=0,0,M$35/PPA!M$11*1000)</f>
        <v>6.0950056480488746</v>
      </c>
      <c r="N149" s="276">
        <f>IF(N$35=0,0,N$35/PPA!N$11*1000)</f>
        <v>6.1020786919522143</v>
      </c>
      <c r="O149" s="276">
        <f>IF(O$35=0,0,O$35/PPA!O$11*1000)</f>
        <v>6.8473387628434708</v>
      </c>
      <c r="P149" s="276">
        <f>IF(P$35=0,0,P$35/PPA!P$11*1000)</f>
        <v>6.3957702451518692</v>
      </c>
      <c r="Q149" s="276">
        <f>IF(Q$35=0,0,Q$35/PPA!Q$11*1000)</f>
        <v>6.1034007878568639</v>
      </c>
      <c r="R149" s="276">
        <f>IF(R$35=0,0,R$35/PPA!R$11*1000)</f>
        <v>6.4427465105219826</v>
      </c>
      <c r="S149" s="276">
        <f>IF(S$35=0,0,S$35/PPA!S$11*1000)</f>
        <v>6.1062772229262583</v>
      </c>
      <c r="T149" s="276">
        <f>IF(T$35=0,0,T$35/PPA!T$11*1000)</f>
        <v>6.0428532327245872</v>
      </c>
      <c r="U149" s="276">
        <f>IF(U$35=0,0,U$35/PPA!U$11*1000)</f>
        <v>5.6691196077084927</v>
      </c>
      <c r="V149" s="276">
        <f>IF(V$35=0,0,V$35/PPA!V$11*1000)</f>
        <v>5.5198645171429304</v>
      </c>
      <c r="W149" s="276">
        <f>IF(W$35=0,0,W$35/PPA!W$11*1000)</f>
        <v>6.0854830052861804</v>
      </c>
      <c r="DA149" s="77"/>
    </row>
    <row r="150" spans="1:105" ht="12" customHeight="1" x14ac:dyDescent="0.3">
      <c r="A150" s="202" t="s">
        <v>95</v>
      </c>
      <c r="B150" s="276">
        <f>IF(B$36=0,0,B$36/PPA!B$11*1000)</f>
        <v>4.103954567226066</v>
      </c>
      <c r="C150" s="276">
        <f>IF(C$36=0,0,C$36/PPA!C$11*1000)</f>
        <v>4.1163162897366057</v>
      </c>
      <c r="D150" s="276">
        <f>IF(D$36=0,0,D$36/PPA!D$11*1000)</f>
        <v>4.3325516115472604</v>
      </c>
      <c r="E150" s="276">
        <f>IF(E$36=0,0,E$36/PPA!E$11*1000)</f>
        <v>4.2266603890657075</v>
      </c>
      <c r="F150" s="276">
        <f>IF(F$36=0,0,F$36/PPA!F$11*1000)</f>
        <v>4.5735813830291789</v>
      </c>
      <c r="G150" s="276">
        <f>IF(G$36=0,0,G$36/PPA!G$11*1000)</f>
        <v>5.1344279053905693</v>
      </c>
      <c r="H150" s="276">
        <f>IF(H$36=0,0,H$36/PPA!H$11*1000)</f>
        <v>5.0647818309188377</v>
      </c>
      <c r="I150" s="276">
        <f>IF(I$36=0,0,I$36/PPA!I$11*1000)</f>
        <v>5.104796208499212</v>
      </c>
      <c r="J150" s="276">
        <f>IF(J$36=0,0,J$36/PPA!J$11*1000)</f>
        <v>4.6571428991748478</v>
      </c>
      <c r="K150" s="276">
        <f>IF(K$36=0,0,K$36/PPA!K$11*1000)</f>
        <v>4.960252906111589</v>
      </c>
      <c r="L150" s="276">
        <f>IF(L$36=0,0,L$36/PPA!L$11*1000)</f>
        <v>5.6240047993384499</v>
      </c>
      <c r="M150" s="276">
        <f>IF(M$36=0,0,M$36/PPA!M$11*1000)</f>
        <v>4.8280779261323676</v>
      </c>
      <c r="N150" s="276">
        <f>IF(N$36=0,0,N$36/PPA!N$11*1000)</f>
        <v>4.8336807440971405</v>
      </c>
      <c r="O150" s="276">
        <f>IF(O$36=0,0,O$36/PPA!O$11*1000)</f>
        <v>5.4240286297713309</v>
      </c>
      <c r="P150" s="276">
        <f>IF(P$36=0,0,P$36/PPA!P$11*1000)</f>
        <v>5.0663246146649579</v>
      </c>
      <c r="Q150" s="276">
        <f>IF(Q$36=0,0,Q$36/PPA!Q$11*1000)</f>
        <v>4.8347280248417484</v>
      </c>
      <c r="R150" s="276">
        <f>IF(R$36=0,0,R$36/PPA!R$11*1000)</f>
        <v>5.1035362405406737</v>
      </c>
      <c r="S150" s="276">
        <f>IF(S$36=0,0,S$36/PPA!S$11*1000)</f>
        <v>4.8370065547507286</v>
      </c>
      <c r="T150" s="276">
        <f>IF(T$36=0,0,T$36/PPA!T$11*1000)</f>
        <v>4.7867660816876834</v>
      </c>
      <c r="U150" s="276">
        <f>IF(U$36=0,0,U$36/PPA!U$11*1000)</f>
        <v>4.4907179450019896</v>
      </c>
      <c r="V150" s="276">
        <f>IF(V$36=0,0,V$36/PPA!V$11*1000)</f>
        <v>4.3724875035990083</v>
      </c>
      <c r="W150" s="276">
        <f>IF(W$36=0,0,W$36/PPA!W$11*1000)</f>
        <v>4.8205346909040747</v>
      </c>
      <c r="DA150" s="77"/>
    </row>
    <row r="151" spans="1:105" ht="12" customHeight="1" x14ac:dyDescent="0.3">
      <c r="A151" s="56" t="s">
        <v>96</v>
      </c>
      <c r="B151" s="277">
        <f>IF(B$37=0,0,B$37/PPA!B$11*1000)</f>
        <v>2.736088667967854</v>
      </c>
      <c r="C151" s="277">
        <f>IF(C$37=0,0,C$37/PPA!C$11*1000)</f>
        <v>2.8341824225482228</v>
      </c>
      <c r="D151" s="277">
        <f>IF(D$37=0,0,D$37/PPA!D$11*1000)</f>
        <v>2.6131391134586677</v>
      </c>
      <c r="E151" s="277">
        <f>IF(E$37=0,0,E$37/PPA!E$11*1000)</f>
        <v>2.3889664646797319</v>
      </c>
      <c r="F151" s="277">
        <f>IF(F$37=0,0,F$37/PPA!F$11*1000)</f>
        <v>2.4645480468903624</v>
      </c>
      <c r="G151" s="277">
        <f>IF(G$37=0,0,G$37/PPA!G$11*1000)</f>
        <v>2.7380954369661965</v>
      </c>
      <c r="H151" s="277">
        <f>IF(H$37=0,0,H$37/PPA!H$11*1000)</f>
        <v>2.7545252365704407</v>
      </c>
      <c r="I151" s="277">
        <f>IF(I$37=0,0,I$37/PPA!I$11*1000)</f>
        <v>2.6614163020844557</v>
      </c>
      <c r="J151" s="277">
        <f>IF(J$37=0,0,J$37/PPA!J$11*1000)</f>
        <v>2.2158993238362661</v>
      </c>
      <c r="K151" s="277">
        <f>IF(K$37=0,0,K$37/PPA!K$11*1000)</f>
        <v>2.2125395133289243</v>
      </c>
      <c r="L151" s="277">
        <f>IF(L$37=0,0,L$37/PPA!L$11*1000)</f>
        <v>2.9455632804322027</v>
      </c>
      <c r="M151" s="277">
        <f>IF(M$37=0,0,M$37/PPA!M$11*1000)</f>
        <v>2.4098477563271987</v>
      </c>
      <c r="N151" s="277">
        <f>IF(N$37=0,0,N$37/PPA!N$11*1000)</f>
        <v>2.4607781879712256</v>
      </c>
      <c r="O151" s="277">
        <f>IF(O$37=0,0,O$37/PPA!O$11*1000)</f>
        <v>2.4179276194249595</v>
      </c>
      <c r="P151" s="277">
        <f>IF(P$37=0,0,P$37/PPA!P$11*1000)</f>
        <v>2.4255080718893609</v>
      </c>
      <c r="Q151" s="277">
        <f>IF(Q$37=0,0,Q$37/PPA!Q$11*1000)</f>
        <v>2.2517844159185865</v>
      </c>
      <c r="R151" s="277">
        <f>IF(R$37=0,0,R$37/PPA!R$11*1000)</f>
        <v>2.436961329318363</v>
      </c>
      <c r="S151" s="277">
        <f>IF(S$37=0,0,S$37/PPA!S$11*1000)</f>
        <v>2.1790809015457793</v>
      </c>
      <c r="T151" s="277">
        <f>IF(T$37=0,0,T$37/PPA!T$11*1000)</f>
        <v>2.105655483136776</v>
      </c>
      <c r="U151" s="277">
        <f>IF(U$37=0,0,U$37/PPA!U$11*1000)</f>
        <v>2.033397360029864</v>
      </c>
      <c r="V151" s="277">
        <f>IF(V$37=0,0,V$37/PPA!V$11*1000)</f>
        <v>1.9277164276146865</v>
      </c>
      <c r="W151" s="277">
        <f>IF(W$37=0,0,W$37/PPA!W$11*1000)</f>
        <v>2.1215884069051905</v>
      </c>
      <c r="DA151" s="78"/>
    </row>
    <row r="152" spans="1:105" ht="12" customHeight="1" x14ac:dyDescent="0.3">
      <c r="A152" s="203" t="s">
        <v>1885</v>
      </c>
      <c r="B152" s="278">
        <f>IF(B$43=0,0,B$43/PPA!B$11*1000)</f>
        <v>14.346255658929188</v>
      </c>
      <c r="C152" s="278">
        <f>IF(C$43=0,0,C$43/PPA!C$11*1000)</f>
        <v>14.712904133107878</v>
      </c>
      <c r="D152" s="278">
        <f>IF(D$43=0,0,D$43/PPA!D$11*1000)</f>
        <v>13.817285354565529</v>
      </c>
      <c r="E152" s="278">
        <f>IF(E$43=0,0,E$43/PPA!E$11*1000)</f>
        <v>12.580549305562482</v>
      </c>
      <c r="F152" s="278">
        <f>IF(F$43=0,0,F$43/PPA!F$11*1000)</f>
        <v>13.084314471394057</v>
      </c>
      <c r="G152" s="278">
        <f>IF(G$43=0,0,G$43/PPA!G$11*1000)</f>
        <v>14.537288229770775</v>
      </c>
      <c r="H152" s="278">
        <f>IF(H$43=0,0,H$43/PPA!H$11*1000)</f>
        <v>14.672263319028261</v>
      </c>
      <c r="I152" s="278">
        <f>IF(I$43=0,0,I$43/PPA!I$11*1000)</f>
        <v>14.240129442765076</v>
      </c>
      <c r="J152" s="278">
        <f>IF(J$43=0,0,J$43/PPA!J$11*1000)</f>
        <v>11.84711133553958</v>
      </c>
      <c r="K152" s="278">
        <f>IF(K$43=0,0,K$43/PPA!K$11*1000)</f>
        <v>11.949975792222901</v>
      </c>
      <c r="L152" s="278">
        <f>IF(L$43=0,0,L$43/PPA!L$11*1000)</f>
        <v>15.810201235816887</v>
      </c>
      <c r="M152" s="278">
        <f>IF(M$43=0,0,M$43/PPA!M$11*1000)</f>
        <v>13.059830740075311</v>
      </c>
      <c r="N152" s="278">
        <f>IF(N$43=0,0,N$43/PPA!N$11*1000)</f>
        <v>13.203747437950573</v>
      </c>
      <c r="O152" s="278">
        <f>IF(O$43=0,0,O$43/PPA!O$11*1000)</f>
        <v>12.779841967548739</v>
      </c>
      <c r="P152" s="278">
        <f>IF(P$43=0,0,P$43/PPA!P$11*1000)</f>
        <v>12.564141937133913</v>
      </c>
      <c r="Q152" s="278">
        <f>IF(Q$43=0,0,Q$43/PPA!Q$11*1000)</f>
        <v>11.593502405403509</v>
      </c>
      <c r="R152" s="278">
        <f>IF(R$43=0,0,R$43/PPA!R$11*1000)</f>
        <v>12.262137536399985</v>
      </c>
      <c r="S152" s="278">
        <f>IF(S$43=0,0,S$43/PPA!S$11*1000)</f>
        <v>10.162516500298146</v>
      </c>
      <c r="T152" s="278">
        <f>IF(T$43=0,0,T$43/PPA!T$11*1000)</f>
        <v>9.9797786367862624</v>
      </c>
      <c r="U152" s="278">
        <f>IF(U$43=0,0,U$43/PPA!U$11*1000)</f>
        <v>9.4431282155729939</v>
      </c>
      <c r="V152" s="278">
        <f>IF(V$43=0,0,V$43/PPA!V$11*1000)</f>
        <v>8.3429220311413914</v>
      </c>
      <c r="W152" s="278">
        <f>IF(W$43=0,0,W$43/PPA!W$11*1000)</f>
        <v>9.0369096325409615</v>
      </c>
      <c r="DA152" s="79"/>
    </row>
    <row r="153" spans="1:105" ht="12" customHeight="1" x14ac:dyDescent="0.3">
      <c r="A153" s="203" t="s">
        <v>1900</v>
      </c>
      <c r="B153" s="278">
        <f>IF(B$56=0,0,B$56/PPA!B$11*1000)</f>
        <v>147.02925506653887</v>
      </c>
      <c r="C153" s="278">
        <f>IF(C$56=0,0,C$56/PPA!C$11*1000)</f>
        <v>147.17482522603842</v>
      </c>
      <c r="D153" s="278">
        <f>IF(D$56=0,0,D$56/PPA!D$11*1000)</f>
        <v>156.3565971419967</v>
      </c>
      <c r="E153" s="278">
        <f>IF(E$56=0,0,E$56/PPA!E$11*1000)</f>
        <v>153.28197780443037</v>
      </c>
      <c r="F153" s="278">
        <f>IF(F$56=0,0,F$56/PPA!F$11*1000)</f>
        <v>166.32587239358514</v>
      </c>
      <c r="G153" s="278">
        <f>IF(G$56=0,0,G$56/PPA!G$11*1000)</f>
        <v>186.84933541866528</v>
      </c>
      <c r="H153" s="278">
        <f>IF(H$56=0,0,H$56/PPA!H$11*1000)</f>
        <v>184.04389594100309</v>
      </c>
      <c r="I153" s="278">
        <f>IF(I$56=0,0,I$56/PPA!I$11*1000)</f>
        <v>185.96847673478996</v>
      </c>
      <c r="J153" s="278">
        <f>IF(J$56=0,0,J$56/PPA!J$11*1000)</f>
        <v>170.61819499985549</v>
      </c>
      <c r="K153" s="278">
        <f>IF(K$56=0,0,K$56/PPA!K$11*1000)</f>
        <v>182.3032648965617</v>
      </c>
      <c r="L153" s="278">
        <f>IF(L$56=0,0,L$56/PPA!L$11*1000)</f>
        <v>204.78954489022351</v>
      </c>
      <c r="M153" s="278">
        <f>IF(M$56=0,0,M$56/PPA!M$11*1000)</f>
        <v>176.25750414160328</v>
      </c>
      <c r="N153" s="278">
        <f>IF(N$56=0,0,N$56/PPA!N$11*1000)</f>
        <v>176.3326952196382</v>
      </c>
      <c r="O153" s="278">
        <f>IF(O$56=0,0,O$56/PPA!O$11*1000)</f>
        <v>199.54286755791728</v>
      </c>
      <c r="P153" s="278">
        <f>IF(P$56=0,0,P$56/PPA!P$11*1000)</f>
        <v>185.81334827564612</v>
      </c>
      <c r="Q153" s="278">
        <f>IF(Q$56=0,0,Q$56/PPA!Q$11*1000)</f>
        <v>177.64154674460539</v>
      </c>
      <c r="R153" s="278">
        <f>IF(R$56=0,0,R$56/PPA!R$11*1000)</f>
        <v>187.44883253261318</v>
      </c>
      <c r="S153" s="278">
        <f>IF(S$56=0,0,S$56/PPA!S$11*1000)</f>
        <v>178.75646144797557</v>
      </c>
      <c r="T153" s="278">
        <f>IF(T$56=0,0,T$56/PPA!T$11*1000)</f>
        <v>176.99681482610964</v>
      </c>
      <c r="U153" s="278">
        <f>IF(U$56=0,0,U$56/PPA!U$11*1000)</f>
        <v>165.94435463835191</v>
      </c>
      <c r="V153" s="278">
        <f>IF(V$56=0,0,V$56/PPA!V$11*1000)</f>
        <v>162.19423422948319</v>
      </c>
      <c r="W153" s="278">
        <f>IF(W$56=0,0,W$56/PPA!W$11*1000)</f>
        <v>178.92563851389835</v>
      </c>
      <c r="DA153" s="79"/>
    </row>
    <row r="154" spans="1:105" ht="12" customHeight="1" x14ac:dyDescent="0.3">
      <c r="A154" s="41" t="s">
        <v>1915</v>
      </c>
      <c r="B154" s="279">
        <f>IF(B$69=0,0,B$69/PPA!B$11*1000)</f>
        <v>18.506801613852794</v>
      </c>
      <c r="C154" s="279">
        <f>IF(C$69=0,0,C$69/PPA!C$11*1000)</f>
        <v>18.446563053560485</v>
      </c>
      <c r="D154" s="279">
        <f>IF(D$69=0,0,D$69/PPA!D$11*1000)</f>
        <v>20.003525805510396</v>
      </c>
      <c r="E154" s="279">
        <f>IF(E$69=0,0,E$69/PPA!E$11*1000)</f>
        <v>19.827089950027446</v>
      </c>
      <c r="F154" s="279">
        <f>IF(F$69=0,0,F$69/PPA!F$11*1000)</f>
        <v>21.641192315341613</v>
      </c>
      <c r="G154" s="279">
        <f>IF(G$69=0,0,G$69/PPA!G$11*1000)</f>
        <v>24.347842881919874</v>
      </c>
      <c r="H154" s="279">
        <f>IF(H$69=0,0,H$69/PPA!H$11*1000)</f>
        <v>23.902755746010719</v>
      </c>
      <c r="I154" s="279">
        <f>IF(I$69=0,0,I$69/PPA!I$11*1000)</f>
        <v>24.283983685739344</v>
      </c>
      <c r="J154" s="279">
        <f>IF(J$69=0,0,J$69/PPA!J$11*1000)</f>
        <v>22.553054754726816</v>
      </c>
      <c r="K154" s="279">
        <f>IF(K$69=0,0,K$69/PPA!K$11*1000)</f>
        <v>24.2563158809077</v>
      </c>
      <c r="L154" s="279">
        <f>IF(L$69=0,0,L$69/PPA!L$11*1000)</f>
        <v>26.712520423417892</v>
      </c>
      <c r="M154" s="279">
        <f>IF(M$69=0,0,M$69/PPA!M$11*1000)</f>
        <v>23.11337087393974</v>
      </c>
      <c r="N154" s="279">
        <f>IF(N$69=0,0,N$69/PPA!N$11*1000)</f>
        <v>23.09264772117665</v>
      </c>
      <c r="O154" s="279">
        <f>IF(O$69=0,0,O$69/PPA!O$11*1000)</f>
        <v>26.618622360304979</v>
      </c>
      <c r="P154" s="279">
        <f>IF(P$69=0,0,P$69/PPA!P$11*1000)</f>
        <v>24.639092986139648</v>
      </c>
      <c r="Q154" s="279">
        <f>IF(Q$69=0,0,Q$69/PPA!Q$11*1000)</f>
        <v>23.649637060343398</v>
      </c>
      <c r="R154" s="279">
        <f>IF(R$69=0,0,R$69/PPA!R$11*1000)</f>
        <v>24.95000851918217</v>
      </c>
      <c r="S154" s="279">
        <f>IF(S$69=0,0,S$69/PPA!S$11*1000)</f>
        <v>24.139802150470032</v>
      </c>
      <c r="T154" s="279">
        <f>IF(T$69=0,0,T$69/PPA!T$11*1000)</f>
        <v>23.920003763231687</v>
      </c>
      <c r="U154" s="279">
        <f>IF(U$69=0,0,U$69/PPA!U$11*1000)</f>
        <v>22.407777013861278</v>
      </c>
      <c r="V154" s="279">
        <f>IF(V$69=0,0,V$69/PPA!V$11*1000)</f>
        <v>22.102748188986599</v>
      </c>
      <c r="W154" s="279">
        <f>IF(W$69=0,0,W$69/PPA!W$11*1000)</f>
        <v>24.420756918205122</v>
      </c>
      <c r="DA154" s="82"/>
    </row>
    <row r="155" spans="1:105" ht="12" customHeight="1" x14ac:dyDescent="0.3">
      <c r="J155" s="131"/>
    </row>
    <row r="156" spans="1:105" ht="12" customHeight="1" x14ac:dyDescent="0.3">
      <c r="A156" s="35" t="s">
        <v>60</v>
      </c>
      <c r="B156" s="322">
        <f t="shared" ref="B156:W156" si="39">SUM(B$157:B$162)</f>
        <v>174.48912435293562</v>
      </c>
      <c r="C156" s="322">
        <f t="shared" si="39"/>
        <v>174.89587433260789</v>
      </c>
      <c r="D156" s="322">
        <f t="shared" si="39"/>
        <v>185.08896367046557</v>
      </c>
      <c r="E156" s="322">
        <f t="shared" si="39"/>
        <v>181.43719388554615</v>
      </c>
      <c r="F156" s="322">
        <f t="shared" si="39"/>
        <v>197.04613129916601</v>
      </c>
      <c r="G156" s="322">
        <f t="shared" si="39"/>
        <v>221.09972724156279</v>
      </c>
      <c r="H156" s="322">
        <f t="shared" si="39"/>
        <v>218.83968440948448</v>
      </c>
      <c r="I156" s="322">
        <f t="shared" si="39"/>
        <v>220.32912367016547</v>
      </c>
      <c r="J156" s="322">
        <f t="shared" si="39"/>
        <v>188.26222220968558</v>
      </c>
      <c r="K156" s="322">
        <f t="shared" si="39"/>
        <v>202.95949132315812</v>
      </c>
      <c r="L156" s="322">
        <f t="shared" si="39"/>
        <v>230.42024969855677</v>
      </c>
      <c r="M156" s="322">
        <f t="shared" si="39"/>
        <v>185.12754482752945</v>
      </c>
      <c r="N156" s="322">
        <f t="shared" si="39"/>
        <v>186.84456221689882</v>
      </c>
      <c r="O156" s="322">
        <f t="shared" si="39"/>
        <v>209.66834803744666</v>
      </c>
      <c r="P156" s="322">
        <f t="shared" si="39"/>
        <v>201.5978551799889</v>
      </c>
      <c r="Q156" s="322">
        <f t="shared" si="39"/>
        <v>192.64545147854017</v>
      </c>
      <c r="R156" s="322">
        <f t="shared" si="39"/>
        <v>192.89762581602528</v>
      </c>
      <c r="S156" s="322">
        <f t="shared" si="39"/>
        <v>180.86604820888618</v>
      </c>
      <c r="T156" s="322">
        <f t="shared" si="39"/>
        <v>171.39054890920207</v>
      </c>
      <c r="U156" s="322">
        <f t="shared" si="39"/>
        <v>173.88626524396253</v>
      </c>
      <c r="V156" s="322">
        <f t="shared" si="39"/>
        <v>174.45509637598923</v>
      </c>
      <c r="W156" s="322">
        <f t="shared" si="39"/>
        <v>171.37225982131855</v>
      </c>
      <c r="DA156" s="95"/>
    </row>
    <row r="157" spans="1:105" ht="12" customHeight="1" x14ac:dyDescent="0.3">
      <c r="A157" s="55" t="s">
        <v>92</v>
      </c>
      <c r="B157" s="332">
        <f>IF(B$84=0,0,B$84/PPA!B$12*1000)</f>
        <v>6.4609410715014937</v>
      </c>
      <c r="C157" s="332">
        <f>IF(C$84=0,0,C$84/PPA!C$12*1000)</f>
        <v>6.476002111318687</v>
      </c>
      <c r="D157" s="332">
        <f>IF(D$84=0,0,D$84/PPA!D$12*1000)</f>
        <v>6.8534293567002784</v>
      </c>
      <c r="E157" s="332">
        <f>IF(E$84=0,0,E$84/PPA!E$12*1000)</f>
        <v>6.7182125088032167</v>
      </c>
      <c r="F157" s="332">
        <f>IF(F$84=0,0,F$84/PPA!F$12*1000)</f>
        <v>7.2961764661161768</v>
      </c>
      <c r="G157" s="332">
        <f>IF(G$84=0,0,G$84/PPA!G$12*1000)</f>
        <v>8.1868271958867194</v>
      </c>
      <c r="H157" s="332">
        <f>IF(H$84=0,0,H$84/PPA!H$12*1000)</f>
        <v>8.1031428768128269</v>
      </c>
      <c r="I157" s="332">
        <f>IF(I$84=0,0,I$84/PPA!I$12*1000)</f>
        <v>8.1582934733236776</v>
      </c>
      <c r="J157" s="332">
        <f>IF(J$84=0,0,J$84/PPA!J$12*1000)</f>
        <v>6.970928005986706</v>
      </c>
      <c r="K157" s="332">
        <f>IF(K$84=0,0,K$84/PPA!K$12*1000)</f>
        <v>7.5151349300933887</v>
      </c>
      <c r="L157" s="332">
        <f>IF(L$84=0,0,L$84/PPA!L$12*1000)</f>
        <v>8.5319452459273375</v>
      </c>
      <c r="M157" s="332">
        <f>IF(M$84=0,0,M$84/PPA!M$12*1000)</f>
        <v>6.854857930448544</v>
      </c>
      <c r="N157" s="332">
        <f>IF(N$84=0,0,N$84/PPA!N$12*1000)</f>
        <v>6.9184352348357203</v>
      </c>
      <c r="O157" s="332">
        <f>IF(O$84=0,0,O$84/PPA!O$12*1000)</f>
        <v>7.7635488530210992</v>
      </c>
      <c r="P157" s="332">
        <f>IF(P$84=0,0,P$84/PPA!P$12*1000)</f>
        <v>7.4647165964901037</v>
      </c>
      <c r="Q157" s="332">
        <f>IF(Q$84=0,0,Q$84/PPA!Q$12*1000)</f>
        <v>7.1332291586465271</v>
      </c>
      <c r="R157" s="332">
        <f>IF(R$84=0,0,R$84/PPA!R$12*1000)</f>
        <v>7.1425666089887274</v>
      </c>
      <c r="S157" s="332">
        <f>IF(S$84=0,0,S$84/PPA!S$12*1000)</f>
        <v>6.6970642648998764</v>
      </c>
      <c r="T157" s="332">
        <f>IF(T$84=0,0,T$84/PPA!T$12*1000)</f>
        <v>6.3462077698311861</v>
      </c>
      <c r="U157" s="332">
        <f>IF(U$84=0,0,U$84/PPA!U$12*1000)</f>
        <v>6.4386185503294406</v>
      </c>
      <c r="V157" s="332">
        <f>IF(V$84=0,0,V$84/PPA!V$12*1000)</f>
        <v>6.4596810918329624</v>
      </c>
      <c r="W157" s="332">
        <f>IF(W$84=0,0,W$84/PPA!W$12*1000)</f>
        <v>6.3455305659072518</v>
      </c>
      <c r="DA157" s="67"/>
    </row>
    <row r="158" spans="1:105" ht="12" customHeight="1" x14ac:dyDescent="0.3">
      <c r="A158" s="202" t="s">
        <v>93</v>
      </c>
      <c r="B158" s="333">
        <f>IF(B$85=0,0,B$85/PPA!B$12*1000)</f>
        <v>2.8488683713419296</v>
      </c>
      <c r="C158" s="333">
        <f>IF(C$85=0,0,C$85/PPA!C$12*1000)</f>
        <v>2.855509341983804</v>
      </c>
      <c r="D158" s="333">
        <f>IF(D$85=0,0,D$85/PPA!D$12*1000)</f>
        <v>3.0219310025361805</v>
      </c>
      <c r="E158" s="333">
        <f>IF(E$85=0,0,E$85/PPA!E$12*1000)</f>
        <v>2.9623088829434736</v>
      </c>
      <c r="F158" s="333">
        <f>IF(F$85=0,0,F$85/PPA!F$12*1000)</f>
        <v>3.2171546120009973</v>
      </c>
      <c r="G158" s="333">
        <f>IF(G$85=0,0,G$85/PPA!G$12*1000)</f>
        <v>3.6098755277121577</v>
      </c>
      <c r="H158" s="333">
        <f>IF(H$85=0,0,H$85/PPA!H$12*1000)</f>
        <v>3.5729760099563799</v>
      </c>
      <c r="I158" s="333">
        <f>IF(I$85=0,0,I$85/PPA!I$12*1000)</f>
        <v>3.5972939519282443</v>
      </c>
      <c r="J158" s="333">
        <f>IF(J$85=0,0,J$85/PPA!J$12*1000)</f>
        <v>3.0737405116963843</v>
      </c>
      <c r="K158" s="333">
        <f>IF(K$85=0,0,K$85/PPA!K$12*1000)</f>
        <v>3.3137015137230605</v>
      </c>
      <c r="L158" s="333">
        <f>IF(L$85=0,0,L$85/PPA!L$12*1000)</f>
        <v>3.7620508666077064</v>
      </c>
      <c r="M158" s="333">
        <f>IF(M$85=0,0,M$85/PPA!M$12*1000)</f>
        <v>3.0225609136470428</v>
      </c>
      <c r="N158" s="333">
        <f>IF(N$85=0,0,N$85/PPA!N$12*1000)</f>
        <v>3.0505945034289903</v>
      </c>
      <c r="O158" s="333">
        <f>IF(O$85=0,0,O$85/PPA!O$12*1000)</f>
        <v>3.4232364189633073</v>
      </c>
      <c r="P158" s="333">
        <f>IF(P$85=0,0,P$85/PPA!P$12*1000)</f>
        <v>3.2914702018524546</v>
      </c>
      <c r="Q158" s="333">
        <f>IF(Q$85=0,0,Q$85/PPA!Q$12*1000)</f>
        <v>3.1453051050470924</v>
      </c>
      <c r="R158" s="333">
        <f>IF(R$85=0,0,R$85/PPA!R$12*1000)</f>
        <v>3.1494223329639701</v>
      </c>
      <c r="S158" s="333">
        <f>IF(S$85=0,0,S$85/PPA!S$12*1000)</f>
        <v>2.9529838384183953</v>
      </c>
      <c r="T158" s="333">
        <f>IF(T$85=0,0,T$85/PPA!T$12*1000)</f>
        <v>2.7982782064339231</v>
      </c>
      <c r="U158" s="333">
        <f>IF(U$85=0,0,U$85/PPA!U$12*1000)</f>
        <v>2.8390255444484636</v>
      </c>
      <c r="V158" s="333">
        <f>IF(V$85=0,0,V$85/PPA!V$12*1000)</f>
        <v>2.8483127996091921</v>
      </c>
      <c r="W158" s="333">
        <f>IF(W$85=0,0,W$85/PPA!W$12*1000)</f>
        <v>2.7979796021255878</v>
      </c>
      <c r="DA158" s="174"/>
    </row>
    <row r="159" spans="1:105" ht="12" customHeight="1" x14ac:dyDescent="0.3">
      <c r="A159" s="202" t="s">
        <v>94</v>
      </c>
      <c r="B159" s="333">
        <f>IF(B$86=0,0,B$86/PPA!B$12*1000)</f>
        <v>22.097646210752742</v>
      </c>
      <c r="C159" s="333">
        <f>IF(C$86=0,0,C$86/PPA!C$12*1000)</f>
        <v>22.149157828915374</v>
      </c>
      <c r="D159" s="333">
        <f>IF(D$86=0,0,D$86/PPA!D$12*1000)</f>
        <v>23.440030729076849</v>
      </c>
      <c r="E159" s="333">
        <f>IF(E$86=0,0,E$86/PPA!E$12*1000)</f>
        <v>22.977563414564077</v>
      </c>
      <c r="F159" s="333">
        <f>IF(F$86=0,0,F$86/PPA!F$12*1000)</f>
        <v>24.954309976702316</v>
      </c>
      <c r="G159" s="333">
        <f>IF(G$86=0,0,G$86/PPA!G$12*1000)</f>
        <v>28.00050471923451</v>
      </c>
      <c r="H159" s="333">
        <f>IF(H$86=0,0,H$86/PPA!H$12*1000)</f>
        <v>27.714288445812798</v>
      </c>
      <c r="I159" s="333">
        <f>IF(I$86=0,0,I$86/PPA!I$12*1000)</f>
        <v>27.902913965922281</v>
      </c>
      <c r="J159" s="333">
        <f>IF(J$86=0,0,J$86/PPA!J$12*1000)</f>
        <v>23.84189843742438</v>
      </c>
      <c r="K159" s="333">
        <f>IF(K$86=0,0,K$86/PPA!K$12*1000)</f>
        <v>25.703189531286142</v>
      </c>
      <c r="L159" s="333">
        <f>IF(L$86=0,0,L$86/PPA!L$12*1000)</f>
        <v>29.180874031745546</v>
      </c>
      <c r="M159" s="333">
        <f>IF(M$86=0,0,M$86/PPA!M$12*1000)</f>
        <v>23.444916722761938</v>
      </c>
      <c r="N159" s="333">
        <f>IF(N$86=0,0,N$86/PPA!N$12*1000)</f>
        <v>23.662363185101306</v>
      </c>
      <c r="O159" s="333">
        <f>IF(O$86=0,0,O$86/PPA!O$12*1000)</f>
        <v>26.552812352781093</v>
      </c>
      <c r="P159" s="333">
        <f>IF(P$86=0,0,P$86/PPA!P$12*1000)</f>
        <v>25.530749249573088</v>
      </c>
      <c r="Q159" s="333">
        <f>IF(Q$86=0,0,Q$86/PPA!Q$12*1000)</f>
        <v>24.396999220945453</v>
      </c>
      <c r="R159" s="333">
        <f>IF(R$86=0,0,R$86/PPA!R$12*1000)</f>
        <v>24.428935075473301</v>
      </c>
      <c r="S159" s="333">
        <f>IF(S$86=0,0,S$86/PPA!S$12*1000)</f>
        <v>22.905232401700335</v>
      </c>
      <c r="T159" s="333">
        <f>IF(T$86=0,0,T$86/PPA!T$12*1000)</f>
        <v>21.705236516740044</v>
      </c>
      <c r="U159" s="333">
        <f>IF(U$86=0,0,U$86/PPA!U$12*1000)</f>
        <v>22.021298946486887</v>
      </c>
      <c r="V159" s="333">
        <f>IF(V$86=0,0,V$86/PPA!V$12*1000)</f>
        <v>22.093336840857589</v>
      </c>
      <c r="W159" s="333">
        <f>IF(W$86=0,0,W$86/PPA!W$12*1000)</f>
        <v>21.702920350633896</v>
      </c>
      <c r="DA159" s="174"/>
    </row>
    <row r="160" spans="1:105" ht="12" customHeight="1" x14ac:dyDescent="0.3">
      <c r="A160" s="202" t="s">
        <v>95</v>
      </c>
      <c r="B160" s="333">
        <f>IF(B$87=0,0,B$87/PPA!B$12*1000)</f>
        <v>9.7573476738892584</v>
      </c>
      <c r="C160" s="333">
        <f>IF(C$87=0,0,C$87/PPA!C$12*1000)</f>
        <v>9.7800929365685381</v>
      </c>
      <c r="D160" s="333">
        <f>IF(D$87=0,0,D$87/PPA!D$12*1000)</f>
        <v>10.350085576035637</v>
      </c>
      <c r="E160" s="333">
        <f>IF(E$87=0,0,E$87/PPA!E$12*1000)</f>
        <v>10.145880370989182</v>
      </c>
      <c r="F160" s="333">
        <f>IF(F$87=0,0,F$87/PPA!F$12*1000)</f>
        <v>11.018724622634535</v>
      </c>
      <c r="G160" s="333">
        <f>IF(G$87=0,0,G$87/PPA!G$12*1000)</f>
        <v>12.363790106160875</v>
      </c>
      <c r="H160" s="333">
        <f>IF(H$87=0,0,H$87/PPA!H$12*1000)</f>
        <v>12.237409601057944</v>
      </c>
      <c r="I160" s="333">
        <f>IF(I$87=0,0,I$87/PPA!I$12*1000)</f>
        <v>12.320698326125001</v>
      </c>
      <c r="J160" s="333">
        <f>IF(J$87=0,0,J$87/PPA!J$12*1000)</f>
        <v>10.527532663017599</v>
      </c>
      <c r="K160" s="333">
        <f>IF(K$87=0,0,K$87/PPA!K$12*1000)</f>
        <v>11.34939686302844</v>
      </c>
      <c r="L160" s="333">
        <f>IF(L$87=0,0,L$87/PPA!L$12*1000)</f>
        <v>12.88498922646154</v>
      </c>
      <c r="M160" s="333">
        <f>IF(M$87=0,0,M$87/PPA!M$12*1000)</f>
        <v>10.352243015731398</v>
      </c>
      <c r="N160" s="333">
        <f>IF(N$87=0,0,N$87/PPA!N$12*1000)</f>
        <v>10.448257799987926</v>
      </c>
      <c r="O160" s="333">
        <f>IF(O$87=0,0,O$87/PPA!O$12*1000)</f>
        <v>11.724552894667822</v>
      </c>
      <c r="P160" s="333">
        <f>IF(P$87=0,0,P$87/PPA!P$12*1000)</f>
        <v>11.273254826649975</v>
      </c>
      <c r="Q160" s="333">
        <f>IF(Q$87=0,0,Q$87/PPA!Q$12*1000)</f>
        <v>10.772640729605614</v>
      </c>
      <c r="R160" s="333">
        <f>IF(R$87=0,0,R$87/PPA!R$12*1000)</f>
        <v>10.786742196925664</v>
      </c>
      <c r="S160" s="333">
        <f>IF(S$87=0,0,S$87/PPA!S$12*1000)</f>
        <v>10.113942180225099</v>
      </c>
      <c r="T160" s="333">
        <f>IF(T$87=0,0,T$87/PPA!T$12*1000)</f>
        <v>9.584076829629689</v>
      </c>
      <c r="U160" s="333">
        <f>IF(U$87=0,0,U$87/PPA!U$12*1000)</f>
        <v>9.7236360833294579</v>
      </c>
      <c r="V160" s="333">
        <f>IF(V$87=0,0,V$87/PPA!V$12*1000)</f>
        <v>9.7554448458721303</v>
      </c>
      <c r="W160" s="333">
        <f>IF(W$87=0,0,W$87/PPA!W$12*1000)</f>
        <v>9.5830541126510287</v>
      </c>
      <c r="DA160" s="174"/>
    </row>
    <row r="161" spans="1:105" ht="12" customHeight="1" x14ac:dyDescent="0.3">
      <c r="A161" s="56" t="s">
        <v>96</v>
      </c>
      <c r="B161" s="334">
        <f>IF(B$88=0,0,B$88/PPA!B$12*1000)</f>
        <v>32.222728208725492</v>
      </c>
      <c r="C161" s="334">
        <f>IF(C$88=0,0,C$88/PPA!C$12*1000)</f>
        <v>32.23995610237543</v>
      </c>
      <c r="D161" s="334">
        <f>IF(D$88=0,0,D$88/PPA!D$12*1000)</f>
        <v>35.417073543170901</v>
      </c>
      <c r="E161" s="334">
        <f>IF(E$88=0,0,E$88/PPA!E$12*1000)</f>
        <v>36.079656228378383</v>
      </c>
      <c r="F161" s="334">
        <f>IF(F$88=0,0,F$88/PPA!F$12*1000)</f>
        <v>39.82340250872862</v>
      </c>
      <c r="G161" s="334">
        <f>IF(G$88=0,0,G$88/PPA!G$12*1000)</f>
        <v>44.953231432687978</v>
      </c>
      <c r="H161" s="334">
        <f>IF(H$88=0,0,H$88/PPA!H$12*1000)</f>
        <v>43.806665606690636</v>
      </c>
      <c r="I161" s="334">
        <f>IF(I$88=0,0,I$88/PPA!I$12*1000)</f>
        <v>44.939926885906594</v>
      </c>
      <c r="J161" s="334">
        <f>IF(J$88=0,0,J$88/PPA!J$12*1000)</f>
        <v>40.789881983603792</v>
      </c>
      <c r="K161" s="334">
        <f>IF(K$88=0,0,K$88/PPA!K$12*1000)</f>
        <v>45.442091870427127</v>
      </c>
      <c r="L161" s="334">
        <f>IF(L$88=0,0,L$88/PPA!L$12*1000)</f>
        <v>46.674540526987748</v>
      </c>
      <c r="M161" s="334">
        <f>IF(M$88=0,0,M$88/PPA!M$12*1000)</f>
        <v>38.130464818200743</v>
      </c>
      <c r="N161" s="334">
        <f>IF(N$88=0,0,N$88/PPA!N$12*1000)</f>
        <v>38.52412437770451</v>
      </c>
      <c r="O161" s="334">
        <f>IF(O$88=0,0,O$88/PPA!O$12*1000)</f>
        <v>48.493149869532019</v>
      </c>
      <c r="P161" s="334">
        <f>IF(P$88=0,0,P$88/PPA!P$12*1000)</f>
        <v>45.477604108938145</v>
      </c>
      <c r="Q161" s="334">
        <f>IF(Q$88=0,0,Q$88/PPA!Q$12*1000)</f>
        <v>44.748420325737996</v>
      </c>
      <c r="R161" s="334">
        <f>IF(R$88=0,0,R$88/PPA!R$12*1000)</f>
        <v>45.449718801803186</v>
      </c>
      <c r="S161" s="334">
        <f>IF(S$88=0,0,S$88/PPA!S$12*1000)</f>
        <v>50.190157315160498</v>
      </c>
      <c r="T161" s="334">
        <f>IF(T$88=0,0,T$88/PPA!T$12*1000)</f>
        <v>47.43006081993191</v>
      </c>
      <c r="U161" s="334">
        <f>IF(U$88=0,0,U$88/PPA!U$12*1000)</f>
        <v>48.341634427480216</v>
      </c>
      <c r="V161" s="334">
        <f>IF(V$88=0,0,V$88/PPA!V$12*1000)</f>
        <v>55.902214637290136</v>
      </c>
      <c r="W161" s="334">
        <f>IF(W$88=0,0,W$88/PPA!W$12*1000)</f>
        <v>56.529661747093456</v>
      </c>
      <c r="DA161" s="68"/>
    </row>
    <row r="162" spans="1:105" ht="12" customHeight="1" x14ac:dyDescent="0.3">
      <c r="A162" s="41" t="s">
        <v>1941</v>
      </c>
      <c r="B162" s="335">
        <f>IF(B$94=0,0,B$94/PPA!B$12*1000)</f>
        <v>101.1015928167247</v>
      </c>
      <c r="C162" s="335">
        <f>IF(C$94=0,0,C$94/PPA!C$12*1000)</f>
        <v>101.39515601144606</v>
      </c>
      <c r="D162" s="335">
        <f>IF(D$94=0,0,D$94/PPA!D$12*1000)</f>
        <v>106.00641346294573</v>
      </c>
      <c r="E162" s="335">
        <f>IF(E$94=0,0,E$94/PPA!E$12*1000)</f>
        <v>102.55357247986782</v>
      </c>
      <c r="F162" s="335">
        <f>IF(F$94=0,0,F$94/PPA!F$12*1000)</f>
        <v>110.73636311298334</v>
      </c>
      <c r="G162" s="335">
        <f>IF(G$94=0,0,G$94/PPA!G$12*1000)</f>
        <v>123.98549825988057</v>
      </c>
      <c r="H162" s="335">
        <f>IF(H$94=0,0,H$94/PPA!H$12*1000)</f>
        <v>123.4052018691539</v>
      </c>
      <c r="I162" s="335">
        <f>IF(I$94=0,0,I$94/PPA!I$12*1000)</f>
        <v>123.40999706695966</v>
      </c>
      <c r="J162" s="335">
        <f>IF(J$94=0,0,J$94/PPA!J$12*1000)</f>
        <v>103.05824060795672</v>
      </c>
      <c r="K162" s="335">
        <f>IF(K$94=0,0,K$94/PPA!K$12*1000)</f>
        <v>109.63597661459997</v>
      </c>
      <c r="L162" s="335">
        <f>IF(L$94=0,0,L$94/PPA!L$12*1000)</f>
        <v>129.38584980082689</v>
      </c>
      <c r="M162" s="335">
        <f>IF(M$94=0,0,M$94/PPA!M$12*1000)</f>
        <v>103.32250142673978</v>
      </c>
      <c r="N162" s="335">
        <f>IF(N$94=0,0,N$94/PPA!N$12*1000)</f>
        <v>104.24078711584036</v>
      </c>
      <c r="O162" s="335">
        <f>IF(O$94=0,0,O$94/PPA!O$12*1000)</f>
        <v>111.71104764848133</v>
      </c>
      <c r="P162" s="335">
        <f>IF(P$94=0,0,P$94/PPA!P$12*1000)</f>
        <v>108.56006019648513</v>
      </c>
      <c r="Q162" s="335">
        <f>IF(Q$94=0,0,Q$94/PPA!Q$12*1000)</f>
        <v>102.44885693855748</v>
      </c>
      <c r="R162" s="335">
        <f>IF(R$94=0,0,R$94/PPA!R$12*1000)</f>
        <v>101.94024079987042</v>
      </c>
      <c r="S162" s="335">
        <f>IF(S$94=0,0,S$94/PPA!S$12*1000)</f>
        <v>88.006668208481997</v>
      </c>
      <c r="T162" s="335">
        <f>IF(T$94=0,0,T$94/PPA!T$12*1000)</f>
        <v>83.526688766635317</v>
      </c>
      <c r="U162" s="335">
        <f>IF(U$94=0,0,U$94/PPA!U$12*1000)</f>
        <v>84.522051691888066</v>
      </c>
      <c r="V162" s="335">
        <f>IF(V$94=0,0,V$94/PPA!V$12*1000)</f>
        <v>77.396106160527196</v>
      </c>
      <c r="W162" s="335">
        <f>IF(W$94=0,0,W$94/PPA!W$12*1000)</f>
        <v>74.413113442907346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Pulp, paper and printing / useful energy demand"</f>
        <v>BE: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52</v>
      </c>
      <c r="B5" s="225">
        <v>66.665382291863111</v>
      </c>
      <c r="C5" s="225">
        <v>62.620928408147307</v>
      </c>
      <c r="D5" s="225">
        <v>76.412041870215404</v>
      </c>
      <c r="E5" s="225">
        <v>81.392919969775889</v>
      </c>
      <c r="F5" s="225">
        <v>96.112908986907996</v>
      </c>
      <c r="G5" s="225">
        <v>103.27112865298341</v>
      </c>
      <c r="H5" s="225">
        <v>108.1020895962945</v>
      </c>
      <c r="I5" s="225">
        <v>107.4486697879865</v>
      </c>
      <c r="J5" s="225">
        <v>132.77388543996619</v>
      </c>
      <c r="K5" s="225">
        <v>110.2336835503103</v>
      </c>
      <c r="L5" s="225">
        <v>83.449658613210332</v>
      </c>
      <c r="M5" s="225">
        <v>79.256586154569973</v>
      </c>
      <c r="N5" s="225">
        <v>81.457317595236816</v>
      </c>
      <c r="O5" s="225">
        <v>90.739766199392861</v>
      </c>
      <c r="P5" s="225">
        <v>87.738388162763897</v>
      </c>
      <c r="Q5" s="225">
        <v>82.944079190244324</v>
      </c>
      <c r="R5" s="225">
        <v>92.279352961688218</v>
      </c>
      <c r="S5" s="225">
        <v>87.947936357412402</v>
      </c>
      <c r="T5" s="225">
        <v>88.497885592524298</v>
      </c>
      <c r="U5" s="225">
        <v>89.413970368680737</v>
      </c>
      <c r="V5" s="225">
        <v>87.913678846542822</v>
      </c>
      <c r="W5" s="225">
        <v>96.136738475035983</v>
      </c>
      <c r="DA5" s="89" t="s">
        <v>1943</v>
      </c>
    </row>
    <row r="6" spans="1:105" ht="12" customHeight="1" x14ac:dyDescent="0.3">
      <c r="A6" s="55" t="s">
        <v>92</v>
      </c>
      <c r="B6" s="261">
        <v>0.24901705166347149</v>
      </c>
      <c r="C6" s="261">
        <v>0.23464661456636271</v>
      </c>
      <c r="D6" s="261">
        <v>0.28612779111571668</v>
      </c>
      <c r="E6" s="261">
        <v>0.30384416009745191</v>
      </c>
      <c r="F6" s="261">
        <v>0.35860203429877052</v>
      </c>
      <c r="G6" s="261">
        <v>0.38510548308204212</v>
      </c>
      <c r="H6" s="261">
        <v>0.40358698035292789</v>
      </c>
      <c r="I6" s="261">
        <v>0.40291134127139588</v>
      </c>
      <c r="J6" s="261">
        <v>0.49490166969935501</v>
      </c>
      <c r="K6" s="261">
        <v>0.41027460003505012</v>
      </c>
      <c r="L6" s="261">
        <v>0.30811292050238992</v>
      </c>
      <c r="M6" s="261">
        <v>0.29259606169895253</v>
      </c>
      <c r="N6" s="261">
        <v>0.30094292473440409</v>
      </c>
      <c r="O6" s="261">
        <v>0.33799795778025182</v>
      </c>
      <c r="P6" s="261">
        <v>0.32656749395662982</v>
      </c>
      <c r="Q6" s="261">
        <v>0.30949250197842249</v>
      </c>
      <c r="R6" s="261">
        <v>0.34379962096428679</v>
      </c>
      <c r="S6" s="261">
        <v>0.32941841318866211</v>
      </c>
      <c r="T6" s="261">
        <v>0.33303242365779367</v>
      </c>
      <c r="U6" s="261">
        <v>0.33554689368363061</v>
      </c>
      <c r="V6" s="261">
        <v>0.33082312037060929</v>
      </c>
      <c r="W6" s="261">
        <v>0.36242507503793459</v>
      </c>
      <c r="DA6" s="67" t="s">
        <v>1944</v>
      </c>
    </row>
    <row r="7" spans="1:105" ht="12" customHeight="1" x14ac:dyDescent="0.3">
      <c r="A7" s="202" t="s">
        <v>93</v>
      </c>
      <c r="B7" s="226">
        <v>9.0600506198850475E-2</v>
      </c>
      <c r="C7" s="226">
        <v>8.5372073581086172E-2</v>
      </c>
      <c r="D7" s="226">
        <v>0.10410260076356689</v>
      </c>
      <c r="E7" s="226">
        <v>0.11054839227474431</v>
      </c>
      <c r="F7" s="226">
        <v>0.13047108868397239</v>
      </c>
      <c r="G7" s="226">
        <v>0.1401139057510736</v>
      </c>
      <c r="H7" s="226">
        <v>0.14687563721528221</v>
      </c>
      <c r="I7" s="226">
        <v>0.1465922563478855</v>
      </c>
      <c r="J7" s="226">
        <v>0.1833759214052374</v>
      </c>
      <c r="K7" s="226">
        <v>0.15446088122178789</v>
      </c>
      <c r="L7" s="226">
        <v>0.1162619000974766</v>
      </c>
      <c r="M7" s="226">
        <v>0.1098779169674711</v>
      </c>
      <c r="N7" s="226">
        <v>0.1125272214795924</v>
      </c>
      <c r="O7" s="226">
        <v>0.12589623574707981</v>
      </c>
      <c r="P7" s="226">
        <v>0.12121875364068151</v>
      </c>
      <c r="Q7" s="226">
        <v>0.11452486578594941</v>
      </c>
      <c r="R7" s="226">
        <v>0.12686625933463549</v>
      </c>
      <c r="S7" s="226">
        <v>0.1212560608280157</v>
      </c>
      <c r="T7" s="226">
        <v>0.1223116357964571</v>
      </c>
      <c r="U7" s="226">
        <v>0.12298706822823841</v>
      </c>
      <c r="V7" s="226">
        <v>0.1210364165074395</v>
      </c>
      <c r="W7" s="226">
        <v>0.13238300494716709</v>
      </c>
      <c r="DA7" s="174" t="s">
        <v>1945</v>
      </c>
    </row>
    <row r="8" spans="1:105" ht="12" customHeight="1" x14ac:dyDescent="0.3">
      <c r="A8" s="202" t="s">
        <v>94</v>
      </c>
      <c r="B8" s="226">
        <v>2.8475508364619819</v>
      </c>
      <c r="C8" s="226">
        <v>2.6832225308184898</v>
      </c>
      <c r="D8" s="226">
        <v>3.2719182300321838</v>
      </c>
      <c r="E8" s="226">
        <v>3.4745078156690208</v>
      </c>
      <c r="F8" s="226">
        <v>4.1006730900678479</v>
      </c>
      <c r="G8" s="226">
        <v>4.4037443747360348</v>
      </c>
      <c r="H8" s="226">
        <v>4.6025453152091647</v>
      </c>
      <c r="I8" s="226">
        <v>4.6073572841424939</v>
      </c>
      <c r="J8" s="226">
        <v>5.6440135334179464</v>
      </c>
      <c r="K8" s="226">
        <v>4.6676519641325038</v>
      </c>
      <c r="L8" s="226">
        <v>3.4978524485283291</v>
      </c>
      <c r="M8" s="226">
        <v>3.3153380162566162</v>
      </c>
      <c r="N8" s="226">
        <v>3.4040811250697778</v>
      </c>
      <c r="O8" s="226">
        <v>3.817376406459319</v>
      </c>
      <c r="P8" s="226">
        <v>3.6832312869333532</v>
      </c>
      <c r="Q8" s="226">
        <v>3.486370957656328</v>
      </c>
      <c r="R8" s="226">
        <v>3.8685819265541359</v>
      </c>
      <c r="S8" s="226">
        <v>3.7031110872959512</v>
      </c>
      <c r="T8" s="226">
        <v>3.740434622277931</v>
      </c>
      <c r="U8" s="226">
        <v>3.7656934584703272</v>
      </c>
      <c r="V8" s="226">
        <v>3.7092725214929629</v>
      </c>
      <c r="W8" s="226">
        <v>4.0569991803500871</v>
      </c>
      <c r="DA8" s="174" t="s">
        <v>1946</v>
      </c>
    </row>
    <row r="9" spans="1:105" ht="12" customHeight="1" x14ac:dyDescent="0.3">
      <c r="A9" s="202" t="s">
        <v>95</v>
      </c>
      <c r="B9" s="226">
        <v>0.99952961325298517</v>
      </c>
      <c r="C9" s="226">
        <v>0.94184811177347605</v>
      </c>
      <c r="D9" s="226">
        <v>1.14848842070993</v>
      </c>
      <c r="E9" s="226">
        <v>1.219600159116069</v>
      </c>
      <c r="F9" s="226">
        <v>1.4393928056733261</v>
      </c>
      <c r="G9" s="226">
        <v>1.5457750061501609</v>
      </c>
      <c r="H9" s="226">
        <v>1.6203722807007821</v>
      </c>
      <c r="I9" s="226">
        <v>1.6172459453117669</v>
      </c>
      <c r="J9" s="226">
        <v>2.0244937724072272</v>
      </c>
      <c r="K9" s="226">
        <v>1.7063099234112129</v>
      </c>
      <c r="L9" s="226">
        <v>1.282633143190566</v>
      </c>
      <c r="M9" s="226">
        <v>1.212203291783964</v>
      </c>
      <c r="N9" s="226">
        <v>1.2414311451976969</v>
      </c>
      <c r="O9" s="226">
        <v>1.3889217743452511</v>
      </c>
      <c r="P9" s="226">
        <v>1.337318509893894</v>
      </c>
      <c r="Q9" s="226">
        <v>1.263469704635408</v>
      </c>
      <c r="R9" s="226">
        <v>1.399623340395973</v>
      </c>
      <c r="S9" s="226">
        <v>1.337730093008517</v>
      </c>
      <c r="T9" s="226">
        <v>1.349375485338336</v>
      </c>
      <c r="U9" s="226">
        <v>1.356827041026504</v>
      </c>
      <c r="V9" s="226">
        <v>1.3353069166708831</v>
      </c>
      <c r="W9" s="226">
        <v>1.46048558984529</v>
      </c>
      <c r="DA9" s="174" t="s">
        <v>1947</v>
      </c>
    </row>
    <row r="10" spans="1:105" ht="12" customHeight="1" x14ac:dyDescent="0.3">
      <c r="A10" s="56" t="s">
        <v>96</v>
      </c>
      <c r="B10" s="262">
        <v>1.061271120876401</v>
      </c>
      <c r="C10" s="262">
        <v>1.030629553648728</v>
      </c>
      <c r="D10" s="262">
        <v>1.1354187600841199</v>
      </c>
      <c r="E10" s="262">
        <v>1.1371656749997989</v>
      </c>
      <c r="F10" s="262">
        <v>1.3105754286530229</v>
      </c>
      <c r="G10" s="262">
        <v>1.396755142151118</v>
      </c>
      <c r="H10" s="262">
        <v>1.492071503406742</v>
      </c>
      <c r="I10" s="262">
        <v>1.444370875045851</v>
      </c>
      <c r="J10" s="262">
        <v>1.729318153394515</v>
      </c>
      <c r="K10" s="262">
        <v>1.3553879140902849</v>
      </c>
      <c r="L10" s="262">
        <v>1.1552812859357089</v>
      </c>
      <c r="M10" s="262">
        <v>1.0550693981187189</v>
      </c>
      <c r="N10" s="262">
        <v>1.092560859333624</v>
      </c>
      <c r="O10" s="262">
        <v>1.09279350371008</v>
      </c>
      <c r="P10" s="262">
        <v>1.1105329469250571</v>
      </c>
      <c r="Q10" s="262">
        <v>1.0275685832599391</v>
      </c>
      <c r="R10" s="262">
        <v>1.1595472295814699</v>
      </c>
      <c r="S10" s="262">
        <v>1.0626843658700571</v>
      </c>
      <c r="T10" s="262">
        <v>1.051482201215111</v>
      </c>
      <c r="U10" s="262">
        <v>1.082465824432125</v>
      </c>
      <c r="V10" s="262">
        <v>1.0512629702152121</v>
      </c>
      <c r="W10" s="262">
        <v>1.148549660153561</v>
      </c>
      <c r="DA10" s="68" t="s">
        <v>1948</v>
      </c>
    </row>
    <row r="11" spans="1:105" ht="12" customHeight="1" x14ac:dyDescent="0.3">
      <c r="A11" s="37" t="s">
        <v>160</v>
      </c>
      <c r="B11" s="228">
        <v>5.5192830856833058E-3</v>
      </c>
      <c r="C11" s="228">
        <v>1.7571664079347969E-3</v>
      </c>
      <c r="D11" s="228">
        <v>2.5563285376500461E-3</v>
      </c>
      <c r="E11" s="228">
        <v>8.3148556880623826E-3</v>
      </c>
      <c r="F11" s="228">
        <v>1.0414009384874809E-2</v>
      </c>
      <c r="G11" s="228">
        <v>7.0524967752571867E-3</v>
      </c>
      <c r="H11" s="228">
        <v>7.1558792883222814E-3</v>
      </c>
      <c r="I11" s="228">
        <v>7.7938716705565339E-3</v>
      </c>
      <c r="J11" s="228">
        <v>5.9190895686541487E-3</v>
      </c>
      <c r="K11" s="228">
        <v>5.7642825778254324E-3</v>
      </c>
      <c r="L11" s="228">
        <v>3.0879014091385699E-3</v>
      </c>
      <c r="M11" s="228">
        <v>3.6251814867386328E-3</v>
      </c>
      <c r="N11" s="228">
        <v>3.6219043454663639E-3</v>
      </c>
      <c r="O11" s="228">
        <v>9.6377143149116561E-3</v>
      </c>
      <c r="P11" s="228">
        <v>4.0175382531428367E-3</v>
      </c>
      <c r="Q11" s="228">
        <v>8.2839947426304825E-3</v>
      </c>
      <c r="R11" s="228">
        <v>4.241498377997672E-3</v>
      </c>
      <c r="S11" s="228">
        <v>5.5462641126953777E-3</v>
      </c>
      <c r="T11" s="228">
        <v>6.0349315768590574E-3</v>
      </c>
      <c r="U11" s="228">
        <v>5.445658047964758E-3</v>
      </c>
      <c r="V11" s="228">
        <v>1.6180010571160659E-2</v>
      </c>
      <c r="W11" s="228">
        <v>1.484288865255113E-2</v>
      </c>
      <c r="DA11" s="69" t="s">
        <v>1949</v>
      </c>
    </row>
    <row r="12" spans="1:105" ht="12" customHeight="1" x14ac:dyDescent="0.3">
      <c r="A12" s="37" t="s">
        <v>162</v>
      </c>
      <c r="B12" s="228">
        <v>0.21448296998698221</v>
      </c>
      <c r="C12" s="228">
        <v>0.17446796785134661</v>
      </c>
      <c r="D12" s="228">
        <v>0.30980649340099969</v>
      </c>
      <c r="E12" s="228">
        <v>0.42815339727760332</v>
      </c>
      <c r="F12" s="228">
        <v>0.45605034404479589</v>
      </c>
      <c r="G12" s="228">
        <v>0.50329913202710319</v>
      </c>
      <c r="H12" s="228">
        <v>0.47661506422808481</v>
      </c>
      <c r="I12" s="228">
        <v>0.49162842629267239</v>
      </c>
      <c r="J12" s="228">
        <v>0.75683316453764693</v>
      </c>
      <c r="K12" s="228">
        <v>0.63884479406469552</v>
      </c>
      <c r="L12" s="228">
        <v>0.36339509997265312</v>
      </c>
      <c r="M12" s="228">
        <v>0.34407219286620377</v>
      </c>
      <c r="N12" s="228">
        <v>0.3785809594282083</v>
      </c>
      <c r="O12" s="228">
        <v>0.56813687666101709</v>
      </c>
      <c r="P12" s="228">
        <v>0.57228319541591388</v>
      </c>
      <c r="Q12" s="228">
        <v>0.55665695113260605</v>
      </c>
      <c r="R12" s="228">
        <v>0.66876341740378598</v>
      </c>
      <c r="S12" s="228">
        <v>0.78522461845553904</v>
      </c>
      <c r="T12" s="228">
        <v>0.76719346942768396</v>
      </c>
      <c r="U12" s="228">
        <v>0.80282803381977641</v>
      </c>
      <c r="V12" s="228">
        <v>0.86820748111308632</v>
      </c>
      <c r="W12" s="228">
        <v>0.97848942817720019</v>
      </c>
      <c r="DA12" s="69" t="s">
        <v>1950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1951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4.4040778237284016E-3</v>
      </c>
      <c r="M14" s="228">
        <v>4.504156201406464E-3</v>
      </c>
      <c r="N14" s="228">
        <v>6.4876800778353354E-3</v>
      </c>
      <c r="O14" s="228">
        <v>8.2018745922789391E-3</v>
      </c>
      <c r="P14" s="228">
        <v>1.34233616974466E-2</v>
      </c>
      <c r="Q14" s="228">
        <v>1.6318280217930241E-2</v>
      </c>
      <c r="R14" s="228">
        <v>2.4550563269412611E-2</v>
      </c>
      <c r="S14" s="228">
        <v>2.1848172746071169E-2</v>
      </c>
      <c r="T14" s="228">
        <v>2.0545776322366292E-2</v>
      </c>
      <c r="U14" s="228">
        <v>2.2610430769595739E-2</v>
      </c>
      <c r="V14" s="228">
        <v>1.8818198808267201E-2</v>
      </c>
      <c r="W14" s="228">
        <v>1.072274681876483E-2</v>
      </c>
      <c r="DA14" s="69" t="s">
        <v>1952</v>
      </c>
    </row>
    <row r="15" spans="1:105" ht="12" customHeight="1" x14ac:dyDescent="0.3">
      <c r="A15" s="37" t="s">
        <v>38</v>
      </c>
      <c r="B15" s="228">
        <v>0.84126886780373555</v>
      </c>
      <c r="C15" s="228">
        <v>0.85440441938944678</v>
      </c>
      <c r="D15" s="228">
        <v>0.82305593814547051</v>
      </c>
      <c r="E15" s="228">
        <v>0.70069742203413288</v>
      </c>
      <c r="F15" s="228">
        <v>0.8441110752233526</v>
      </c>
      <c r="G15" s="228">
        <v>0.88640351334875789</v>
      </c>
      <c r="H15" s="228">
        <v>1.008300559890335</v>
      </c>
      <c r="I15" s="228">
        <v>0.9449485770826217</v>
      </c>
      <c r="J15" s="228">
        <v>0.96656589928821401</v>
      </c>
      <c r="K15" s="228">
        <v>0.71077883744776416</v>
      </c>
      <c r="L15" s="228">
        <v>0.784394206730189</v>
      </c>
      <c r="M15" s="228">
        <v>0.70286786756436981</v>
      </c>
      <c r="N15" s="228">
        <v>0.70387031548211443</v>
      </c>
      <c r="O15" s="228">
        <v>0.5068170381418724</v>
      </c>
      <c r="P15" s="228">
        <v>0.52080885155855383</v>
      </c>
      <c r="Q15" s="228">
        <v>0.4463093571667725</v>
      </c>
      <c r="R15" s="228">
        <v>0.46199175053027358</v>
      </c>
      <c r="S15" s="228">
        <v>0.25006531055575149</v>
      </c>
      <c r="T15" s="228">
        <v>0.2577080238882018</v>
      </c>
      <c r="U15" s="228">
        <v>0.25158170179478861</v>
      </c>
      <c r="V15" s="228">
        <v>0.14805727972269769</v>
      </c>
      <c r="W15" s="228">
        <v>0.14449459650504451</v>
      </c>
      <c r="DA15" s="69" t="s">
        <v>1953</v>
      </c>
    </row>
    <row r="16" spans="1:105" ht="12" customHeight="1" x14ac:dyDescent="0.3">
      <c r="A16" s="57" t="s">
        <v>1855</v>
      </c>
      <c r="B16" s="263">
        <v>2.124842085220326</v>
      </c>
      <c r="C16" s="263">
        <v>2.049871849536399</v>
      </c>
      <c r="D16" s="263">
        <v>2.202171240305983</v>
      </c>
      <c r="E16" s="263">
        <v>2.148340220671265</v>
      </c>
      <c r="F16" s="263">
        <v>2.4071865845363631</v>
      </c>
      <c r="G16" s="263">
        <v>2.5491554251917981</v>
      </c>
      <c r="H16" s="263">
        <v>2.7546586927445169</v>
      </c>
      <c r="I16" s="263">
        <v>2.613100079814187</v>
      </c>
      <c r="J16" s="263">
        <v>2.8026811835001428</v>
      </c>
      <c r="K16" s="263">
        <v>2.1265800035327289</v>
      </c>
      <c r="L16" s="263">
        <v>2.0195732846937302</v>
      </c>
      <c r="M16" s="263">
        <v>1.8167293275489469</v>
      </c>
      <c r="N16" s="263">
        <v>1.89501927088467</v>
      </c>
      <c r="O16" s="263">
        <v>1.686395552633805</v>
      </c>
      <c r="P16" s="263">
        <v>1.776219971966484</v>
      </c>
      <c r="Q16" s="263">
        <v>1.5920207349948281</v>
      </c>
      <c r="R16" s="263">
        <v>1.774678704864292</v>
      </c>
      <c r="S16" s="263">
        <v>1.3200093989486359</v>
      </c>
      <c r="T16" s="263">
        <v>1.31250457152452</v>
      </c>
      <c r="U16" s="263">
        <v>1.3470790615659141</v>
      </c>
      <c r="V16" s="263">
        <v>1.059793409931773</v>
      </c>
      <c r="W16" s="263">
        <v>1.1086201831589919</v>
      </c>
      <c r="DA16" s="70" t="s">
        <v>1954</v>
      </c>
    </row>
    <row r="17" spans="1:105" ht="12" customHeight="1" x14ac:dyDescent="0.3">
      <c r="A17" s="57" t="s">
        <v>1857</v>
      </c>
      <c r="B17" s="296">
        <f t="shared" ref="B17:W17" si="0">B18+B29</f>
        <v>54.598656680273081</v>
      </c>
      <c r="C17" s="296">
        <f t="shared" si="0"/>
        <v>51.06703740412344</v>
      </c>
      <c r="D17" s="296">
        <f t="shared" si="0"/>
        <v>63.399075295053223</v>
      </c>
      <c r="E17" s="296">
        <f t="shared" si="0"/>
        <v>68.253090239148491</v>
      </c>
      <c r="F17" s="296">
        <f t="shared" si="0"/>
        <v>81.048376190159843</v>
      </c>
      <c r="G17" s="296">
        <f t="shared" si="0"/>
        <v>87.219229146291312</v>
      </c>
      <c r="H17" s="296">
        <f t="shared" si="0"/>
        <v>90.995126575292645</v>
      </c>
      <c r="I17" s="296">
        <f t="shared" si="0"/>
        <v>90.844583934440834</v>
      </c>
      <c r="J17" s="296">
        <f t="shared" si="0"/>
        <v>113.55655766056384</v>
      </c>
      <c r="K17" s="296">
        <f t="shared" si="0"/>
        <v>94.91460482530097</v>
      </c>
      <c r="L17" s="296">
        <f t="shared" si="0"/>
        <v>70.442848035141822</v>
      </c>
      <c r="M17" s="296">
        <f t="shared" si="0"/>
        <v>67.312321919137275</v>
      </c>
      <c r="N17" s="296">
        <f t="shared" si="0"/>
        <v>69.108307434813625</v>
      </c>
      <c r="O17" s="296">
        <f t="shared" si="0"/>
        <v>78.476306248005841</v>
      </c>
      <c r="P17" s="296">
        <f t="shared" si="0"/>
        <v>75.379910010954205</v>
      </c>
      <c r="Q17" s="296">
        <f t="shared" si="0"/>
        <v>71.57349967695427</v>
      </c>
      <c r="R17" s="296">
        <f t="shared" si="0"/>
        <v>79.629771892663214</v>
      </c>
      <c r="S17" s="296">
        <f t="shared" si="0"/>
        <v>77.123378611714543</v>
      </c>
      <c r="T17" s="296">
        <f t="shared" si="0"/>
        <v>77.661732729218869</v>
      </c>
      <c r="U17" s="296">
        <f t="shared" si="0"/>
        <v>78.405290667252331</v>
      </c>
      <c r="V17" s="296">
        <f t="shared" si="0"/>
        <v>77.951748187756252</v>
      </c>
      <c r="W17" s="296">
        <f t="shared" si="0"/>
        <v>85.408361639093386</v>
      </c>
      <c r="DA17" s="70"/>
    </row>
    <row r="18" spans="1:105" ht="12" customHeight="1" x14ac:dyDescent="0.3">
      <c r="A18" s="60" t="s">
        <v>1858</v>
      </c>
      <c r="B18" s="331">
        <v>34.678262131332602</v>
      </c>
      <c r="C18" s="331">
        <v>31.849488814719791</v>
      </c>
      <c r="D18" s="331">
        <v>42.753719917184718</v>
      </c>
      <c r="E18" s="331">
        <v>48.112400670355477</v>
      </c>
      <c r="F18" s="331">
        <v>58.481001960131543</v>
      </c>
      <c r="G18" s="331">
        <v>63.320897035118307</v>
      </c>
      <c r="H18" s="331">
        <v>65.170201330812901</v>
      </c>
      <c r="I18" s="331">
        <v>66.346770686182936</v>
      </c>
      <c r="J18" s="331">
        <v>87.281421565250128</v>
      </c>
      <c r="K18" s="331">
        <v>74.977917292181715</v>
      </c>
      <c r="L18" s="331">
        <v>51.509348491138198</v>
      </c>
      <c r="M18" s="331">
        <v>50.280484473365981</v>
      </c>
      <c r="N18" s="331">
        <v>51.342501770269926</v>
      </c>
      <c r="O18" s="331">
        <v>62.666347942063993</v>
      </c>
      <c r="P18" s="331">
        <v>58.727847773768488</v>
      </c>
      <c r="Q18" s="331">
        <v>56.64830528637782</v>
      </c>
      <c r="R18" s="331">
        <v>62.992159034560558</v>
      </c>
      <c r="S18" s="331">
        <v>64.748290496571144</v>
      </c>
      <c r="T18" s="331">
        <v>65.357002371176549</v>
      </c>
      <c r="U18" s="331">
        <v>65.776424465071941</v>
      </c>
      <c r="V18" s="331">
        <v>68.016184969645934</v>
      </c>
      <c r="W18" s="331">
        <v>75.015047421977883</v>
      </c>
      <c r="DA18" s="72" t="s">
        <v>1955</v>
      </c>
    </row>
    <row r="19" spans="1:105" ht="12" customHeight="1" x14ac:dyDescent="0.3">
      <c r="A19" s="64" t="s">
        <v>30</v>
      </c>
      <c r="B19" s="231">
        <v>3.1739703125428491</v>
      </c>
      <c r="C19" s="231">
        <v>3.428748036430989</v>
      </c>
      <c r="D19" s="231">
        <v>3.4880017182055498</v>
      </c>
      <c r="E19" s="231">
        <v>4.0656856763799283</v>
      </c>
      <c r="F19" s="231">
        <v>5.1528745080993916</v>
      </c>
      <c r="G19" s="231">
        <v>3.882090556006466</v>
      </c>
      <c r="H19" s="231">
        <v>2.7603991788271949</v>
      </c>
      <c r="I19" s="231">
        <v>4.1048733180003589</v>
      </c>
      <c r="J19" s="231">
        <v>5.0050973385989037</v>
      </c>
      <c r="K19" s="231">
        <v>4.67920954156937</v>
      </c>
      <c r="L19" s="231">
        <v>2.5769981990118351</v>
      </c>
      <c r="M19" s="231">
        <v>2.6304188001563191</v>
      </c>
      <c r="N19" s="231">
        <v>2.448781568419756</v>
      </c>
      <c r="O19" s="231">
        <v>3.1572922156502798</v>
      </c>
      <c r="P19" s="231">
        <v>2.7805682265276679</v>
      </c>
      <c r="Q19" s="231">
        <v>3.244736974600452</v>
      </c>
      <c r="R19" s="231">
        <v>2.8670475140474019</v>
      </c>
      <c r="S19" s="231">
        <v>2.957348696605175</v>
      </c>
      <c r="T19" s="231">
        <v>2.9707621639992832</v>
      </c>
      <c r="U19" s="231">
        <v>2.5771508193578279</v>
      </c>
      <c r="V19" s="231">
        <v>3.3570368642470898</v>
      </c>
      <c r="W19" s="231">
        <v>2.8677418116516429</v>
      </c>
      <c r="DA19" s="73" t="s">
        <v>1956</v>
      </c>
    </row>
    <row r="20" spans="1:105" ht="12" customHeight="1" x14ac:dyDescent="0.3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1957</v>
      </c>
    </row>
    <row r="21" spans="1:105" ht="12" customHeight="1" x14ac:dyDescent="0.3">
      <c r="A21" s="64" t="s">
        <v>33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0.22189823076956491</v>
      </c>
      <c r="K21" s="231">
        <v>0.1866357300933903</v>
      </c>
      <c r="L21" s="231">
        <v>0.12644203024691791</v>
      </c>
      <c r="M21" s="231">
        <v>0.13533358871105991</v>
      </c>
      <c r="N21" s="231">
        <v>0.14349357255687231</v>
      </c>
      <c r="O21" s="231">
        <v>0.15347044094364179</v>
      </c>
      <c r="P21" s="231">
        <v>0.1495017933329035</v>
      </c>
      <c r="Q21" s="231">
        <v>0.14529097281876541</v>
      </c>
      <c r="R21" s="231">
        <v>0.15386264137121961</v>
      </c>
      <c r="S21" s="231">
        <v>0.16038667760342279</v>
      </c>
      <c r="T21" s="231">
        <v>0.1142927053800064</v>
      </c>
      <c r="U21" s="231">
        <v>0.12493167049911991</v>
      </c>
      <c r="V21" s="231">
        <v>0.12754800608991521</v>
      </c>
      <c r="W21" s="231">
        <v>0.12601139318240251</v>
      </c>
      <c r="DA21" s="73" t="s">
        <v>1958</v>
      </c>
    </row>
    <row r="22" spans="1:105" ht="12" customHeight="1" x14ac:dyDescent="0.3">
      <c r="A22" s="64" t="s">
        <v>160</v>
      </c>
      <c r="B22" s="231">
        <v>0.34084355703915992</v>
      </c>
      <c r="C22" s="231">
        <v>0.1104424829935923</v>
      </c>
      <c r="D22" s="231">
        <v>0.12842538301121201</v>
      </c>
      <c r="E22" s="231">
        <v>0.38015395353812992</v>
      </c>
      <c r="F22" s="231">
        <v>0.39900376742246552</v>
      </c>
      <c r="G22" s="231">
        <v>0.26317083592589668</v>
      </c>
      <c r="H22" s="231">
        <v>0.27599774280238282</v>
      </c>
      <c r="I22" s="231">
        <v>0.26929129055514522</v>
      </c>
      <c r="J22" s="231">
        <v>0.16485258235621511</v>
      </c>
      <c r="K22" s="231">
        <v>0.13507850177744041</v>
      </c>
      <c r="L22" s="231">
        <v>0.1000173231132979</v>
      </c>
      <c r="M22" s="231">
        <v>0.10607638092965389</v>
      </c>
      <c r="N22" s="231">
        <v>0.113636106504393</v>
      </c>
      <c r="O22" s="231">
        <v>0.225815265783013</v>
      </c>
      <c r="P22" s="231">
        <v>0.1147239021502762</v>
      </c>
      <c r="Q22" s="231">
        <v>0.21877046270397579</v>
      </c>
      <c r="R22" s="231">
        <v>0.11779025411439931</v>
      </c>
      <c r="S22" s="231">
        <v>0.1266813547823821</v>
      </c>
      <c r="T22" s="231">
        <v>0.1273107510110344</v>
      </c>
      <c r="U22" s="231">
        <v>0.12853080926498539</v>
      </c>
      <c r="V22" s="231">
        <v>0.36313988489235272</v>
      </c>
      <c r="W22" s="231">
        <v>0.3275009023079144</v>
      </c>
      <c r="DA22" s="73" t="s">
        <v>1959</v>
      </c>
    </row>
    <row r="23" spans="1:105" ht="12" customHeight="1" x14ac:dyDescent="0.3">
      <c r="A23" s="64" t="s">
        <v>70</v>
      </c>
      <c r="B23" s="231">
        <v>4.4702269384969782</v>
      </c>
      <c r="C23" s="231">
        <v>4.8290582973071388</v>
      </c>
      <c r="D23" s="231">
        <v>6.9009046943103511</v>
      </c>
      <c r="E23" s="231">
        <v>4.9072764721502953</v>
      </c>
      <c r="F23" s="231">
        <v>5.0050484420387233</v>
      </c>
      <c r="G23" s="231">
        <v>5.0947617323756331</v>
      </c>
      <c r="H23" s="231">
        <v>3.3693916063474458</v>
      </c>
      <c r="I23" s="231">
        <v>3.725732673371918</v>
      </c>
      <c r="J23" s="231">
        <v>3.7705016496304289</v>
      </c>
      <c r="K23" s="231">
        <v>1.82281943886624</v>
      </c>
      <c r="L23" s="231">
        <v>1.9283505094116189</v>
      </c>
      <c r="M23" s="231">
        <v>1.0359611263099431</v>
      </c>
      <c r="N23" s="231">
        <v>2.526383839945336</v>
      </c>
      <c r="O23" s="231">
        <v>2.2321141897785051</v>
      </c>
      <c r="P23" s="231">
        <v>1.373298221359166</v>
      </c>
      <c r="Q23" s="231">
        <v>1.2234009748868</v>
      </c>
      <c r="R23" s="231">
        <v>0.94224102330122039</v>
      </c>
      <c r="S23" s="231">
        <v>0.9085255224954889</v>
      </c>
      <c r="T23" s="231">
        <v>1.1249427227328139</v>
      </c>
      <c r="U23" s="231">
        <v>1.0657079570931169</v>
      </c>
      <c r="V23" s="231">
        <v>1.1668804990180051</v>
      </c>
      <c r="W23" s="231">
        <v>1.0738635948554001</v>
      </c>
      <c r="DA23" s="73" t="s">
        <v>1960</v>
      </c>
    </row>
    <row r="24" spans="1:105" ht="12" customHeight="1" x14ac:dyDescent="0.3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1961</v>
      </c>
    </row>
    <row r="25" spans="1:105" ht="12" customHeight="1" x14ac:dyDescent="0.3">
      <c r="A25" s="64" t="s">
        <v>162</v>
      </c>
      <c r="B25" s="231">
        <v>12.656497025929671</v>
      </c>
      <c r="C25" s="231">
        <v>10.47821389984156</v>
      </c>
      <c r="D25" s="231">
        <v>14.872124241203061</v>
      </c>
      <c r="E25" s="231">
        <v>18.704774515886111</v>
      </c>
      <c r="F25" s="231">
        <v>16.696294894188611</v>
      </c>
      <c r="G25" s="231">
        <v>17.946068972416541</v>
      </c>
      <c r="H25" s="231">
        <v>17.56542154286522</v>
      </c>
      <c r="I25" s="231">
        <v>16.231338335745289</v>
      </c>
      <c r="J25" s="231">
        <v>20.089536785487329</v>
      </c>
      <c r="K25" s="231">
        <v>14.23593398787693</v>
      </c>
      <c r="L25" s="231">
        <v>11.170716411933441</v>
      </c>
      <c r="M25" s="231">
        <v>9.5427737280814231</v>
      </c>
      <c r="N25" s="231">
        <v>11.349753350526671</v>
      </c>
      <c r="O25" s="231">
        <v>12.719806843304809</v>
      </c>
      <c r="P25" s="231">
        <v>15.61540205542126</v>
      </c>
      <c r="Q25" s="231">
        <v>14.047039212479451</v>
      </c>
      <c r="R25" s="231">
        <v>17.74642382459184</v>
      </c>
      <c r="S25" s="231">
        <v>17.13777146145134</v>
      </c>
      <c r="T25" s="231">
        <v>15.46485720632997</v>
      </c>
      <c r="U25" s="231">
        <v>18.10621577218037</v>
      </c>
      <c r="V25" s="231">
        <v>18.619454865455111</v>
      </c>
      <c r="W25" s="231">
        <v>20.629965257641281</v>
      </c>
      <c r="DA25" s="73" t="s">
        <v>1962</v>
      </c>
    </row>
    <row r="26" spans="1:105" ht="12" customHeight="1" x14ac:dyDescent="0.3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1963</v>
      </c>
    </row>
    <row r="27" spans="1:105" ht="12" customHeight="1" x14ac:dyDescent="0.3">
      <c r="A27" s="64" t="s">
        <v>73</v>
      </c>
      <c r="B27" s="231">
        <v>14.036724297323939</v>
      </c>
      <c r="C27" s="231">
        <v>13.00302609814651</v>
      </c>
      <c r="D27" s="231">
        <v>17.364263880454541</v>
      </c>
      <c r="E27" s="231">
        <v>20.054510052401021</v>
      </c>
      <c r="F27" s="231">
        <v>24.72367487657738</v>
      </c>
      <c r="G27" s="231">
        <v>28.667108737635761</v>
      </c>
      <c r="H27" s="231">
        <v>33.339341594535583</v>
      </c>
      <c r="I27" s="231">
        <v>34.983358850377137</v>
      </c>
      <c r="J27" s="231">
        <v>47.572160124380133</v>
      </c>
      <c r="K27" s="231">
        <v>43.949569520171508</v>
      </c>
      <c r="L27" s="231">
        <v>28.432446429536309</v>
      </c>
      <c r="M27" s="231">
        <v>29.195141815120689</v>
      </c>
      <c r="N27" s="231">
        <v>28.768662737360199</v>
      </c>
      <c r="O27" s="231">
        <v>38.770250124660087</v>
      </c>
      <c r="P27" s="231">
        <v>36.151770998509193</v>
      </c>
      <c r="Q27" s="231">
        <v>34.00770214634278</v>
      </c>
      <c r="R27" s="231">
        <v>37.069329642712688</v>
      </c>
      <c r="S27" s="231">
        <v>39.641122893621862</v>
      </c>
      <c r="T27" s="231">
        <v>41.255819863859926</v>
      </c>
      <c r="U27" s="231">
        <v>39.757225082487523</v>
      </c>
      <c r="V27" s="231">
        <v>40.547335087899391</v>
      </c>
      <c r="W27" s="231">
        <v>46.078351138111323</v>
      </c>
      <c r="DA27" s="73" t="s">
        <v>1964</v>
      </c>
    </row>
    <row r="28" spans="1:105" ht="12" customHeight="1" x14ac:dyDescent="0.3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6.5041054718049631</v>
      </c>
      <c r="G28" s="231">
        <v>7.4676962007580121</v>
      </c>
      <c r="H28" s="231">
        <v>7.8596496654350849</v>
      </c>
      <c r="I28" s="231">
        <v>7.0321762181330829</v>
      </c>
      <c r="J28" s="231">
        <v>10.45737485402757</v>
      </c>
      <c r="K28" s="231">
        <v>9.9686705718268378</v>
      </c>
      <c r="L28" s="231">
        <v>7.1743775878847806</v>
      </c>
      <c r="M28" s="231">
        <v>7.6347790340568968</v>
      </c>
      <c r="N28" s="231">
        <v>5.991790594956691</v>
      </c>
      <c r="O28" s="231">
        <v>5.407598861943649</v>
      </c>
      <c r="P28" s="231">
        <v>2.5425825764680381</v>
      </c>
      <c r="Q28" s="231">
        <v>3.761364542545591</v>
      </c>
      <c r="R28" s="231">
        <v>4.0954641344217881</v>
      </c>
      <c r="S28" s="231">
        <v>3.8164538900114731</v>
      </c>
      <c r="T28" s="231">
        <v>4.2990169578635031</v>
      </c>
      <c r="U28" s="231">
        <v>4.0166623541889974</v>
      </c>
      <c r="V28" s="231">
        <v>3.8347897620440632</v>
      </c>
      <c r="W28" s="231">
        <v>3.9116133242279152</v>
      </c>
      <c r="DA28" s="73" t="s">
        <v>1965</v>
      </c>
    </row>
    <row r="29" spans="1:105" ht="12" customHeight="1" x14ac:dyDescent="0.3">
      <c r="A29" s="60" t="s">
        <v>1870</v>
      </c>
      <c r="B29" s="264">
        <v>19.920394548940479</v>
      </c>
      <c r="C29" s="264">
        <v>19.217548589403648</v>
      </c>
      <c r="D29" s="264">
        <v>20.645355377868501</v>
      </c>
      <c r="E29" s="264">
        <v>20.140689568793022</v>
      </c>
      <c r="F29" s="264">
        <v>22.5673742300283</v>
      </c>
      <c r="G29" s="264">
        <v>23.898332111173001</v>
      </c>
      <c r="H29" s="264">
        <v>25.82492524447974</v>
      </c>
      <c r="I29" s="264">
        <v>24.497813248257891</v>
      </c>
      <c r="J29" s="264">
        <v>26.275136095313719</v>
      </c>
      <c r="K29" s="264">
        <v>19.936687533119251</v>
      </c>
      <c r="L29" s="264">
        <v>18.933499544003631</v>
      </c>
      <c r="M29" s="264">
        <v>17.031837445771298</v>
      </c>
      <c r="N29" s="264">
        <v>17.765805664543699</v>
      </c>
      <c r="O29" s="264">
        <v>15.809958305941841</v>
      </c>
      <c r="P29" s="264">
        <v>16.652062237185721</v>
      </c>
      <c r="Q29" s="264">
        <v>14.925194390576451</v>
      </c>
      <c r="R29" s="264">
        <v>16.63761285810266</v>
      </c>
      <c r="S29" s="264">
        <v>12.3750881151434</v>
      </c>
      <c r="T29" s="264">
        <v>12.30473035804232</v>
      </c>
      <c r="U29" s="264">
        <v>12.62886620218039</v>
      </c>
      <c r="V29" s="264">
        <v>9.9355632181103228</v>
      </c>
      <c r="W29" s="264">
        <v>10.39331421711551</v>
      </c>
      <c r="DA29" s="72" t="s">
        <v>1966</v>
      </c>
    </row>
    <row r="30" spans="1:105" ht="12" customHeight="1" x14ac:dyDescent="0.3">
      <c r="A30" s="132" t="s">
        <v>1872</v>
      </c>
      <c r="B30" s="318">
        <v>4.6939143979160152</v>
      </c>
      <c r="C30" s="318">
        <v>4.5283002700993311</v>
      </c>
      <c r="D30" s="318">
        <v>4.8647395321506863</v>
      </c>
      <c r="E30" s="318">
        <v>4.7458233077990304</v>
      </c>
      <c r="F30" s="318">
        <v>5.317631764834843</v>
      </c>
      <c r="G30" s="318">
        <v>5.6312501696298014</v>
      </c>
      <c r="H30" s="318">
        <v>6.0868526113724766</v>
      </c>
      <c r="I30" s="318">
        <v>5.7725080716120427</v>
      </c>
      <c r="J30" s="318">
        <v>6.3385435455778936</v>
      </c>
      <c r="K30" s="318">
        <v>4.8984134385857434</v>
      </c>
      <c r="L30" s="318">
        <v>4.6270955951203083</v>
      </c>
      <c r="M30" s="318">
        <v>4.1424502230580176</v>
      </c>
      <c r="N30" s="318">
        <v>4.3024476137234293</v>
      </c>
      <c r="O30" s="318">
        <v>3.81407852071123</v>
      </c>
      <c r="P30" s="318">
        <v>4.0033891884935828</v>
      </c>
      <c r="Q30" s="318">
        <v>3.577132164979187</v>
      </c>
      <c r="R30" s="318">
        <v>3.97648398733021</v>
      </c>
      <c r="S30" s="318">
        <v>2.950348326558017</v>
      </c>
      <c r="T30" s="318">
        <v>2.9270119234952818</v>
      </c>
      <c r="U30" s="318">
        <v>2.9980803540216838</v>
      </c>
      <c r="V30" s="318">
        <v>2.3544353035976822</v>
      </c>
      <c r="W30" s="318">
        <v>2.4589141424495748</v>
      </c>
      <c r="DA30" s="139" t="s">
        <v>1967</v>
      </c>
    </row>
    <row r="31" spans="1:105" ht="12" customHeight="1" x14ac:dyDescent="0.3">
      <c r="J31" s="131"/>
    </row>
    <row r="32" spans="1:105" ht="15" customHeight="1" x14ac:dyDescent="0.3">
      <c r="A32" s="34" t="s">
        <v>53</v>
      </c>
      <c r="B32" s="225">
        <v>231.1217044408092</v>
      </c>
      <c r="C32" s="225">
        <v>222.08707038371219</v>
      </c>
      <c r="D32" s="225">
        <v>233.85524001584599</v>
      </c>
      <c r="E32" s="225">
        <v>260.88914027878462</v>
      </c>
      <c r="F32" s="225">
        <v>288.0094301634274</v>
      </c>
      <c r="G32" s="225">
        <v>313.69815774404378</v>
      </c>
      <c r="H32" s="225">
        <v>311.36862166456172</v>
      </c>
      <c r="I32" s="225">
        <v>317.88068358422032</v>
      </c>
      <c r="J32" s="225">
        <v>301.75784867197638</v>
      </c>
      <c r="K32" s="225">
        <v>321.53817667056342</v>
      </c>
      <c r="L32" s="225">
        <v>362.66232005927748</v>
      </c>
      <c r="M32" s="225">
        <v>321.24160841909293</v>
      </c>
      <c r="N32" s="225">
        <v>310.19740148634179</v>
      </c>
      <c r="O32" s="225">
        <v>338.64438828481929</v>
      </c>
      <c r="P32" s="225">
        <v>330.4168834814576</v>
      </c>
      <c r="Q32" s="225">
        <v>327.82403277441512</v>
      </c>
      <c r="R32" s="225">
        <v>346.76400614471862</v>
      </c>
      <c r="S32" s="225">
        <v>331.42498230721549</v>
      </c>
      <c r="T32" s="225">
        <v>326.98008801365557</v>
      </c>
      <c r="U32" s="225">
        <v>300.59543713643211</v>
      </c>
      <c r="V32" s="225">
        <v>254.5429923479866</v>
      </c>
      <c r="W32" s="225">
        <v>284.60917282834049</v>
      </c>
      <c r="DA32" s="89" t="s">
        <v>1968</v>
      </c>
    </row>
    <row r="33" spans="1:105" ht="12" customHeight="1" x14ac:dyDescent="0.3">
      <c r="A33" s="55" t="s">
        <v>92</v>
      </c>
      <c r="B33" s="261">
        <v>0.82541474459647646</v>
      </c>
      <c r="C33" s="261">
        <v>0.7976176368625657</v>
      </c>
      <c r="D33" s="261">
        <v>0.83559452519147248</v>
      </c>
      <c r="E33" s="261">
        <v>0.92615287866719509</v>
      </c>
      <c r="F33" s="261">
        <v>1.022015751925766</v>
      </c>
      <c r="G33" s="261">
        <v>1.112166331087536</v>
      </c>
      <c r="H33" s="261">
        <v>1.106012533526594</v>
      </c>
      <c r="I33" s="261">
        <v>1.1347303161162869</v>
      </c>
      <c r="J33" s="261">
        <v>1.0756934858659259</v>
      </c>
      <c r="K33" s="261">
        <v>1.1500052175242801</v>
      </c>
      <c r="L33" s="261">
        <v>1.2934086022899061</v>
      </c>
      <c r="M33" s="261">
        <v>1.147435262033885</v>
      </c>
      <c r="N33" s="261">
        <v>1.108438402639407</v>
      </c>
      <c r="O33" s="261">
        <v>1.2154578319260121</v>
      </c>
      <c r="P33" s="261">
        <v>1.1833527758850939</v>
      </c>
      <c r="Q33" s="261">
        <v>1.1729037417915571</v>
      </c>
      <c r="R33" s="261">
        <v>1.2309065872524361</v>
      </c>
      <c r="S33" s="261">
        <v>1.1823634016713009</v>
      </c>
      <c r="T33" s="261">
        <v>1.1700825631071989</v>
      </c>
      <c r="U33" s="261">
        <v>1.0642574522954651</v>
      </c>
      <c r="V33" s="261">
        <v>0.90628169281629667</v>
      </c>
      <c r="W33" s="261">
        <v>1.013165288536904</v>
      </c>
      <c r="DA33" s="67" t="s">
        <v>1969</v>
      </c>
    </row>
    <row r="34" spans="1:105" ht="12" customHeight="1" x14ac:dyDescent="0.3">
      <c r="A34" s="202" t="s">
        <v>93</v>
      </c>
      <c r="B34" s="226">
        <v>0.30443581198945963</v>
      </c>
      <c r="C34" s="226">
        <v>0.29418346900754611</v>
      </c>
      <c r="D34" s="226">
        <v>0.30819039693187811</v>
      </c>
      <c r="E34" s="226">
        <v>0.34159082508425848</v>
      </c>
      <c r="F34" s="226">
        <v>0.37694770700473262</v>
      </c>
      <c r="G34" s="226">
        <v>0.41019773669962339</v>
      </c>
      <c r="H34" s="226">
        <v>0.40792804577206421</v>
      </c>
      <c r="I34" s="226">
        <v>0.41851995913254592</v>
      </c>
      <c r="J34" s="226">
        <v>0.396745541517388</v>
      </c>
      <c r="K34" s="226">
        <v>0.42415376570511282</v>
      </c>
      <c r="L34" s="226">
        <v>0.47704490457676318</v>
      </c>
      <c r="M34" s="226">
        <v>0.42320589496301952</v>
      </c>
      <c r="N34" s="226">
        <v>0.408822773468624</v>
      </c>
      <c r="O34" s="226">
        <v>0.44829450215629579</v>
      </c>
      <c r="P34" s="226">
        <v>0.43645326855976962</v>
      </c>
      <c r="Q34" s="226">
        <v>0.43259937547196609</v>
      </c>
      <c r="R34" s="226">
        <v>0.45605677317187959</v>
      </c>
      <c r="S34" s="226">
        <v>0.43608835995581108</v>
      </c>
      <c r="T34" s="226">
        <v>0.43155884666004157</v>
      </c>
      <c r="U34" s="226">
        <v>0.39636137738983651</v>
      </c>
      <c r="V34" s="226">
        <v>0.33426178154667407</v>
      </c>
      <c r="W34" s="226">
        <v>0.37368341105422992</v>
      </c>
      <c r="DA34" s="174" t="s">
        <v>1970</v>
      </c>
    </row>
    <row r="35" spans="1:105" ht="12" customHeight="1" x14ac:dyDescent="0.3">
      <c r="A35" s="202" t="s">
        <v>94</v>
      </c>
      <c r="B35" s="226">
        <v>5.9386344455413091</v>
      </c>
      <c r="C35" s="226">
        <v>5.7386418205540668</v>
      </c>
      <c r="D35" s="226">
        <v>6.0118751964307906</v>
      </c>
      <c r="E35" s="226">
        <v>6.6634179036613777</v>
      </c>
      <c r="F35" s="226">
        <v>7.3531251870710372</v>
      </c>
      <c r="G35" s="226">
        <v>8.0017340690910874</v>
      </c>
      <c r="H35" s="226">
        <v>7.9574591704349391</v>
      </c>
      <c r="I35" s="226">
        <v>8.164075800442065</v>
      </c>
      <c r="J35" s="226">
        <v>7.7393218740365386</v>
      </c>
      <c r="K35" s="226">
        <v>8.2739745589117888</v>
      </c>
      <c r="L35" s="226">
        <v>9.3057228841645596</v>
      </c>
      <c r="M35" s="226">
        <v>8.2554844285879945</v>
      </c>
      <c r="N35" s="226">
        <v>7.9723414217199151</v>
      </c>
      <c r="O35" s="226">
        <v>8.744888306190294</v>
      </c>
      <c r="P35" s="226">
        <v>8.5139011655694432</v>
      </c>
      <c r="Q35" s="226">
        <v>8.4387232090369952</v>
      </c>
      <c r="R35" s="226">
        <v>8.8334486374801209</v>
      </c>
      <c r="S35" s="226">
        <v>8.5067828873656399</v>
      </c>
      <c r="T35" s="226">
        <v>8.4184255962046173</v>
      </c>
      <c r="U35" s="226">
        <v>7.6378653125132896</v>
      </c>
      <c r="V35" s="226">
        <v>6.5059075488822513</v>
      </c>
      <c r="W35" s="226">
        <v>7.2894485116976186</v>
      </c>
      <c r="DA35" s="174" t="s">
        <v>1971</v>
      </c>
    </row>
    <row r="36" spans="1:105" ht="12" customHeight="1" x14ac:dyDescent="0.3">
      <c r="A36" s="202" t="s">
        <v>95</v>
      </c>
      <c r="B36" s="226">
        <v>3.3155799311154381</v>
      </c>
      <c r="C36" s="226">
        <v>3.2039226907414919</v>
      </c>
      <c r="D36" s="226">
        <v>3.356470739602786</v>
      </c>
      <c r="E36" s="226">
        <v>3.7202314566781141</v>
      </c>
      <c r="F36" s="226">
        <v>4.1052997157513964</v>
      </c>
      <c r="G36" s="226">
        <v>4.4674224582925701</v>
      </c>
      <c r="H36" s="226">
        <v>4.4427034817698257</v>
      </c>
      <c r="I36" s="226">
        <v>4.5580589491198431</v>
      </c>
      <c r="J36" s="226">
        <v>4.3209159481543606</v>
      </c>
      <c r="K36" s="226">
        <v>4.6194161721276146</v>
      </c>
      <c r="L36" s="226">
        <v>5.1954482671386826</v>
      </c>
      <c r="M36" s="226">
        <v>4.6090930068296876</v>
      </c>
      <c r="N36" s="226">
        <v>4.4524478714825264</v>
      </c>
      <c r="O36" s="226">
        <v>4.8823305144871174</v>
      </c>
      <c r="P36" s="226">
        <v>4.7533688255986499</v>
      </c>
      <c r="Q36" s="226">
        <v>4.7113964620482403</v>
      </c>
      <c r="R36" s="226">
        <v>4.9668686305220344</v>
      </c>
      <c r="S36" s="226">
        <v>4.7493946425481406</v>
      </c>
      <c r="T36" s="226">
        <v>4.7000641669939256</v>
      </c>
      <c r="U36" s="226">
        <v>4.3167320551253514</v>
      </c>
      <c r="V36" s="226">
        <v>3.6404115777069528</v>
      </c>
      <c r="W36" s="226">
        <v>4.069748595559652</v>
      </c>
      <c r="DA36" s="174" t="s">
        <v>1972</v>
      </c>
    </row>
    <row r="37" spans="1:105" ht="12" customHeight="1" x14ac:dyDescent="0.3">
      <c r="A37" s="56" t="s">
        <v>96</v>
      </c>
      <c r="B37" s="262">
        <v>3.698619897704277</v>
      </c>
      <c r="C37" s="262">
        <v>3.7244053084508</v>
      </c>
      <c r="D37" s="262">
        <v>3.335671680772371</v>
      </c>
      <c r="E37" s="262">
        <v>3.377916779319218</v>
      </c>
      <c r="F37" s="262">
        <v>3.5759143363924299</v>
      </c>
      <c r="G37" s="262">
        <v>3.844188569157601</v>
      </c>
      <c r="H37" s="262">
        <v>3.9354025819525491</v>
      </c>
      <c r="I37" s="262">
        <v>3.8513430212251669</v>
      </c>
      <c r="J37" s="262">
        <v>3.262360087491039</v>
      </c>
      <c r="K37" s="262">
        <v>3.24446397387729</v>
      </c>
      <c r="L37" s="262">
        <v>4.4421927855647736</v>
      </c>
      <c r="M37" s="262">
        <v>3.7449243875422429</v>
      </c>
      <c r="N37" s="262">
        <v>3.673618111891475</v>
      </c>
      <c r="O37" s="262">
        <v>3.388273113485142</v>
      </c>
      <c r="P37" s="262">
        <v>3.554291678485733</v>
      </c>
      <c r="Q37" s="262">
        <v>3.4038887518787591</v>
      </c>
      <c r="R37" s="262">
        <v>3.6587225131291259</v>
      </c>
      <c r="S37" s="262">
        <v>3.1873419807466932</v>
      </c>
      <c r="T37" s="262">
        <v>3.0850600418951202</v>
      </c>
      <c r="U37" s="262">
        <v>2.9103612582545622</v>
      </c>
      <c r="V37" s="262">
        <v>2.3401595485537339</v>
      </c>
      <c r="W37" s="262">
        <v>2.5976384872542342</v>
      </c>
      <c r="DA37" s="68" t="s">
        <v>1973</v>
      </c>
    </row>
    <row r="38" spans="1:105" ht="12" customHeight="1" x14ac:dyDescent="0.3">
      <c r="A38" s="37" t="s">
        <v>160</v>
      </c>
      <c r="B38" s="228">
        <v>1.9235169826267589E-2</v>
      </c>
      <c r="C38" s="228">
        <v>6.3499051374712673E-3</v>
      </c>
      <c r="D38" s="228">
        <v>7.5100685399612007E-3</v>
      </c>
      <c r="E38" s="228">
        <v>2.4699031252705329E-2</v>
      </c>
      <c r="F38" s="228">
        <v>2.8414698341302679E-2</v>
      </c>
      <c r="G38" s="228">
        <v>1.941007888162212E-2</v>
      </c>
      <c r="H38" s="228">
        <v>1.8873938523124141E-2</v>
      </c>
      <c r="I38" s="228">
        <v>2.0781970742638781E-2</v>
      </c>
      <c r="J38" s="228">
        <v>1.116636723274861E-2</v>
      </c>
      <c r="K38" s="228">
        <v>1.379826908930025E-2</v>
      </c>
      <c r="L38" s="228">
        <v>1.1873345071196801E-2</v>
      </c>
      <c r="M38" s="228">
        <v>1.28674289891844E-2</v>
      </c>
      <c r="N38" s="228">
        <v>1.217826292181011E-2</v>
      </c>
      <c r="O38" s="228">
        <v>2.9882322852213369E-2</v>
      </c>
      <c r="P38" s="228">
        <v>1.285824326120359E-2</v>
      </c>
      <c r="Q38" s="228">
        <v>2.7441279331064949E-2</v>
      </c>
      <c r="R38" s="228">
        <v>1.3383211316525701E-2</v>
      </c>
      <c r="S38" s="228">
        <v>1.663508094261772E-2</v>
      </c>
      <c r="T38" s="228">
        <v>1.7706553892993668E-2</v>
      </c>
      <c r="U38" s="228">
        <v>1.464141578494017E-2</v>
      </c>
      <c r="V38" s="228">
        <v>3.6017445022391098E-2</v>
      </c>
      <c r="W38" s="228">
        <v>3.3569692424741102E-2</v>
      </c>
      <c r="DA38" s="69" t="s">
        <v>1974</v>
      </c>
    </row>
    <row r="39" spans="1:105" ht="12" customHeight="1" x14ac:dyDescent="0.3">
      <c r="A39" s="37" t="s">
        <v>162</v>
      </c>
      <c r="B39" s="228">
        <v>0.74749134778816895</v>
      </c>
      <c r="C39" s="228">
        <v>0.63047816096456333</v>
      </c>
      <c r="D39" s="228">
        <v>0.91016000693924104</v>
      </c>
      <c r="E39" s="228">
        <v>1.271816918662094</v>
      </c>
      <c r="F39" s="228">
        <v>1.2443365927152921</v>
      </c>
      <c r="G39" s="228">
        <v>1.3851939483292799</v>
      </c>
      <c r="H39" s="228">
        <v>1.2570926728900691</v>
      </c>
      <c r="I39" s="228">
        <v>1.310902719897401</v>
      </c>
      <c r="J39" s="228">
        <v>1.42776637371821</v>
      </c>
      <c r="K39" s="228">
        <v>1.529236683974071</v>
      </c>
      <c r="L39" s="228">
        <v>1.397297014207797</v>
      </c>
      <c r="M39" s="228">
        <v>1.2212697557500349</v>
      </c>
      <c r="N39" s="228">
        <v>1.272937665203357</v>
      </c>
      <c r="O39" s="228">
        <v>1.761543143727047</v>
      </c>
      <c r="P39" s="228">
        <v>1.8316083325903101</v>
      </c>
      <c r="Q39" s="228">
        <v>1.843962890150062</v>
      </c>
      <c r="R39" s="228">
        <v>2.110151021701431</v>
      </c>
      <c r="S39" s="228">
        <v>2.3551484063379728</v>
      </c>
      <c r="T39" s="228">
        <v>2.2509538575156798</v>
      </c>
      <c r="U39" s="228">
        <v>2.1585158200218708</v>
      </c>
      <c r="V39" s="228">
        <v>1.932669640819406</v>
      </c>
      <c r="W39" s="228">
        <v>2.213018632267628</v>
      </c>
      <c r="DA39" s="69" t="s">
        <v>1975</v>
      </c>
    </row>
    <row r="40" spans="1:105" ht="12" customHeight="1" x14ac:dyDescent="0.3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1976</v>
      </c>
    </row>
    <row r="41" spans="1:105" ht="12" customHeight="1" x14ac:dyDescent="0.3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1.6934198600634859E-2</v>
      </c>
      <c r="M41" s="228">
        <v>1.5987312715185671E-2</v>
      </c>
      <c r="N41" s="228">
        <v>2.1814124892438259E-2</v>
      </c>
      <c r="O41" s="228">
        <v>2.5430413949979351E-2</v>
      </c>
      <c r="P41" s="228">
        <v>4.2961843600087472E-2</v>
      </c>
      <c r="Q41" s="228">
        <v>5.4055380233211471E-2</v>
      </c>
      <c r="R41" s="228">
        <v>7.7464458757943083E-2</v>
      </c>
      <c r="S41" s="228">
        <v>6.5529898088924704E-2</v>
      </c>
      <c r="T41" s="228">
        <v>6.0281527817207317E-2</v>
      </c>
      <c r="U41" s="228">
        <v>6.0791315770916017E-2</v>
      </c>
      <c r="V41" s="228">
        <v>4.189017294001493E-2</v>
      </c>
      <c r="W41" s="228">
        <v>2.4251297781745351E-2</v>
      </c>
      <c r="DA41" s="69" t="s">
        <v>1977</v>
      </c>
    </row>
    <row r="42" spans="1:105" ht="12" customHeight="1" x14ac:dyDescent="0.3">
      <c r="A42" s="37" t="s">
        <v>38</v>
      </c>
      <c r="B42" s="228">
        <v>2.9318933800898401</v>
      </c>
      <c r="C42" s="228">
        <v>3.0875772423487651</v>
      </c>
      <c r="D42" s="228">
        <v>2.4180016052931692</v>
      </c>
      <c r="E42" s="228">
        <v>2.0814008294044188</v>
      </c>
      <c r="F42" s="228">
        <v>2.303163045335836</v>
      </c>
      <c r="G42" s="228">
        <v>2.439584541946699</v>
      </c>
      <c r="H42" s="228">
        <v>2.6594359705393562</v>
      </c>
      <c r="I42" s="228">
        <v>2.519658330585127</v>
      </c>
      <c r="J42" s="228">
        <v>1.823427346540081</v>
      </c>
      <c r="K42" s="228">
        <v>1.7014290208139189</v>
      </c>
      <c r="L42" s="228">
        <v>3.0160882276851471</v>
      </c>
      <c r="M42" s="228">
        <v>2.4947998900878381</v>
      </c>
      <c r="N42" s="228">
        <v>2.3666880588738701</v>
      </c>
      <c r="O42" s="228">
        <v>1.5714172329559031</v>
      </c>
      <c r="P42" s="228">
        <v>1.666863259034131</v>
      </c>
      <c r="Q42" s="228">
        <v>1.478429202164421</v>
      </c>
      <c r="R42" s="228">
        <v>1.457723821353226</v>
      </c>
      <c r="S42" s="228">
        <v>0.75002859537717781</v>
      </c>
      <c r="T42" s="228">
        <v>0.75611810266923851</v>
      </c>
      <c r="U42" s="228">
        <v>0.67641270667683406</v>
      </c>
      <c r="V42" s="228">
        <v>0.32958228977192289</v>
      </c>
      <c r="W42" s="228">
        <v>0.3267988647801186</v>
      </c>
      <c r="DA42" s="69" t="s">
        <v>1978</v>
      </c>
    </row>
    <row r="43" spans="1:105" ht="12" customHeight="1" x14ac:dyDescent="0.3">
      <c r="A43" s="57" t="s">
        <v>1885</v>
      </c>
      <c r="B43" s="263">
        <f t="shared" ref="B43:W43" si="1">B44+B55</f>
        <v>15.654284956391578</v>
      </c>
      <c r="C43" s="263">
        <f t="shared" si="1"/>
        <v>15.421855364217025</v>
      </c>
      <c r="D43" s="263">
        <f t="shared" si="1"/>
        <v>14.495970204915068</v>
      </c>
      <c r="E43" s="263">
        <f t="shared" si="1"/>
        <v>15.077582627671822</v>
      </c>
      <c r="F43" s="263">
        <f t="shared" si="1"/>
        <v>16.018033099885486</v>
      </c>
      <c r="G43" s="263">
        <f t="shared" si="1"/>
        <v>17.265962508881714</v>
      </c>
      <c r="H43" s="263">
        <f t="shared" si="1"/>
        <v>17.535464750254729</v>
      </c>
      <c r="I43" s="263">
        <f t="shared" si="1"/>
        <v>17.306053925724434</v>
      </c>
      <c r="J43" s="263">
        <f t="shared" si="1"/>
        <v>15.025967120749197</v>
      </c>
      <c r="K43" s="263">
        <f t="shared" si="1"/>
        <v>15.218863016121505</v>
      </c>
      <c r="L43" s="263">
        <f t="shared" si="1"/>
        <v>19.88186795727297</v>
      </c>
      <c r="M43" s="263">
        <f t="shared" si="1"/>
        <v>16.982566691362965</v>
      </c>
      <c r="N43" s="263">
        <f t="shared" si="1"/>
        <v>16.557908962725229</v>
      </c>
      <c r="O43" s="263">
        <f t="shared" si="1"/>
        <v>15.713477434565167</v>
      </c>
      <c r="P43" s="263">
        <f t="shared" si="1"/>
        <v>16.089823974511823</v>
      </c>
      <c r="Q43" s="263">
        <f t="shared" si="1"/>
        <v>15.450422320498959</v>
      </c>
      <c r="R43" s="263">
        <f t="shared" si="1"/>
        <v>16.32257465313155</v>
      </c>
      <c r="S43" s="263">
        <f t="shared" si="1"/>
        <v>13.752905782814942</v>
      </c>
      <c r="T43" s="263">
        <f t="shared" si="1"/>
        <v>13.482964540775708</v>
      </c>
      <c r="U43" s="263">
        <f t="shared" si="1"/>
        <v>12.452120427022013</v>
      </c>
      <c r="V43" s="263">
        <f t="shared" si="1"/>
        <v>9.6349148728904908</v>
      </c>
      <c r="W43" s="263">
        <f t="shared" si="1"/>
        <v>10.59402382806579</v>
      </c>
      <c r="DA43" s="70"/>
    </row>
    <row r="44" spans="1:105" ht="12" customHeight="1" x14ac:dyDescent="0.3">
      <c r="A44" s="60" t="s">
        <v>1886</v>
      </c>
      <c r="B44" s="264">
        <v>4.9484478661500173</v>
      </c>
      <c r="C44" s="264">
        <v>4.7125408755866154</v>
      </c>
      <c r="D44" s="264">
        <v>5.1427979114415763</v>
      </c>
      <c r="E44" s="264">
        <v>5.851679747318844</v>
      </c>
      <c r="F44" s="264">
        <v>6.5225852018593198</v>
      </c>
      <c r="G44" s="264">
        <v>7.1230813852934247</v>
      </c>
      <c r="H44" s="264">
        <v>7.0288108599719994</v>
      </c>
      <c r="I44" s="264">
        <v>7.2327917539061533</v>
      </c>
      <c r="J44" s="264">
        <v>7.0078135487016153</v>
      </c>
      <c r="K44" s="264">
        <v>7.5451262869818958</v>
      </c>
      <c r="L44" s="264">
        <v>8.2381883652361694</v>
      </c>
      <c r="M44" s="264">
        <v>7.3599887993162749</v>
      </c>
      <c r="N44" s="264">
        <v>7.0903924627266912</v>
      </c>
      <c r="O44" s="264">
        <v>7.9741709654623802</v>
      </c>
      <c r="P44" s="264">
        <v>7.7044673203016609</v>
      </c>
      <c r="Q44" s="264">
        <v>7.6956038432291116</v>
      </c>
      <c r="R44" s="264">
        <v>8.1454148460357008</v>
      </c>
      <c r="S44" s="264">
        <v>7.9616896341615426</v>
      </c>
      <c r="T44" s="264">
        <v>7.8626800861185053</v>
      </c>
      <c r="U44" s="264">
        <v>7.2259390896681808</v>
      </c>
      <c r="V44" s="264">
        <v>6.2049239393006221</v>
      </c>
      <c r="W44" s="264">
        <v>6.954501337669563</v>
      </c>
      <c r="DA44" s="72" t="s">
        <v>1979</v>
      </c>
    </row>
    <row r="45" spans="1:105" ht="12" customHeight="1" x14ac:dyDescent="0.3">
      <c r="A45" s="64" t="s">
        <v>30</v>
      </c>
      <c r="B45" s="231">
        <v>0.45291273711594771</v>
      </c>
      <c r="C45" s="231">
        <v>0.50732730336006615</v>
      </c>
      <c r="D45" s="231">
        <v>0.41956788757185942</v>
      </c>
      <c r="E45" s="231">
        <v>0.49448978225889367</v>
      </c>
      <c r="F45" s="231">
        <v>0.5756691678123399</v>
      </c>
      <c r="G45" s="231">
        <v>0.4374701093161002</v>
      </c>
      <c r="H45" s="231">
        <v>0.29810532823802949</v>
      </c>
      <c r="I45" s="231">
        <v>0.44815841542775181</v>
      </c>
      <c r="J45" s="231">
        <v>0.40058015686709991</v>
      </c>
      <c r="K45" s="231">
        <v>0.46728475210787868</v>
      </c>
      <c r="L45" s="231">
        <v>0.40728220752010208</v>
      </c>
      <c r="M45" s="231">
        <v>0.3822832287683291</v>
      </c>
      <c r="N45" s="231">
        <v>0.3371294842013508</v>
      </c>
      <c r="O45" s="231">
        <v>0.40082370916044691</v>
      </c>
      <c r="P45" s="231">
        <v>0.36437912762810182</v>
      </c>
      <c r="Q45" s="231">
        <v>0.4400908675664959</v>
      </c>
      <c r="R45" s="231">
        <v>0.37040278144364269</v>
      </c>
      <c r="S45" s="231">
        <v>0.36318276017600098</v>
      </c>
      <c r="T45" s="231">
        <v>0.35688467389020212</v>
      </c>
      <c r="U45" s="231">
        <v>0.28370752860831849</v>
      </c>
      <c r="V45" s="231">
        <v>0.30597682233593532</v>
      </c>
      <c r="W45" s="231">
        <v>0.26556283714954659</v>
      </c>
      <c r="DA45" s="73" t="s">
        <v>1980</v>
      </c>
    </row>
    <row r="46" spans="1:105" ht="12" customHeight="1" x14ac:dyDescent="0.3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1981</v>
      </c>
    </row>
    <row r="47" spans="1:105" ht="12" customHeight="1" x14ac:dyDescent="0.3">
      <c r="A47" s="64" t="s">
        <v>33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1.71399343071371E-2</v>
      </c>
      <c r="K47" s="231">
        <v>1.8292474411501659E-2</v>
      </c>
      <c r="L47" s="231">
        <v>1.99067078781495E-2</v>
      </c>
      <c r="M47" s="231">
        <v>1.9668260145568661E-2</v>
      </c>
      <c r="N47" s="231">
        <v>1.9755095646822169E-2</v>
      </c>
      <c r="O47" s="231">
        <v>1.9483337994690559E-2</v>
      </c>
      <c r="P47" s="231">
        <v>1.9591439085639029E-2</v>
      </c>
      <c r="Q47" s="231">
        <v>1.9706136669294799E-2</v>
      </c>
      <c r="R47" s="231">
        <v>1.987799296835201E-2</v>
      </c>
      <c r="S47" s="231">
        <v>1.9696587126954601E-2</v>
      </c>
      <c r="T47" s="231">
        <v>1.373025258698643E-2</v>
      </c>
      <c r="U47" s="231">
        <v>1.372216322063281E-2</v>
      </c>
      <c r="V47" s="231">
        <v>1.162535151589097E-2</v>
      </c>
      <c r="W47" s="231">
        <v>1.1669092018926439E-2</v>
      </c>
      <c r="DA47" s="73" t="s">
        <v>1982</v>
      </c>
    </row>
    <row r="48" spans="1:105" ht="12" customHeight="1" x14ac:dyDescent="0.3">
      <c r="A48" s="64" t="s">
        <v>160</v>
      </c>
      <c r="B48" s="231">
        <v>4.8636998190214643E-2</v>
      </c>
      <c r="C48" s="231">
        <v>1.6341383641549741E-2</v>
      </c>
      <c r="D48" s="231">
        <v>1.5448147969474659E-2</v>
      </c>
      <c r="E48" s="231">
        <v>4.6236295836156772E-2</v>
      </c>
      <c r="F48" s="231">
        <v>4.4575928714165512E-2</v>
      </c>
      <c r="G48" s="231">
        <v>2.965654012969391E-2</v>
      </c>
      <c r="H48" s="231">
        <v>2.980597818682737E-2</v>
      </c>
      <c r="I48" s="231">
        <v>2.9400458604768469E-2</v>
      </c>
      <c r="J48" s="231">
        <v>1.3229444622662749E-2</v>
      </c>
      <c r="K48" s="231">
        <v>1.355757297676362E-2</v>
      </c>
      <c r="L48" s="231">
        <v>1.5919610648162451E-2</v>
      </c>
      <c r="M48" s="231">
        <v>1.5416260481196931E-2</v>
      </c>
      <c r="N48" s="231">
        <v>1.56445484834313E-2</v>
      </c>
      <c r="O48" s="231">
        <v>2.8667638670739071E-2</v>
      </c>
      <c r="P48" s="231">
        <v>1.503397578408365E-2</v>
      </c>
      <c r="Q48" s="231">
        <v>2.9672322743871101E-2</v>
      </c>
      <c r="R48" s="231">
        <v>1.5217689116471891E-2</v>
      </c>
      <c r="S48" s="231">
        <v>1.555734166400979E-2</v>
      </c>
      <c r="T48" s="231">
        <v>1.529414114932855E-2</v>
      </c>
      <c r="U48" s="231">
        <v>1.412712773102014E-2</v>
      </c>
      <c r="V48" s="231">
        <v>3.3098352069398408E-2</v>
      </c>
      <c r="W48" s="231">
        <v>3.0327719333922771E-2</v>
      </c>
      <c r="DA48" s="73" t="s">
        <v>1983</v>
      </c>
    </row>
    <row r="49" spans="1:105" ht="12" customHeight="1" x14ac:dyDescent="0.3">
      <c r="A49" s="64" t="s">
        <v>70</v>
      </c>
      <c r="B49" s="231">
        <v>0.63788331927467457</v>
      </c>
      <c r="C49" s="231">
        <v>0.71452118899104577</v>
      </c>
      <c r="D49" s="231">
        <v>0.8301022301147547</v>
      </c>
      <c r="E49" s="231">
        <v>0.59684842050023557</v>
      </c>
      <c r="F49" s="231">
        <v>0.55915432579622704</v>
      </c>
      <c r="G49" s="231">
        <v>0.57412518843832427</v>
      </c>
      <c r="H49" s="231">
        <v>0.36387258715220239</v>
      </c>
      <c r="I49" s="231">
        <v>0.40676491619944638</v>
      </c>
      <c r="J49" s="231">
        <v>0.30176998369814417</v>
      </c>
      <c r="K49" s="231">
        <v>0.18203410684240359</v>
      </c>
      <c r="L49" s="231">
        <v>0.30476655072822201</v>
      </c>
      <c r="M49" s="231">
        <v>0.1505579887965767</v>
      </c>
      <c r="N49" s="231">
        <v>0.3478131703698788</v>
      </c>
      <c r="O49" s="231">
        <v>0.28337075813947588</v>
      </c>
      <c r="P49" s="231">
        <v>0.17996365027049541</v>
      </c>
      <c r="Q49" s="231">
        <v>0.16593258579485529</v>
      </c>
      <c r="R49" s="231">
        <v>0.1217310470479024</v>
      </c>
      <c r="S49" s="231">
        <v>0.11157318287458839</v>
      </c>
      <c r="T49" s="231">
        <v>0.1351420257107305</v>
      </c>
      <c r="U49" s="231">
        <v>0.11731923815015501</v>
      </c>
      <c r="V49" s="231">
        <v>0.10635521788211751</v>
      </c>
      <c r="W49" s="231">
        <v>9.9443493065774324E-2</v>
      </c>
      <c r="DA49" s="73" t="s">
        <v>1984</v>
      </c>
    </row>
    <row r="50" spans="1:105" ht="12" customHeight="1" x14ac:dyDescent="0.3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1985</v>
      </c>
    </row>
    <row r="51" spans="1:105" ht="12" customHeight="1" x14ac:dyDescent="0.3">
      <c r="A51" s="64" t="s">
        <v>162</v>
      </c>
      <c r="B51" s="231">
        <v>1.8060309788219771</v>
      </c>
      <c r="C51" s="231">
        <v>1.550386305833638</v>
      </c>
      <c r="D51" s="231">
        <v>1.788951455791713</v>
      </c>
      <c r="E51" s="231">
        <v>2.2749717055839369</v>
      </c>
      <c r="F51" s="231">
        <v>1.865277753645924</v>
      </c>
      <c r="G51" s="231">
        <v>2.0223301445171802</v>
      </c>
      <c r="H51" s="231">
        <v>1.896952366468948</v>
      </c>
      <c r="I51" s="231">
        <v>1.772091439928499</v>
      </c>
      <c r="J51" s="231">
        <v>1.616349015197166</v>
      </c>
      <c r="K51" s="231">
        <v>1.435754994023098</v>
      </c>
      <c r="L51" s="231">
        <v>1.7901786384382721</v>
      </c>
      <c r="M51" s="231">
        <v>1.3981286946369169</v>
      </c>
      <c r="N51" s="231">
        <v>1.5625470814633819</v>
      </c>
      <c r="O51" s="231">
        <v>1.6148014851035251</v>
      </c>
      <c r="P51" s="231">
        <v>2.0463179159685501</v>
      </c>
      <c r="Q51" s="231">
        <v>1.9052310625337829</v>
      </c>
      <c r="R51" s="231">
        <v>2.2927156641457258</v>
      </c>
      <c r="S51" s="231">
        <v>2.1046362066739941</v>
      </c>
      <c r="T51" s="231">
        <v>1.857829814760273</v>
      </c>
      <c r="U51" s="231">
        <v>1.984754348686506</v>
      </c>
      <c r="V51" s="231">
        <v>1.697068535062711</v>
      </c>
      <c r="W51" s="231">
        <v>1.9104063280231229</v>
      </c>
      <c r="DA51" s="73" t="s">
        <v>1986</v>
      </c>
    </row>
    <row r="52" spans="1:105" ht="12" customHeight="1" x14ac:dyDescent="0.3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1987</v>
      </c>
    </row>
    <row r="53" spans="1:105" ht="12" customHeight="1" x14ac:dyDescent="0.3">
      <c r="A53" s="64" t="s">
        <v>73</v>
      </c>
      <c r="B53" s="231">
        <v>2.002983832747204</v>
      </c>
      <c r="C53" s="231">
        <v>1.9239646937603161</v>
      </c>
      <c r="D53" s="231">
        <v>2.0887281899937751</v>
      </c>
      <c r="E53" s="231">
        <v>2.4391335431396208</v>
      </c>
      <c r="F53" s="231">
        <v>2.762081110085445</v>
      </c>
      <c r="G53" s="231">
        <v>3.2304767269857448</v>
      </c>
      <c r="H53" s="231">
        <v>3.6004341131203428</v>
      </c>
      <c r="I53" s="231">
        <v>3.819383804117694</v>
      </c>
      <c r="J53" s="231">
        <v>3.8201735596757271</v>
      </c>
      <c r="K53" s="231">
        <v>4.4165488501291028</v>
      </c>
      <c r="L53" s="231">
        <v>4.5333760538318666</v>
      </c>
      <c r="M53" s="231">
        <v>4.2502072881541544</v>
      </c>
      <c r="N53" s="231">
        <v>3.9606490651870021</v>
      </c>
      <c r="O53" s="231">
        <v>4.9219503291506044</v>
      </c>
      <c r="P53" s="231">
        <v>4.7375031667889971</v>
      </c>
      <c r="Q53" s="231">
        <v>4.6125400174755047</v>
      </c>
      <c r="R53" s="231">
        <v>4.789101938017283</v>
      </c>
      <c r="S53" s="231">
        <v>4.8682025374648399</v>
      </c>
      <c r="T53" s="231">
        <v>4.9561590613384858</v>
      </c>
      <c r="U53" s="231">
        <v>4.366828119737451</v>
      </c>
      <c r="V53" s="231">
        <v>3.695683201014937</v>
      </c>
      <c r="W53" s="231">
        <v>4.2670151161070864</v>
      </c>
      <c r="DA53" s="73" t="s">
        <v>1988</v>
      </c>
    </row>
    <row r="54" spans="1:105" ht="12" customHeight="1" x14ac:dyDescent="0.3">
      <c r="A54" s="64" t="s">
        <v>79</v>
      </c>
      <c r="B54" s="231">
        <v>0</v>
      </c>
      <c r="C54" s="231">
        <v>0</v>
      </c>
      <c r="D54" s="231">
        <v>0</v>
      </c>
      <c r="E54" s="231">
        <v>0</v>
      </c>
      <c r="F54" s="231">
        <v>0.71582691580521807</v>
      </c>
      <c r="G54" s="231">
        <v>0.82902267590638046</v>
      </c>
      <c r="H54" s="231">
        <v>0.83964048680564862</v>
      </c>
      <c r="I54" s="231">
        <v>0.75699271962799342</v>
      </c>
      <c r="J54" s="231">
        <v>0.83857145433367908</v>
      </c>
      <c r="K54" s="231">
        <v>1.011653536491147</v>
      </c>
      <c r="L54" s="231">
        <v>1.1667585961913931</v>
      </c>
      <c r="M54" s="231">
        <v>1.143727078333532</v>
      </c>
      <c r="N54" s="231">
        <v>0.84685401737482457</v>
      </c>
      <c r="O54" s="231">
        <v>0.70507370724289875</v>
      </c>
      <c r="P54" s="231">
        <v>0.34167804477579389</v>
      </c>
      <c r="Q54" s="231">
        <v>0.52243085044530735</v>
      </c>
      <c r="R54" s="231">
        <v>0.53636773329632326</v>
      </c>
      <c r="S54" s="231">
        <v>0.4788410181811551</v>
      </c>
      <c r="T54" s="231">
        <v>0.52764011668249933</v>
      </c>
      <c r="U54" s="231">
        <v>0.44548056353409787</v>
      </c>
      <c r="V54" s="231">
        <v>0.35511645941963238</v>
      </c>
      <c r="W54" s="231">
        <v>0.37007675197118323</v>
      </c>
      <c r="DA54" s="73" t="s">
        <v>1989</v>
      </c>
    </row>
    <row r="55" spans="1:105" ht="12" customHeight="1" x14ac:dyDescent="0.3">
      <c r="A55" s="60" t="s">
        <v>1898</v>
      </c>
      <c r="B55" s="264">
        <v>10.705837090241561</v>
      </c>
      <c r="C55" s="264">
        <v>10.70931448863041</v>
      </c>
      <c r="D55" s="264">
        <v>9.3531722934734915</v>
      </c>
      <c r="E55" s="264">
        <v>9.2259028803529777</v>
      </c>
      <c r="F55" s="264">
        <v>9.4954478980261641</v>
      </c>
      <c r="G55" s="264">
        <v>10.142881123588291</v>
      </c>
      <c r="H55" s="264">
        <v>10.506653890282729</v>
      </c>
      <c r="I55" s="264">
        <v>10.07326217181828</v>
      </c>
      <c r="J55" s="264">
        <v>8.0181535720475825</v>
      </c>
      <c r="K55" s="264">
        <v>7.673736729139609</v>
      </c>
      <c r="L55" s="264">
        <v>11.643679592036801</v>
      </c>
      <c r="M55" s="264">
        <v>9.6225778920466905</v>
      </c>
      <c r="N55" s="264">
        <v>9.4675164999985384</v>
      </c>
      <c r="O55" s="264">
        <v>7.7393064691027869</v>
      </c>
      <c r="P55" s="264">
        <v>8.3853566542101632</v>
      </c>
      <c r="Q55" s="264">
        <v>7.7548184772698461</v>
      </c>
      <c r="R55" s="264">
        <v>8.1771598070958493</v>
      </c>
      <c r="S55" s="264">
        <v>5.7912161486534002</v>
      </c>
      <c r="T55" s="264">
        <v>5.6202844546572033</v>
      </c>
      <c r="U55" s="264">
        <v>5.2261813373538324</v>
      </c>
      <c r="V55" s="264">
        <v>3.4299909335898682</v>
      </c>
      <c r="W55" s="264">
        <v>3.6395224903962271</v>
      </c>
      <c r="DA55" s="72" t="s">
        <v>1990</v>
      </c>
    </row>
    <row r="56" spans="1:105" ht="12" customHeight="1" x14ac:dyDescent="0.3">
      <c r="A56" s="57" t="s">
        <v>1900</v>
      </c>
      <c r="B56" s="263">
        <f t="shared" ref="B56:W56" si="2">B57+B68</f>
        <v>179.33885773546533</v>
      </c>
      <c r="C56" s="263">
        <f t="shared" si="2"/>
        <v>171.85253711059949</v>
      </c>
      <c r="D56" s="263">
        <f t="shared" si="2"/>
        <v>182.71335172164655</v>
      </c>
      <c r="E56" s="263">
        <f t="shared" si="2"/>
        <v>204.96742473006321</v>
      </c>
      <c r="F56" s="263">
        <f t="shared" si="2"/>
        <v>226.83629049546036</v>
      </c>
      <c r="G56" s="263">
        <f t="shared" si="2"/>
        <v>247.25056505671313</v>
      </c>
      <c r="H56" s="263">
        <f t="shared" si="2"/>
        <v>245.00881999992004</v>
      </c>
      <c r="I56" s="263">
        <f t="shared" si="2"/>
        <v>250.59142484612039</v>
      </c>
      <c r="J56" s="263">
        <f t="shared" si="2"/>
        <v>239.19256069813417</v>
      </c>
      <c r="K56" s="263">
        <f t="shared" si="2"/>
        <v>255.54746325076681</v>
      </c>
      <c r="L56" s="263">
        <f t="shared" si="2"/>
        <v>285.77711135940751</v>
      </c>
      <c r="M56" s="263">
        <f t="shared" si="2"/>
        <v>253.6992309965307</v>
      </c>
      <c r="N56" s="263">
        <f t="shared" si="2"/>
        <v>244.81472457652168</v>
      </c>
      <c r="O56" s="263">
        <f t="shared" si="2"/>
        <v>269.31162031399441</v>
      </c>
      <c r="P56" s="263">
        <f t="shared" si="2"/>
        <v>262.08139142871732</v>
      </c>
      <c r="Q56" s="263">
        <f t="shared" si="2"/>
        <v>260.49511556013698</v>
      </c>
      <c r="R56" s="263">
        <f t="shared" si="2"/>
        <v>275.65715219819674</v>
      </c>
      <c r="S56" s="263">
        <f t="shared" si="2"/>
        <v>264.88410257460424</v>
      </c>
      <c r="T56" s="263">
        <f t="shared" si="2"/>
        <v>261.38539597465785</v>
      </c>
      <c r="U56" s="263">
        <f t="shared" si="2"/>
        <v>240.34401449671287</v>
      </c>
      <c r="V56" s="263">
        <f t="shared" si="2"/>
        <v>204.19503287578368</v>
      </c>
      <c r="W56" s="263">
        <f t="shared" si="2"/>
        <v>228.43870799079943</v>
      </c>
      <c r="DA56" s="70"/>
    </row>
    <row r="57" spans="1:105" ht="12" customHeight="1" x14ac:dyDescent="0.3">
      <c r="A57" s="60" t="s">
        <v>1901</v>
      </c>
      <c r="B57" s="264">
        <v>157.1859910424123</v>
      </c>
      <c r="C57" s="264">
        <v>149.69247487157489</v>
      </c>
      <c r="D57" s="264">
        <v>163.3594630693207</v>
      </c>
      <c r="E57" s="264">
        <v>185.87688609130441</v>
      </c>
      <c r="F57" s="264">
        <v>207.188000529649</v>
      </c>
      <c r="G57" s="264">
        <v>226.2625851799088</v>
      </c>
      <c r="H57" s="264">
        <v>223.26810966969879</v>
      </c>
      <c r="I57" s="264">
        <v>229.74750277113679</v>
      </c>
      <c r="J57" s="264">
        <v>222.60113625287491</v>
      </c>
      <c r="K57" s="264">
        <v>239.6687173511896</v>
      </c>
      <c r="L57" s="264">
        <v>261.68363042514892</v>
      </c>
      <c r="M57" s="264">
        <v>233.7878795076935</v>
      </c>
      <c r="N57" s="264">
        <v>225.2242311689655</v>
      </c>
      <c r="O57" s="264">
        <v>253.29719537351099</v>
      </c>
      <c r="P57" s="264">
        <v>244.7301384095822</v>
      </c>
      <c r="Q57" s="264">
        <v>244.44859266727769</v>
      </c>
      <c r="R57" s="264">
        <v>258.73670687407508</v>
      </c>
      <c r="S57" s="264">
        <v>252.90072955571961</v>
      </c>
      <c r="T57" s="264">
        <v>249.7557203825879</v>
      </c>
      <c r="U57" s="264">
        <v>229.529829907107</v>
      </c>
      <c r="V57" s="264">
        <v>197.09758395425499</v>
      </c>
      <c r="W57" s="264">
        <v>220.9076895495038</v>
      </c>
      <c r="DA57" s="72" t="s">
        <v>1991</v>
      </c>
    </row>
    <row r="58" spans="1:105" ht="12" customHeight="1" x14ac:dyDescent="0.3">
      <c r="A58" s="64" t="s">
        <v>30</v>
      </c>
      <c r="B58" s="231">
        <v>14.386639884859511</v>
      </c>
      <c r="C58" s="231">
        <v>16.11510257731976</v>
      </c>
      <c r="D58" s="231">
        <v>13.32745054640025</v>
      </c>
      <c r="E58" s="231">
        <v>15.70732249528251</v>
      </c>
      <c r="F58" s="231">
        <v>18.285961801097859</v>
      </c>
      <c r="G58" s="231">
        <v>13.896109354746709</v>
      </c>
      <c r="H58" s="231">
        <v>9.4692280734432916</v>
      </c>
      <c r="I58" s="231">
        <v>14.235620254763891</v>
      </c>
      <c r="J58" s="231">
        <v>12.72431086519024</v>
      </c>
      <c r="K58" s="231">
        <v>14.843162714014969</v>
      </c>
      <c r="L58" s="231">
        <v>12.937199532991469</v>
      </c>
      <c r="M58" s="231">
        <v>12.14311432558222</v>
      </c>
      <c r="N58" s="231">
        <v>10.70881890992526</v>
      </c>
      <c r="O58" s="231">
        <v>12.732047232155381</v>
      </c>
      <c r="P58" s="231">
        <v>11.574395818775001</v>
      </c>
      <c r="Q58" s="231">
        <v>13.97935696975928</v>
      </c>
      <c r="R58" s="231">
        <v>11.765735410562771</v>
      </c>
      <c r="S58" s="231">
        <v>11.536393558531801</v>
      </c>
      <c r="T58" s="231">
        <v>11.33633670004172</v>
      </c>
      <c r="U58" s="231">
        <v>9.0118862028524678</v>
      </c>
      <c r="V58" s="231">
        <v>9.7192637683179459</v>
      </c>
      <c r="W58" s="231">
        <v>8.4355254153385406</v>
      </c>
      <c r="DA58" s="73" t="s">
        <v>1992</v>
      </c>
    </row>
    <row r="59" spans="1:105" ht="12" customHeight="1" x14ac:dyDescent="0.3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1993</v>
      </c>
    </row>
    <row r="60" spans="1:105" ht="12" customHeight="1" x14ac:dyDescent="0.3">
      <c r="A60" s="64" t="s">
        <v>33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0.54444497210906084</v>
      </c>
      <c r="K60" s="231">
        <v>0.58105506954181763</v>
      </c>
      <c r="L60" s="231">
        <v>0.63233072083533703</v>
      </c>
      <c r="M60" s="231">
        <v>0.62475649874159278</v>
      </c>
      <c r="N60" s="231">
        <v>0.62751480289905692</v>
      </c>
      <c r="O60" s="231">
        <v>0.61888250100781772</v>
      </c>
      <c r="P60" s="231">
        <v>0.6223163003673573</v>
      </c>
      <c r="Q60" s="231">
        <v>0.62595963537759969</v>
      </c>
      <c r="R60" s="231">
        <v>0.63141860017118134</v>
      </c>
      <c r="S60" s="231">
        <v>0.62565629697385206</v>
      </c>
      <c r="T60" s="231">
        <v>0.43613743511603942</v>
      </c>
      <c r="U60" s="231">
        <v>0.43588047877304231</v>
      </c>
      <c r="V60" s="231">
        <v>0.36927587168124271</v>
      </c>
      <c r="W60" s="231">
        <v>0.3706652758953104</v>
      </c>
      <c r="DA60" s="73" t="s">
        <v>1994</v>
      </c>
    </row>
    <row r="61" spans="1:105" ht="12" customHeight="1" x14ac:dyDescent="0.3">
      <c r="A61" s="64" t="s">
        <v>160</v>
      </c>
      <c r="B61" s="231">
        <v>1.5449399425126999</v>
      </c>
      <c r="C61" s="231">
        <v>0.51907924508452141</v>
      </c>
      <c r="D61" s="231">
        <v>0.49070587667743049</v>
      </c>
      <c r="E61" s="231">
        <v>1.4686823383249801</v>
      </c>
      <c r="F61" s="231">
        <v>1.4159412650381979</v>
      </c>
      <c r="G61" s="231">
        <v>0.94203127470792403</v>
      </c>
      <c r="H61" s="231">
        <v>0.94677813064039873</v>
      </c>
      <c r="I61" s="231">
        <v>0.93389692038676375</v>
      </c>
      <c r="J61" s="231">
        <v>0.42022941742575809</v>
      </c>
      <c r="K61" s="231">
        <v>0.43065231808543247</v>
      </c>
      <c r="L61" s="231">
        <v>0.50568175000045434</v>
      </c>
      <c r="M61" s="231">
        <v>0.4896929799909614</v>
      </c>
      <c r="N61" s="231">
        <v>0.4969444812384059</v>
      </c>
      <c r="O61" s="231">
        <v>0.91061911071759416</v>
      </c>
      <c r="P61" s="231">
        <v>0.47754981902383359</v>
      </c>
      <c r="Q61" s="231">
        <v>0.94253260480531731</v>
      </c>
      <c r="R61" s="231">
        <v>0.48338541899381299</v>
      </c>
      <c r="S61" s="231">
        <v>0.49417438226854649</v>
      </c>
      <c r="T61" s="231">
        <v>0.48581389533161262</v>
      </c>
      <c r="U61" s="231">
        <v>0.44874405733828682</v>
      </c>
      <c r="V61" s="231">
        <v>1.0513594186750079</v>
      </c>
      <c r="W61" s="231">
        <v>0.96335108472460562</v>
      </c>
      <c r="DA61" s="73" t="s">
        <v>1995</v>
      </c>
    </row>
    <row r="62" spans="1:105" ht="12" customHeight="1" x14ac:dyDescent="0.3">
      <c r="A62" s="64" t="s">
        <v>70</v>
      </c>
      <c r="B62" s="231">
        <v>20.26217602401908</v>
      </c>
      <c r="C62" s="231">
        <v>22.696555415009701</v>
      </c>
      <c r="D62" s="231">
        <v>26.367953191880449</v>
      </c>
      <c r="E62" s="231">
        <v>18.958714533536899</v>
      </c>
      <c r="F62" s="231">
        <v>17.7613727017625</v>
      </c>
      <c r="G62" s="231">
        <v>18.23691775039384</v>
      </c>
      <c r="H62" s="231">
        <v>11.55830570954055</v>
      </c>
      <c r="I62" s="231">
        <v>12.920767926335371</v>
      </c>
      <c r="J62" s="231">
        <v>9.5856347762939969</v>
      </c>
      <c r="K62" s="231">
        <v>5.7822598644057646</v>
      </c>
      <c r="L62" s="231">
        <v>9.6808198466611692</v>
      </c>
      <c r="M62" s="231">
        <v>4.7824302323618504</v>
      </c>
      <c r="N62" s="231">
        <v>11.04818305880791</v>
      </c>
      <c r="O62" s="231">
        <v>9.0011887879598298</v>
      </c>
      <c r="P62" s="231">
        <v>5.7164924203569116</v>
      </c>
      <c r="Q62" s="231">
        <v>5.2707997840718743</v>
      </c>
      <c r="R62" s="231">
        <v>3.8667509062274878</v>
      </c>
      <c r="S62" s="231">
        <v>3.5440893383692802</v>
      </c>
      <c r="T62" s="231">
        <v>4.2927466990467336</v>
      </c>
      <c r="U62" s="231">
        <v>3.7266110941813948</v>
      </c>
      <c r="V62" s="231">
        <v>3.3783422150790239</v>
      </c>
      <c r="W62" s="231">
        <v>3.1587933091481259</v>
      </c>
      <c r="DA62" s="73" t="s">
        <v>1996</v>
      </c>
    </row>
    <row r="63" spans="1:105" ht="12" customHeight="1" x14ac:dyDescent="0.3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1997</v>
      </c>
    </row>
    <row r="64" spans="1:105" ht="12" customHeight="1" x14ac:dyDescent="0.3">
      <c r="A64" s="64" t="s">
        <v>162</v>
      </c>
      <c r="B64" s="231">
        <v>57.368042856698104</v>
      </c>
      <c r="C64" s="231">
        <v>49.247565008833227</v>
      </c>
      <c r="D64" s="231">
        <v>56.825516831030903</v>
      </c>
      <c r="E64" s="231">
        <v>72.263807118548584</v>
      </c>
      <c r="F64" s="231">
        <v>59.249999233458759</v>
      </c>
      <c r="G64" s="231">
        <v>64.238722237604549</v>
      </c>
      <c r="H64" s="231">
        <v>60.25613399371953</v>
      </c>
      <c r="I64" s="231">
        <v>56.289963385964107</v>
      </c>
      <c r="J64" s="231">
        <v>51.342851070968813</v>
      </c>
      <c r="K64" s="231">
        <v>45.606335104263103</v>
      </c>
      <c r="L64" s="231">
        <v>56.864497926862761</v>
      </c>
      <c r="M64" s="231">
        <v>44.41114677081972</v>
      </c>
      <c r="N64" s="231">
        <v>49.633848470013298</v>
      </c>
      <c r="O64" s="231">
        <v>51.293694232700219</v>
      </c>
      <c r="P64" s="231">
        <v>65.000686742530434</v>
      </c>
      <c r="Q64" s="231">
        <v>60.519104339308413</v>
      </c>
      <c r="R64" s="231">
        <v>72.827438743452475</v>
      </c>
      <c r="S64" s="231">
        <v>66.853150094350369</v>
      </c>
      <c r="T64" s="231">
        <v>59.013417645326328</v>
      </c>
      <c r="U64" s="231">
        <v>63.045138134747852</v>
      </c>
      <c r="V64" s="231">
        <v>53.906882878462589</v>
      </c>
      <c r="W64" s="231">
        <v>60.683495125440388</v>
      </c>
      <c r="DA64" s="73" t="s">
        <v>1998</v>
      </c>
    </row>
    <row r="65" spans="1:105" ht="12" customHeight="1" x14ac:dyDescent="0.3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1999</v>
      </c>
    </row>
    <row r="66" spans="1:105" ht="12" customHeight="1" x14ac:dyDescent="0.3">
      <c r="A66" s="64" t="s">
        <v>73</v>
      </c>
      <c r="B66" s="231">
        <v>63.624192334322927</v>
      </c>
      <c r="C66" s="231">
        <v>61.114172625327733</v>
      </c>
      <c r="D66" s="231">
        <v>66.347836623331673</v>
      </c>
      <c r="E66" s="231">
        <v>77.478359605611459</v>
      </c>
      <c r="F66" s="231">
        <v>87.736694085067086</v>
      </c>
      <c r="G66" s="231">
        <v>102.6151430924884</v>
      </c>
      <c r="H66" s="231">
        <v>114.366730652058</v>
      </c>
      <c r="I66" s="231">
        <v>121.321603189621</v>
      </c>
      <c r="J66" s="231">
        <v>121.3466895426408</v>
      </c>
      <c r="K66" s="231">
        <v>140.29037523939499</v>
      </c>
      <c r="L66" s="231">
        <v>144.00135700407111</v>
      </c>
      <c r="M66" s="231">
        <v>135.00658444724959</v>
      </c>
      <c r="N66" s="231">
        <v>125.80885265888119</v>
      </c>
      <c r="O66" s="231">
        <v>156.34430457301929</v>
      </c>
      <c r="P66" s="231">
        <v>150.48539470976809</v>
      </c>
      <c r="Q66" s="231">
        <v>146.51597702569251</v>
      </c>
      <c r="R66" s="231">
        <v>152.1244145017254</v>
      </c>
      <c r="S66" s="231">
        <v>154.63702177829489</v>
      </c>
      <c r="T66" s="231">
        <v>157.4309348895755</v>
      </c>
      <c r="U66" s="231">
        <v>138.71101086224849</v>
      </c>
      <c r="V66" s="231">
        <v>117.392289914592</v>
      </c>
      <c r="W66" s="231">
        <v>135.54048015869569</v>
      </c>
      <c r="DA66" s="73" t="s">
        <v>2000</v>
      </c>
    </row>
    <row r="67" spans="1:105" ht="12" customHeight="1" x14ac:dyDescent="0.3">
      <c r="A67" s="64" t="s">
        <v>79</v>
      </c>
      <c r="B67" s="231">
        <v>0</v>
      </c>
      <c r="C67" s="231">
        <v>0</v>
      </c>
      <c r="D67" s="231">
        <v>0</v>
      </c>
      <c r="E67" s="231">
        <v>0</v>
      </c>
      <c r="F67" s="231">
        <v>22.738031443224571</v>
      </c>
      <c r="G67" s="231">
        <v>26.333661469967371</v>
      </c>
      <c r="H67" s="231">
        <v>26.670933110297089</v>
      </c>
      <c r="I67" s="231">
        <v>24.045651094065679</v>
      </c>
      <c r="J67" s="231">
        <v>26.636975608246299</v>
      </c>
      <c r="K67" s="231">
        <v>32.134877041483492</v>
      </c>
      <c r="L67" s="231">
        <v>37.061743643726608</v>
      </c>
      <c r="M67" s="231">
        <v>36.330154252947487</v>
      </c>
      <c r="N67" s="231">
        <v>26.900068787200311</v>
      </c>
      <c r="O67" s="231">
        <v>22.396458935950911</v>
      </c>
      <c r="P67" s="231">
        <v>10.853302598760511</v>
      </c>
      <c r="Q67" s="231">
        <v>16.594862308262709</v>
      </c>
      <c r="R67" s="231">
        <v>17.037563292942028</v>
      </c>
      <c r="S67" s="231">
        <v>15.2102441069308</v>
      </c>
      <c r="T67" s="231">
        <v>16.76033311814998</v>
      </c>
      <c r="U67" s="231">
        <v>14.15055907696547</v>
      </c>
      <c r="V67" s="231">
        <v>11.280169887447149</v>
      </c>
      <c r="W67" s="231">
        <v>11.755379180261111</v>
      </c>
      <c r="DA67" s="73" t="s">
        <v>2001</v>
      </c>
    </row>
    <row r="68" spans="1:105" ht="12" customHeight="1" x14ac:dyDescent="0.3">
      <c r="A68" s="60" t="s">
        <v>1913</v>
      </c>
      <c r="B68" s="264">
        <v>22.152866693053038</v>
      </c>
      <c r="C68" s="264">
        <v>22.16006223902459</v>
      </c>
      <c r="D68" s="264">
        <v>19.35388865232586</v>
      </c>
      <c r="E68" s="264">
        <v>19.09053863875879</v>
      </c>
      <c r="F68" s="264">
        <v>19.648289965811362</v>
      </c>
      <c r="G68" s="264">
        <v>20.987979876804339</v>
      </c>
      <c r="H68" s="264">
        <v>21.740710330221241</v>
      </c>
      <c r="I68" s="264">
        <v>20.843922074983599</v>
      </c>
      <c r="J68" s="264">
        <v>16.591424445259261</v>
      </c>
      <c r="K68" s="264">
        <v>15.878745899577201</v>
      </c>
      <c r="L68" s="264">
        <v>24.09348093425859</v>
      </c>
      <c r="M68" s="264">
        <v>19.911351488837191</v>
      </c>
      <c r="N68" s="264">
        <v>19.590493407556181</v>
      </c>
      <c r="O68" s="264">
        <v>16.01442494048343</v>
      </c>
      <c r="P68" s="264">
        <v>17.35125301913515</v>
      </c>
      <c r="Q68" s="264">
        <v>16.046522892859301</v>
      </c>
      <c r="R68" s="264">
        <v>16.92044532412163</v>
      </c>
      <c r="S68" s="264">
        <v>11.98337301888461</v>
      </c>
      <c r="T68" s="264">
        <v>11.62967559206994</v>
      </c>
      <c r="U68" s="264">
        <v>10.81418458960586</v>
      </c>
      <c r="V68" s="264">
        <v>7.0974489215286978</v>
      </c>
      <c r="W68" s="264">
        <v>7.531018441295636</v>
      </c>
      <c r="DA68" s="72" t="s">
        <v>2002</v>
      </c>
    </row>
    <row r="69" spans="1:105" ht="12" customHeight="1" x14ac:dyDescent="0.3">
      <c r="A69" s="57" t="s">
        <v>1915</v>
      </c>
      <c r="B69" s="263">
        <f t="shared" ref="B69:W69" si="3">B70+B81</f>
        <v>22.045876918005245</v>
      </c>
      <c r="C69" s="263">
        <f t="shared" si="3"/>
        <v>21.053906983279241</v>
      </c>
      <c r="D69" s="263">
        <f t="shared" si="3"/>
        <v>22.798115550355057</v>
      </c>
      <c r="E69" s="263">
        <f t="shared" si="3"/>
        <v>25.814823077639446</v>
      </c>
      <c r="F69" s="263">
        <f t="shared" si="3"/>
        <v>28.721803869936231</v>
      </c>
      <c r="G69" s="263">
        <f t="shared" si="3"/>
        <v>31.345921014120528</v>
      </c>
      <c r="H69" s="263">
        <f t="shared" si="3"/>
        <v>30.974831100930921</v>
      </c>
      <c r="I69" s="263">
        <f t="shared" si="3"/>
        <v>31.8564767663396</v>
      </c>
      <c r="J69" s="263">
        <f t="shared" si="3"/>
        <v>30.744283916027729</v>
      </c>
      <c r="K69" s="263">
        <f t="shared" si="3"/>
        <v>33.059836715528945</v>
      </c>
      <c r="L69" s="263">
        <f t="shared" si="3"/>
        <v>36.289523298862363</v>
      </c>
      <c r="M69" s="263">
        <f t="shared" si="3"/>
        <v>32.379667751242508</v>
      </c>
      <c r="N69" s="263">
        <f t="shared" si="3"/>
        <v>31.209099365893003</v>
      </c>
      <c r="O69" s="263">
        <f t="shared" si="3"/>
        <v>34.940046268014861</v>
      </c>
      <c r="P69" s="263">
        <f t="shared" si="3"/>
        <v>33.804300364129787</v>
      </c>
      <c r="Q69" s="263">
        <f t="shared" si="3"/>
        <v>33.718983353551593</v>
      </c>
      <c r="R69" s="263">
        <f t="shared" si="3"/>
        <v>35.638276151834617</v>
      </c>
      <c r="S69" s="263">
        <f t="shared" si="3"/>
        <v>34.726002677508944</v>
      </c>
      <c r="T69" s="263">
        <f t="shared" si="3"/>
        <v>34.306536283361211</v>
      </c>
      <c r="U69" s="263">
        <f t="shared" si="3"/>
        <v>31.473724757118582</v>
      </c>
      <c r="V69" s="263">
        <f t="shared" si="3"/>
        <v>26.986022449806477</v>
      </c>
      <c r="W69" s="263">
        <f t="shared" si="3"/>
        <v>30.232756715372751</v>
      </c>
      <c r="DA69" s="70"/>
    </row>
    <row r="70" spans="1:105" ht="12" customHeight="1" x14ac:dyDescent="0.3">
      <c r="A70" s="60" t="s">
        <v>1916</v>
      </c>
      <c r="B70" s="264">
        <v>17.828966576569869</v>
      </c>
      <c r="C70" s="264">
        <v>16.979007566451742</v>
      </c>
      <c r="D70" s="264">
        <v>18.529198357399761</v>
      </c>
      <c r="E70" s="264">
        <v>21.083257913134009</v>
      </c>
      <c r="F70" s="264">
        <v>23.50049080081661</v>
      </c>
      <c r="G70" s="264">
        <v>25.664043226424781</v>
      </c>
      <c r="H70" s="264">
        <v>25.324392069016699</v>
      </c>
      <c r="I70" s="264">
        <v>26.059323230985331</v>
      </c>
      <c r="J70" s="264">
        <v>25.248739991645479</v>
      </c>
      <c r="K70" s="264">
        <v>27.184646181037639</v>
      </c>
      <c r="L70" s="264">
        <v>29.681708080630241</v>
      </c>
      <c r="M70" s="264">
        <v>26.51760670341887</v>
      </c>
      <c r="N70" s="264">
        <v>25.54626696129462</v>
      </c>
      <c r="O70" s="264">
        <v>28.730468919680561</v>
      </c>
      <c r="P70" s="264">
        <v>27.758742551086801</v>
      </c>
      <c r="Q70" s="264">
        <v>27.726807964575411</v>
      </c>
      <c r="R70" s="264">
        <v>29.347450548216791</v>
      </c>
      <c r="S70" s="264">
        <v>28.685499417199601</v>
      </c>
      <c r="T70" s="264">
        <v>28.3287738396916</v>
      </c>
      <c r="U70" s="264">
        <v>26.034633484833829</v>
      </c>
      <c r="V70" s="264">
        <v>22.355975957774241</v>
      </c>
      <c r="W70" s="264">
        <v>25.056659231309389</v>
      </c>
      <c r="DA70" s="72" t="s">
        <v>2003</v>
      </c>
    </row>
    <row r="71" spans="1:105" ht="12" customHeight="1" x14ac:dyDescent="0.3">
      <c r="A71" s="64" t="s">
        <v>30</v>
      </c>
      <c r="B71" s="231">
        <v>1.6318179499030421</v>
      </c>
      <c r="C71" s="231">
        <v>1.8278704312237639</v>
      </c>
      <c r="D71" s="231">
        <v>1.5116784184574319</v>
      </c>
      <c r="E71" s="231">
        <v>1.781617597844539</v>
      </c>
      <c r="F71" s="231">
        <v>2.0741021487356308</v>
      </c>
      <c r="G71" s="231">
        <v>1.576179070330064</v>
      </c>
      <c r="H71" s="231">
        <v>1.0740559620340739</v>
      </c>
      <c r="I71" s="231">
        <v>1.614688408526455</v>
      </c>
      <c r="J71" s="231">
        <v>1.443266741653519</v>
      </c>
      <c r="K71" s="231">
        <v>1.683599474506323</v>
      </c>
      <c r="L71" s="231">
        <v>1.46741383591801</v>
      </c>
      <c r="M71" s="231">
        <v>1.377343986003535</v>
      </c>
      <c r="N71" s="231">
        <v>1.2146577004313339</v>
      </c>
      <c r="O71" s="231">
        <v>1.4441442462398419</v>
      </c>
      <c r="P71" s="231">
        <v>1.3128365627777161</v>
      </c>
      <c r="Q71" s="231">
        <v>1.5856215081439891</v>
      </c>
      <c r="R71" s="231">
        <v>1.3345394331425331</v>
      </c>
      <c r="S71" s="231">
        <v>1.308526121222354</v>
      </c>
      <c r="T71" s="231">
        <v>1.285834486810284</v>
      </c>
      <c r="U71" s="231">
        <v>1.0221815368976159</v>
      </c>
      <c r="V71" s="231">
        <v>1.1024164922397639</v>
      </c>
      <c r="W71" s="231">
        <v>0.95680728090645228</v>
      </c>
      <c r="DA71" s="73" t="s">
        <v>2004</v>
      </c>
    </row>
    <row r="72" spans="1:105" ht="12" customHeight="1" x14ac:dyDescent="0.3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2005</v>
      </c>
    </row>
    <row r="73" spans="1:105" ht="12" customHeight="1" x14ac:dyDescent="0.3">
      <c r="A73" s="64" t="s">
        <v>33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0</v>
      </c>
      <c r="H73" s="231">
        <v>0</v>
      </c>
      <c r="I73" s="231">
        <v>0</v>
      </c>
      <c r="J73" s="231">
        <v>6.1754175077184982E-2</v>
      </c>
      <c r="K73" s="231">
        <v>6.5906709276733783E-2</v>
      </c>
      <c r="L73" s="231">
        <v>7.1722697502156096E-2</v>
      </c>
      <c r="M73" s="231">
        <v>7.0863584348004577E-2</v>
      </c>
      <c r="N73" s="231">
        <v>7.1176447551050265E-2</v>
      </c>
      <c r="O73" s="231">
        <v>7.0197320716164358E-2</v>
      </c>
      <c r="P73" s="231">
        <v>7.0586802587963973E-2</v>
      </c>
      <c r="Q73" s="231">
        <v>7.1000051234959047E-2</v>
      </c>
      <c r="R73" s="231">
        <v>7.1619239371268101E-2</v>
      </c>
      <c r="S73" s="231">
        <v>7.0965644795645086E-2</v>
      </c>
      <c r="T73" s="231">
        <v>4.9469292408995072E-2</v>
      </c>
      <c r="U73" s="231">
        <v>4.9440146897868097E-2</v>
      </c>
      <c r="V73" s="231">
        <v>4.1885457667548247E-2</v>
      </c>
      <c r="W73" s="231">
        <v>4.2043052127014278E-2</v>
      </c>
      <c r="DA73" s="73" t="s">
        <v>2006</v>
      </c>
    </row>
    <row r="74" spans="1:105" ht="12" customHeight="1" x14ac:dyDescent="0.3">
      <c r="A74" s="64" t="s">
        <v>160</v>
      </c>
      <c r="B74" s="231">
        <v>0.17523624347944941</v>
      </c>
      <c r="C74" s="231">
        <v>5.887704400264232E-2</v>
      </c>
      <c r="D74" s="231">
        <v>5.5658768419430661E-2</v>
      </c>
      <c r="E74" s="231">
        <v>0.16658665411556439</v>
      </c>
      <c r="F74" s="231">
        <v>0.16060444904368409</v>
      </c>
      <c r="G74" s="231">
        <v>0.1068507695849263</v>
      </c>
      <c r="H74" s="231">
        <v>0.1073891861143042</v>
      </c>
      <c r="I74" s="231">
        <v>0.1059281229142391</v>
      </c>
      <c r="J74" s="231">
        <v>4.7664910772828917E-2</v>
      </c>
      <c r="K74" s="231">
        <v>4.8847137930986419E-2</v>
      </c>
      <c r="L74" s="231">
        <v>5.7357420717643992E-2</v>
      </c>
      <c r="M74" s="231">
        <v>5.5543879674900577E-2</v>
      </c>
      <c r="N74" s="231">
        <v>5.636638791824497E-2</v>
      </c>
      <c r="O74" s="231">
        <v>0.1032878157989861</v>
      </c>
      <c r="P74" s="231">
        <v>5.4166530398536528E-2</v>
      </c>
      <c r="Q74" s="231">
        <v>0.1069076334154177</v>
      </c>
      <c r="R74" s="231">
        <v>5.4828438728464747E-2</v>
      </c>
      <c r="S74" s="231">
        <v>5.6052186877682202E-2</v>
      </c>
      <c r="T74" s="231">
        <v>5.5103890905668883E-2</v>
      </c>
      <c r="U74" s="231">
        <v>5.0899210207351851E-2</v>
      </c>
      <c r="V74" s="231">
        <v>0.11925141554415571</v>
      </c>
      <c r="W74" s="231">
        <v>0.1092689887766333</v>
      </c>
      <c r="DA74" s="73" t="s">
        <v>2007</v>
      </c>
    </row>
    <row r="75" spans="1:105" ht="12" customHeight="1" x14ac:dyDescent="0.3">
      <c r="A75" s="64" t="s">
        <v>70</v>
      </c>
      <c r="B75" s="231">
        <v>2.2982560767984541</v>
      </c>
      <c r="C75" s="231">
        <v>2.574377813276556</v>
      </c>
      <c r="D75" s="231">
        <v>2.9908095055605068</v>
      </c>
      <c r="E75" s="231">
        <v>2.150409750331725</v>
      </c>
      <c r="F75" s="231">
        <v>2.0146001444128721</v>
      </c>
      <c r="G75" s="231">
        <v>2.0685392818733699</v>
      </c>
      <c r="H75" s="231">
        <v>1.3110115272395499</v>
      </c>
      <c r="I75" s="231">
        <v>1.46555006571859</v>
      </c>
      <c r="J75" s="231">
        <v>1.0872595000889</v>
      </c>
      <c r="K75" s="231">
        <v>0.65585817906454102</v>
      </c>
      <c r="L75" s="231">
        <v>1.0980559548296209</v>
      </c>
      <c r="M75" s="231">
        <v>0.54245157728178262</v>
      </c>
      <c r="N75" s="231">
        <v>1.253150393244413</v>
      </c>
      <c r="O75" s="231">
        <v>1.020968172708403</v>
      </c>
      <c r="P75" s="231">
        <v>0.64839844582751871</v>
      </c>
      <c r="Q75" s="231">
        <v>0.59784534587852123</v>
      </c>
      <c r="R75" s="231">
        <v>0.43858980186376501</v>
      </c>
      <c r="S75" s="231">
        <v>0.40199161476873679</v>
      </c>
      <c r="T75" s="231">
        <v>0.4869087691048366</v>
      </c>
      <c r="U75" s="231">
        <v>0.42269431392335172</v>
      </c>
      <c r="V75" s="231">
        <v>0.38319159383998108</v>
      </c>
      <c r="W75" s="231">
        <v>0.35828905589874488</v>
      </c>
      <c r="DA75" s="73" t="s">
        <v>2008</v>
      </c>
    </row>
    <row r="76" spans="1:105" ht="12" customHeight="1" x14ac:dyDescent="0.3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2009</v>
      </c>
    </row>
    <row r="77" spans="1:105" ht="12" customHeight="1" x14ac:dyDescent="0.3">
      <c r="A77" s="64" t="s">
        <v>162</v>
      </c>
      <c r="B77" s="231">
        <v>6.5070233795791657</v>
      </c>
      <c r="C77" s="231">
        <v>5.5859506607241247</v>
      </c>
      <c r="D77" s="231">
        <v>6.4454868627789521</v>
      </c>
      <c r="E77" s="231">
        <v>8.1965892333538672</v>
      </c>
      <c r="F77" s="231">
        <v>6.7204860241654449</v>
      </c>
      <c r="G77" s="231">
        <v>7.2863365500986488</v>
      </c>
      <c r="H77" s="231">
        <v>6.8346077909542826</v>
      </c>
      <c r="I77" s="231">
        <v>6.3847412173894273</v>
      </c>
      <c r="J77" s="231">
        <v>5.8236104224015408</v>
      </c>
      <c r="K77" s="231">
        <v>5.1729407872890869</v>
      </c>
      <c r="L77" s="231">
        <v>6.449908329667287</v>
      </c>
      <c r="M77" s="231">
        <v>5.0373754439124081</v>
      </c>
      <c r="N77" s="231">
        <v>5.6297652199783457</v>
      </c>
      <c r="O77" s="231">
        <v>5.8180347625053326</v>
      </c>
      <c r="P77" s="231">
        <v>7.3727630795925529</v>
      </c>
      <c r="Q77" s="231">
        <v>6.8644354458937604</v>
      </c>
      <c r="R77" s="231">
        <v>8.2605196722897265</v>
      </c>
      <c r="S77" s="231">
        <v>7.5828804505165754</v>
      </c>
      <c r="T77" s="231">
        <v>6.6936515384744952</v>
      </c>
      <c r="U77" s="231">
        <v>7.15095316806166</v>
      </c>
      <c r="V77" s="231">
        <v>6.1144381042700466</v>
      </c>
      <c r="W77" s="231">
        <v>6.8830816230244727</v>
      </c>
      <c r="DA77" s="73" t="s">
        <v>2010</v>
      </c>
    </row>
    <row r="78" spans="1:105" ht="12" customHeight="1" x14ac:dyDescent="0.3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2011</v>
      </c>
    </row>
    <row r="79" spans="1:105" ht="12" customHeight="1" x14ac:dyDescent="0.3">
      <c r="A79" s="64" t="s">
        <v>73</v>
      </c>
      <c r="B79" s="231">
        <v>7.2166329268097584</v>
      </c>
      <c r="C79" s="231">
        <v>6.9319316172246541</v>
      </c>
      <c r="D79" s="231">
        <v>7.5255648021834354</v>
      </c>
      <c r="E79" s="231">
        <v>8.788054677488315</v>
      </c>
      <c r="F79" s="231">
        <v>9.9516157642784187</v>
      </c>
      <c r="G79" s="231">
        <v>11.63921761928685</v>
      </c>
      <c r="H79" s="231">
        <v>12.97215231933062</v>
      </c>
      <c r="I79" s="231">
        <v>13.76101517660048</v>
      </c>
      <c r="J79" s="231">
        <v>13.763860619419869</v>
      </c>
      <c r="K79" s="231">
        <v>15.912565710023941</v>
      </c>
      <c r="L79" s="231">
        <v>16.333487252776539</v>
      </c>
      <c r="M79" s="231">
        <v>15.31324684702596</v>
      </c>
      <c r="N79" s="231">
        <v>14.26998560251195</v>
      </c>
      <c r="O79" s="231">
        <v>17.73349750943963</v>
      </c>
      <c r="P79" s="231">
        <v>17.068945233283841</v>
      </c>
      <c r="Q79" s="231">
        <v>16.618710357080818</v>
      </c>
      <c r="R79" s="231">
        <v>17.254852570797521</v>
      </c>
      <c r="S79" s="231">
        <v>17.539847377630629</v>
      </c>
      <c r="T79" s="231">
        <v>17.856749559234199</v>
      </c>
      <c r="U79" s="231">
        <v>15.733424843171671</v>
      </c>
      <c r="V79" s="231">
        <v>13.315329180127311</v>
      </c>
      <c r="W79" s="231">
        <v>15.37380446244461</v>
      </c>
      <c r="DA79" s="73" t="s">
        <v>2012</v>
      </c>
    </row>
    <row r="80" spans="1:105" ht="12" customHeight="1" x14ac:dyDescent="0.3">
      <c r="A80" s="64" t="s">
        <v>79</v>
      </c>
      <c r="B80" s="231">
        <v>0</v>
      </c>
      <c r="C80" s="231">
        <v>0</v>
      </c>
      <c r="D80" s="231">
        <v>0</v>
      </c>
      <c r="E80" s="231">
        <v>0</v>
      </c>
      <c r="F80" s="231">
        <v>2.579082270180558</v>
      </c>
      <c r="G80" s="231">
        <v>2.9869199352509219</v>
      </c>
      <c r="H80" s="231">
        <v>3.0251752833438741</v>
      </c>
      <c r="I80" s="231">
        <v>2.727400239836145</v>
      </c>
      <c r="J80" s="231">
        <v>3.0213236222316322</v>
      </c>
      <c r="K80" s="231">
        <v>3.644928182946034</v>
      </c>
      <c r="L80" s="231">
        <v>4.2037625892189787</v>
      </c>
      <c r="M80" s="231">
        <v>4.1207813851722754</v>
      </c>
      <c r="N80" s="231">
        <v>3.0511652096592861</v>
      </c>
      <c r="O80" s="231">
        <v>2.5403390922722018</v>
      </c>
      <c r="P80" s="231">
        <v>1.2310458966186659</v>
      </c>
      <c r="Q80" s="231">
        <v>1.8822876229279411</v>
      </c>
      <c r="R80" s="231">
        <v>1.932501392023513</v>
      </c>
      <c r="S80" s="231">
        <v>1.7252360213879809</v>
      </c>
      <c r="T80" s="231">
        <v>1.9010563027531171</v>
      </c>
      <c r="U80" s="231">
        <v>1.6050402656743199</v>
      </c>
      <c r="V80" s="231">
        <v>1.2794637140854379</v>
      </c>
      <c r="W80" s="231">
        <v>1.3333647681314651</v>
      </c>
      <c r="DA80" s="73" t="s">
        <v>2013</v>
      </c>
    </row>
    <row r="81" spans="1:105" ht="12" customHeight="1" x14ac:dyDescent="0.3">
      <c r="A81" s="61" t="s">
        <v>1928</v>
      </c>
      <c r="B81" s="265">
        <v>4.2169103414353764</v>
      </c>
      <c r="C81" s="265">
        <v>4.0748994168274999</v>
      </c>
      <c r="D81" s="265">
        <v>4.2689171929552971</v>
      </c>
      <c r="E81" s="265">
        <v>4.7315651645054349</v>
      </c>
      <c r="F81" s="265">
        <v>5.2213130691196197</v>
      </c>
      <c r="G81" s="265">
        <v>5.681877787695746</v>
      </c>
      <c r="H81" s="265">
        <v>5.6504390319142193</v>
      </c>
      <c r="I81" s="265">
        <v>5.7971535353542691</v>
      </c>
      <c r="J81" s="265">
        <v>5.4955439243822513</v>
      </c>
      <c r="K81" s="265">
        <v>5.8751905344913062</v>
      </c>
      <c r="L81" s="265">
        <v>6.6078152182321253</v>
      </c>
      <c r="M81" s="265">
        <v>5.8620610478236346</v>
      </c>
      <c r="N81" s="265">
        <v>5.662832404598384</v>
      </c>
      <c r="O81" s="265">
        <v>6.2095773483343004</v>
      </c>
      <c r="P81" s="265">
        <v>6.0455578130429899</v>
      </c>
      <c r="Q81" s="265">
        <v>5.9921753889761824</v>
      </c>
      <c r="R81" s="265">
        <v>6.2908256036178241</v>
      </c>
      <c r="S81" s="265">
        <v>6.0405032603093467</v>
      </c>
      <c r="T81" s="265">
        <v>5.977762443669608</v>
      </c>
      <c r="U81" s="265">
        <v>5.4390912722847506</v>
      </c>
      <c r="V81" s="265">
        <v>4.6300464920322364</v>
      </c>
      <c r="W81" s="265">
        <v>5.1760974840633631</v>
      </c>
      <c r="DA81" s="74" t="s">
        <v>2014</v>
      </c>
    </row>
    <row r="82" spans="1:105" ht="12" customHeight="1" x14ac:dyDescent="0.3">
      <c r="J82" s="131"/>
    </row>
    <row r="83" spans="1:105" ht="15" customHeight="1" x14ac:dyDescent="0.3">
      <c r="A83" s="34" t="s">
        <v>60</v>
      </c>
      <c r="B83" s="225">
        <v>59.9954155008569</v>
      </c>
      <c r="C83" s="225">
        <v>57.771593346573248</v>
      </c>
      <c r="D83" s="225">
        <v>62.636058268600351</v>
      </c>
      <c r="E83" s="225">
        <v>68.184712958637164</v>
      </c>
      <c r="F83" s="225">
        <v>77.052705539689924</v>
      </c>
      <c r="G83" s="225">
        <v>83.562797891008145</v>
      </c>
      <c r="H83" s="225">
        <v>84.316622628733825</v>
      </c>
      <c r="I83" s="225">
        <v>85.876924488117737</v>
      </c>
      <c r="J83" s="225">
        <v>88.318154966539112</v>
      </c>
      <c r="K83" s="225">
        <v>87.593811924276025</v>
      </c>
      <c r="L83" s="225">
        <v>90.99218394735297</v>
      </c>
      <c r="M83" s="225">
        <v>81.734457486746294</v>
      </c>
      <c r="N83" s="225">
        <v>78.799467979501799</v>
      </c>
      <c r="O83" s="225">
        <v>86.321977839382257</v>
      </c>
      <c r="P83" s="225">
        <v>86.860854752756211</v>
      </c>
      <c r="Q83" s="225">
        <v>86.006145060065649</v>
      </c>
      <c r="R83" s="225">
        <v>85.129962004111817</v>
      </c>
      <c r="S83" s="225">
        <v>80.926821694021896</v>
      </c>
      <c r="T83" s="225">
        <v>77.359088033717001</v>
      </c>
      <c r="U83" s="225">
        <v>76.420550278627005</v>
      </c>
      <c r="V83" s="225">
        <v>77.502689903569618</v>
      </c>
      <c r="W83" s="225">
        <v>87.500166689887479</v>
      </c>
      <c r="DA83" s="89" t="s">
        <v>2015</v>
      </c>
    </row>
    <row r="84" spans="1:105" ht="12" customHeight="1" x14ac:dyDescent="0.3">
      <c r="A84" s="55" t="s">
        <v>92</v>
      </c>
      <c r="B84" s="261">
        <v>1.6490898883303551</v>
      </c>
      <c r="C84" s="261">
        <v>1.584810425149749</v>
      </c>
      <c r="D84" s="261">
        <v>1.724780352351871</v>
      </c>
      <c r="E84" s="261">
        <v>1.8855111986892901</v>
      </c>
      <c r="F84" s="261">
        <v>2.1259351987645272</v>
      </c>
      <c r="G84" s="261">
        <v>2.3059030469222108</v>
      </c>
      <c r="H84" s="261">
        <v>2.3231068310014038</v>
      </c>
      <c r="I84" s="261">
        <v>2.3668310838571411</v>
      </c>
      <c r="J84" s="261">
        <v>2.4277759506999019</v>
      </c>
      <c r="K84" s="261">
        <v>2.4146425631620572</v>
      </c>
      <c r="L84" s="261">
        <v>2.5047327829283592</v>
      </c>
      <c r="M84" s="261">
        <v>2.2491065211965742</v>
      </c>
      <c r="N84" s="261">
        <v>2.1706250072070321</v>
      </c>
      <c r="O84" s="261">
        <v>2.3900510615141419</v>
      </c>
      <c r="P84" s="261">
        <v>2.3981807127393862</v>
      </c>
      <c r="Q84" s="261">
        <v>2.3679580187732392</v>
      </c>
      <c r="R84" s="261">
        <v>2.3494423712465009</v>
      </c>
      <c r="S84" s="261">
        <v>2.2300115699360972</v>
      </c>
      <c r="T84" s="261">
        <v>2.133885467382695</v>
      </c>
      <c r="U84" s="261">
        <v>2.0974938000010308</v>
      </c>
      <c r="V84" s="261">
        <v>2.1303656736379022</v>
      </c>
      <c r="W84" s="261">
        <v>2.375439829820944</v>
      </c>
      <c r="DA84" s="67" t="s">
        <v>2016</v>
      </c>
    </row>
    <row r="85" spans="1:105" ht="12" customHeight="1" x14ac:dyDescent="0.3">
      <c r="A85" s="202" t="s">
        <v>93</v>
      </c>
      <c r="B85" s="226">
        <v>0.1826620670081493</v>
      </c>
      <c r="C85" s="226">
        <v>0.17554212788667939</v>
      </c>
      <c r="D85" s="226">
        <v>0.19104594996614521</v>
      </c>
      <c r="E85" s="226">
        <v>0.2088493631285942</v>
      </c>
      <c r="F85" s="226">
        <v>0.2354800186937519</v>
      </c>
      <c r="G85" s="226">
        <v>0.25541422565973748</v>
      </c>
      <c r="H85" s="226">
        <v>0.25731980932895082</v>
      </c>
      <c r="I85" s="226">
        <v>0.26216294278185331</v>
      </c>
      <c r="J85" s="226">
        <v>0.27324145535795991</v>
      </c>
      <c r="K85" s="226">
        <v>0.26951616461128791</v>
      </c>
      <c r="L85" s="226">
        <v>0.2775066228339767</v>
      </c>
      <c r="M85" s="226">
        <v>0.24912313694387</v>
      </c>
      <c r="N85" s="226">
        <v>0.24043010227747411</v>
      </c>
      <c r="O85" s="226">
        <v>0.26473491241475489</v>
      </c>
      <c r="P85" s="226">
        <v>0.26806828484725748</v>
      </c>
      <c r="Q85" s="226">
        <v>0.26728402674027768</v>
      </c>
      <c r="R85" s="226">
        <v>0.26379674304589329</v>
      </c>
      <c r="S85" s="226">
        <v>0.25351612937102402</v>
      </c>
      <c r="T85" s="226">
        <v>0.24156204491663569</v>
      </c>
      <c r="U85" s="226">
        <v>0.24096092313582879</v>
      </c>
      <c r="V85" s="226">
        <v>0.24390476907923819</v>
      </c>
      <c r="W85" s="226">
        <v>0.27684441960595429</v>
      </c>
      <c r="DA85" s="174" t="s">
        <v>2017</v>
      </c>
    </row>
    <row r="86" spans="1:105" ht="12" customHeight="1" x14ac:dyDescent="0.3">
      <c r="A86" s="202" t="s">
        <v>94</v>
      </c>
      <c r="B86" s="226">
        <v>7.9478404564460368</v>
      </c>
      <c r="C86" s="226">
        <v>7.6380435669006692</v>
      </c>
      <c r="D86" s="226">
        <v>8.3126330225604619</v>
      </c>
      <c r="E86" s="226">
        <v>9.0872803793596368</v>
      </c>
      <c r="F86" s="226">
        <v>10.246011390943981</v>
      </c>
      <c r="G86" s="226">
        <v>11.113372081570351</v>
      </c>
      <c r="H86" s="226">
        <v>11.19628625870293</v>
      </c>
      <c r="I86" s="226">
        <v>11.40701666717481</v>
      </c>
      <c r="J86" s="226">
        <v>11.68623830870404</v>
      </c>
      <c r="K86" s="226">
        <v>11.61026359808138</v>
      </c>
      <c r="L86" s="226">
        <v>12.03171869216624</v>
      </c>
      <c r="M86" s="226">
        <v>10.839639443863851</v>
      </c>
      <c r="N86" s="226">
        <v>10.46139532486027</v>
      </c>
      <c r="O86" s="226">
        <v>11.518926078011679</v>
      </c>
      <c r="P86" s="226">
        <v>11.544099626083</v>
      </c>
      <c r="Q86" s="226">
        <v>11.38632366814884</v>
      </c>
      <c r="R86" s="226">
        <v>11.28643587838315</v>
      </c>
      <c r="S86" s="226">
        <v>10.703524055812281</v>
      </c>
      <c r="T86" s="226">
        <v>10.234305764701361</v>
      </c>
      <c r="U86" s="226">
        <v>10.05289152256265</v>
      </c>
      <c r="V86" s="226">
        <v>10.204199457640749</v>
      </c>
      <c r="W86" s="226">
        <v>11.37185321091955</v>
      </c>
      <c r="DA86" s="174" t="s">
        <v>2018</v>
      </c>
    </row>
    <row r="87" spans="1:105" ht="12" customHeight="1" x14ac:dyDescent="0.3">
      <c r="A87" s="202" t="s">
        <v>95</v>
      </c>
      <c r="B87" s="226">
        <v>2.4913017209718609</v>
      </c>
      <c r="C87" s="226">
        <v>2.3941938929642999</v>
      </c>
      <c r="D87" s="226">
        <v>2.605648297597154</v>
      </c>
      <c r="E87" s="226">
        <v>2.8484664950327692</v>
      </c>
      <c r="F87" s="226">
        <v>3.211678184940594</v>
      </c>
      <c r="G87" s="226">
        <v>3.4835579733060311</v>
      </c>
      <c r="H87" s="226">
        <v>3.5095479555301758</v>
      </c>
      <c r="I87" s="226">
        <v>3.575602757732617</v>
      </c>
      <c r="J87" s="226">
        <v>3.7267010010555239</v>
      </c>
      <c r="K87" s="226">
        <v>3.6758922951193842</v>
      </c>
      <c r="L87" s="226">
        <v>3.7848730082340021</v>
      </c>
      <c r="M87" s="226">
        <v>3.3977547170452329</v>
      </c>
      <c r="N87" s="226">
        <v>3.2791916646305581</v>
      </c>
      <c r="O87" s="226">
        <v>3.6106814824929638</v>
      </c>
      <c r="P87" s="226">
        <v>3.656144870780162</v>
      </c>
      <c r="Q87" s="226">
        <v>3.6454484869955781</v>
      </c>
      <c r="R87" s="226">
        <v>3.59788592509295</v>
      </c>
      <c r="S87" s="226">
        <v>3.4576701103901302</v>
      </c>
      <c r="T87" s="226">
        <v>3.2946300678588489</v>
      </c>
      <c r="U87" s="226">
        <v>3.2864314541479289</v>
      </c>
      <c r="V87" s="226">
        <v>3.326582146545189</v>
      </c>
      <c r="W87" s="226">
        <v>3.7647832714130529</v>
      </c>
      <c r="DA87" s="174" t="s">
        <v>2019</v>
      </c>
    </row>
    <row r="88" spans="1:105" ht="12" customHeight="1" x14ac:dyDescent="0.3">
      <c r="A88" s="56" t="s">
        <v>96</v>
      </c>
      <c r="B88" s="262">
        <v>13.85524961821173</v>
      </c>
      <c r="C88" s="262">
        <v>13.41132067590654</v>
      </c>
      <c r="D88" s="262">
        <v>14.78669439074781</v>
      </c>
      <c r="E88" s="262">
        <v>16.377777873115811</v>
      </c>
      <c r="F88" s="262">
        <v>18.88449332698951</v>
      </c>
      <c r="G88" s="262">
        <v>20.569720729680579</v>
      </c>
      <c r="H88" s="262">
        <v>20.595039487544302</v>
      </c>
      <c r="I88" s="262">
        <v>21.273996465778559</v>
      </c>
      <c r="J88" s="262">
        <v>23.06114885638036</v>
      </c>
      <c r="K88" s="262">
        <v>23.325012396255421</v>
      </c>
      <c r="L88" s="262">
        <v>22.52702956813534</v>
      </c>
      <c r="M88" s="262">
        <v>20.504389032919761</v>
      </c>
      <c r="N88" s="262">
        <v>19.72246881196773</v>
      </c>
      <c r="O88" s="262">
        <v>23.399582869759051</v>
      </c>
      <c r="P88" s="262">
        <v>23.185603798248589</v>
      </c>
      <c r="Q88" s="262">
        <v>23.641899422767061</v>
      </c>
      <c r="R88" s="262">
        <v>23.537621643358229</v>
      </c>
      <c r="S88" s="262">
        <v>25.726475627922191</v>
      </c>
      <c r="T88" s="262">
        <v>24.486668269455691</v>
      </c>
      <c r="U88" s="262">
        <v>24.48541477276876</v>
      </c>
      <c r="V88" s="262">
        <v>27.97470525693911</v>
      </c>
      <c r="W88" s="262">
        <v>33.005186504643227</v>
      </c>
      <c r="DA88" s="68" t="s">
        <v>2020</v>
      </c>
    </row>
    <row r="89" spans="1:105" ht="12" customHeight="1" x14ac:dyDescent="0.3">
      <c r="A89" s="37" t="s">
        <v>160</v>
      </c>
      <c r="B89" s="228">
        <v>7.2056087611774511E-2</v>
      </c>
      <c r="C89" s="228">
        <v>2.2865560272664551E-2</v>
      </c>
      <c r="D89" s="228">
        <v>3.3291372467527322E-2</v>
      </c>
      <c r="E89" s="228">
        <v>0.1197528755043748</v>
      </c>
      <c r="F89" s="228">
        <v>0.1500587348398558</v>
      </c>
      <c r="G89" s="228">
        <v>0.1038606443865291</v>
      </c>
      <c r="H89" s="228">
        <v>9.8772489237014024E-2</v>
      </c>
      <c r="I89" s="228">
        <v>0.1147951687747012</v>
      </c>
      <c r="J89" s="228">
        <v>7.8933425505908705E-2</v>
      </c>
      <c r="K89" s="228">
        <v>9.919814186445608E-2</v>
      </c>
      <c r="L89" s="228">
        <v>6.0211523543212998E-2</v>
      </c>
      <c r="M89" s="228">
        <v>7.0452362329499932E-2</v>
      </c>
      <c r="N89" s="228">
        <v>6.5381159212457185E-2</v>
      </c>
      <c r="O89" s="228">
        <v>0.2063688098631567</v>
      </c>
      <c r="P89" s="228">
        <v>8.3877790784683132E-2</v>
      </c>
      <c r="Q89" s="228">
        <v>0.19059493810395889</v>
      </c>
      <c r="R89" s="228">
        <v>8.6098074727203183E-2</v>
      </c>
      <c r="S89" s="228">
        <v>0.1342692459811011</v>
      </c>
      <c r="T89" s="228">
        <v>0.14054005610426801</v>
      </c>
      <c r="U89" s="228">
        <v>0.1231809753301308</v>
      </c>
      <c r="V89" s="228">
        <v>0.43055927927311738</v>
      </c>
      <c r="W89" s="228">
        <v>0.42656605915084078</v>
      </c>
      <c r="DA89" s="69" t="s">
        <v>2021</v>
      </c>
    </row>
    <row r="90" spans="1:105" ht="12" customHeight="1" x14ac:dyDescent="0.3">
      <c r="A90" s="37" t="s">
        <v>162</v>
      </c>
      <c r="B90" s="228">
        <v>2.8001469460235602</v>
      </c>
      <c r="C90" s="228">
        <v>2.2703073633435289</v>
      </c>
      <c r="D90" s="228">
        <v>4.0346470388162494</v>
      </c>
      <c r="E90" s="228">
        <v>6.1663848904283363</v>
      </c>
      <c r="F90" s="228">
        <v>6.5713727654246537</v>
      </c>
      <c r="G90" s="228">
        <v>7.4119810100316528</v>
      </c>
      <c r="H90" s="228">
        <v>6.5787102332052454</v>
      </c>
      <c r="I90" s="228">
        <v>7.241146705547199</v>
      </c>
      <c r="J90" s="228">
        <v>10.09267278701051</v>
      </c>
      <c r="K90" s="228">
        <v>10.99394688851392</v>
      </c>
      <c r="L90" s="228">
        <v>7.0859038934133789</v>
      </c>
      <c r="M90" s="228">
        <v>6.6867545495283123</v>
      </c>
      <c r="N90" s="228">
        <v>6.8339910782468101</v>
      </c>
      <c r="O90" s="228">
        <v>12.165304681681659</v>
      </c>
      <c r="P90" s="228">
        <v>11.948075440759061</v>
      </c>
      <c r="Q90" s="228">
        <v>12.807347233125849</v>
      </c>
      <c r="R90" s="228">
        <v>13.57521270905989</v>
      </c>
      <c r="S90" s="228">
        <v>19.009465705841649</v>
      </c>
      <c r="T90" s="228">
        <v>17.86621966844427</v>
      </c>
      <c r="U90" s="228">
        <v>18.159998177860491</v>
      </c>
      <c r="V90" s="228">
        <v>23.103494628975628</v>
      </c>
      <c r="W90" s="228">
        <v>28.120562585138629</v>
      </c>
      <c r="DA90" s="69" t="s">
        <v>2022</v>
      </c>
    </row>
    <row r="91" spans="1:105" ht="12" customHeight="1" x14ac:dyDescent="0.3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2023</v>
      </c>
    </row>
    <row r="92" spans="1:105" ht="12" customHeight="1" x14ac:dyDescent="0.3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8.5875875047299835E-2</v>
      </c>
      <c r="M92" s="228">
        <v>8.7534498852258641E-2</v>
      </c>
      <c r="N92" s="228">
        <v>0.1171129890880156</v>
      </c>
      <c r="O92" s="228">
        <v>0.17562370526345941</v>
      </c>
      <c r="P92" s="228">
        <v>0.28025169970809088</v>
      </c>
      <c r="Q92" s="228">
        <v>0.37544466223452388</v>
      </c>
      <c r="R92" s="228">
        <v>0.49835130008058143</v>
      </c>
      <c r="S92" s="228">
        <v>0.52892138222645457</v>
      </c>
      <c r="T92" s="228">
        <v>0.47846516903741437</v>
      </c>
      <c r="U92" s="228">
        <v>0.51144873407431901</v>
      </c>
      <c r="V92" s="228">
        <v>0.50076296801359554</v>
      </c>
      <c r="W92" s="228">
        <v>0.30546384428574708</v>
      </c>
      <c r="DA92" s="69" t="s">
        <v>2024</v>
      </c>
    </row>
    <row r="93" spans="1:105" ht="12" customHeight="1" x14ac:dyDescent="0.3">
      <c r="A93" s="37" t="s">
        <v>38</v>
      </c>
      <c r="B93" s="228">
        <v>10.983046584576391</v>
      </c>
      <c r="C93" s="228">
        <v>11.11814775229035</v>
      </c>
      <c r="D93" s="228">
        <v>10.71875597946403</v>
      </c>
      <c r="E93" s="228">
        <v>10.0916401071831</v>
      </c>
      <c r="F93" s="228">
        <v>12.163061826725</v>
      </c>
      <c r="G93" s="228">
        <v>13.053879075262399</v>
      </c>
      <c r="H93" s="228">
        <v>13.91755676510204</v>
      </c>
      <c r="I93" s="228">
        <v>13.918054591456659</v>
      </c>
      <c r="J93" s="228">
        <v>12.889542643863949</v>
      </c>
      <c r="K93" s="228">
        <v>12.231867365877051</v>
      </c>
      <c r="L93" s="228">
        <v>15.29503827613145</v>
      </c>
      <c r="M93" s="228">
        <v>13.65964762220969</v>
      </c>
      <c r="N93" s="228">
        <v>12.70598358542045</v>
      </c>
      <c r="O93" s="228">
        <v>10.852285672950771</v>
      </c>
      <c r="P93" s="228">
        <v>10.873398866996761</v>
      </c>
      <c r="Q93" s="228">
        <v>10.26851258930273</v>
      </c>
      <c r="R93" s="228">
        <v>9.3779595594905487</v>
      </c>
      <c r="S93" s="228">
        <v>6.0538192938729898</v>
      </c>
      <c r="T93" s="228">
        <v>6.0014433758697381</v>
      </c>
      <c r="U93" s="228">
        <v>5.6907868855038206</v>
      </c>
      <c r="V93" s="228">
        <v>3.9398883806767628</v>
      </c>
      <c r="W93" s="228">
        <v>4.1525940160680159</v>
      </c>
      <c r="DA93" s="69" t="s">
        <v>2025</v>
      </c>
    </row>
    <row r="94" spans="1:105" ht="12" customHeight="1" x14ac:dyDescent="0.3">
      <c r="A94" s="132" t="s">
        <v>1941</v>
      </c>
      <c r="B94" s="318">
        <v>33.869271749888767</v>
      </c>
      <c r="C94" s="318">
        <v>32.567682657765317</v>
      </c>
      <c r="D94" s="318">
        <v>35.015256255376912</v>
      </c>
      <c r="E94" s="318">
        <v>37.776827649311052</v>
      </c>
      <c r="F94" s="318">
        <v>42.349107419357573</v>
      </c>
      <c r="G94" s="318">
        <v>45.834829833869243</v>
      </c>
      <c r="H94" s="318">
        <v>46.435322286626068</v>
      </c>
      <c r="I94" s="318">
        <v>46.991314570792753</v>
      </c>
      <c r="J94" s="318">
        <v>47.143049394341311</v>
      </c>
      <c r="K94" s="318">
        <v>46.298484907046493</v>
      </c>
      <c r="L94" s="318">
        <v>49.866323273055038</v>
      </c>
      <c r="M94" s="318">
        <v>44.494444634777011</v>
      </c>
      <c r="N94" s="318">
        <v>42.925357068558732</v>
      </c>
      <c r="O94" s="318">
        <v>45.138001435189658</v>
      </c>
      <c r="P94" s="318">
        <v>45.808757460057826</v>
      </c>
      <c r="Q94" s="318">
        <v>44.697231436640649</v>
      </c>
      <c r="R94" s="318">
        <v>44.094779442985093</v>
      </c>
      <c r="S94" s="318">
        <v>38.555624200590167</v>
      </c>
      <c r="T94" s="318">
        <v>36.968036419401763</v>
      </c>
      <c r="U94" s="318">
        <v>36.257357806010809</v>
      </c>
      <c r="V94" s="318">
        <v>33.622932599727427</v>
      </c>
      <c r="W94" s="318">
        <v>36.706059453484748</v>
      </c>
      <c r="DA94" s="139" t="s">
        <v>2026</v>
      </c>
    </row>
    <row r="95" spans="1:105" ht="12" customHeight="1" x14ac:dyDescent="0.3">
      <c r="J95" s="131"/>
    </row>
    <row r="96" spans="1:105" ht="15" customHeight="1" x14ac:dyDescent="0.3">
      <c r="A96" s="32" t="s">
        <v>342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3">
      <c r="J97" s="131"/>
    </row>
    <row r="98" spans="1:105" ht="12" customHeight="1" x14ac:dyDescent="0.3">
      <c r="A98" s="35" t="s">
        <v>52</v>
      </c>
      <c r="B98" s="234">
        <f t="shared" ref="B98:W98" si="4">SUM(B$99:B$104,B$106:B$108)</f>
        <v>0.99999999999999989</v>
      </c>
      <c r="C98" s="234">
        <f t="shared" si="4"/>
        <v>1.0000000000000002</v>
      </c>
      <c r="D98" s="234">
        <f t="shared" si="4"/>
        <v>1</v>
      </c>
      <c r="E98" s="234">
        <f t="shared" si="4"/>
        <v>0.99999999999999978</v>
      </c>
      <c r="F98" s="234">
        <f t="shared" si="4"/>
        <v>1</v>
      </c>
      <c r="G98" s="234">
        <f t="shared" si="4"/>
        <v>0.99999999999999933</v>
      </c>
      <c r="H98" s="234">
        <f t="shared" si="4"/>
        <v>1.0000000000000002</v>
      </c>
      <c r="I98" s="234">
        <f t="shared" si="4"/>
        <v>0.99999999999999956</v>
      </c>
      <c r="J98" s="234">
        <f t="shared" si="4"/>
        <v>0.99999999999999978</v>
      </c>
      <c r="K98" s="234">
        <f t="shared" si="4"/>
        <v>0.99999999999999978</v>
      </c>
      <c r="L98" s="234">
        <f t="shared" si="4"/>
        <v>1</v>
      </c>
      <c r="M98" s="234">
        <f t="shared" si="4"/>
        <v>0.99999999999999989</v>
      </c>
      <c r="N98" s="234">
        <f t="shared" si="4"/>
        <v>0.99999999999999989</v>
      </c>
      <c r="O98" s="234">
        <f t="shared" si="4"/>
        <v>0.99999999999999989</v>
      </c>
      <c r="P98" s="234">
        <f t="shared" si="4"/>
        <v>0.99999999999999989</v>
      </c>
      <c r="Q98" s="234">
        <f t="shared" si="4"/>
        <v>1</v>
      </c>
      <c r="R98" s="234">
        <f t="shared" si="4"/>
        <v>1</v>
      </c>
      <c r="S98" s="234">
        <f t="shared" si="4"/>
        <v>1</v>
      </c>
      <c r="T98" s="234">
        <f t="shared" si="4"/>
        <v>1.0000000000000002</v>
      </c>
      <c r="U98" s="234">
        <f t="shared" si="4"/>
        <v>1.0000000000000002</v>
      </c>
      <c r="V98" s="234">
        <f t="shared" si="4"/>
        <v>1</v>
      </c>
      <c r="W98" s="234">
        <f t="shared" si="4"/>
        <v>1.0000000000000002</v>
      </c>
      <c r="DA98" s="95"/>
    </row>
    <row r="99" spans="1:105" ht="12" customHeight="1" x14ac:dyDescent="0.3">
      <c r="A99" s="55" t="s">
        <v>92</v>
      </c>
      <c r="B99" s="268">
        <f t="shared" ref="B99:W99" si="5">IF(B$6=0,0,B$6/B$5)</f>
        <v>3.735327738364525E-3</v>
      </c>
      <c r="C99" s="268">
        <f t="shared" si="5"/>
        <v>3.7470957478783398E-3</v>
      </c>
      <c r="D99" s="268">
        <f t="shared" si="5"/>
        <v>3.7445379564872774E-3</v>
      </c>
      <c r="E99" s="268">
        <f t="shared" si="5"/>
        <v>3.7330539340556914E-3</v>
      </c>
      <c r="F99" s="268">
        <f t="shared" si="5"/>
        <v>3.7310496381668923E-3</v>
      </c>
      <c r="G99" s="268">
        <f t="shared" si="5"/>
        <v>3.7290720853462539E-3</v>
      </c>
      <c r="H99" s="268">
        <f t="shared" si="5"/>
        <v>3.7333874105497582E-3</v>
      </c>
      <c r="I99" s="268">
        <f t="shared" si="5"/>
        <v>3.7498029716552536E-3</v>
      </c>
      <c r="J99" s="268">
        <f t="shared" si="5"/>
        <v>3.7274021774645221E-3</v>
      </c>
      <c r="K99" s="268">
        <f t="shared" si="5"/>
        <v>3.721862381998712E-3</v>
      </c>
      <c r="L99" s="268">
        <f t="shared" si="5"/>
        <v>3.6922010901266253E-3</v>
      </c>
      <c r="M99" s="268">
        <f t="shared" si="5"/>
        <v>3.691757062666284E-3</v>
      </c>
      <c r="N99" s="268">
        <f t="shared" si="5"/>
        <v>3.6944860648345434E-3</v>
      </c>
      <c r="O99" s="268">
        <f t="shared" si="5"/>
        <v>3.7249154580972833E-3</v>
      </c>
      <c r="P99" s="268">
        <f t="shared" si="5"/>
        <v>3.7220594177181932E-3</v>
      </c>
      <c r="Q99" s="268">
        <f t="shared" si="5"/>
        <v>3.7313392950997304E-3</v>
      </c>
      <c r="R99" s="268">
        <f t="shared" si="5"/>
        <v>3.7256397008659423E-3</v>
      </c>
      <c r="S99" s="268">
        <f t="shared" si="5"/>
        <v>3.7456070811023429E-3</v>
      </c>
      <c r="T99" s="268">
        <f t="shared" si="5"/>
        <v>3.7631681415666047E-3</v>
      </c>
      <c r="U99" s="268">
        <f t="shared" si="5"/>
        <v>3.7527345257130367E-3</v>
      </c>
      <c r="V99" s="268">
        <f t="shared" si="5"/>
        <v>3.7630448948459492E-3</v>
      </c>
      <c r="W99" s="268">
        <f t="shared" si="5"/>
        <v>3.769891518964378E-3</v>
      </c>
      <c r="DA99" s="76"/>
    </row>
    <row r="100" spans="1:105" ht="12" customHeight="1" x14ac:dyDescent="0.3">
      <c r="A100" s="202" t="s">
        <v>93</v>
      </c>
      <c r="B100" s="269">
        <f t="shared" ref="B100:W100" si="6">IF(B$7=0,0,B$7/B$5)</f>
        <v>1.3590337756138359E-3</v>
      </c>
      <c r="C100" s="269">
        <f t="shared" si="6"/>
        <v>1.3633153603960114E-3</v>
      </c>
      <c r="D100" s="269">
        <f t="shared" si="6"/>
        <v>1.3623847526595802E-3</v>
      </c>
      <c r="E100" s="269">
        <f t="shared" si="6"/>
        <v>1.3582064916186185E-3</v>
      </c>
      <c r="F100" s="269">
        <f t="shared" si="6"/>
        <v>1.3574772635561836E-3</v>
      </c>
      <c r="G100" s="269">
        <f t="shared" si="6"/>
        <v>1.356757765492145E-3</v>
      </c>
      <c r="H100" s="269">
        <f t="shared" si="6"/>
        <v>1.3586752833713658E-3</v>
      </c>
      <c r="I100" s="269">
        <f t="shared" si="6"/>
        <v>1.3643003364968184E-3</v>
      </c>
      <c r="J100" s="269">
        <f t="shared" si="6"/>
        <v>1.3811143719835702E-3</v>
      </c>
      <c r="K100" s="269">
        <f t="shared" si="6"/>
        <v>1.401213097912059E-3</v>
      </c>
      <c r="L100" s="269">
        <f t="shared" si="6"/>
        <v>1.3931980313586566E-3</v>
      </c>
      <c r="M100" s="269">
        <f t="shared" si="6"/>
        <v>1.3863569237411002E-3</v>
      </c>
      <c r="N100" s="269">
        <f t="shared" si="6"/>
        <v>1.3814255711039076E-3</v>
      </c>
      <c r="O100" s="269">
        <f t="shared" si="6"/>
        <v>1.3874428050699803E-3</v>
      </c>
      <c r="P100" s="269">
        <f t="shared" si="6"/>
        <v>1.3815931222238551E-3</v>
      </c>
      <c r="Q100" s="269">
        <f t="shared" si="6"/>
        <v>1.3807479316669481E-3</v>
      </c>
      <c r="R100" s="269">
        <f t="shared" si="6"/>
        <v>1.3748065549105744E-3</v>
      </c>
      <c r="S100" s="269">
        <f t="shared" si="6"/>
        <v>1.3787254806666765E-3</v>
      </c>
      <c r="T100" s="269">
        <f t="shared" si="6"/>
        <v>1.3820854021261402E-3</v>
      </c>
      <c r="U100" s="269">
        <f t="shared" si="6"/>
        <v>1.375479331933541E-3</v>
      </c>
      <c r="V100" s="269">
        <f t="shared" si="6"/>
        <v>1.3767643226341815E-3</v>
      </c>
      <c r="W100" s="269">
        <f t="shared" si="6"/>
        <v>1.3770282521238563E-3</v>
      </c>
      <c r="DA100" s="77"/>
    </row>
    <row r="101" spans="1:105" ht="12" customHeight="1" x14ac:dyDescent="0.3">
      <c r="A101" s="202" t="s">
        <v>94</v>
      </c>
      <c r="B101" s="269">
        <f t="shared" ref="B101:W101" si="7">IF(B$8=0,0,B$8/B$5)</f>
        <v>4.2714085460356564E-2</v>
      </c>
      <c r="C101" s="269">
        <f t="shared" si="7"/>
        <v>4.2848654579662679E-2</v>
      </c>
      <c r="D101" s="269">
        <f t="shared" si="7"/>
        <v>4.2819405815505925E-2</v>
      </c>
      <c r="E101" s="269">
        <f t="shared" si="7"/>
        <v>4.2688084135072558E-2</v>
      </c>
      <c r="F101" s="269">
        <f t="shared" si="7"/>
        <v>4.2665164682783877E-2</v>
      </c>
      <c r="G101" s="269">
        <f t="shared" si="7"/>
        <v>4.2642551041866768E-2</v>
      </c>
      <c r="H101" s="269">
        <f t="shared" si="7"/>
        <v>4.2575914419390924E-2</v>
      </c>
      <c r="I101" s="269">
        <f t="shared" si="7"/>
        <v>4.2879612127665709E-2</v>
      </c>
      <c r="J101" s="269">
        <f t="shared" si="7"/>
        <v>4.2508461017885107E-2</v>
      </c>
      <c r="K101" s="269">
        <f t="shared" si="7"/>
        <v>4.2343245855539266E-2</v>
      </c>
      <c r="L101" s="269">
        <f t="shared" si="7"/>
        <v>4.1915719089288261E-2</v>
      </c>
      <c r="M101" s="269">
        <f t="shared" si="7"/>
        <v>4.1830441823356934E-2</v>
      </c>
      <c r="N101" s="269">
        <f t="shared" si="7"/>
        <v>4.1789752296837603E-2</v>
      </c>
      <c r="O101" s="269">
        <f t="shared" si="7"/>
        <v>4.2069497931821437E-2</v>
      </c>
      <c r="P101" s="269">
        <f t="shared" si="7"/>
        <v>4.1979700836315498E-2</v>
      </c>
      <c r="Q101" s="269">
        <f t="shared" si="7"/>
        <v>4.2032788737817302E-2</v>
      </c>
      <c r="R101" s="269">
        <f t="shared" si="7"/>
        <v>4.1922508149361014E-2</v>
      </c>
      <c r="S101" s="269">
        <f t="shared" si="7"/>
        <v>4.2105718913595026E-2</v>
      </c>
      <c r="T101" s="269">
        <f t="shared" si="7"/>
        <v>4.2265807790032639E-2</v>
      </c>
      <c r="U101" s="269">
        <f t="shared" si="7"/>
        <v>4.2115269492488012E-2</v>
      </c>
      <c r="V101" s="269">
        <f t="shared" si="7"/>
        <v>4.2192211384620371E-2</v>
      </c>
      <c r="W101" s="269">
        <f t="shared" si="7"/>
        <v>4.2200299747048066E-2</v>
      </c>
      <c r="DA101" s="77"/>
    </row>
    <row r="102" spans="1:105" ht="12" customHeight="1" x14ac:dyDescent="0.3">
      <c r="A102" s="202" t="s">
        <v>95</v>
      </c>
      <c r="B102" s="269">
        <f t="shared" ref="B102:W102" si="8">IF(B$9=0,0,B$9/B$5)</f>
        <v>1.4993233052756129E-2</v>
      </c>
      <c r="C102" s="269">
        <f t="shared" si="8"/>
        <v>1.5040468669431876E-2</v>
      </c>
      <c r="D102" s="269">
        <f t="shared" si="8"/>
        <v>1.5030201949852598E-2</v>
      </c>
      <c r="E102" s="269">
        <f t="shared" si="8"/>
        <v>1.4984106229005549E-2</v>
      </c>
      <c r="F102" s="269">
        <f t="shared" si="8"/>
        <v>1.4976061185177454E-2</v>
      </c>
      <c r="G102" s="269">
        <f t="shared" si="8"/>
        <v>1.4968123485358122E-2</v>
      </c>
      <c r="H102" s="269">
        <f t="shared" si="8"/>
        <v>1.4989278068093189E-2</v>
      </c>
      <c r="I102" s="269">
        <f t="shared" si="8"/>
        <v>1.50513351957065E-2</v>
      </c>
      <c r="J102" s="269">
        <f t="shared" si="8"/>
        <v>1.5247680413198449E-2</v>
      </c>
      <c r="K102" s="269">
        <f t="shared" si="8"/>
        <v>1.5479024817604489E-2</v>
      </c>
      <c r="L102" s="269">
        <f t="shared" si="8"/>
        <v>1.5370142484771308E-2</v>
      </c>
      <c r="M102" s="269">
        <f t="shared" si="8"/>
        <v>1.5294669510744097E-2</v>
      </c>
      <c r="N102" s="269">
        <f t="shared" si="8"/>
        <v>1.5240265477024364E-2</v>
      </c>
      <c r="O102" s="269">
        <f t="shared" si="8"/>
        <v>1.5306649251147667E-2</v>
      </c>
      <c r="P102" s="269">
        <f t="shared" si="8"/>
        <v>1.5242113946896632E-2</v>
      </c>
      <c r="Q102" s="269">
        <f t="shared" si="8"/>
        <v>1.523278957305025E-2</v>
      </c>
      <c r="R102" s="269">
        <f t="shared" si="8"/>
        <v>1.5167242676452848E-2</v>
      </c>
      <c r="S102" s="269">
        <f t="shared" si="8"/>
        <v>1.5210477339367052E-2</v>
      </c>
      <c r="T102" s="269">
        <f t="shared" si="8"/>
        <v>1.5247544913686866E-2</v>
      </c>
      <c r="U102" s="269">
        <f t="shared" si="8"/>
        <v>1.5174664936943269E-2</v>
      </c>
      <c r="V102" s="269">
        <f t="shared" si="8"/>
        <v>1.5188841306501572E-2</v>
      </c>
      <c r="W102" s="269">
        <f t="shared" si="8"/>
        <v>1.5191753048960956E-2</v>
      </c>
      <c r="DA102" s="77"/>
    </row>
    <row r="103" spans="1:105" ht="12" customHeight="1" x14ac:dyDescent="0.3">
      <c r="A103" s="56" t="s">
        <v>96</v>
      </c>
      <c r="B103" s="270">
        <f t="shared" ref="B103:W103" si="9">IF(B$10=0,0,B$10/B$5)</f>
        <v>1.5919373509779379E-2</v>
      </c>
      <c r="C103" s="270">
        <f t="shared" si="9"/>
        <v>1.6458228580249503E-2</v>
      </c>
      <c r="D103" s="270">
        <f t="shared" si="9"/>
        <v>1.4859160052451026E-2</v>
      </c>
      <c r="E103" s="270">
        <f t="shared" si="9"/>
        <v>1.3971309487631962E-2</v>
      </c>
      <c r="F103" s="270">
        <f t="shared" si="9"/>
        <v>1.363578984828711E-2</v>
      </c>
      <c r="G103" s="270">
        <f t="shared" si="9"/>
        <v>1.352512711316017E-2</v>
      </c>
      <c r="H103" s="270">
        <f t="shared" si="9"/>
        <v>1.3802429804815603E-2</v>
      </c>
      <c r="I103" s="270">
        <f t="shared" si="9"/>
        <v>1.3442426768947694E-2</v>
      </c>
      <c r="J103" s="270">
        <f t="shared" si="9"/>
        <v>1.3024535266586194E-2</v>
      </c>
      <c r="K103" s="270">
        <f t="shared" si="9"/>
        <v>1.2295587613850264E-2</v>
      </c>
      <c r="L103" s="270">
        <f t="shared" si="9"/>
        <v>1.3844050474675332E-2</v>
      </c>
      <c r="M103" s="270">
        <f t="shared" si="9"/>
        <v>1.331207221140048E-2</v>
      </c>
      <c r="N103" s="270">
        <f t="shared" si="9"/>
        <v>1.3412679076453054E-2</v>
      </c>
      <c r="O103" s="270">
        <f t="shared" si="9"/>
        <v>1.2043159790700362E-2</v>
      </c>
      <c r="P103" s="270">
        <f t="shared" si="9"/>
        <v>1.2657321044750699E-2</v>
      </c>
      <c r="Q103" s="270">
        <f t="shared" si="9"/>
        <v>1.2388691191604658E-2</v>
      </c>
      <c r="R103" s="270">
        <f t="shared" si="9"/>
        <v>1.2565619419361134E-2</v>
      </c>
      <c r="S103" s="270">
        <f t="shared" si="9"/>
        <v>1.208310745975215E-2</v>
      </c>
      <c r="T103" s="270">
        <f t="shared" si="9"/>
        <v>1.1881438682687952E-2</v>
      </c>
      <c r="U103" s="270">
        <f t="shared" si="9"/>
        <v>1.2106227024354162E-2</v>
      </c>
      <c r="V103" s="270">
        <f t="shared" si="9"/>
        <v>1.1957899885525638E-2</v>
      </c>
      <c r="W103" s="270">
        <f t="shared" si="9"/>
        <v>1.1947042081647144E-2</v>
      </c>
      <c r="DA103" s="78"/>
    </row>
    <row r="104" spans="1:105" ht="12" customHeight="1" x14ac:dyDescent="0.3">
      <c r="A104" s="203" t="s">
        <v>1855</v>
      </c>
      <c r="B104" s="271">
        <f t="shared" ref="B104:W104" si="10">IF(B$16=0,0,B$16/B$5)</f>
        <v>3.187324533620315E-2</v>
      </c>
      <c r="C104" s="271">
        <f t="shared" si="10"/>
        <v>3.2734612878554829E-2</v>
      </c>
      <c r="D104" s="271">
        <f t="shared" si="10"/>
        <v>2.8819688447094958E-2</v>
      </c>
      <c r="E104" s="271">
        <f t="shared" si="10"/>
        <v>2.6394681766780462E-2</v>
      </c>
      <c r="F104" s="271">
        <f t="shared" si="10"/>
        <v>2.5045403472953438E-2</v>
      </c>
      <c r="G104" s="271">
        <f t="shared" si="10"/>
        <v>2.4684105407210104E-2</v>
      </c>
      <c r="H104" s="271">
        <f t="shared" si="10"/>
        <v>2.5482011522920095E-2</v>
      </c>
      <c r="I104" s="271">
        <f t="shared" si="10"/>
        <v>2.4319520055206392E-2</v>
      </c>
      <c r="J104" s="271">
        <f t="shared" si="10"/>
        <v>2.1108677916693016E-2</v>
      </c>
      <c r="K104" s="271">
        <f t="shared" si="10"/>
        <v>1.9291562570003067E-2</v>
      </c>
      <c r="L104" s="271">
        <f t="shared" si="10"/>
        <v>2.42010970237094E-2</v>
      </c>
      <c r="M104" s="271">
        <f t="shared" si="10"/>
        <v>2.2922124402455019E-2</v>
      </c>
      <c r="N104" s="271">
        <f t="shared" si="10"/>
        <v>2.3263953771483884E-2</v>
      </c>
      <c r="O104" s="271">
        <f t="shared" si="10"/>
        <v>1.8584966914374623E-2</v>
      </c>
      <c r="P104" s="271">
        <f t="shared" si="10"/>
        <v>2.0244501969553054E-2</v>
      </c>
      <c r="Q104" s="271">
        <f t="shared" si="10"/>
        <v>1.9193904502132052E-2</v>
      </c>
      <c r="R104" s="271">
        <f t="shared" si="10"/>
        <v>1.9231590251842019E-2</v>
      </c>
      <c r="S104" s="271">
        <f t="shared" si="10"/>
        <v>1.5008986607533779E-2</v>
      </c>
      <c r="T104" s="271">
        <f t="shared" si="10"/>
        <v>1.483091446464334E-2</v>
      </c>
      <c r="U104" s="271">
        <f t="shared" si="10"/>
        <v>1.5065644171839157E-2</v>
      </c>
      <c r="V104" s="271">
        <f t="shared" si="10"/>
        <v>1.205493188132519E-2</v>
      </c>
      <c r="W104" s="271">
        <f t="shared" si="10"/>
        <v>1.1531701623587631E-2</v>
      </c>
      <c r="DA104" s="79"/>
    </row>
    <row r="105" spans="1:105" ht="12" customHeight="1" x14ac:dyDescent="0.3">
      <c r="A105" s="203" t="s">
        <v>1857</v>
      </c>
      <c r="B105" s="271">
        <f t="shared" ref="B105:W105" si="11">IF(B$17=0,0,B$17/B$5)</f>
        <v>0.81899562866434139</v>
      </c>
      <c r="C105" s="271">
        <f t="shared" si="11"/>
        <v>0.81549473478389622</v>
      </c>
      <c r="D105" s="271">
        <f t="shared" si="11"/>
        <v>0.82970005438063688</v>
      </c>
      <c r="E105" s="271">
        <f t="shared" si="11"/>
        <v>0.83856298882621871</v>
      </c>
      <c r="F105" s="271">
        <f t="shared" si="11"/>
        <v>0.84326212830786174</v>
      </c>
      <c r="G105" s="271">
        <f t="shared" si="11"/>
        <v>0.84456546843183578</v>
      </c>
      <c r="H105" s="271">
        <f t="shared" si="11"/>
        <v>0.84175178218212487</v>
      </c>
      <c r="I105" s="271">
        <f t="shared" si="11"/>
        <v>0.84546960063527821</v>
      </c>
      <c r="J105" s="271">
        <f t="shared" si="11"/>
        <v>0.85526274450941275</v>
      </c>
      <c r="K105" s="271">
        <f t="shared" si="11"/>
        <v>0.86103087339889395</v>
      </c>
      <c r="L105" s="271">
        <f t="shared" si="11"/>
        <v>0.84413584436150713</v>
      </c>
      <c r="M105" s="271">
        <f t="shared" si="11"/>
        <v>0.84929625643806528</v>
      </c>
      <c r="N105" s="271">
        <f t="shared" si="11"/>
        <v>0.8483990079100604</v>
      </c>
      <c r="O105" s="271">
        <f t="shared" si="11"/>
        <v>0.86485021435432052</v>
      </c>
      <c r="P105" s="271">
        <f t="shared" si="11"/>
        <v>0.85914400286356507</v>
      </c>
      <c r="Q105" s="271">
        <f t="shared" si="11"/>
        <v>0.86291270426657007</v>
      </c>
      <c r="R105" s="271">
        <f t="shared" si="11"/>
        <v>0.86292078712042175</v>
      </c>
      <c r="S105" s="271">
        <f t="shared" si="11"/>
        <v>0.87692084437652018</v>
      </c>
      <c r="T105" s="271">
        <f t="shared" si="11"/>
        <v>0.87755466934883708</v>
      </c>
      <c r="U105" s="271">
        <f t="shared" si="11"/>
        <v>0.87687964580885625</v>
      </c>
      <c r="V105" s="271">
        <f t="shared" si="11"/>
        <v>0.88668508940257684</v>
      </c>
      <c r="W105" s="271">
        <f t="shared" si="11"/>
        <v>0.888405025944078</v>
      </c>
      <c r="DA105" s="79"/>
    </row>
    <row r="106" spans="1:105" ht="12" customHeight="1" x14ac:dyDescent="0.3">
      <c r="A106" s="62" t="s">
        <v>1858</v>
      </c>
      <c r="B106" s="320">
        <f t="shared" ref="B106:W106" si="12">IF(B$18=0,0,B$18/B$5)</f>
        <v>0.52018395363743797</v>
      </c>
      <c r="C106" s="320">
        <f t="shared" si="12"/>
        <v>0.50860773904744616</v>
      </c>
      <c r="D106" s="320">
        <f t="shared" si="12"/>
        <v>0.55951547518912281</v>
      </c>
      <c r="E106" s="320">
        <f t="shared" si="12"/>
        <v>0.59111284726265301</v>
      </c>
      <c r="F106" s="320">
        <f t="shared" si="12"/>
        <v>0.60846147074892432</v>
      </c>
      <c r="G106" s="320">
        <f t="shared" si="12"/>
        <v>0.61315198023924211</v>
      </c>
      <c r="H106" s="320">
        <f t="shared" si="12"/>
        <v>0.60285792415475004</v>
      </c>
      <c r="I106" s="320">
        <f t="shared" si="12"/>
        <v>0.6174741001177193</v>
      </c>
      <c r="J106" s="320">
        <f t="shared" si="12"/>
        <v>0.65736888904041668</v>
      </c>
      <c r="K106" s="320">
        <f t="shared" si="12"/>
        <v>0.68017247430511596</v>
      </c>
      <c r="L106" s="320">
        <f t="shared" si="12"/>
        <v>0.61725055976423271</v>
      </c>
      <c r="M106" s="320">
        <f t="shared" si="12"/>
        <v>0.63440134016505056</v>
      </c>
      <c r="N106" s="320">
        <f t="shared" si="12"/>
        <v>0.63029944130240001</v>
      </c>
      <c r="O106" s="320">
        <f t="shared" si="12"/>
        <v>0.69061614953205919</v>
      </c>
      <c r="P106" s="320">
        <f t="shared" si="12"/>
        <v>0.66935179689900592</v>
      </c>
      <c r="Q106" s="320">
        <f t="shared" si="12"/>
        <v>0.6829698495590828</v>
      </c>
      <c r="R106" s="320">
        <f t="shared" si="12"/>
        <v>0.68262462850940364</v>
      </c>
      <c r="S106" s="320">
        <f t="shared" si="12"/>
        <v>0.73621159493089172</v>
      </c>
      <c r="T106" s="320">
        <f t="shared" si="12"/>
        <v>0.73851484624280639</v>
      </c>
      <c r="U106" s="320">
        <f t="shared" si="12"/>
        <v>0.73563923169786472</v>
      </c>
      <c r="V106" s="320">
        <f t="shared" si="12"/>
        <v>0.77367010301515382</v>
      </c>
      <c r="W106" s="320">
        <f t="shared" si="12"/>
        <v>0.78029532322294448</v>
      </c>
      <c r="DA106" s="141"/>
    </row>
    <row r="107" spans="1:105" ht="12" customHeight="1" x14ac:dyDescent="0.3">
      <c r="A107" s="62" t="s">
        <v>1870</v>
      </c>
      <c r="B107" s="320">
        <f t="shared" ref="B107:W107" si="13">IF(B$29=0,0,B$29/B$5)</f>
        <v>0.29881167502690337</v>
      </c>
      <c r="C107" s="320">
        <f t="shared" si="13"/>
        <v>0.30688699573645006</v>
      </c>
      <c r="D107" s="320">
        <f t="shared" si="13"/>
        <v>0.27018457919151406</v>
      </c>
      <c r="E107" s="320">
        <f t="shared" si="13"/>
        <v>0.24745014156356576</v>
      </c>
      <c r="F107" s="320">
        <f t="shared" si="13"/>
        <v>0.23480065755893739</v>
      </c>
      <c r="G107" s="320">
        <f t="shared" si="13"/>
        <v>0.23141348819259372</v>
      </c>
      <c r="H107" s="320">
        <f t="shared" si="13"/>
        <v>0.23889385802737489</v>
      </c>
      <c r="I107" s="320">
        <f t="shared" si="13"/>
        <v>0.2279955005175589</v>
      </c>
      <c r="J107" s="320">
        <f t="shared" si="13"/>
        <v>0.19789385546899613</v>
      </c>
      <c r="K107" s="320">
        <f t="shared" si="13"/>
        <v>0.18085839909377799</v>
      </c>
      <c r="L107" s="320">
        <f t="shared" si="13"/>
        <v>0.22688528459727456</v>
      </c>
      <c r="M107" s="320">
        <f t="shared" si="13"/>
        <v>0.2148949162730148</v>
      </c>
      <c r="N107" s="320">
        <f t="shared" si="13"/>
        <v>0.21809956660766039</v>
      </c>
      <c r="O107" s="320">
        <f t="shared" si="13"/>
        <v>0.1742340648222612</v>
      </c>
      <c r="P107" s="320">
        <f t="shared" si="13"/>
        <v>0.18979220596455912</v>
      </c>
      <c r="Q107" s="320">
        <f t="shared" si="13"/>
        <v>0.17994285470748725</v>
      </c>
      <c r="R107" s="320">
        <f t="shared" si="13"/>
        <v>0.18029615861101808</v>
      </c>
      <c r="S107" s="320">
        <f t="shared" si="13"/>
        <v>0.14070924944562849</v>
      </c>
      <c r="T107" s="320">
        <f t="shared" si="13"/>
        <v>0.13903982310603069</v>
      </c>
      <c r="U107" s="320">
        <f t="shared" si="13"/>
        <v>0.1412404141109915</v>
      </c>
      <c r="V107" s="320">
        <f t="shared" si="13"/>
        <v>0.11301498638742309</v>
      </c>
      <c r="W107" s="320">
        <f t="shared" si="13"/>
        <v>0.10810970272113363</v>
      </c>
      <c r="DA107" s="141"/>
    </row>
    <row r="108" spans="1:105" ht="12" customHeight="1" x14ac:dyDescent="0.3">
      <c r="A108" s="41" t="s">
        <v>1872</v>
      </c>
      <c r="B108" s="321">
        <f t="shared" ref="B108:W108" si="14">IF(B$30=0,0,B$30/B$5)</f>
        <v>7.0410072462585044E-2</v>
      </c>
      <c r="C108" s="321">
        <f t="shared" si="14"/>
        <v>7.2312889399930649E-2</v>
      </c>
      <c r="D108" s="321">
        <f t="shared" si="14"/>
        <v>6.3664566645311824E-2</v>
      </c>
      <c r="E108" s="321">
        <f t="shared" si="14"/>
        <v>5.8307569129616245E-2</v>
      </c>
      <c r="F108" s="321">
        <f t="shared" si="14"/>
        <v>5.5326925601213293E-2</v>
      </c>
      <c r="G108" s="321">
        <f t="shared" si="14"/>
        <v>5.4528794669729985E-2</v>
      </c>
      <c r="H108" s="321">
        <f t="shared" si="14"/>
        <v>5.6306521308734446E-2</v>
      </c>
      <c r="I108" s="321">
        <f t="shared" si="14"/>
        <v>5.3723401909042977E-2</v>
      </c>
      <c r="J108" s="321">
        <f t="shared" si="14"/>
        <v>4.7739384326776144E-2</v>
      </c>
      <c r="K108" s="321">
        <f t="shared" si="14"/>
        <v>4.4436630264197995E-2</v>
      </c>
      <c r="L108" s="321">
        <f t="shared" si="14"/>
        <v>5.5447747444563246E-2</v>
      </c>
      <c r="M108" s="321">
        <f t="shared" si="14"/>
        <v>5.2266321627570653E-2</v>
      </c>
      <c r="N108" s="321">
        <f t="shared" si="14"/>
        <v>5.2818429832202245E-2</v>
      </c>
      <c r="O108" s="321">
        <f t="shared" si="14"/>
        <v>4.2033153494468116E-2</v>
      </c>
      <c r="P108" s="321">
        <f t="shared" si="14"/>
        <v>4.5628706798976938E-2</v>
      </c>
      <c r="Q108" s="321">
        <f t="shared" si="14"/>
        <v>4.3127034502059076E-2</v>
      </c>
      <c r="R108" s="321">
        <f t="shared" si="14"/>
        <v>4.309180612678476E-2</v>
      </c>
      <c r="S108" s="321">
        <f t="shared" si="14"/>
        <v>3.3546532741462749E-2</v>
      </c>
      <c r="T108" s="321">
        <f t="shared" si="14"/>
        <v>3.3074371256419439E-2</v>
      </c>
      <c r="U108" s="321">
        <f t="shared" si="14"/>
        <v>3.3530334707872776E-2</v>
      </c>
      <c r="V108" s="321">
        <f t="shared" si="14"/>
        <v>2.6781216921970153E-2</v>
      </c>
      <c r="W108" s="321">
        <f t="shared" si="14"/>
        <v>2.5577257783590046E-2</v>
      </c>
      <c r="DA108" s="82"/>
    </row>
    <row r="109" spans="1:105" ht="12" customHeight="1" x14ac:dyDescent="0.3">
      <c r="J109" s="131"/>
    </row>
    <row r="110" spans="1:105" ht="12" customHeight="1" x14ac:dyDescent="0.3">
      <c r="A110" s="35" t="s">
        <v>53</v>
      </c>
      <c r="B110" s="234">
        <f t="shared" ref="B110:W110" si="15">SUM(B$111:B$115,B$117:B$118,B$120:B$121,B$123:B$124)</f>
        <v>0.99999999999999978</v>
      </c>
      <c r="C110" s="234">
        <f t="shared" si="15"/>
        <v>1</v>
      </c>
      <c r="D110" s="234">
        <f t="shared" si="15"/>
        <v>0.99999999999999978</v>
      </c>
      <c r="E110" s="234">
        <f t="shared" si="15"/>
        <v>1</v>
      </c>
      <c r="F110" s="234">
        <f t="shared" si="15"/>
        <v>1.0000000000000002</v>
      </c>
      <c r="G110" s="234">
        <f t="shared" si="15"/>
        <v>1.0000000000000002</v>
      </c>
      <c r="H110" s="234">
        <f t="shared" si="15"/>
        <v>0.99999999999999989</v>
      </c>
      <c r="I110" s="234">
        <f t="shared" si="15"/>
        <v>1</v>
      </c>
      <c r="J110" s="234">
        <f t="shared" si="15"/>
        <v>1</v>
      </c>
      <c r="K110" s="234">
        <f t="shared" si="15"/>
        <v>0.99999999999999967</v>
      </c>
      <c r="L110" s="234">
        <f t="shared" si="15"/>
        <v>1</v>
      </c>
      <c r="M110" s="234">
        <f t="shared" si="15"/>
        <v>1.0000000000000002</v>
      </c>
      <c r="N110" s="234">
        <f t="shared" si="15"/>
        <v>1.0000000000000002</v>
      </c>
      <c r="O110" s="234">
        <f t="shared" si="15"/>
        <v>1</v>
      </c>
      <c r="P110" s="234">
        <f t="shared" si="15"/>
        <v>1.0000000000000002</v>
      </c>
      <c r="Q110" s="234">
        <f t="shared" si="15"/>
        <v>0.99999999999999967</v>
      </c>
      <c r="R110" s="234">
        <f t="shared" si="15"/>
        <v>0.99999999999999956</v>
      </c>
      <c r="S110" s="234">
        <f t="shared" si="15"/>
        <v>1.0000000000000007</v>
      </c>
      <c r="T110" s="234">
        <f t="shared" si="15"/>
        <v>1.0000000000000002</v>
      </c>
      <c r="U110" s="234">
        <f t="shared" si="15"/>
        <v>0.99999999999999944</v>
      </c>
      <c r="V110" s="234">
        <f t="shared" si="15"/>
        <v>1</v>
      </c>
      <c r="W110" s="234">
        <f t="shared" si="15"/>
        <v>1.0000000000000004</v>
      </c>
      <c r="DA110" s="95"/>
    </row>
    <row r="111" spans="1:105" ht="12" customHeight="1" x14ac:dyDescent="0.3">
      <c r="A111" s="55" t="s">
        <v>92</v>
      </c>
      <c r="B111" s="301">
        <f t="shared" ref="B111:W111" si="16">IF(B$33=0,0,B$33/B$32)</f>
        <v>3.5713424085095698E-3</v>
      </c>
      <c r="C111" s="301">
        <f t="shared" si="16"/>
        <v>3.5914636339903863E-3</v>
      </c>
      <c r="D111" s="301">
        <f t="shared" si="16"/>
        <v>3.5731272266332484E-3</v>
      </c>
      <c r="E111" s="301">
        <f t="shared" si="16"/>
        <v>3.54998631862374E-3</v>
      </c>
      <c r="F111" s="301">
        <f t="shared" si="16"/>
        <v>3.5485496129270344E-3</v>
      </c>
      <c r="G111" s="301">
        <f t="shared" si="16"/>
        <v>3.5453390580476012E-3</v>
      </c>
      <c r="H111" s="301">
        <f t="shared" si="16"/>
        <v>3.5521001686486713E-3</v>
      </c>
      <c r="I111" s="301">
        <f t="shared" si="16"/>
        <v>3.569673700590391E-3</v>
      </c>
      <c r="J111" s="301">
        <f t="shared" si="16"/>
        <v>3.5647572734230702E-3</v>
      </c>
      <c r="K111" s="301">
        <f t="shared" si="16"/>
        <v>3.5765744193496955E-3</v>
      </c>
      <c r="L111" s="301">
        <f t="shared" si="16"/>
        <v>3.5664267577577326E-3</v>
      </c>
      <c r="M111" s="301">
        <f t="shared" si="16"/>
        <v>3.5718762201468529E-3</v>
      </c>
      <c r="N111" s="301">
        <f t="shared" si="16"/>
        <v>3.5733323275056908E-3</v>
      </c>
      <c r="O111" s="301">
        <f t="shared" si="16"/>
        <v>3.5891863972177876E-3</v>
      </c>
      <c r="P111" s="301">
        <f t="shared" si="16"/>
        <v>3.5813931885581188E-3</v>
      </c>
      <c r="Q111" s="301">
        <f t="shared" si="16"/>
        <v>3.5778455040807364E-3</v>
      </c>
      <c r="R111" s="301">
        <f t="shared" si="16"/>
        <v>3.5496953704552861E-3</v>
      </c>
      <c r="S111" s="301">
        <f t="shared" si="16"/>
        <v>3.5675144143941006E-3</v>
      </c>
      <c r="T111" s="301">
        <f t="shared" si="16"/>
        <v>3.5784520403527847E-3</v>
      </c>
      <c r="U111" s="301">
        <f t="shared" si="16"/>
        <v>3.5404976949547891E-3</v>
      </c>
      <c r="V111" s="301">
        <f t="shared" si="16"/>
        <v>3.5604268043541967E-3</v>
      </c>
      <c r="W111" s="301">
        <f t="shared" si="16"/>
        <v>3.5598476270755535E-3</v>
      </c>
      <c r="DA111" s="67"/>
    </row>
    <row r="112" spans="1:105" ht="12" customHeight="1" x14ac:dyDescent="0.3">
      <c r="A112" s="202" t="s">
        <v>93</v>
      </c>
      <c r="B112" s="235">
        <f t="shared" ref="B112:W112" si="17">IF(B$34=0,0,B$34/B$32)</f>
        <v>1.3172099640145496E-3</v>
      </c>
      <c r="C112" s="235">
        <f t="shared" si="17"/>
        <v>1.3246312290907749E-3</v>
      </c>
      <c r="D112" s="235">
        <f t="shared" si="17"/>
        <v>1.3178682543568199E-3</v>
      </c>
      <c r="E112" s="235">
        <f t="shared" si="17"/>
        <v>1.3093332467546809E-3</v>
      </c>
      <c r="F112" s="235">
        <f t="shared" si="17"/>
        <v>1.3088033499140577E-3</v>
      </c>
      <c r="G112" s="235">
        <f t="shared" si="17"/>
        <v>1.3076192083802949E-3</v>
      </c>
      <c r="H112" s="235">
        <f t="shared" si="17"/>
        <v>1.3101128931724091E-3</v>
      </c>
      <c r="I112" s="235">
        <f t="shared" si="17"/>
        <v>1.3165944983305723E-3</v>
      </c>
      <c r="J112" s="235">
        <f t="shared" si="17"/>
        <v>1.31478118386464E-3</v>
      </c>
      <c r="K112" s="235">
        <f t="shared" si="17"/>
        <v>1.3191396744769307E-3</v>
      </c>
      <c r="L112" s="235">
        <f t="shared" si="17"/>
        <v>1.3153969359121448E-3</v>
      </c>
      <c r="M112" s="235">
        <f t="shared" si="17"/>
        <v>1.3174068485266193E-3</v>
      </c>
      <c r="N112" s="235">
        <f t="shared" si="17"/>
        <v>1.3179439012374343E-3</v>
      </c>
      <c r="O112" s="235">
        <f t="shared" si="17"/>
        <v>1.3237913211166354E-3</v>
      </c>
      <c r="P112" s="235">
        <f t="shared" si="17"/>
        <v>1.3209169699836558E-3</v>
      </c>
      <c r="Q112" s="235">
        <f t="shared" si="17"/>
        <v>1.3196084857196842E-3</v>
      </c>
      <c r="R112" s="235">
        <f t="shared" si="17"/>
        <v>1.3151790990139521E-3</v>
      </c>
      <c r="S112" s="235">
        <f t="shared" si="17"/>
        <v>1.315798093794805E-3</v>
      </c>
      <c r="T112" s="235">
        <f t="shared" si="17"/>
        <v>1.3198321930906645E-3</v>
      </c>
      <c r="U112" s="235">
        <f t="shared" si="17"/>
        <v>1.3185874714722926E-3</v>
      </c>
      <c r="V112" s="235">
        <f t="shared" si="17"/>
        <v>1.3131839869694926E-3</v>
      </c>
      <c r="W112" s="235">
        <f t="shared" si="17"/>
        <v>1.3129703703527987E-3</v>
      </c>
      <c r="DA112" s="174"/>
    </row>
    <row r="113" spans="1:105" ht="12" customHeight="1" x14ac:dyDescent="0.3">
      <c r="A113" s="202" t="s">
        <v>94</v>
      </c>
      <c r="B113" s="235">
        <f t="shared" ref="B113:W113" si="18">IF(B$35=0,0,B$35/B$32)</f>
        <v>2.5694836665858041E-2</v>
      </c>
      <c r="C113" s="235">
        <f t="shared" si="18"/>
        <v>2.5839603407074065E-2</v>
      </c>
      <c r="D113" s="235">
        <f t="shared" si="18"/>
        <v>2.5707677946508391E-2</v>
      </c>
      <c r="E113" s="235">
        <f t="shared" si="18"/>
        <v>2.554118541132409E-2</v>
      </c>
      <c r="F113" s="235">
        <f t="shared" si="18"/>
        <v>2.5530848704844827E-2</v>
      </c>
      <c r="G113" s="235">
        <f t="shared" si="18"/>
        <v>2.5507749636260072E-2</v>
      </c>
      <c r="H113" s="235">
        <f t="shared" si="18"/>
        <v>2.5556393986955861E-2</v>
      </c>
      <c r="I113" s="235">
        <f t="shared" si="18"/>
        <v>2.5682830766528941E-2</v>
      </c>
      <c r="J113" s="235">
        <f t="shared" si="18"/>
        <v>2.5647458411096741E-2</v>
      </c>
      <c r="K113" s="235">
        <f t="shared" si="18"/>
        <v>2.5732479559927992E-2</v>
      </c>
      <c r="L113" s="235">
        <f t="shared" si="18"/>
        <v>2.5659469896523936E-2</v>
      </c>
      <c r="M113" s="235">
        <f t="shared" si="18"/>
        <v>2.5698677295308087E-2</v>
      </c>
      <c r="N113" s="235">
        <f t="shared" si="18"/>
        <v>2.5700864622074996E-2</v>
      </c>
      <c r="O113" s="235">
        <f t="shared" si="18"/>
        <v>2.5823219308259562E-2</v>
      </c>
      <c r="P113" s="235">
        <f t="shared" si="18"/>
        <v>2.5767149292924157E-2</v>
      </c>
      <c r="Q113" s="235">
        <f t="shared" si="18"/>
        <v>2.5741624668634094E-2</v>
      </c>
      <c r="R113" s="235">
        <f t="shared" si="18"/>
        <v>2.5473949086265792E-2</v>
      </c>
      <c r="S113" s="235">
        <f t="shared" si="18"/>
        <v>2.5667295290010002E-2</v>
      </c>
      <c r="T113" s="235">
        <f t="shared" si="18"/>
        <v>2.574598853203881E-2</v>
      </c>
      <c r="U113" s="235">
        <f t="shared" si="18"/>
        <v>2.5409119264330916E-2</v>
      </c>
      <c r="V113" s="235">
        <f t="shared" si="18"/>
        <v>2.5559169745235033E-2</v>
      </c>
      <c r="W113" s="235">
        <f t="shared" si="18"/>
        <v>2.5612134841817572E-2</v>
      </c>
      <c r="DA113" s="174"/>
    </row>
    <row r="114" spans="1:105" ht="12" customHeight="1" x14ac:dyDescent="0.3">
      <c r="A114" s="202" t="s">
        <v>95</v>
      </c>
      <c r="B114" s="235">
        <f t="shared" ref="B114:W114" si="19">IF(B$36=0,0,B$36/B$32)</f>
        <v>1.4345601764825015E-2</v>
      </c>
      <c r="C114" s="235">
        <f t="shared" si="19"/>
        <v>1.4426426019335104E-2</v>
      </c>
      <c r="D114" s="235">
        <f t="shared" si="19"/>
        <v>1.4352771138997578E-2</v>
      </c>
      <c r="E114" s="235">
        <f t="shared" si="19"/>
        <v>1.4259817226208405E-2</v>
      </c>
      <c r="F114" s="235">
        <f t="shared" si="19"/>
        <v>1.4254046172800296E-2</v>
      </c>
      <c r="G114" s="235">
        <f t="shared" si="19"/>
        <v>1.4241149805979035E-2</v>
      </c>
      <c r="H114" s="235">
        <f t="shared" si="19"/>
        <v>1.4268308277241766E-2</v>
      </c>
      <c r="I114" s="235">
        <f t="shared" si="19"/>
        <v>1.433889878971591E-2</v>
      </c>
      <c r="J114" s="235">
        <f t="shared" si="19"/>
        <v>1.431915016351863E-2</v>
      </c>
      <c r="K114" s="235">
        <f t="shared" si="19"/>
        <v>1.43666180481595E-2</v>
      </c>
      <c r="L114" s="235">
        <f t="shared" si="19"/>
        <v>1.432585625738423E-2</v>
      </c>
      <c r="M114" s="235">
        <f t="shared" si="19"/>
        <v>1.4347746014322805E-2</v>
      </c>
      <c r="N114" s="235">
        <f t="shared" si="19"/>
        <v>1.4353595001596333E-2</v>
      </c>
      <c r="O114" s="235">
        <f t="shared" si="19"/>
        <v>1.4417278665727656E-2</v>
      </c>
      <c r="P114" s="235">
        <f t="shared" si="19"/>
        <v>1.4385974395480309E-2</v>
      </c>
      <c r="Q114" s="235">
        <f t="shared" si="19"/>
        <v>1.4371723824440547E-2</v>
      </c>
      <c r="R114" s="235">
        <f t="shared" si="19"/>
        <v>1.4323483817548121E-2</v>
      </c>
      <c r="S114" s="235">
        <f t="shared" si="19"/>
        <v>1.4330225227697752E-2</v>
      </c>
      <c r="T114" s="235">
        <f t="shared" si="19"/>
        <v>1.4374160199007708E-2</v>
      </c>
      <c r="U114" s="235">
        <f t="shared" si="19"/>
        <v>1.4360604060553667E-2</v>
      </c>
      <c r="V114" s="235">
        <f t="shared" si="19"/>
        <v>1.4301755252134908E-2</v>
      </c>
      <c r="W114" s="235">
        <f t="shared" si="19"/>
        <v>1.4299428774961813E-2</v>
      </c>
      <c r="DA114" s="174"/>
    </row>
    <row r="115" spans="1:105" ht="12" customHeight="1" x14ac:dyDescent="0.3">
      <c r="A115" s="56" t="s">
        <v>96</v>
      </c>
      <c r="B115" s="302">
        <f t="shared" ref="B115:W115" si="20">IF(B$37=0,0,B$37/B$32)</f>
        <v>1.6002910270383117E-2</v>
      </c>
      <c r="C115" s="302">
        <f t="shared" si="20"/>
        <v>1.6770023135592439E-2</v>
      </c>
      <c r="D115" s="302">
        <f t="shared" si="20"/>
        <v>1.4263831251103658E-2</v>
      </c>
      <c r="E115" s="302">
        <f t="shared" si="20"/>
        <v>1.294770942059756E-2</v>
      </c>
      <c r="F115" s="302">
        <f t="shared" si="20"/>
        <v>1.2415962679983504E-2</v>
      </c>
      <c r="G115" s="302">
        <f t="shared" si="20"/>
        <v>1.2254418695994369E-2</v>
      </c>
      <c r="H115" s="302">
        <f t="shared" si="20"/>
        <v>1.2639046802192449E-2</v>
      </c>
      <c r="I115" s="302">
        <f t="shared" si="20"/>
        <v>1.2115687489406005E-2</v>
      </c>
      <c r="J115" s="302">
        <f t="shared" si="20"/>
        <v>1.081118553120838E-2</v>
      </c>
      <c r="K115" s="302">
        <f t="shared" si="20"/>
        <v>1.0090447135928908E-2</v>
      </c>
      <c r="L115" s="302">
        <f t="shared" si="20"/>
        <v>1.2248840146499624E-2</v>
      </c>
      <c r="M115" s="302">
        <f t="shared" si="20"/>
        <v>1.1657656696378513E-2</v>
      </c>
      <c r="N115" s="302">
        <f t="shared" si="20"/>
        <v>1.1842839734597928E-2</v>
      </c>
      <c r="O115" s="302">
        <f t="shared" si="20"/>
        <v>1.0005401626898983E-2</v>
      </c>
      <c r="P115" s="302">
        <f t="shared" si="20"/>
        <v>1.0756991716148771E-2</v>
      </c>
      <c r="Q115" s="302">
        <f t="shared" si="20"/>
        <v>1.0383280088013163E-2</v>
      </c>
      <c r="R115" s="302">
        <f t="shared" si="20"/>
        <v>1.0551044653700862E-2</v>
      </c>
      <c r="S115" s="302">
        <f t="shared" si="20"/>
        <v>9.6170842600880827E-3</v>
      </c>
      <c r="T115" s="302">
        <f t="shared" si="20"/>
        <v>9.435008904169968E-3</v>
      </c>
      <c r="U115" s="302">
        <f t="shared" si="20"/>
        <v>9.6819874778525938E-3</v>
      </c>
      <c r="V115" s="302">
        <f t="shared" si="20"/>
        <v>9.1935728694290415E-3</v>
      </c>
      <c r="W115" s="302">
        <f t="shared" si="20"/>
        <v>9.1270371275804837E-3</v>
      </c>
      <c r="DA115" s="68"/>
    </row>
    <row r="116" spans="1:105" ht="12" customHeight="1" x14ac:dyDescent="0.3">
      <c r="A116" s="203" t="s">
        <v>1885</v>
      </c>
      <c r="B116" s="303">
        <f t="shared" ref="B116:W116" si="21">IF(B$43=0,0,B$43/B$32)</f>
        <v>6.7731782241164093E-2</v>
      </c>
      <c r="C116" s="303">
        <f t="shared" si="21"/>
        <v>6.9440581739278334E-2</v>
      </c>
      <c r="D116" s="303">
        <f t="shared" si="21"/>
        <v>6.1986937748039442E-2</v>
      </c>
      <c r="E116" s="303">
        <f t="shared" si="21"/>
        <v>5.7793063412145115E-2</v>
      </c>
      <c r="F116" s="303">
        <f t="shared" si="21"/>
        <v>5.5616349404935282E-2</v>
      </c>
      <c r="G116" s="303">
        <f t="shared" si="21"/>
        <v>5.5040050706863117E-2</v>
      </c>
      <c r="H116" s="303">
        <f t="shared" si="21"/>
        <v>5.6317379241719909E-2</v>
      </c>
      <c r="I116" s="303">
        <f t="shared" si="21"/>
        <v>5.4441980338636439E-2</v>
      </c>
      <c r="J116" s="303">
        <f t="shared" si="21"/>
        <v>4.9794784748359813E-2</v>
      </c>
      <c r="K116" s="303">
        <f t="shared" si="21"/>
        <v>4.7331434088818049E-2</v>
      </c>
      <c r="L116" s="303">
        <f t="shared" si="21"/>
        <v>5.482198413671225E-2</v>
      </c>
      <c r="M116" s="303">
        <f t="shared" si="21"/>
        <v>5.2865401760806306E-2</v>
      </c>
      <c r="N116" s="303">
        <f t="shared" si="21"/>
        <v>5.3378619174069018E-2</v>
      </c>
      <c r="O116" s="303">
        <f t="shared" si="21"/>
        <v>4.6401115678164538E-2</v>
      </c>
      <c r="P116" s="303">
        <f t="shared" si="21"/>
        <v>4.8695526103207598E-2</v>
      </c>
      <c r="Q116" s="303">
        <f t="shared" si="21"/>
        <v>4.7130230781862251E-2</v>
      </c>
      <c r="R116" s="303">
        <f t="shared" si="21"/>
        <v>4.7071133000809437E-2</v>
      </c>
      <c r="S116" s="303">
        <f t="shared" si="21"/>
        <v>4.1496285787130674E-2</v>
      </c>
      <c r="T116" s="303">
        <f t="shared" si="21"/>
        <v>4.1234818372831994E-2</v>
      </c>
      <c r="U116" s="303">
        <f t="shared" si="21"/>
        <v>4.1424848446286737E-2</v>
      </c>
      <c r="V116" s="303">
        <f t="shared" si="21"/>
        <v>3.7851817423905212E-2</v>
      </c>
      <c r="W116" s="303">
        <f t="shared" si="21"/>
        <v>3.7223058283000182E-2</v>
      </c>
      <c r="DA116" s="175"/>
    </row>
    <row r="117" spans="1:105" ht="12" customHeight="1" x14ac:dyDescent="0.3">
      <c r="A117" s="62" t="s">
        <v>1886</v>
      </c>
      <c r="B117" s="304">
        <f t="shared" ref="B117:W117" si="22">IF(B$44=0,0,B$44/B$32)</f>
        <v>2.1410571880830544E-2</v>
      </c>
      <c r="C117" s="304">
        <f t="shared" si="22"/>
        <v>2.1219339187303864E-2</v>
      </c>
      <c r="D117" s="304">
        <f t="shared" si="22"/>
        <v>2.1991373428677935E-2</v>
      </c>
      <c r="E117" s="304">
        <f t="shared" si="22"/>
        <v>2.2429755953297915E-2</v>
      </c>
      <c r="F117" s="304">
        <f t="shared" si="22"/>
        <v>2.2647123735351857E-2</v>
      </c>
      <c r="G117" s="304">
        <f t="shared" si="22"/>
        <v>2.2706800181802059E-2</v>
      </c>
      <c r="H117" s="304">
        <f t="shared" si="22"/>
        <v>2.2573921618679216E-2</v>
      </c>
      <c r="I117" s="304">
        <f t="shared" si="22"/>
        <v>2.2753165346046812E-2</v>
      </c>
      <c r="J117" s="304">
        <f t="shared" si="22"/>
        <v>2.3223301662384951E-2</v>
      </c>
      <c r="K117" s="304">
        <f t="shared" si="22"/>
        <v>2.3465724552865035E-2</v>
      </c>
      <c r="L117" s="304">
        <f t="shared" si="22"/>
        <v>2.2715865171462065E-2</v>
      </c>
      <c r="M117" s="304">
        <f t="shared" si="22"/>
        <v>2.2911069445631736E-2</v>
      </c>
      <c r="N117" s="304">
        <f t="shared" si="22"/>
        <v>2.2857678461368047E-2</v>
      </c>
      <c r="O117" s="304">
        <f t="shared" si="22"/>
        <v>2.354732941493673E-2</v>
      </c>
      <c r="P117" s="304">
        <f t="shared" si="22"/>
        <v>2.3317414168195862E-2</v>
      </c>
      <c r="Q117" s="304">
        <f t="shared" si="22"/>
        <v>2.3474800728001146E-2</v>
      </c>
      <c r="R117" s="304">
        <f t="shared" si="22"/>
        <v>2.3489793351378834E-2</v>
      </c>
      <c r="S117" s="304">
        <f t="shared" si="22"/>
        <v>2.4022599560045921E-2</v>
      </c>
      <c r="T117" s="304">
        <f t="shared" si="22"/>
        <v>2.4046357482753317E-2</v>
      </c>
      <c r="U117" s="304">
        <f t="shared" si="22"/>
        <v>2.4038751747214721E-2</v>
      </c>
      <c r="V117" s="304">
        <f t="shared" si="22"/>
        <v>2.4376722698450284E-2</v>
      </c>
      <c r="W117" s="304">
        <f t="shared" si="22"/>
        <v>2.4435267734199521E-2</v>
      </c>
      <c r="DA117" s="72"/>
    </row>
    <row r="118" spans="1:105" ht="12" customHeight="1" x14ac:dyDescent="0.3">
      <c r="A118" s="62" t="s">
        <v>1898</v>
      </c>
      <c r="B118" s="304">
        <f t="shared" ref="B118:W118" si="23">IF(B$55=0,0,B$55/B$32)</f>
        <v>4.6321210360333556E-2</v>
      </c>
      <c r="C118" s="304">
        <f t="shared" si="23"/>
        <v>4.8221242551974464E-2</v>
      </c>
      <c r="D118" s="304">
        <f t="shared" si="23"/>
        <v>3.9995564319361507E-2</v>
      </c>
      <c r="E118" s="304">
        <f t="shared" si="23"/>
        <v>3.53633074588472E-2</v>
      </c>
      <c r="F118" s="304">
        <f t="shared" si="23"/>
        <v>3.2969225669583421E-2</v>
      </c>
      <c r="G118" s="304">
        <f t="shared" si="23"/>
        <v>3.2333250525061058E-2</v>
      </c>
      <c r="H118" s="304">
        <f t="shared" si="23"/>
        <v>3.3743457623040693E-2</v>
      </c>
      <c r="I118" s="304">
        <f t="shared" si="23"/>
        <v>3.1688814992589624E-2</v>
      </c>
      <c r="J118" s="304">
        <f t="shared" si="23"/>
        <v>2.6571483085974863E-2</v>
      </c>
      <c r="K118" s="304">
        <f t="shared" si="23"/>
        <v>2.386570953595301E-2</v>
      </c>
      <c r="L118" s="304">
        <f t="shared" si="23"/>
        <v>3.2106118965250181E-2</v>
      </c>
      <c r="M118" s="304">
        <f t="shared" si="23"/>
        <v>2.9954332315174571E-2</v>
      </c>
      <c r="N118" s="304">
        <f t="shared" si="23"/>
        <v>3.0520940712700975E-2</v>
      </c>
      <c r="O118" s="304">
        <f t="shared" si="23"/>
        <v>2.2853786263227809E-2</v>
      </c>
      <c r="P118" s="304">
        <f t="shared" si="23"/>
        <v>2.537811193501174E-2</v>
      </c>
      <c r="Q118" s="304">
        <f t="shared" si="23"/>
        <v>2.3655430053861101E-2</v>
      </c>
      <c r="R118" s="304">
        <f t="shared" si="23"/>
        <v>2.3581339649430599E-2</v>
      </c>
      <c r="S118" s="304">
        <f t="shared" si="23"/>
        <v>1.7473686227084756E-2</v>
      </c>
      <c r="T118" s="304">
        <f t="shared" si="23"/>
        <v>1.718846089007868E-2</v>
      </c>
      <c r="U118" s="304">
        <f t="shared" si="23"/>
        <v>1.7386096699072016E-2</v>
      </c>
      <c r="V118" s="304">
        <f t="shared" si="23"/>
        <v>1.3475094725454927E-2</v>
      </c>
      <c r="W118" s="304">
        <f t="shared" si="23"/>
        <v>1.2787790548800663E-2</v>
      </c>
      <c r="DA118" s="72"/>
    </row>
    <row r="119" spans="1:105" ht="12" customHeight="1" x14ac:dyDescent="0.3">
      <c r="A119" s="203" t="s">
        <v>1900</v>
      </c>
      <c r="B119" s="303">
        <f t="shared" ref="B119:W119" si="24">IF(B$56=0,0,B$56/B$32)</f>
        <v>0.77594987528051229</v>
      </c>
      <c r="C119" s="303">
        <f t="shared" si="24"/>
        <v>0.77380703349222579</v>
      </c>
      <c r="D119" s="303">
        <f t="shared" si="24"/>
        <v>0.7813096328705994</v>
      </c>
      <c r="E119" s="303">
        <f t="shared" si="24"/>
        <v>0.78564950810538225</v>
      </c>
      <c r="F119" s="303">
        <f t="shared" si="24"/>
        <v>0.78760021978011241</v>
      </c>
      <c r="G119" s="303">
        <f t="shared" si="24"/>
        <v>0.78817984407308084</v>
      </c>
      <c r="H119" s="303">
        <f t="shared" si="24"/>
        <v>0.78687704204140618</v>
      </c>
      <c r="I119" s="303">
        <f t="shared" si="24"/>
        <v>0.788319132891659</v>
      </c>
      <c r="J119" s="303">
        <f t="shared" si="24"/>
        <v>0.7926639249014088</v>
      </c>
      <c r="K119" s="303">
        <f t="shared" si="24"/>
        <v>0.79476554198598837</v>
      </c>
      <c r="L119" s="303">
        <f t="shared" si="24"/>
        <v>0.78799780278441112</v>
      </c>
      <c r="M119" s="303">
        <f t="shared" si="24"/>
        <v>0.78974586214110154</v>
      </c>
      <c r="N119" s="303">
        <f t="shared" si="24"/>
        <v>0.78922235777433181</v>
      </c>
      <c r="O119" s="303">
        <f t="shared" si="24"/>
        <v>0.7952637918437554</v>
      </c>
      <c r="P119" s="303">
        <f t="shared" si="24"/>
        <v>0.79318401852617459</v>
      </c>
      <c r="Q119" s="303">
        <f t="shared" si="24"/>
        <v>0.79461872686860313</v>
      </c>
      <c r="R119" s="303">
        <f t="shared" si="24"/>
        <v>0.79494165286334206</v>
      </c>
      <c r="S119" s="303">
        <f t="shared" si="24"/>
        <v>0.79922793004502313</v>
      </c>
      <c r="T119" s="303">
        <f t="shared" si="24"/>
        <v>0.79939239591782629</v>
      </c>
      <c r="U119" s="303">
        <f t="shared" si="24"/>
        <v>0.79955975641648624</v>
      </c>
      <c r="V119" s="303">
        <f t="shared" si="24"/>
        <v>0.80220253165181599</v>
      </c>
      <c r="W119" s="303">
        <f t="shared" si="24"/>
        <v>0.80264000531205726</v>
      </c>
      <c r="DA119" s="175"/>
    </row>
    <row r="120" spans="1:105" ht="12" customHeight="1" x14ac:dyDescent="0.3">
      <c r="A120" s="62" t="s">
        <v>1901</v>
      </c>
      <c r="B120" s="304">
        <f t="shared" ref="B120:W120" si="25">IF(B$57=0,0,B$57/B$32)</f>
        <v>0.68010051856755838</v>
      </c>
      <c r="C120" s="304">
        <f t="shared" si="25"/>
        <v>0.67402606830259348</v>
      </c>
      <c r="D120" s="304">
        <f t="shared" si="25"/>
        <v>0.69854950891094625</v>
      </c>
      <c r="E120" s="304">
        <f t="shared" si="25"/>
        <v>0.71247460086946302</v>
      </c>
      <c r="F120" s="304">
        <f t="shared" si="25"/>
        <v>0.71937922453470615</v>
      </c>
      <c r="G120" s="304">
        <f t="shared" si="25"/>
        <v>0.72127482930430076</v>
      </c>
      <c r="H120" s="304">
        <f t="shared" si="25"/>
        <v>0.71705398082863392</v>
      </c>
      <c r="I120" s="304">
        <f t="shared" si="25"/>
        <v>0.72274760510972269</v>
      </c>
      <c r="J120" s="304">
        <f t="shared" si="25"/>
        <v>0.73768134692281628</v>
      </c>
      <c r="K120" s="304">
        <f t="shared" si="25"/>
        <v>0.74538183873806574</v>
      </c>
      <c r="L120" s="304">
        <f t="shared" si="25"/>
        <v>0.72156277603467733</v>
      </c>
      <c r="M120" s="304">
        <f t="shared" si="25"/>
        <v>0.72776338239065541</v>
      </c>
      <c r="N120" s="304">
        <f t="shared" si="25"/>
        <v>0.7260674334787498</v>
      </c>
      <c r="O120" s="304">
        <f t="shared" si="25"/>
        <v>0.74797399318034341</v>
      </c>
      <c r="P120" s="304">
        <f t="shared" si="25"/>
        <v>0.74067080298975096</v>
      </c>
      <c r="Q120" s="304">
        <f t="shared" si="25"/>
        <v>0.74567014077180116</v>
      </c>
      <c r="R120" s="304">
        <f t="shared" si="25"/>
        <v>0.74614637704379794</v>
      </c>
      <c r="S120" s="304">
        <f t="shared" si="25"/>
        <v>0.76307080955439999</v>
      </c>
      <c r="T120" s="304">
        <f t="shared" si="25"/>
        <v>0.76382547298157621</v>
      </c>
      <c r="U120" s="304">
        <f t="shared" si="25"/>
        <v>0.7635838790291738</v>
      </c>
      <c r="V120" s="304">
        <f t="shared" si="25"/>
        <v>0.77431942689194999</v>
      </c>
      <c r="W120" s="304">
        <f t="shared" si="25"/>
        <v>0.77617909273339658</v>
      </c>
      <c r="DA120" s="72"/>
    </row>
    <row r="121" spans="1:105" ht="12" customHeight="1" x14ac:dyDescent="0.3">
      <c r="A121" s="62" t="s">
        <v>1913</v>
      </c>
      <c r="B121" s="304">
        <f t="shared" ref="B121:W121" si="26">IF(B$68=0,0,B$68/B$32)</f>
        <v>9.584935671295397E-2</v>
      </c>
      <c r="C121" s="304">
        <f t="shared" si="26"/>
        <v>9.978096518963224E-2</v>
      </c>
      <c r="D121" s="304">
        <f t="shared" si="26"/>
        <v>8.2760123959653181E-2</v>
      </c>
      <c r="E121" s="304">
        <f t="shared" si="26"/>
        <v>7.3174907235919254E-2</v>
      </c>
      <c r="F121" s="304">
        <f t="shared" si="26"/>
        <v>6.8220995245406313E-2</v>
      </c>
      <c r="G121" s="304">
        <f t="shared" si="26"/>
        <v>6.6905014768780038E-2</v>
      </c>
      <c r="H121" s="304">
        <f t="shared" si="26"/>
        <v>6.9823061212772333E-2</v>
      </c>
      <c r="I121" s="304">
        <f t="shared" si="26"/>
        <v>6.5571527781936284E-2</v>
      </c>
      <c r="J121" s="304">
        <f t="shared" si="26"/>
        <v>5.498257797859251E-2</v>
      </c>
      <c r="K121" s="304">
        <f t="shared" si="26"/>
        <v>4.9383703247922558E-2</v>
      </c>
      <c r="L121" s="304">
        <f t="shared" si="26"/>
        <v>6.6435026749733714E-2</v>
      </c>
      <c r="M121" s="304">
        <f t="shared" si="26"/>
        <v>6.1982479750446191E-2</v>
      </c>
      <c r="N121" s="304">
        <f t="shared" si="26"/>
        <v>6.3154924295582032E-2</v>
      </c>
      <c r="O121" s="304">
        <f t="shared" si="26"/>
        <v>4.7289798663412028E-2</v>
      </c>
      <c r="P121" s="304">
        <f t="shared" si="26"/>
        <v>5.2513215536423616E-2</v>
      </c>
      <c r="Q121" s="304">
        <f t="shared" si="26"/>
        <v>4.8948586096802006E-2</v>
      </c>
      <c r="R121" s="304">
        <f t="shared" si="26"/>
        <v>4.8795275819544098E-2</v>
      </c>
      <c r="S121" s="304">
        <f t="shared" si="26"/>
        <v>3.6157120490623071E-2</v>
      </c>
      <c r="T121" s="304">
        <f t="shared" si="26"/>
        <v>3.556692293625003E-2</v>
      </c>
      <c r="U121" s="304">
        <f t="shared" si="26"/>
        <v>3.5975877387312422E-2</v>
      </c>
      <c r="V121" s="304">
        <f t="shared" si="26"/>
        <v>2.7883104759866072E-2</v>
      </c>
      <c r="W121" s="304">
        <f t="shared" si="26"/>
        <v>2.6460912578660643E-2</v>
      </c>
      <c r="DA121" s="72"/>
    </row>
    <row r="122" spans="1:105" ht="12" customHeight="1" x14ac:dyDescent="0.3">
      <c r="A122" s="203" t="s">
        <v>1915</v>
      </c>
      <c r="B122" s="303">
        <f t="shared" ref="B122:W122" si="27">IF(B$69=0,0,B$69/B$32)</f>
        <v>9.5386441404732916E-2</v>
      </c>
      <c r="C122" s="303">
        <f t="shared" si="27"/>
        <v>9.4800237343413252E-2</v>
      </c>
      <c r="D122" s="303">
        <f t="shared" si="27"/>
        <v>9.7488153563761323E-2</v>
      </c>
      <c r="E122" s="303">
        <f t="shared" si="27"/>
        <v>9.8949396858964214E-2</v>
      </c>
      <c r="F122" s="303">
        <f t="shared" si="27"/>
        <v>9.9725220294482705E-2</v>
      </c>
      <c r="G122" s="303">
        <f t="shared" si="27"/>
        <v>9.9923828815394744E-2</v>
      </c>
      <c r="H122" s="303">
        <f t="shared" si="27"/>
        <v>9.9479616588662528E-2</v>
      </c>
      <c r="I122" s="303">
        <f t="shared" si="27"/>
        <v>0.10021520152513276</v>
      </c>
      <c r="J122" s="303">
        <f t="shared" si="27"/>
        <v>0.10188395778711981</v>
      </c>
      <c r="K122" s="303">
        <f t="shared" si="27"/>
        <v>0.10281776508735035</v>
      </c>
      <c r="L122" s="303">
        <f t="shared" si="27"/>
        <v>0.10006422308479913</v>
      </c>
      <c r="M122" s="303">
        <f t="shared" si="27"/>
        <v>0.10079537302340948</v>
      </c>
      <c r="N122" s="303">
        <f t="shared" si="27"/>
        <v>0.10061044746458704</v>
      </c>
      <c r="O122" s="303">
        <f t="shared" si="27"/>
        <v>0.10317621515885946</v>
      </c>
      <c r="P122" s="303">
        <f t="shared" si="27"/>
        <v>0.1023080298075229</v>
      </c>
      <c r="Q122" s="303">
        <f t="shared" si="27"/>
        <v>0.10285695977864615</v>
      </c>
      <c r="R122" s="303">
        <f t="shared" si="27"/>
        <v>0.10277386210886411</v>
      </c>
      <c r="S122" s="303">
        <f t="shared" si="27"/>
        <v>0.10477786688186215</v>
      </c>
      <c r="T122" s="303">
        <f t="shared" si="27"/>
        <v>0.10491934384068206</v>
      </c>
      <c r="U122" s="303">
        <f t="shared" si="27"/>
        <v>0.10470459916806227</v>
      </c>
      <c r="V122" s="303">
        <f t="shared" si="27"/>
        <v>0.10601754226615594</v>
      </c>
      <c r="W122" s="303">
        <f t="shared" si="27"/>
        <v>0.10622551766315477</v>
      </c>
      <c r="DA122" s="175"/>
    </row>
    <row r="123" spans="1:105" ht="12" customHeight="1" x14ac:dyDescent="0.3">
      <c r="A123" s="62" t="s">
        <v>1916</v>
      </c>
      <c r="B123" s="304">
        <f t="shared" ref="B123:W123" si="28">IF(B$70=0,0,B$70/B$32)</f>
        <v>7.7141031041227492E-2</v>
      </c>
      <c r="C123" s="304">
        <f t="shared" si="28"/>
        <v>7.6452030895432885E-2</v>
      </c>
      <c r="D123" s="304">
        <f t="shared" si="28"/>
        <v>7.9233624853324747E-2</v>
      </c>
      <c r="E123" s="304">
        <f t="shared" si="28"/>
        <v>8.0813091302323128E-2</v>
      </c>
      <c r="F123" s="304">
        <f t="shared" si="28"/>
        <v>8.1596254634723406E-2</v>
      </c>
      <c r="G123" s="304">
        <f t="shared" si="28"/>
        <v>8.1811265360904301E-2</v>
      </c>
      <c r="H123" s="304">
        <f t="shared" si="28"/>
        <v>8.1332511714358735E-2</v>
      </c>
      <c r="I123" s="304">
        <f t="shared" si="28"/>
        <v>8.1978316320315478E-2</v>
      </c>
      <c r="J123" s="304">
        <f t="shared" si="28"/>
        <v>8.3672189813004449E-2</v>
      </c>
      <c r="K123" s="304">
        <f t="shared" si="28"/>
        <v>8.4545625227234092E-2</v>
      </c>
      <c r="L123" s="304">
        <f t="shared" si="28"/>
        <v>8.1843925985414581E-2</v>
      </c>
      <c r="M123" s="304">
        <f t="shared" si="28"/>
        <v>8.2547235502643562E-2</v>
      </c>
      <c r="N123" s="304">
        <f t="shared" si="28"/>
        <v>8.2354870926987567E-2</v>
      </c>
      <c r="O123" s="304">
        <f t="shared" si="28"/>
        <v>8.4839642744992408E-2</v>
      </c>
      <c r="P123" s="304">
        <f t="shared" si="28"/>
        <v>8.4011271635411361E-2</v>
      </c>
      <c r="Q123" s="304">
        <f t="shared" si="28"/>
        <v>8.4578326152356872E-2</v>
      </c>
      <c r="R123" s="304">
        <f t="shared" si="28"/>
        <v>8.4632343692467651E-2</v>
      </c>
      <c r="S123" s="304">
        <f t="shared" si="28"/>
        <v>8.6552013120753474E-2</v>
      </c>
      <c r="T123" s="304">
        <f t="shared" si="28"/>
        <v>8.6637611518743343E-2</v>
      </c>
      <c r="U123" s="304">
        <f t="shared" si="28"/>
        <v>8.6610208500994032E-2</v>
      </c>
      <c r="V123" s="304">
        <f t="shared" si="28"/>
        <v>8.782789795765153E-2</v>
      </c>
      <c r="W123" s="304">
        <f t="shared" si="28"/>
        <v>8.8038832277630388E-2</v>
      </c>
      <c r="DA123" s="72"/>
    </row>
    <row r="124" spans="1:105" ht="12" customHeight="1" x14ac:dyDescent="0.3">
      <c r="A124" s="63" t="s">
        <v>1928</v>
      </c>
      <c r="B124" s="305">
        <f t="shared" ref="B124:W124" si="29">IF(B$81=0,0,B$81/B$32)</f>
        <v>1.8245410363505417E-2</v>
      </c>
      <c r="C124" s="305">
        <f t="shared" si="29"/>
        <v>1.8348206447980377E-2</v>
      </c>
      <c r="D124" s="305">
        <f t="shared" si="29"/>
        <v>1.8254528710436577E-2</v>
      </c>
      <c r="E124" s="305">
        <f t="shared" si="29"/>
        <v>1.8136305556641075E-2</v>
      </c>
      <c r="F124" s="305">
        <f t="shared" si="29"/>
        <v>1.81289656597593E-2</v>
      </c>
      <c r="G124" s="305">
        <f t="shared" si="29"/>
        <v>1.8112563454490443E-2</v>
      </c>
      <c r="H124" s="305">
        <f t="shared" si="29"/>
        <v>1.8147104874303786E-2</v>
      </c>
      <c r="I124" s="305">
        <f t="shared" si="29"/>
        <v>1.8236885204817276E-2</v>
      </c>
      <c r="J124" s="305">
        <f t="shared" si="29"/>
        <v>1.8211767974115368E-2</v>
      </c>
      <c r="K124" s="305">
        <f t="shared" si="29"/>
        <v>1.8272139860116263E-2</v>
      </c>
      <c r="L124" s="305">
        <f t="shared" si="29"/>
        <v>1.8220297099384553E-2</v>
      </c>
      <c r="M124" s="305">
        <f t="shared" si="29"/>
        <v>1.8248137520765893E-2</v>
      </c>
      <c r="N124" s="305">
        <f t="shared" si="29"/>
        <v>1.8255576537599471E-2</v>
      </c>
      <c r="O124" s="305">
        <f t="shared" si="29"/>
        <v>1.8336572413867054E-2</v>
      </c>
      <c r="P124" s="305">
        <f t="shared" si="29"/>
        <v>1.829675817211155E-2</v>
      </c>
      <c r="Q124" s="305">
        <f t="shared" si="29"/>
        <v>1.8278633626289276E-2</v>
      </c>
      <c r="R124" s="305">
        <f t="shared" si="29"/>
        <v>1.8141518416396447E-2</v>
      </c>
      <c r="S124" s="305">
        <f t="shared" si="29"/>
        <v>1.8225853761108697E-2</v>
      </c>
      <c r="T124" s="305">
        <f t="shared" si="29"/>
        <v>1.82817323219387E-2</v>
      </c>
      <c r="U124" s="305">
        <f t="shared" si="29"/>
        <v>1.8094390667068225E-2</v>
      </c>
      <c r="V124" s="305">
        <f t="shared" si="29"/>
        <v>1.8189644308504411E-2</v>
      </c>
      <c r="W124" s="305">
        <f t="shared" si="29"/>
        <v>1.8186685385524381E-2</v>
      </c>
      <c r="DA124" s="74"/>
    </row>
    <row r="125" spans="1:105" ht="12" customHeight="1" x14ac:dyDescent="0.3">
      <c r="J125" s="131"/>
    </row>
    <row r="126" spans="1:105" ht="12" customHeight="1" x14ac:dyDescent="0.3">
      <c r="A126" s="35" t="s">
        <v>60</v>
      </c>
      <c r="B126" s="234">
        <f t="shared" ref="B126:W126" si="30">SUM(B$127:B$132)</f>
        <v>1</v>
      </c>
      <c r="C126" s="234">
        <f t="shared" si="30"/>
        <v>1</v>
      </c>
      <c r="D126" s="234">
        <f t="shared" si="30"/>
        <v>1</v>
      </c>
      <c r="E126" s="234">
        <f t="shared" si="30"/>
        <v>0.99999999999999978</v>
      </c>
      <c r="F126" s="234">
        <f t="shared" si="30"/>
        <v>1.0000000000000002</v>
      </c>
      <c r="G126" s="234">
        <f t="shared" si="30"/>
        <v>1</v>
      </c>
      <c r="H126" s="234">
        <f t="shared" si="30"/>
        <v>1</v>
      </c>
      <c r="I126" s="234">
        <f t="shared" si="30"/>
        <v>1</v>
      </c>
      <c r="J126" s="234">
        <f t="shared" si="30"/>
        <v>0.99999999999999989</v>
      </c>
      <c r="K126" s="234">
        <f t="shared" si="30"/>
        <v>1</v>
      </c>
      <c r="L126" s="234">
        <f t="shared" si="30"/>
        <v>0.99999999999999989</v>
      </c>
      <c r="M126" s="234">
        <f t="shared" si="30"/>
        <v>1</v>
      </c>
      <c r="N126" s="234">
        <f t="shared" si="30"/>
        <v>1</v>
      </c>
      <c r="O126" s="234">
        <f t="shared" si="30"/>
        <v>1</v>
      </c>
      <c r="P126" s="234">
        <f t="shared" si="30"/>
        <v>1</v>
      </c>
      <c r="Q126" s="234">
        <f t="shared" si="30"/>
        <v>1</v>
      </c>
      <c r="R126" s="234">
        <f t="shared" si="30"/>
        <v>1</v>
      </c>
      <c r="S126" s="234">
        <f t="shared" si="30"/>
        <v>1</v>
      </c>
      <c r="T126" s="234">
        <f t="shared" si="30"/>
        <v>1</v>
      </c>
      <c r="U126" s="234">
        <f t="shared" si="30"/>
        <v>1</v>
      </c>
      <c r="V126" s="234">
        <f t="shared" si="30"/>
        <v>1</v>
      </c>
      <c r="W126" s="234">
        <f t="shared" si="30"/>
        <v>1</v>
      </c>
      <c r="DA126" s="95"/>
    </row>
    <row r="127" spans="1:105" ht="12" customHeight="1" x14ac:dyDescent="0.3">
      <c r="A127" s="55" t="s">
        <v>92</v>
      </c>
      <c r="B127" s="301">
        <f t="shared" ref="B127:W127" si="31">IF(B$84=0,0,B$84/B$83)</f>
        <v>2.7486931702419854E-2</v>
      </c>
      <c r="C127" s="301">
        <f t="shared" si="31"/>
        <v>2.743234751450304E-2</v>
      </c>
      <c r="D127" s="301">
        <f t="shared" si="31"/>
        <v>2.7536540453352708E-2</v>
      </c>
      <c r="E127" s="301">
        <f t="shared" si="31"/>
        <v>2.7652990191996497E-2</v>
      </c>
      <c r="F127" s="301">
        <f t="shared" si="31"/>
        <v>2.7590662571471365E-2</v>
      </c>
      <c r="G127" s="301">
        <f t="shared" si="31"/>
        <v>2.7594852076755796E-2</v>
      </c>
      <c r="H127" s="301">
        <f t="shared" si="31"/>
        <v>2.7552180798685409E-2</v>
      </c>
      <c r="I127" s="301">
        <f t="shared" si="31"/>
        <v>2.7560734131607437E-2</v>
      </c>
      <c r="J127" s="301">
        <f t="shared" si="31"/>
        <v>2.7488979492604974E-2</v>
      </c>
      <c r="K127" s="301">
        <f t="shared" si="31"/>
        <v>2.7566360112852396E-2</v>
      </c>
      <c r="L127" s="301">
        <f t="shared" si="31"/>
        <v>2.7526900380559816E-2</v>
      </c>
      <c r="M127" s="301">
        <f t="shared" si="31"/>
        <v>2.7517238021201519E-2</v>
      </c>
      <c r="N127" s="301">
        <f t="shared" si="31"/>
        <v>2.7546188608426638E-2</v>
      </c>
      <c r="O127" s="301">
        <f t="shared" si="31"/>
        <v>2.7687630906248078E-2</v>
      </c>
      <c r="P127" s="301">
        <f t="shared" si="31"/>
        <v>2.7609453298216464E-2</v>
      </c>
      <c r="Q127" s="301">
        <f t="shared" si="31"/>
        <v>2.753242825985848E-2</v>
      </c>
      <c r="R127" s="301">
        <f t="shared" si="31"/>
        <v>2.7598301654745503E-2</v>
      </c>
      <c r="S127" s="301">
        <f t="shared" si="31"/>
        <v>2.7555902026742133E-2</v>
      </c>
      <c r="T127" s="301">
        <f t="shared" si="31"/>
        <v>2.7584160072474481E-2</v>
      </c>
      <c r="U127" s="301">
        <f t="shared" si="31"/>
        <v>2.7446724635633114E-2</v>
      </c>
      <c r="V127" s="301">
        <f t="shared" si="31"/>
        <v>2.7487635284511355E-2</v>
      </c>
      <c r="W127" s="301">
        <f t="shared" si="31"/>
        <v>2.7147832052021419E-2</v>
      </c>
      <c r="DA127" s="67"/>
    </row>
    <row r="128" spans="1:105" ht="12" customHeight="1" x14ac:dyDescent="0.3">
      <c r="A128" s="202" t="s">
        <v>93</v>
      </c>
      <c r="B128" s="235">
        <f t="shared" ref="B128:W128" si="32">IF(B$85=0,0,B$85/B$83)</f>
        <v>3.0446004162691461E-3</v>
      </c>
      <c r="C128" s="235">
        <f t="shared" si="32"/>
        <v>3.0385543779898492E-3</v>
      </c>
      <c r="D128" s="235">
        <f t="shared" si="32"/>
        <v>3.0500953483836506E-3</v>
      </c>
      <c r="E128" s="235">
        <f t="shared" si="32"/>
        <v>3.0629939478558532E-3</v>
      </c>
      <c r="F128" s="235">
        <f t="shared" si="32"/>
        <v>3.0560902053264815E-3</v>
      </c>
      <c r="G128" s="235">
        <f t="shared" si="32"/>
        <v>3.056554257468461E-3</v>
      </c>
      <c r="H128" s="235">
        <f t="shared" si="32"/>
        <v>3.0518277571670682E-3</v>
      </c>
      <c r="I128" s="235">
        <f t="shared" si="32"/>
        <v>3.0527751703325985E-3</v>
      </c>
      <c r="J128" s="235">
        <f t="shared" si="32"/>
        <v>3.0938311093736304E-3</v>
      </c>
      <c r="K128" s="235">
        <f t="shared" si="32"/>
        <v>3.0768858974225479E-3</v>
      </c>
      <c r="L128" s="235">
        <f t="shared" si="32"/>
        <v>3.0497852760028141E-3</v>
      </c>
      <c r="M128" s="235">
        <f t="shared" si="32"/>
        <v>3.0479573071646891E-3</v>
      </c>
      <c r="N128" s="235">
        <f t="shared" si="32"/>
        <v>3.0511640299401193E-3</v>
      </c>
      <c r="O128" s="235">
        <f t="shared" si="32"/>
        <v>3.0668309397097267E-3</v>
      </c>
      <c r="P128" s="235">
        <f t="shared" si="32"/>
        <v>3.0861806001137851E-3</v>
      </c>
      <c r="Q128" s="235">
        <f t="shared" si="32"/>
        <v>3.1077317388613309E-3</v>
      </c>
      <c r="R128" s="235">
        <f t="shared" si="32"/>
        <v>3.0987532102170067E-3</v>
      </c>
      <c r="S128" s="235">
        <f t="shared" si="32"/>
        <v>3.1326589141181037E-3</v>
      </c>
      <c r="T128" s="235">
        <f t="shared" si="32"/>
        <v>3.1226071953091112E-3</v>
      </c>
      <c r="U128" s="235">
        <f t="shared" si="32"/>
        <v>3.1530906576476168E-3</v>
      </c>
      <c r="V128" s="235">
        <f t="shared" si="32"/>
        <v>3.1470490815571606E-3</v>
      </c>
      <c r="W128" s="235">
        <f t="shared" si="32"/>
        <v>3.1639301966946949E-3</v>
      </c>
      <c r="DA128" s="174"/>
    </row>
    <row r="129" spans="1:105" ht="12" customHeight="1" x14ac:dyDescent="0.3">
      <c r="A129" s="202" t="s">
        <v>94</v>
      </c>
      <c r="B129" s="235">
        <f t="shared" ref="B129:W129" si="33">IF(B$86=0,0,B$86/B$83)</f>
        <v>0.13247412973300468</v>
      </c>
      <c r="C129" s="235">
        <f t="shared" si="33"/>
        <v>0.13221105952677906</v>
      </c>
      <c r="D129" s="235">
        <f t="shared" si="33"/>
        <v>0.13271322066458341</v>
      </c>
      <c r="E129" s="235">
        <f t="shared" si="33"/>
        <v>0.13327445383354838</v>
      </c>
      <c r="F129" s="235">
        <f t="shared" si="33"/>
        <v>0.1329740639109194</v>
      </c>
      <c r="G129" s="235">
        <f t="shared" si="33"/>
        <v>0.13299425536308204</v>
      </c>
      <c r="H129" s="235">
        <f t="shared" si="33"/>
        <v>0.13278859979962487</v>
      </c>
      <c r="I129" s="235">
        <f t="shared" si="33"/>
        <v>0.13282982285600051</v>
      </c>
      <c r="J129" s="235">
        <f t="shared" si="33"/>
        <v>0.13231977403888903</v>
      </c>
      <c r="K129" s="235">
        <f t="shared" si="33"/>
        <v>0.13254661879675173</v>
      </c>
      <c r="L129" s="235">
        <f t="shared" si="33"/>
        <v>0.13222804608281141</v>
      </c>
      <c r="M129" s="235">
        <f t="shared" si="33"/>
        <v>0.1326201919872235</v>
      </c>
      <c r="N129" s="235">
        <f t="shared" si="33"/>
        <v>0.13275972025066979</v>
      </c>
      <c r="O129" s="235">
        <f t="shared" si="33"/>
        <v>0.13344140584272451</v>
      </c>
      <c r="P129" s="235">
        <f t="shared" si="33"/>
        <v>0.13290336203739336</v>
      </c>
      <c r="Q129" s="235">
        <f t="shared" si="33"/>
        <v>0.13238965262536498</v>
      </c>
      <c r="R129" s="235">
        <f t="shared" si="33"/>
        <v>0.13257889011906301</v>
      </c>
      <c r="S129" s="235">
        <f t="shared" si="33"/>
        <v>0.13226176231511333</v>
      </c>
      <c r="T129" s="235">
        <f t="shared" si="33"/>
        <v>0.13229610152902441</v>
      </c>
      <c r="U129" s="235">
        <f t="shared" si="33"/>
        <v>0.13154696591309684</v>
      </c>
      <c r="V129" s="235">
        <f t="shared" si="33"/>
        <v>0.13166251997623588</v>
      </c>
      <c r="W129" s="235">
        <f t="shared" si="33"/>
        <v>0.12996378911165904</v>
      </c>
      <c r="DA129" s="174"/>
    </row>
    <row r="130" spans="1:105" ht="12" customHeight="1" x14ac:dyDescent="0.3">
      <c r="A130" s="202" t="s">
        <v>95</v>
      </c>
      <c r="B130" s="235">
        <f t="shared" ref="B130:W130" si="34">IF(B$87=0,0,B$87/B$83)</f>
        <v>4.152486819490863E-2</v>
      </c>
      <c r="C130" s="235">
        <f t="shared" si="34"/>
        <v>4.1442407146388888E-2</v>
      </c>
      <c r="D130" s="235">
        <f t="shared" si="34"/>
        <v>4.1599812785527303E-2</v>
      </c>
      <c r="E130" s="235">
        <f t="shared" si="34"/>
        <v>4.1775734932854115E-2</v>
      </c>
      <c r="F130" s="235">
        <f t="shared" si="34"/>
        <v>4.1681575779143221E-2</v>
      </c>
      <c r="G130" s="235">
        <f t="shared" si="34"/>
        <v>4.1687904919718861E-2</v>
      </c>
      <c r="H130" s="235">
        <f t="shared" si="34"/>
        <v>4.1623440860333691E-2</v>
      </c>
      <c r="I130" s="235">
        <f t="shared" si="34"/>
        <v>4.1636362492550039E-2</v>
      </c>
      <c r="J130" s="235">
        <f t="shared" si="34"/>
        <v>4.219631855384038E-2</v>
      </c>
      <c r="K130" s="235">
        <f t="shared" si="34"/>
        <v>4.1965205239579667E-2</v>
      </c>
      <c r="L130" s="235">
        <f t="shared" si="34"/>
        <v>4.159558375281866E-2</v>
      </c>
      <c r="M130" s="235">
        <f t="shared" si="34"/>
        <v>4.1570652348138462E-2</v>
      </c>
      <c r="N130" s="235">
        <f t="shared" si="34"/>
        <v>4.1614388379926349E-2</v>
      </c>
      <c r="O130" s="235">
        <f t="shared" si="34"/>
        <v>4.1828067114162905E-2</v>
      </c>
      <c r="P130" s="235">
        <f t="shared" si="34"/>
        <v>4.2091974355849264E-2</v>
      </c>
      <c r="Q130" s="235">
        <f t="shared" si="34"/>
        <v>4.2385907244763044E-2</v>
      </c>
      <c r="R130" s="235">
        <f t="shared" si="34"/>
        <v>4.2263450380950134E-2</v>
      </c>
      <c r="S130" s="235">
        <f t="shared" si="34"/>
        <v>4.2725885411184383E-2</v>
      </c>
      <c r="T130" s="235">
        <f t="shared" si="34"/>
        <v>4.2588791460712185E-2</v>
      </c>
      <c r="U130" s="235">
        <f t="shared" si="34"/>
        <v>4.3004551029346159E-2</v>
      </c>
      <c r="V130" s="235">
        <f t="shared" si="34"/>
        <v>4.2922150839979731E-2</v>
      </c>
      <c r="W130" s="235">
        <f t="shared" si="34"/>
        <v>4.3026012564706971E-2</v>
      </c>
      <c r="DA130" s="174"/>
    </row>
    <row r="131" spans="1:105" ht="12" customHeight="1" x14ac:dyDescent="0.3">
      <c r="A131" s="56" t="s">
        <v>96</v>
      </c>
      <c r="B131" s="302">
        <f t="shared" ref="B131:W131" si="35">IF(B$88=0,0,B$88/B$83)</f>
        <v>0.2309384725906905</v>
      </c>
      <c r="C131" s="302">
        <f t="shared" si="35"/>
        <v>0.23214385996681255</v>
      </c>
      <c r="D131" s="302">
        <f t="shared" si="35"/>
        <v>0.23607319488941125</v>
      </c>
      <c r="E131" s="302">
        <f t="shared" si="35"/>
        <v>0.24019721081836992</v>
      </c>
      <c r="F131" s="302">
        <f t="shared" si="35"/>
        <v>0.24508540218957126</v>
      </c>
      <c r="G131" s="302">
        <f t="shared" si="35"/>
        <v>0.24615883202606365</v>
      </c>
      <c r="H131" s="302">
        <f t="shared" si="35"/>
        <v>0.24425835434881171</v>
      </c>
      <c r="I131" s="302">
        <f t="shared" si="35"/>
        <v>0.24772657605736814</v>
      </c>
      <c r="J131" s="302">
        <f t="shared" si="35"/>
        <v>0.26111447714365732</v>
      </c>
      <c r="K131" s="302">
        <f t="shared" si="35"/>
        <v>0.26628607528143267</v>
      </c>
      <c r="L131" s="302">
        <f t="shared" si="35"/>
        <v>0.24757103952103424</v>
      </c>
      <c r="M131" s="302">
        <f t="shared" si="35"/>
        <v>0.25086590972044642</v>
      </c>
      <c r="N131" s="302">
        <f t="shared" si="35"/>
        <v>0.25028682702652461</v>
      </c>
      <c r="O131" s="302">
        <f t="shared" si="35"/>
        <v>0.27107329391013529</v>
      </c>
      <c r="P131" s="302">
        <f t="shared" si="35"/>
        <v>0.26692811007035228</v>
      </c>
      <c r="Q131" s="302">
        <f t="shared" si="35"/>
        <v>0.2748861654740582</v>
      </c>
      <c r="R131" s="302">
        <f t="shared" si="35"/>
        <v>0.27649045164875502</v>
      </c>
      <c r="S131" s="302">
        <f t="shared" si="35"/>
        <v>0.31789801068911394</v>
      </c>
      <c r="T131" s="302">
        <f t="shared" si="35"/>
        <v>0.31653253537300186</v>
      </c>
      <c r="U131" s="302">
        <f t="shared" si="35"/>
        <v>0.32040353914615483</v>
      </c>
      <c r="V131" s="302">
        <f t="shared" si="35"/>
        <v>0.36095141074130194</v>
      </c>
      <c r="W131" s="302">
        <f t="shared" si="35"/>
        <v>0.37720141290265319</v>
      </c>
      <c r="DA131" s="68"/>
    </row>
    <row r="132" spans="1:105" ht="12" customHeight="1" x14ac:dyDescent="0.3">
      <c r="A132" s="41" t="s">
        <v>1941</v>
      </c>
      <c r="B132" s="237">
        <f t="shared" ref="B132:W132" si="36">IF(B$94=0,0,B$94/B$83)</f>
        <v>0.56453099736270718</v>
      </c>
      <c r="C132" s="237">
        <f t="shared" si="36"/>
        <v>0.56373177146752673</v>
      </c>
      <c r="D132" s="237">
        <f t="shared" si="36"/>
        <v>0.55902713585874175</v>
      </c>
      <c r="E132" s="237">
        <f t="shared" si="36"/>
        <v>0.55403661627537504</v>
      </c>
      <c r="F132" s="237">
        <f t="shared" si="36"/>
        <v>0.54961220534356847</v>
      </c>
      <c r="G132" s="237">
        <f t="shared" si="36"/>
        <v>0.54850760135691123</v>
      </c>
      <c r="H132" s="237">
        <f t="shared" si="36"/>
        <v>0.55072559643537733</v>
      </c>
      <c r="I132" s="237">
        <f t="shared" si="36"/>
        <v>0.54719372929214127</v>
      </c>
      <c r="J132" s="237">
        <f t="shared" si="36"/>
        <v>0.53378661966163454</v>
      </c>
      <c r="K132" s="237">
        <f t="shared" si="36"/>
        <v>0.52855885467196095</v>
      </c>
      <c r="L132" s="237">
        <f t="shared" si="36"/>
        <v>0.54802864498677295</v>
      </c>
      <c r="M132" s="237">
        <f t="shared" si="36"/>
        <v>0.54437805061582545</v>
      </c>
      <c r="N132" s="237">
        <f t="shared" si="36"/>
        <v>0.54474171170451247</v>
      </c>
      <c r="O132" s="237">
        <f t="shared" si="36"/>
        <v>0.52290277128701945</v>
      </c>
      <c r="P132" s="237">
        <f t="shared" si="36"/>
        <v>0.52738091963807499</v>
      </c>
      <c r="Q132" s="237">
        <f t="shared" si="36"/>
        <v>0.51969811465709392</v>
      </c>
      <c r="R132" s="237">
        <f t="shared" si="36"/>
        <v>0.51797015298626936</v>
      </c>
      <c r="S132" s="237">
        <f t="shared" si="36"/>
        <v>0.47642578064372804</v>
      </c>
      <c r="T132" s="237">
        <f t="shared" si="36"/>
        <v>0.47787580436947791</v>
      </c>
      <c r="U132" s="237">
        <f t="shared" si="36"/>
        <v>0.47444512861812149</v>
      </c>
      <c r="V132" s="237">
        <f t="shared" si="36"/>
        <v>0.43382923407641394</v>
      </c>
      <c r="W132" s="237">
        <f t="shared" si="36"/>
        <v>0.41949702317226467</v>
      </c>
      <c r="DA132" s="97"/>
    </row>
    <row r="133" spans="1:105" ht="12" customHeight="1" x14ac:dyDescent="0.3">
      <c r="J133" s="131"/>
    </row>
    <row r="134" spans="1:105" ht="15" customHeight="1" x14ac:dyDescent="0.3">
      <c r="A134" s="32" t="s">
        <v>343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3">
      <c r="J135" s="131"/>
    </row>
    <row r="136" spans="1:105" ht="12" customHeight="1" x14ac:dyDescent="0.3">
      <c r="A136" s="35" t="s">
        <v>52</v>
      </c>
      <c r="B136" s="324">
        <f>IF(B$5=0,0,B$5/PPA_fec!B$5)</f>
        <v>0.68175409521288366</v>
      </c>
      <c r="C136" s="324">
        <f>IF(C$5=0,0,C$5/PPA_fec!C$5)</f>
        <v>0.67961300002385994</v>
      </c>
      <c r="D136" s="324">
        <f>IF(D$5=0,0,D$5/PPA_fec!D$5)</f>
        <v>0.68007722506347978</v>
      </c>
      <c r="E136" s="324">
        <f>IF(E$5=0,0,E$5/PPA_fec!E$5)</f>
        <v>0.68490022448701315</v>
      </c>
      <c r="F136" s="324">
        <f>IF(F$5=0,0,F$5/PPA_fec!F$5)</f>
        <v>0.68526814848619888</v>
      </c>
      <c r="G136" s="324">
        <f>IF(G$5=0,0,G$5/PPA_fec!G$5)</f>
        <v>0.68563155094367756</v>
      </c>
      <c r="H136" s="324">
        <f>IF(H$5=0,0,H$5/PPA_fec!H$5)</f>
        <v>0.69001478990141107</v>
      </c>
      <c r="I136" s="324">
        <f>IF(I$5=0,0,I$5/PPA_fec!I$5)</f>
        <v>0.68716983725664993</v>
      </c>
      <c r="J136" s="324">
        <f>IF(J$5=0,0,J$5/PPA_fec!J$5)</f>
        <v>0.69594753248854435</v>
      </c>
      <c r="K136" s="324">
        <f>IF(K$5=0,0,K$5/PPA_fec!K$5)</f>
        <v>0.701172812251461</v>
      </c>
      <c r="L136" s="324">
        <f>IF(L$5=0,0,L$5/PPA_fec!L$5)</f>
        <v>0.71060643172861415</v>
      </c>
      <c r="M136" s="324">
        <f>IF(M$5=0,0,M$5/PPA_fec!M$5)</f>
        <v>0.71411298548103086</v>
      </c>
      <c r="N136" s="324">
        <f>IF(N$5=0,0,N$5/PPA_fec!N$5)</f>
        <v>0.71666219481078408</v>
      </c>
      <c r="O136" s="324">
        <f>IF(O$5=0,0,O$5/PPA_fec!O$5)</f>
        <v>0.71355408535561715</v>
      </c>
      <c r="P136" s="324">
        <f>IF(P$5=0,0,P$5/PPA_fec!P$5)</f>
        <v>0.71657528242572388</v>
      </c>
      <c r="Q136" s="324">
        <f>IF(Q$5=0,0,Q$5/PPA_fec!Q$5)</f>
        <v>0.71701391618941479</v>
      </c>
      <c r="R136" s="324">
        <f>IF(R$5=0,0,R$5/PPA_fec!R$5)</f>
        <v>0.72011257017857011</v>
      </c>
      <c r="S136" s="324">
        <f>IF(S$5=0,0,S$5/PPA_fec!S$5)</f>
        <v>0.71806570317114904</v>
      </c>
      <c r="T136" s="324">
        <f>IF(T$5=0,0,T$5/PPA_fec!T$5)</f>
        <v>0.71632004811847649</v>
      </c>
      <c r="U136" s="324">
        <f>IF(U$5=0,0,U$5/PPA_fec!U$5)</f>
        <v>0.7197603473715295</v>
      </c>
      <c r="V136" s="324">
        <f>IF(V$5=0,0,V$5/PPA_fec!V$5)</f>
        <v>0.71908856547100086</v>
      </c>
      <c r="W136" s="324">
        <f>IF(W$5=0,0,W$5/PPA_fec!W$5)</f>
        <v>0.71895074064586351</v>
      </c>
      <c r="DA136" s="95"/>
    </row>
    <row r="137" spans="1:105" ht="12" customHeight="1" x14ac:dyDescent="0.3">
      <c r="A137" s="55" t="s">
        <v>92</v>
      </c>
      <c r="B137" s="307">
        <f>IF(B$6=0,0,B$6/PPA_fec!B$6)</f>
        <v>0.50931499651853385</v>
      </c>
      <c r="C137" s="307">
        <f>IF(C$6=0,0,C$6/PPA_fec!C$6)</f>
        <v>0.50931499651853396</v>
      </c>
      <c r="D137" s="307">
        <f>IF(D$6=0,0,D$6/PPA_fec!D$6)</f>
        <v>0.50931499651853385</v>
      </c>
      <c r="E137" s="307">
        <f>IF(E$6=0,0,E$6/PPA_fec!E$6)</f>
        <v>0.51135389549138055</v>
      </c>
      <c r="F137" s="307">
        <f>IF(F$6=0,0,F$6/PPA_fec!F$6)</f>
        <v>0.51135389549138077</v>
      </c>
      <c r="G137" s="307">
        <f>IF(G$6=0,0,G$6/PPA_fec!G$6)</f>
        <v>0.51135389549138066</v>
      </c>
      <c r="H137" s="307">
        <f>IF(H$6=0,0,H$6/PPA_fec!H$6)</f>
        <v>0.5152185059422425</v>
      </c>
      <c r="I137" s="307">
        <f>IF(I$6=0,0,I$6/PPA_fec!I$6)</f>
        <v>0.51535029955540979</v>
      </c>
      <c r="J137" s="307">
        <f>IF(J$6=0,0,J$6/PPA_fec!J$6)</f>
        <v>0.5188152695998689</v>
      </c>
      <c r="K137" s="307">
        <f>IF(K$6=0,0,K$6/PPA_fec!K$6)</f>
        <v>0.52193374263988213</v>
      </c>
      <c r="L137" s="307">
        <f>IF(L$6=0,0,L$6/PPA_fec!L$6)</f>
        <v>0.52474036837589377</v>
      </c>
      <c r="M137" s="307">
        <f>IF(M$6=0,0,M$6/PPA_fec!M$6)</f>
        <v>0.5272663315383046</v>
      </c>
      <c r="N137" s="307">
        <f>IF(N$6=0,0,N$6/PPA_fec!N$6)</f>
        <v>0.5295396983844739</v>
      </c>
      <c r="O137" s="307">
        <f>IF(O$6=0,0,O$6/PPA_fec!O$6)</f>
        <v>0.5315857285460267</v>
      </c>
      <c r="P137" s="307">
        <f>IF(P$6=0,0,P$6/PPA_fec!P$6)</f>
        <v>0.53342715569142407</v>
      </c>
      <c r="Q137" s="307">
        <f>IF(Q$6=0,0,Q$6/PPA_fec!Q$6)</f>
        <v>0.53508444012228151</v>
      </c>
      <c r="R137" s="307">
        <f>IF(R$6=0,0,R$6/PPA_fec!R$6)</f>
        <v>0.53657599611005347</v>
      </c>
      <c r="S137" s="307">
        <f>IF(S$6=0,0,S$6/PPA_fec!S$6)</f>
        <v>0.53791839649904816</v>
      </c>
      <c r="T137" s="307">
        <f>IF(T$6=0,0,T$6/PPA_fec!T$6)</f>
        <v>0.53912655684914335</v>
      </c>
      <c r="U137" s="307">
        <f>IF(U$6=0,0,U$6/PPA_fec!U$6)</f>
        <v>0.54021390116422896</v>
      </c>
      <c r="V137" s="307">
        <f>IF(V$6=0,0,V$6/PPA_fec!V$6)</f>
        <v>0.54119251104780608</v>
      </c>
      <c r="W137" s="307">
        <f>IF(W$6=0,0,W$6/PPA_fec!W$6)</f>
        <v>0.54207325994302547</v>
      </c>
      <c r="DA137" s="76"/>
    </row>
    <row r="138" spans="1:105" ht="12" customHeight="1" x14ac:dyDescent="0.3">
      <c r="A138" s="202" t="s">
        <v>93</v>
      </c>
      <c r="B138" s="308">
        <f>IF(B$7=0,0,B$7/PPA_fec!B$7)</f>
        <v>0.13236097743678521</v>
      </c>
      <c r="C138" s="308">
        <f>IF(C$7=0,0,C$7/PPA_fec!C$7)</f>
        <v>0.13236097743678521</v>
      </c>
      <c r="D138" s="308">
        <f>IF(D$7=0,0,D$7/PPA_fec!D$7)</f>
        <v>0.13236097743678521</v>
      </c>
      <c r="E138" s="308">
        <f>IF(E$7=0,0,E$7/PPA_fec!E$7)</f>
        <v>0.13289084728704603</v>
      </c>
      <c r="F138" s="308">
        <f>IF(F$7=0,0,F$7/PPA_fec!F$7)</f>
        <v>0.13289084728704595</v>
      </c>
      <c r="G138" s="308">
        <f>IF(G$7=0,0,G$7/PPA_fec!G$7)</f>
        <v>0.13289084728704606</v>
      </c>
      <c r="H138" s="308">
        <f>IF(H$7=0,0,H$7/PPA_fec!H$7)</f>
        <v>0.13392943431425525</v>
      </c>
      <c r="I138" s="308">
        <f>IF(I$7=0,0,I$7/PPA_fec!I$7)</f>
        <v>0.13392943431425522</v>
      </c>
      <c r="J138" s="308">
        <f>IF(J$7=0,0,J$7/PPA_fec!J$7)</f>
        <v>0.13731187703808714</v>
      </c>
      <c r="K138" s="308">
        <f>IF(K$7=0,0,K$7/PPA_fec!K$7)</f>
        <v>0.14035607548953583</v>
      </c>
      <c r="L138" s="308">
        <f>IF(L$7=0,0,L$7/PPA_fec!L$7)</f>
        <v>0.14143078310787688</v>
      </c>
      <c r="M138" s="308">
        <f>IF(M$7=0,0,M$7/PPA_fec!M$7)</f>
        <v>0.14143078310787688</v>
      </c>
      <c r="N138" s="308">
        <f>IF(N$7=0,0,N$7/PPA_fec!N$7)</f>
        <v>0.14143078310787685</v>
      </c>
      <c r="O138" s="308">
        <f>IF(O$7=0,0,O$7/PPA_fec!O$7)</f>
        <v>0.14143078310787685</v>
      </c>
      <c r="P138" s="308">
        <f>IF(P$7=0,0,P$7/PPA_fec!P$7)</f>
        <v>0.14143078310787682</v>
      </c>
      <c r="Q138" s="308">
        <f>IF(Q$7=0,0,Q$7/PPA_fec!Q$7)</f>
        <v>0.1414307831078768</v>
      </c>
      <c r="R138" s="308">
        <f>IF(R$7=0,0,R$7/PPA_fec!R$7)</f>
        <v>0.1414307831078768</v>
      </c>
      <c r="S138" s="308">
        <f>IF(S$7=0,0,S$7/PPA_fec!S$7)</f>
        <v>0.1414307831078768</v>
      </c>
      <c r="T138" s="308">
        <f>IF(T$7=0,0,T$7/PPA_fec!T$7)</f>
        <v>0.14143078310787682</v>
      </c>
      <c r="U138" s="308">
        <f>IF(U$7=0,0,U$7/PPA_fec!U$7)</f>
        <v>0.14143078310787677</v>
      </c>
      <c r="V138" s="308">
        <f>IF(V$7=0,0,V$7/PPA_fec!V$7)</f>
        <v>0.14143078310787677</v>
      </c>
      <c r="W138" s="308">
        <f>IF(W$7=0,0,W$7/PPA_fec!W$7)</f>
        <v>0.1414307831078768</v>
      </c>
      <c r="DA138" s="77"/>
    </row>
    <row r="139" spans="1:105" ht="12" customHeight="1" x14ac:dyDescent="0.3">
      <c r="A139" s="202" t="s">
        <v>94</v>
      </c>
      <c r="B139" s="308">
        <f>IF(B$8=0,0,B$8/PPA_fec!B$8)</f>
        <v>0.72801256714688689</v>
      </c>
      <c r="C139" s="308">
        <f>IF(C$8=0,0,C$8/PPA_fec!C$8)</f>
        <v>0.72801256714688711</v>
      </c>
      <c r="D139" s="308">
        <f>IF(D$8=0,0,D$8/PPA_fec!D$8)</f>
        <v>0.72801256714688689</v>
      </c>
      <c r="E139" s="308">
        <f>IF(E$8=0,0,E$8/PPA_fec!E$8)</f>
        <v>0.73092696017580172</v>
      </c>
      <c r="F139" s="308">
        <f>IF(F$8=0,0,F$8/PPA_fec!F$8)</f>
        <v>0.73092696017580183</v>
      </c>
      <c r="G139" s="308">
        <f>IF(G$8=0,0,G$8/PPA_fec!G$8)</f>
        <v>0.73092696017580172</v>
      </c>
      <c r="H139" s="308">
        <f>IF(H$8=0,0,H$8/PPA_fec!H$8)</f>
        <v>0.73445026607395436</v>
      </c>
      <c r="I139" s="308">
        <f>IF(I$8=0,0,I$8/PPA_fec!I$8)</f>
        <v>0.73663940218496682</v>
      </c>
      <c r="J139" s="308">
        <f>IF(J$8=0,0,J$8/PPA_fec!J$8)</f>
        <v>0.73959146388220331</v>
      </c>
      <c r="K139" s="308">
        <f>IF(K$8=0,0,K$8/PPA_fec!K$8)</f>
        <v>0.74224831940971592</v>
      </c>
      <c r="L139" s="308">
        <f>IF(L$8=0,0,L$8/PPA_fec!L$8)</f>
        <v>0.74463948938447733</v>
      </c>
      <c r="M139" s="308">
        <f>IF(M$8=0,0,M$8/PPA_fec!M$8)</f>
        <v>0.74679154236176282</v>
      </c>
      <c r="N139" s="308">
        <f>IF(N$8=0,0,N$8/PPA_fec!N$8)</f>
        <v>0.74872839004131941</v>
      </c>
      <c r="O139" s="308">
        <f>IF(O$8=0,0,O$8/PPA_fec!O$8)</f>
        <v>0.75047155295292078</v>
      </c>
      <c r="P139" s="308">
        <f>IF(P$8=0,0,P$8/PPA_fec!P$8)</f>
        <v>0.75204039957336166</v>
      </c>
      <c r="Q139" s="308">
        <f>IF(Q$8=0,0,Q$8/PPA_fec!Q$8)</f>
        <v>0.75345236153175843</v>
      </c>
      <c r="R139" s="308">
        <f>IF(R$8=0,0,R$8/PPA_fec!R$8)</f>
        <v>0.7547231272943159</v>
      </c>
      <c r="S139" s="308">
        <f>IF(S$8=0,0,S$8/PPA_fec!S$8)</f>
        <v>0.75586681648061715</v>
      </c>
      <c r="T139" s="308">
        <f>IF(T$8=0,0,T$8/PPA_fec!T$8)</f>
        <v>0.75689613674828848</v>
      </c>
      <c r="U139" s="308">
        <f>IF(U$8=0,0,U$8/PPA_fec!U$8)</f>
        <v>0.75782252498919267</v>
      </c>
      <c r="V139" s="308">
        <f>IF(V$8=0,0,V$8/PPA_fec!V$8)</f>
        <v>0.75849841896575698</v>
      </c>
      <c r="W139" s="308">
        <f>IF(W$8=0,0,W$8/PPA_fec!W$8)</f>
        <v>0.75849841896575709</v>
      </c>
      <c r="DA139" s="77"/>
    </row>
    <row r="140" spans="1:105" ht="12" customHeight="1" x14ac:dyDescent="0.3">
      <c r="A140" s="202" t="s">
        <v>95</v>
      </c>
      <c r="B140" s="308">
        <f>IF(B$9=0,0,B$9/PPA_fec!B$9)</f>
        <v>0.51108490170995835</v>
      </c>
      <c r="C140" s="308">
        <f>IF(C$9=0,0,C$9/PPA_fec!C$9)</f>
        <v>0.51108490170995802</v>
      </c>
      <c r="D140" s="308">
        <f>IF(D$9=0,0,D$9/PPA_fec!D$9)</f>
        <v>0.51108490170995835</v>
      </c>
      <c r="E140" s="308">
        <f>IF(E$9=0,0,E$9/PPA_fec!E$9)</f>
        <v>0.51313088599916412</v>
      </c>
      <c r="F140" s="308">
        <f>IF(F$9=0,0,F$9/PPA_fec!F$9)</f>
        <v>0.51313088599916434</v>
      </c>
      <c r="G140" s="308">
        <f>IF(G$9=0,0,G$9/PPA_fec!G$9)</f>
        <v>0.51313088599916423</v>
      </c>
      <c r="H140" s="308">
        <f>IF(H$9=0,0,H$9/PPA_fec!H$9)</f>
        <v>0.51714117784648739</v>
      </c>
      <c r="I140" s="308">
        <f>IF(I$9=0,0,I$9/PPA_fec!I$9)</f>
        <v>0.5171411778464875</v>
      </c>
      <c r="J140" s="308">
        <f>IF(J$9=0,0,J$9/PPA_fec!J$9)</f>
        <v>0.53057927798706717</v>
      </c>
      <c r="K140" s="308">
        <f>IF(K$9=0,0,K$9/PPA_fec!K$9)</f>
        <v>0.54267356811358891</v>
      </c>
      <c r="L140" s="308">
        <f>IF(L$9=0,0,L$9/PPA_fec!L$9)</f>
        <v>0.54610610531320414</v>
      </c>
      <c r="M140" s="308">
        <f>IF(M$9=0,0,M$9/PPA_fec!M$9)</f>
        <v>0.54610610531320425</v>
      </c>
      <c r="N140" s="308">
        <f>IF(N$9=0,0,N$9/PPA_fec!N$9)</f>
        <v>0.54610610531320392</v>
      </c>
      <c r="O140" s="308">
        <f>IF(O$9=0,0,O$9/PPA_fec!O$9)</f>
        <v>0.54610610531320392</v>
      </c>
      <c r="P140" s="308">
        <f>IF(P$9=0,0,P$9/PPA_fec!P$9)</f>
        <v>0.54610610531320403</v>
      </c>
      <c r="Q140" s="308">
        <f>IF(Q$9=0,0,Q$9/PPA_fec!Q$9)</f>
        <v>0.54610610531320414</v>
      </c>
      <c r="R140" s="308">
        <f>IF(R$9=0,0,R$9/PPA_fec!R$9)</f>
        <v>0.54610610531320392</v>
      </c>
      <c r="S140" s="308">
        <f>IF(S$9=0,0,S$9/PPA_fec!S$9)</f>
        <v>0.54610610531320369</v>
      </c>
      <c r="T140" s="308">
        <f>IF(T$9=0,0,T$9/PPA_fec!T$9)</f>
        <v>0.54610610531320414</v>
      </c>
      <c r="U140" s="308">
        <f>IF(U$9=0,0,U$9/PPA_fec!U$9)</f>
        <v>0.54610610531320403</v>
      </c>
      <c r="V140" s="308">
        <f>IF(V$9=0,0,V$9/PPA_fec!V$9)</f>
        <v>0.54610610531320403</v>
      </c>
      <c r="W140" s="308">
        <f>IF(W$9=0,0,W$9/PPA_fec!W$9)</f>
        <v>0.54610610531320403</v>
      </c>
      <c r="DA140" s="77"/>
    </row>
    <row r="141" spans="1:105" ht="12" customHeight="1" x14ac:dyDescent="0.3">
      <c r="A141" s="56" t="s">
        <v>96</v>
      </c>
      <c r="B141" s="309">
        <f>IF(B$10=0,0,B$10/PPA_fec!B$10)</f>
        <v>0.85587855232237886</v>
      </c>
      <c r="C141" s="309">
        <f>IF(C$10=0,0,C$10/PPA_fec!C$10)</f>
        <v>0.86360552731603146</v>
      </c>
      <c r="D141" s="309">
        <f>IF(D$10=0,0,D$10/PPA_fec!D$10)</f>
        <v>0.84283238350091183</v>
      </c>
      <c r="E141" s="309">
        <f>IF(E$10=0,0,E$10/PPA_fec!E$10)</f>
        <v>0.82501331438410386</v>
      </c>
      <c r="F141" s="309">
        <f>IF(F$10=0,0,F$10/PPA_fec!F$10)</f>
        <v>0.83014896586226805</v>
      </c>
      <c r="G141" s="309">
        <f>IF(G$10=0,0,G$10/PPA_fec!G$10)</f>
        <v>0.82867800209500209</v>
      </c>
      <c r="H141" s="309">
        <f>IF(H$10=0,0,H$10/PPA_fec!H$10)</f>
        <v>0.84300754340168016</v>
      </c>
      <c r="I141" s="309">
        <f>IF(I$10=0,0,I$10/PPA_fec!I$10)</f>
        <v>0.83882911406925242</v>
      </c>
      <c r="J141" s="309">
        <f>IF(J$10=0,0,J$10/PPA_fec!J$10)</f>
        <v>0.86729963446382241</v>
      </c>
      <c r="K141" s="309">
        <f>IF(K$10=0,0,K$10/PPA_fec!K$10)</f>
        <v>0.86062151313913016</v>
      </c>
      <c r="L141" s="309">
        <f>IF(L$10=0,0,L$10/PPA_fec!L$10)</f>
        <v>0.8922678617116262</v>
      </c>
      <c r="M141" s="309">
        <f>IF(M$10=0,0,M$10/PPA_fec!M$10)</f>
        <v>0.8897249995425629</v>
      </c>
      <c r="N141" s="309">
        <f>IF(N$10=0,0,N$10/PPA_fec!N$10)</f>
        <v>0.88581739749738797</v>
      </c>
      <c r="O141" s="309">
        <f>IF(O$10=0,0,O$10/PPA_fec!O$10)</f>
        <v>0.85089007523052396</v>
      </c>
      <c r="P141" s="309">
        <f>IF(P$10=0,0,P$10/PPA_fec!P$10)</f>
        <v>0.85366089472684503</v>
      </c>
      <c r="Q141" s="309">
        <f>IF(Q$10=0,0,Q$10/PPA_fec!Q$10)</f>
        <v>0.84784115286277884</v>
      </c>
      <c r="R141" s="309">
        <f>IF(R$10=0,0,R$10/PPA_fec!R$10)</f>
        <v>0.84316566326443931</v>
      </c>
      <c r="S141" s="309">
        <f>IF(S$10=0,0,S$10/PPA_fec!S$10)</f>
        <v>0.81421157844049796</v>
      </c>
      <c r="T141" s="309">
        <f>IF(T$10=0,0,T$10/PPA_fec!T$10)</f>
        <v>0.81556441944164892</v>
      </c>
      <c r="U141" s="309">
        <f>IF(U$10=0,0,U$10/PPA_fec!U$10)</f>
        <v>0.81382097503485884</v>
      </c>
      <c r="V141" s="309">
        <f>IF(V$10=0,0,V$10/PPA_fec!V$10)</f>
        <v>0.79693693862695714</v>
      </c>
      <c r="W141" s="309">
        <f>IF(W$10=0,0,W$10/PPA_fec!W$10)</f>
        <v>0.79266330697622112</v>
      </c>
      <c r="DA141" s="78"/>
    </row>
    <row r="142" spans="1:105" ht="12" customHeight="1" x14ac:dyDescent="0.3">
      <c r="A142" s="203" t="s">
        <v>1855</v>
      </c>
      <c r="B142" s="310">
        <f>IF(B$16=0,0,B$16/PPA_fec!B$16)</f>
        <v>0.63347649692010566</v>
      </c>
      <c r="C142" s="310">
        <f>IF(C$16=0,0,C$16/PPA_fec!C$16)</f>
        <v>0.63347649692010588</v>
      </c>
      <c r="D142" s="310">
        <f>IF(D$16=0,0,D$16/PPA_fec!D$16)</f>
        <v>0.63347649692010566</v>
      </c>
      <c r="E142" s="310">
        <f>IF(E$16=0,0,E$16/PPA_fec!E$16)</f>
        <v>0.6360124414489764</v>
      </c>
      <c r="F142" s="310">
        <f>IF(F$16=0,0,F$16/PPA_fec!F$16)</f>
        <v>0.63601244144897651</v>
      </c>
      <c r="G142" s="310">
        <f>IF(G$16=0,0,G$16/PPA_fec!G$16)</f>
        <v>0.6360124414489764</v>
      </c>
      <c r="H142" s="310">
        <f>IF(H$16=0,0,H$16/PPA_fec!H$16)</f>
        <v>0.64081119730407865</v>
      </c>
      <c r="I142" s="310">
        <f>IF(I$16=0,0,I$16/PPA_fec!I$16)</f>
        <v>0.6409830943142244</v>
      </c>
      <c r="J142" s="310">
        <f>IF(J$16=0,0,J$16/PPA_fec!J$16)</f>
        <v>0.64528478488280205</v>
      </c>
      <c r="K142" s="310">
        <f>IF(K$16=0,0,K$16/PPA_fec!K$16)</f>
        <v>0.6491563063945216</v>
      </c>
      <c r="L142" s="310">
        <f>IF(L$16=0,0,L$16/PPA_fec!L$16)</f>
        <v>0.65264067575506979</v>
      </c>
      <c r="M142" s="310">
        <f>IF(M$16=0,0,M$16/PPA_fec!M$16)</f>
        <v>0.65577660817956285</v>
      </c>
      <c r="N142" s="310">
        <f>IF(N$16=0,0,N$16/PPA_fec!N$16)</f>
        <v>0.65859894736160629</v>
      </c>
      <c r="O142" s="310">
        <f>IF(O$16=0,0,O$16/PPA_fec!O$16)</f>
        <v>0.66113905262544603</v>
      </c>
      <c r="P142" s="310">
        <f>IF(P$16=0,0,P$16/PPA_fec!P$16)</f>
        <v>0.66342514736290126</v>
      </c>
      <c r="Q142" s="310">
        <f>IF(Q$16=0,0,Q$16/PPA_fec!Q$16)</f>
        <v>0.665482632626611</v>
      </c>
      <c r="R142" s="310">
        <f>IF(R$16=0,0,R$16/PPA_fec!R$16)</f>
        <v>0.66733436936394996</v>
      </c>
      <c r="S142" s="310">
        <f>IF(S$16=0,0,S$16/PPA_fec!S$16)</f>
        <v>0.66900093242755498</v>
      </c>
      <c r="T142" s="310">
        <f>IF(T$16=0,0,T$16/PPA_fec!T$16)</f>
        <v>0.67050083918479986</v>
      </c>
      <c r="U142" s="310">
        <f>IF(U$16=0,0,U$16/PPA_fec!U$16)</f>
        <v>0.67185075526631965</v>
      </c>
      <c r="V142" s="310">
        <f>IF(V$16=0,0,V$16/PPA_fec!V$16)</f>
        <v>0.67306567973968778</v>
      </c>
      <c r="W142" s="310">
        <f>IF(W$16=0,0,W$16/PPA_fec!W$16)</f>
        <v>0.67415911176571885</v>
      </c>
      <c r="DA142" s="79"/>
    </row>
    <row r="143" spans="1:105" ht="12" customHeight="1" x14ac:dyDescent="0.3">
      <c r="A143" s="203" t="s">
        <v>1857</v>
      </c>
      <c r="B143" s="310">
        <f>IF(B$17=0,0,B$17/PPA_fec!B$17)</f>
        <v>0.69378828468319187</v>
      </c>
      <c r="C143" s="310">
        <f>IF(C$17=0,0,C$17/PPA_fec!C$17)</f>
        <v>0.6911449435873992</v>
      </c>
      <c r="D143" s="310">
        <f>IF(D$17=0,0,D$17/PPA_fec!D$17)</f>
        <v>0.69122804267479399</v>
      </c>
      <c r="E143" s="310">
        <f>IF(E$17=0,0,E$17/PPA_fec!E$17)</f>
        <v>0.69631653879037037</v>
      </c>
      <c r="F143" s="310">
        <f>IF(F$17=0,0,F$17/PPA_fec!F$17)</f>
        <v>0.6963920288082518</v>
      </c>
      <c r="G143" s="310">
        <f>IF(G$17=0,0,G$17/PPA_fec!G$17)</f>
        <v>0.69676805814583442</v>
      </c>
      <c r="H143" s="310">
        <f>IF(H$17=0,0,H$17/PPA_fec!H$17)</f>
        <v>0.70122991798995782</v>
      </c>
      <c r="I143" s="310">
        <f>IF(I$17=0,0,I$17/PPA_fec!I$17)</f>
        <v>0.69747441342819705</v>
      </c>
      <c r="J143" s="310">
        <f>IF(J$17=0,0,J$17/PPA_fec!J$17)</f>
        <v>0.7050744376228506</v>
      </c>
      <c r="K143" s="310">
        <f>IF(K$17=0,0,K$17/PPA_fec!K$17)</f>
        <v>0.70957126332916698</v>
      </c>
      <c r="L143" s="310">
        <f>IF(L$17=0,0,L$17/PPA_fec!L$17)</f>
        <v>0.72091341788164098</v>
      </c>
      <c r="M143" s="310">
        <f>IF(M$17=0,0,M$17/PPA_fec!M$17)</f>
        <v>0.72470364666529907</v>
      </c>
      <c r="N143" s="310">
        <f>IF(N$17=0,0,N$17/PPA_fec!N$17)</f>
        <v>0.72765838120258075</v>
      </c>
      <c r="O143" s="310">
        <f>IF(O$17=0,0,O$17/PPA_fec!O$17)</f>
        <v>0.72323976442722271</v>
      </c>
      <c r="P143" s="310">
        <f>IF(P$17=0,0,P$17/PPA_fec!P$17)</f>
        <v>0.7269206094738121</v>
      </c>
      <c r="Q143" s="310">
        <f>IF(Q$17=0,0,Q$17/PPA_fec!Q$17)</f>
        <v>0.72714770534558393</v>
      </c>
      <c r="R143" s="310">
        <f>IF(R$17=0,0,R$17/PPA_fec!R$17)</f>
        <v>0.73071610903334228</v>
      </c>
      <c r="S143" s="310">
        <f>IF(S$17=0,0,S$17/PPA_fec!S$17)</f>
        <v>0.72759609818659721</v>
      </c>
      <c r="T143" s="310">
        <f>IF(T$17=0,0,T$17/PPA_fec!T$17)</f>
        <v>0.72545018758083279</v>
      </c>
      <c r="U143" s="310">
        <f>IF(U$17=0,0,U$17/PPA_fec!U$17)</f>
        <v>0.72940379663724231</v>
      </c>
      <c r="V143" s="310">
        <f>IF(V$17=0,0,V$17/PPA_fec!V$17)</f>
        <v>0.72810035265032313</v>
      </c>
      <c r="W143" s="310">
        <f>IF(W$17=0,0,W$17/PPA_fec!W$17)</f>
        <v>0.72785433879377848</v>
      </c>
      <c r="DA143" s="79"/>
    </row>
    <row r="144" spans="1:105" ht="12" customHeight="1" x14ac:dyDescent="0.3">
      <c r="A144" s="41" t="s">
        <v>1872</v>
      </c>
      <c r="B144" s="311">
        <f>IF(B$30=0,0,B$30/PPA_fec!B$30)</f>
        <v>0.62972585663789105</v>
      </c>
      <c r="C144" s="311">
        <f>IF(C$30=0,0,C$30/PPA_fec!C$30)</f>
        <v>0.62972585663789116</v>
      </c>
      <c r="D144" s="311">
        <f>IF(D$30=0,0,D$30/PPA_fec!D$30)</f>
        <v>0.62972585663789105</v>
      </c>
      <c r="E144" s="311">
        <f>IF(E$30=0,0,E$30/PPA_fec!E$30)</f>
        <v>0.63224678653599065</v>
      </c>
      <c r="F144" s="311">
        <f>IF(F$30=0,0,F$30/PPA_fec!F$30)</f>
        <v>0.63224678653599065</v>
      </c>
      <c r="G144" s="311">
        <f>IF(G$30=0,0,G$30/PPA_fec!G$30)</f>
        <v>0.63224678653599076</v>
      </c>
      <c r="H144" s="311">
        <f>IF(H$30=0,0,H$30/PPA_fec!H$30)</f>
        <v>0.63718800953137589</v>
      </c>
      <c r="I144" s="311">
        <f>IF(I$30=0,0,I$30/PPA_fec!I$30)</f>
        <v>0.63718800953137611</v>
      </c>
      <c r="J144" s="311">
        <f>IF(J$30=0,0,J$30/PPA_fec!J$30)</f>
        <v>0.6567192085782384</v>
      </c>
      <c r="K144" s="311">
        <f>IF(K$30=0,0,K$30/PPA_fec!K$30)</f>
        <v>0.67287672524261399</v>
      </c>
      <c r="L144" s="311">
        <f>IF(L$30=0,0,L$30/PPA_fec!L$30)</f>
        <v>0.67287672524261388</v>
      </c>
      <c r="M144" s="311">
        <f>IF(M$30=0,0,M$30/PPA_fec!M$30)</f>
        <v>0.67287672524261388</v>
      </c>
      <c r="N144" s="311">
        <f>IF(N$30=0,0,N$30/PPA_fec!N$30)</f>
        <v>0.67287672524261377</v>
      </c>
      <c r="O144" s="311">
        <f>IF(O$30=0,0,O$30/PPA_fec!O$30)</f>
        <v>0.67287672524261366</v>
      </c>
      <c r="P144" s="311">
        <f>IF(P$30=0,0,P$30/PPA_fec!P$30)</f>
        <v>0.67287672524261355</v>
      </c>
      <c r="Q144" s="311">
        <f>IF(Q$30=0,0,Q$30/PPA_fec!Q$30)</f>
        <v>0.67287672524261366</v>
      </c>
      <c r="R144" s="311">
        <f>IF(R$30=0,0,R$30/PPA_fec!R$30)</f>
        <v>0.67287672524261344</v>
      </c>
      <c r="S144" s="311">
        <f>IF(S$30=0,0,S$30/PPA_fec!S$30)</f>
        <v>0.67287672524261366</v>
      </c>
      <c r="T144" s="311">
        <f>IF(T$30=0,0,T$30/PPA_fec!T$30)</f>
        <v>0.67287672524261355</v>
      </c>
      <c r="U144" s="311">
        <f>IF(U$30=0,0,U$30/PPA_fec!U$30)</f>
        <v>0.67287672524261366</v>
      </c>
      <c r="V144" s="311">
        <f>IF(V$30=0,0,V$30/PPA_fec!V$30)</f>
        <v>0.67287672524261377</v>
      </c>
      <c r="W144" s="311">
        <f>IF(W$30=0,0,W$30/PPA_fec!W$30)</f>
        <v>0.67287672524261355</v>
      </c>
      <c r="DA144" s="82"/>
    </row>
    <row r="145" spans="1:105" ht="12" customHeight="1" x14ac:dyDescent="0.3">
      <c r="J145" s="131"/>
    </row>
    <row r="146" spans="1:105" ht="12" customHeight="1" x14ac:dyDescent="0.3">
      <c r="A146" s="35" t="s">
        <v>53</v>
      </c>
      <c r="B146" s="324">
        <f>IF(B$32=0,0,B$32/PPA_fec!B$32)</f>
        <v>0.6690986985127112</v>
      </c>
      <c r="C146" s="324">
        <f>IF(C$32=0,0,C$32/PPA_fec!C$32)</f>
        <v>0.66535006365132821</v>
      </c>
      <c r="D146" s="324">
        <f>IF(D$32=0,0,D$32/PPA_fec!D$32)</f>
        <v>0.66876447602002331</v>
      </c>
      <c r="E146" s="324">
        <f>IF(E$32=0,0,E$32/PPA_fec!E$32)</f>
        <v>0.67908337542182673</v>
      </c>
      <c r="F146" s="324">
        <f>IF(F$32=0,0,F$32/PPA_fec!F$32)</f>
        <v>0.67935831675279013</v>
      </c>
      <c r="G146" s="324">
        <f>IF(G$32=0,0,G$32/PPA_fec!G$32)</f>
        <v>0.67997352368314234</v>
      </c>
      <c r="H146" s="324">
        <f>IF(H$32=0,0,H$32/PPA_fec!H$32)</f>
        <v>0.68420492555982704</v>
      </c>
      <c r="I146" s="324">
        <f>IF(I$32=0,0,I$32/PPA_fec!I$32)</f>
        <v>0.68083657928440466</v>
      </c>
      <c r="J146" s="324">
        <f>IF(J$32=0,0,J$32/PPA_fec!J$32)</f>
        <v>0.68177557265700928</v>
      </c>
      <c r="K146" s="324">
        <f>IF(K$32=0,0,K$32/PPA_fec!K$32)</f>
        <v>0.68772541435959</v>
      </c>
      <c r="L146" s="324">
        <f>IF(L$32=0,0,L$32/PPA_fec!L$32)</f>
        <v>0.68968222021801617</v>
      </c>
      <c r="M146" s="324">
        <f>IF(M$32=0,0,M$32/PPA_fec!M$32)</f>
        <v>0.6886300008553301</v>
      </c>
      <c r="N146" s="324">
        <f>IF(N$32=0,0,N$32/PPA_fec!N$32)</f>
        <v>0.69916738556542768</v>
      </c>
      <c r="O146" s="324">
        <f>IF(O$32=0,0,O$32/PPA_fec!O$32)</f>
        <v>0.69607903983896258</v>
      </c>
      <c r="P146" s="324">
        <f>IF(P$32=0,0,P$32/PPA_fec!P$32)</f>
        <v>0.69759372669842068</v>
      </c>
      <c r="Q146" s="324">
        <f>IF(Q$32=0,0,Q$32/PPA_fec!Q$32)</f>
        <v>0.69828543975105839</v>
      </c>
      <c r="R146" s="324">
        <f>IF(R$32=0,0,R$32/PPA_fec!R$32)</f>
        <v>0.71522148542043851</v>
      </c>
      <c r="S146" s="324">
        <f>IF(S$32=0,0,S$32/PPA_fec!S$32)</f>
        <v>0.71488502166605017</v>
      </c>
      <c r="T146" s="324">
        <f>IF(T$32=0,0,T$32/PPA_fec!T$32)</f>
        <v>0.71269995815738363</v>
      </c>
      <c r="U146" s="324">
        <f>IF(U$32=0,0,U$32/PPA_fec!U$32)</f>
        <v>0.73029932423220578</v>
      </c>
      <c r="V146" s="324">
        <f>IF(V$32=0,0,V$32/PPA_fec!V$32)</f>
        <v>0.73330435712930209</v>
      </c>
      <c r="W146" s="324">
        <f>IF(W$32=0,0,W$32/PPA_fec!W$32)</f>
        <v>0.73342366370274847</v>
      </c>
      <c r="DA146" s="95"/>
    </row>
    <row r="147" spans="1:105" ht="12" customHeight="1" x14ac:dyDescent="0.3">
      <c r="A147" s="55" t="s">
        <v>92</v>
      </c>
      <c r="B147" s="307">
        <f>IF(B$33=0,0,B$33/PPA_fec!B$33)</f>
        <v>0.45273309394094752</v>
      </c>
      <c r="C147" s="307">
        <f>IF(C$33=0,0,C$33/PPA_fec!C$33)</f>
        <v>0.45273309394094752</v>
      </c>
      <c r="D147" s="307">
        <f>IF(D$33=0,0,D$33/PPA_fec!D$33)</f>
        <v>0.45273309394094768</v>
      </c>
      <c r="E147" s="307">
        <f>IF(E$33=0,0,E$33/PPA_fec!E$33)</f>
        <v>0.45674136317002356</v>
      </c>
      <c r="F147" s="307">
        <f>IF(F$33=0,0,F$33/PPA_fec!F$33)</f>
        <v>0.4567413631700234</v>
      </c>
      <c r="G147" s="307">
        <f>IF(G$33=0,0,G$33/PPA_fec!G$33)</f>
        <v>0.45674136317002323</v>
      </c>
      <c r="H147" s="307">
        <f>IF(H$33=0,0,H$33/PPA_fec!H$33)</f>
        <v>0.4604600606677029</v>
      </c>
      <c r="I147" s="307">
        <f>IF(I$33=0,0,I$33/PPA_fec!I$33)</f>
        <v>0.4604600606677029</v>
      </c>
      <c r="J147" s="307">
        <f>IF(J$33=0,0,J$33/PPA_fec!J$33)</f>
        <v>0.46046006066770262</v>
      </c>
      <c r="K147" s="307">
        <f>IF(K$33=0,0,K$33/PPA_fec!K$33)</f>
        <v>0.46601822934927423</v>
      </c>
      <c r="L147" s="307">
        <f>IF(L$33=0,0,L$33/PPA_fec!L$33)</f>
        <v>0.46601822934927428</v>
      </c>
      <c r="M147" s="307">
        <f>IF(M$33=0,0,M$33/PPA_fec!M$33)</f>
        <v>0.46601822934927412</v>
      </c>
      <c r="N147" s="307">
        <f>IF(N$33=0,0,N$33/PPA_fec!N$33)</f>
        <v>0.47334210245536923</v>
      </c>
      <c r="O147" s="307">
        <f>IF(O$33=0,0,O$33/PPA_fec!O$33)</f>
        <v>0.47334210245536934</v>
      </c>
      <c r="P147" s="307">
        <f>IF(P$33=0,0,P$33/PPA_fec!P$33)</f>
        <v>0.47334210245536928</v>
      </c>
      <c r="Q147" s="307">
        <f>IF(Q$33=0,0,Q$33/PPA_fec!Q$33)</f>
        <v>0.47334210245536934</v>
      </c>
      <c r="R147" s="307">
        <f>IF(R$33=0,0,R$33/PPA_fec!R$33)</f>
        <v>0.48100789220983248</v>
      </c>
      <c r="S147" s="307">
        <f>IF(S$33=0,0,S$33/PPA_fec!S$33)</f>
        <v>0.48319507612091761</v>
      </c>
      <c r="T147" s="307">
        <f>IF(T$33=0,0,T$33/PPA_fec!T$33)</f>
        <v>0.48319507612091783</v>
      </c>
      <c r="U147" s="307">
        <f>IF(U$33=0,0,U$33/PPA_fec!U$33)</f>
        <v>0.48987556850882608</v>
      </c>
      <c r="V147" s="307">
        <f>IF(V$33=0,0,V$33/PPA_fec!V$33)</f>
        <v>0.49466011388861814</v>
      </c>
      <c r="W147" s="307">
        <f>IF(W$33=0,0,W$33/PPA_fec!W$33)</f>
        <v>0.49466011388861841</v>
      </c>
      <c r="DA147" s="76"/>
    </row>
    <row r="148" spans="1:105" ht="12" customHeight="1" x14ac:dyDescent="0.3">
      <c r="A148" s="202" t="s">
        <v>93</v>
      </c>
      <c r="B148" s="308">
        <f>IF(B$34=0,0,B$34/PPA_fec!B$34)</f>
        <v>0.11766854002449652</v>
      </c>
      <c r="C148" s="308">
        <f>IF(C$34=0,0,C$34/PPA_fec!C$34)</f>
        <v>0.11766854002449655</v>
      </c>
      <c r="D148" s="308">
        <f>IF(D$34=0,0,D$34/PPA_fec!D$34)</f>
        <v>0.11766854002449657</v>
      </c>
      <c r="E148" s="308">
        <f>IF(E$34=0,0,E$34/PPA_fec!E$34)</f>
        <v>0.11871031760718856</v>
      </c>
      <c r="F148" s="308">
        <f>IF(F$34=0,0,F$34/PPA_fec!F$34)</f>
        <v>0.11871031760718857</v>
      </c>
      <c r="G148" s="308">
        <f>IF(G$34=0,0,G$34/PPA_fec!G$34)</f>
        <v>0.11871031760718859</v>
      </c>
      <c r="H148" s="308">
        <f>IF(H$34=0,0,H$34/PPA_fec!H$34)</f>
        <v>0.11967683344444641</v>
      </c>
      <c r="I148" s="308">
        <f>IF(I$34=0,0,I$34/PPA_fec!I$34)</f>
        <v>0.11967683344444645</v>
      </c>
      <c r="J148" s="308">
        <f>IF(J$34=0,0,J$34/PPA_fec!J$34)</f>
        <v>0.11967683344444641</v>
      </c>
      <c r="K148" s="308">
        <f>IF(K$34=0,0,K$34/PPA_fec!K$34)</f>
        <v>0.12112144088031389</v>
      </c>
      <c r="L148" s="308">
        <f>IF(L$34=0,0,L$34/PPA_fec!L$34)</f>
        <v>0.12112144088031389</v>
      </c>
      <c r="M148" s="308">
        <f>IF(M$34=0,0,M$34/PPA_fec!M$34)</f>
        <v>0.12112144088031392</v>
      </c>
      <c r="N148" s="308">
        <f>IF(N$34=0,0,N$34/PPA_fec!N$34)</f>
        <v>0.12302496741118264</v>
      </c>
      <c r="O148" s="308">
        <f>IF(O$34=0,0,O$34/PPA_fec!O$34)</f>
        <v>0.12302496741118261</v>
      </c>
      <c r="P148" s="308">
        <f>IF(P$34=0,0,P$34/PPA_fec!P$34)</f>
        <v>0.12302496741118263</v>
      </c>
      <c r="Q148" s="308">
        <f>IF(Q$34=0,0,Q$34/PPA_fec!Q$34)</f>
        <v>0.12302496741118261</v>
      </c>
      <c r="R148" s="308">
        <f>IF(R$34=0,0,R$34/PPA_fec!R$34)</f>
        <v>0.12558582510336655</v>
      </c>
      <c r="S148" s="308">
        <f>IF(S$34=0,0,S$34/PPA_fec!S$34)</f>
        <v>0.12558582510336655</v>
      </c>
      <c r="T148" s="308">
        <f>IF(T$34=0,0,T$34/PPA_fec!T$34)</f>
        <v>0.12558582510336655</v>
      </c>
      <c r="U148" s="308">
        <f>IF(U$34=0,0,U$34/PPA_fec!U$34)</f>
        <v>0.12856566968178604</v>
      </c>
      <c r="V148" s="308">
        <f>IF(V$34=0,0,V$34/PPA_fec!V$34)</f>
        <v>0.12856566968178607</v>
      </c>
      <c r="W148" s="308">
        <f>IF(W$34=0,0,W$34/PPA_fec!W$34)</f>
        <v>0.12856566968178604</v>
      </c>
      <c r="DA148" s="77"/>
    </row>
    <row r="149" spans="1:105" ht="12" customHeight="1" x14ac:dyDescent="0.3">
      <c r="A149" s="202" t="s">
        <v>94</v>
      </c>
      <c r="B149" s="308">
        <f>IF(B$35=0,0,B$35/PPA_fec!B$35)</f>
        <v>0.64505504997368057</v>
      </c>
      <c r="C149" s="308">
        <f>IF(C$35=0,0,C$35/PPA_fec!C$35)</f>
        <v>0.64505504997368057</v>
      </c>
      <c r="D149" s="308">
        <f>IF(D$35=0,0,D$35/PPA_fec!D$35)</f>
        <v>0.64505504997368057</v>
      </c>
      <c r="E149" s="308">
        <f>IF(E$35=0,0,E$35/PPA_fec!E$35)</f>
        <v>0.65076604027342366</v>
      </c>
      <c r="F149" s="308">
        <f>IF(F$35=0,0,F$35/PPA_fec!F$35)</f>
        <v>0.65076604027342411</v>
      </c>
      <c r="G149" s="308">
        <f>IF(G$35=0,0,G$35/PPA_fec!G$35)</f>
        <v>0.650766040273424</v>
      </c>
      <c r="H149" s="308">
        <f>IF(H$35=0,0,H$35/PPA_fec!H$35)</f>
        <v>0.65606444817049558</v>
      </c>
      <c r="I149" s="308">
        <f>IF(I$35=0,0,I$35/PPA_fec!I$35)</f>
        <v>0.65606444817049581</v>
      </c>
      <c r="J149" s="308">
        <f>IF(J$35=0,0,J$35/PPA_fec!J$35)</f>
        <v>0.6560644481704957</v>
      </c>
      <c r="K149" s="308">
        <f>IF(K$35=0,0,K$35/PPA_fec!K$35)</f>
        <v>0.6639837384203946</v>
      </c>
      <c r="L149" s="308">
        <f>IF(L$35=0,0,L$35/PPA_fec!L$35)</f>
        <v>0.66398373842039482</v>
      </c>
      <c r="M149" s="308">
        <f>IF(M$35=0,0,M$35/PPA_fec!M$35)</f>
        <v>0.66398373842039493</v>
      </c>
      <c r="N149" s="308">
        <f>IF(N$35=0,0,N$35/PPA_fec!N$35)</f>
        <v>0.67420136649408824</v>
      </c>
      <c r="O149" s="308">
        <f>IF(O$35=0,0,O$35/PPA_fec!O$35)</f>
        <v>0.67441880799158282</v>
      </c>
      <c r="P149" s="308">
        <f>IF(P$35=0,0,P$35/PPA_fec!P$35)</f>
        <v>0.67441880799158316</v>
      </c>
      <c r="Q149" s="308">
        <f>IF(Q$35=0,0,Q$35/PPA_fec!Q$35)</f>
        <v>0.67441880799158294</v>
      </c>
      <c r="R149" s="308">
        <f>IF(R$35=0,0,R$35/PPA_fec!R$35)</f>
        <v>0.68359292910815772</v>
      </c>
      <c r="S149" s="308">
        <f>IF(S$35=0,0,S$35/PPA_fec!S$35)</f>
        <v>0.68845734527829783</v>
      </c>
      <c r="T149" s="308">
        <f>IF(T$35=0,0,T$35/PPA_fec!T$35)</f>
        <v>0.68845734527829805</v>
      </c>
      <c r="U149" s="308">
        <f>IF(U$35=0,0,U$35/PPA_fec!U$35)</f>
        <v>0.69622761266620115</v>
      </c>
      <c r="V149" s="308">
        <f>IF(V$35=0,0,V$35/PPA_fec!V$35)</f>
        <v>0.70322085331531403</v>
      </c>
      <c r="W149" s="308">
        <f>IF(W$35=0,0,W$35/PPA_fec!W$35)</f>
        <v>0.70479275483675785</v>
      </c>
      <c r="DA149" s="77"/>
    </row>
    <row r="150" spans="1:105" ht="12" customHeight="1" x14ac:dyDescent="0.3">
      <c r="A150" s="202" t="s">
        <v>95</v>
      </c>
      <c r="B150" s="308">
        <f>IF(B$36=0,0,B$36/PPA_fec!B$36)</f>
        <v>0.45464197551869567</v>
      </c>
      <c r="C150" s="308">
        <f>IF(C$36=0,0,C$36/PPA_fec!C$36)</f>
        <v>0.45464197551869556</v>
      </c>
      <c r="D150" s="308">
        <f>IF(D$36=0,0,D$36/PPA_fec!D$36)</f>
        <v>0.45464197551869567</v>
      </c>
      <c r="E150" s="308">
        <f>IF(E$36=0,0,E$36/PPA_fec!E$36)</f>
        <v>0.45866714501725142</v>
      </c>
      <c r="F150" s="308">
        <f>IF(F$36=0,0,F$36/PPA_fec!F$36)</f>
        <v>0.45866714501725153</v>
      </c>
      <c r="G150" s="308">
        <f>IF(G$36=0,0,G$36/PPA_fec!G$36)</f>
        <v>0.45866714501725142</v>
      </c>
      <c r="H150" s="308">
        <f>IF(H$36=0,0,H$36/PPA_fec!H$36)</f>
        <v>0.46240152184838684</v>
      </c>
      <c r="I150" s="308">
        <f>IF(I$36=0,0,I$36/PPA_fec!I$36)</f>
        <v>0.46240152184838684</v>
      </c>
      <c r="J150" s="308">
        <f>IF(J$36=0,0,J$36/PPA_fec!J$36)</f>
        <v>0.46240152184838684</v>
      </c>
      <c r="K150" s="308">
        <f>IF(K$36=0,0,K$36/PPA_fec!K$36)</f>
        <v>0.46798312571935397</v>
      </c>
      <c r="L150" s="308">
        <f>IF(L$36=0,0,L$36/PPA_fec!L$36)</f>
        <v>0.46798312571935413</v>
      </c>
      <c r="M150" s="308">
        <f>IF(M$36=0,0,M$36/PPA_fec!M$36)</f>
        <v>0.46798312571935402</v>
      </c>
      <c r="N150" s="308">
        <f>IF(N$36=0,0,N$36/PPA_fec!N$36)</f>
        <v>0.47533787884424433</v>
      </c>
      <c r="O150" s="308">
        <f>IF(O$36=0,0,O$36/PPA_fec!O$36)</f>
        <v>0.47533787884424428</v>
      </c>
      <c r="P150" s="308">
        <f>IF(P$36=0,0,P$36/PPA_fec!P$36)</f>
        <v>0.47533787884424406</v>
      </c>
      <c r="Q150" s="308">
        <f>IF(Q$36=0,0,Q$36/PPA_fec!Q$36)</f>
        <v>0.47533787884424406</v>
      </c>
      <c r="R150" s="308">
        <f>IF(R$36=0,0,R$36/PPA_fec!R$36)</f>
        <v>0.48523239610394991</v>
      </c>
      <c r="S150" s="308">
        <f>IF(S$36=0,0,S$36/PPA_fec!S$36)</f>
        <v>0.48523239610394964</v>
      </c>
      <c r="T150" s="308">
        <f>IF(T$36=0,0,T$36/PPA_fec!T$36)</f>
        <v>0.48523239610394975</v>
      </c>
      <c r="U150" s="308">
        <f>IF(U$36=0,0,U$36/PPA_fec!U$36)</f>
        <v>0.49674577449369861</v>
      </c>
      <c r="V150" s="308">
        <f>IF(V$36=0,0,V$36/PPA_fec!V$36)</f>
        <v>0.49674577449369844</v>
      </c>
      <c r="W150" s="308">
        <f>IF(W$36=0,0,W$36/PPA_fec!W$36)</f>
        <v>0.49674577449369828</v>
      </c>
      <c r="DA150" s="77"/>
    </row>
    <row r="151" spans="1:105" ht="12" customHeight="1" x14ac:dyDescent="0.3">
      <c r="A151" s="56" t="s">
        <v>96</v>
      </c>
      <c r="B151" s="309">
        <f>IF(B$37=0,0,B$37/PPA_fec!B$37)</f>
        <v>0.76071522186265772</v>
      </c>
      <c r="C151" s="309">
        <f>IF(C$37=0,0,C$37/PPA_fec!C$37)</f>
        <v>0.7675830508095034</v>
      </c>
      <c r="D151" s="309">
        <f>IF(D$37=0,0,D$37/PPA_fec!D$37)</f>
        <v>0.74911962902702667</v>
      </c>
      <c r="E151" s="309">
        <f>IF(E$37=0,0,E$37/PPA_fec!E$37)</f>
        <v>0.73682426186762673</v>
      </c>
      <c r="F151" s="309">
        <f>IF(F$37=0,0,F$37/PPA_fec!F$37)</f>
        <v>0.74141094252311779</v>
      </c>
      <c r="G151" s="309">
        <f>IF(G$37=0,0,G$37/PPA_fec!G$37)</f>
        <v>0.74009721609815848</v>
      </c>
      <c r="H151" s="309">
        <f>IF(H$37=0,0,H$37/PPA_fec!H$37)</f>
        <v>0.75313889991505145</v>
      </c>
      <c r="I151" s="309">
        <f>IF(I$37=0,0,I$37/PPA_fec!I$37)</f>
        <v>0.74940591117084732</v>
      </c>
      <c r="J151" s="309">
        <f>IF(J$37=0,0,J$37/PPA_fec!J$37)</f>
        <v>0.73374451980893196</v>
      </c>
      <c r="K151" s="309">
        <f>IF(K$37=0,0,K$37/PPA_fec!K$37)</f>
        <v>0.73688352079098929</v>
      </c>
      <c r="L151" s="309">
        <f>IF(L$37=0,0,L$37/PPA_fec!L$37)</f>
        <v>0.76397983711617723</v>
      </c>
      <c r="M151" s="309">
        <f>IF(M$37=0,0,M$37/PPA_fec!M$37)</f>
        <v>0.76180258126163658</v>
      </c>
      <c r="N151" s="309">
        <f>IF(N$37=0,0,N$37/PPA_fec!N$37)</f>
        <v>0.77037659860086338</v>
      </c>
      <c r="O151" s="309">
        <f>IF(O$37=0,0,O$37/PPA_fec!O$37)</f>
        <v>0.74000104738432515</v>
      </c>
      <c r="P151" s="309">
        <f>IF(P$37=0,0,P$37/PPA_fec!P$37)</f>
        <v>0.74241077031925917</v>
      </c>
      <c r="Q151" s="309">
        <f>IF(Q$37=0,0,Q$37/PPA_fec!Q$37)</f>
        <v>0.73734946428187376</v>
      </c>
      <c r="R151" s="309">
        <f>IF(R$37=0,0,R$37/PPA_fec!R$37)</f>
        <v>0.74854713614475099</v>
      </c>
      <c r="S151" s="309">
        <f>IF(S$37=0,0,S$37/PPA_fec!S$37)</f>
        <v>0.72284222639932627</v>
      </c>
      <c r="T151" s="309">
        <f>IF(T$37=0,0,T$37/PPA_fec!T$37)</f>
        <v>0.72404325402793057</v>
      </c>
      <c r="U151" s="309">
        <f>IF(U$37=0,0,U$37/PPA_fec!U$37)</f>
        <v>0.73963850650169305</v>
      </c>
      <c r="V151" s="309">
        <f>IF(V$37=0,0,V$37/PPA_fec!V$37)</f>
        <v>0.72429350575146545</v>
      </c>
      <c r="W151" s="309">
        <f>IF(W$37=0,0,W$37/PPA_fec!W$37)</f>
        <v>0.72040942973418964</v>
      </c>
      <c r="DA151" s="78"/>
    </row>
    <row r="152" spans="1:105" ht="12" customHeight="1" x14ac:dyDescent="0.3">
      <c r="A152" s="203" t="s">
        <v>1885</v>
      </c>
      <c r="B152" s="310">
        <f>IF(B$43=0,0,B$43/PPA_fec!B$43)</f>
        <v>0.61405495658708176</v>
      </c>
      <c r="C152" s="310">
        <f>IF(C$43=0,0,C$43/PPA_fec!C$43)</f>
        <v>0.6122579882991831</v>
      </c>
      <c r="D152" s="310">
        <f>IF(D$43=0,0,D$43/PPA_fec!D$43)</f>
        <v>0.61567989296332659</v>
      </c>
      <c r="E152" s="310">
        <f>IF(E$43=0,0,E$43/PPA_fec!E$43)</f>
        <v>0.6245355123328401</v>
      </c>
      <c r="F152" s="310">
        <f>IF(F$43=0,0,F$43/PPA_fec!F$43)</f>
        <v>0.62555771929055459</v>
      </c>
      <c r="G152" s="310">
        <f>IF(G$43=0,0,G$43/PPA_fec!G$43)</f>
        <v>0.62609474900637174</v>
      </c>
      <c r="H152" s="310">
        <f>IF(H$43=0,0,H$43/PPA_fec!H$43)</f>
        <v>0.63001782524331262</v>
      </c>
      <c r="I152" s="310">
        <f>IF(I$43=0,0,I$43/PPA_fec!I$43)</f>
        <v>0.62936391946698667</v>
      </c>
      <c r="J152" s="310">
        <f>IF(J$43=0,0,J$43/PPA_fec!J$43)</f>
        <v>0.63211044216940748</v>
      </c>
      <c r="K152" s="310">
        <f>IF(K$43=0,0,K$43/PPA_fec!K$43)</f>
        <v>0.63997366942991041</v>
      </c>
      <c r="L152" s="310">
        <f>IF(L$43=0,0,L$43/PPA_fec!L$43)</f>
        <v>0.63704870772160882</v>
      </c>
      <c r="M152" s="310">
        <f>IF(M$43=0,0,M$43/PPA_fec!M$43)</f>
        <v>0.6374626934867974</v>
      </c>
      <c r="N152" s="310">
        <f>IF(N$43=0,0,N$43/PPA_fec!N$43)</f>
        <v>0.64712745401496397</v>
      </c>
      <c r="O152" s="310">
        <f>IF(O$43=0,0,O$43/PPA_fec!O$43)</f>
        <v>0.649297967928117</v>
      </c>
      <c r="P152" s="310">
        <f>IF(P$43=0,0,P$43/PPA_fec!P$43)</f>
        <v>0.6488023018997302</v>
      </c>
      <c r="Q152" s="310">
        <f>IF(Q$43=0,0,Q$43/PPA_fec!Q$43)</f>
        <v>0.65005562238011716</v>
      </c>
      <c r="R152" s="310">
        <f>IF(R$43=0,0,R$43/PPA_fec!R$43)</f>
        <v>0.66368316070297784</v>
      </c>
      <c r="S152" s="310">
        <f>IF(S$43=0,0,S$43/PPA_fec!S$43)</f>
        <v>0.66877712560586711</v>
      </c>
      <c r="T152" s="310">
        <f>IF(T$43=0,0,T$43/PPA_fec!T$43)</f>
        <v>0.66765589892576116</v>
      </c>
      <c r="U152" s="310">
        <f>IF(U$43=0,0,U$43/PPA_fec!U$43)</f>
        <v>0.68143163815910579</v>
      </c>
      <c r="V152" s="310">
        <f>IF(V$43=0,0,V$43/PPA_fec!V$43)</f>
        <v>0.68903608811534678</v>
      </c>
      <c r="W152" s="310">
        <f>IF(W$43=0,0,W$43/PPA_fec!W$43)</f>
        <v>0.68976764360745668</v>
      </c>
      <c r="DA152" s="79"/>
    </row>
    <row r="153" spans="1:105" ht="12" customHeight="1" x14ac:dyDescent="0.3">
      <c r="A153" s="203" t="s">
        <v>1900</v>
      </c>
      <c r="B153" s="310">
        <f>IF(B$56=0,0,B$56/PPA_fec!B$56)</f>
        <v>0.68640938784392747</v>
      </c>
      <c r="C153" s="310">
        <f>IF(C$56=0,0,C$56/PPA_fec!C$56)</f>
        <v>0.68205384107065703</v>
      </c>
      <c r="D153" s="310">
        <f>IF(D$56=0,0,D$56/PPA_fec!D$56)</f>
        <v>0.68577947676345696</v>
      </c>
      <c r="E153" s="310">
        <f>IF(E$56=0,0,E$56/PPA_fec!E$56)</f>
        <v>0.6968170591426921</v>
      </c>
      <c r="F153" s="310">
        <f>IF(F$56=0,0,F$56/PPA_fec!F$56)</f>
        <v>0.69688625827913742</v>
      </c>
      <c r="G153" s="310">
        <f>IF(G$56=0,0,G$56/PPA_fec!G$56)</f>
        <v>0.69755491706120509</v>
      </c>
      <c r="H153" s="310">
        <f>IF(H$56=0,0,H$56/PPA_fec!H$56)</f>
        <v>0.70176704475311436</v>
      </c>
      <c r="I153" s="310">
        <f>IF(I$56=0,0,I$56/PPA_fec!I$56)</f>
        <v>0.69782190480152917</v>
      </c>
      <c r="J153" s="310">
        <f>IF(J$56=0,0,J$56/PPA_fec!J$56)</f>
        <v>0.69869128376301703</v>
      </c>
      <c r="K153" s="310">
        <f>IF(K$56=0,0,K$56/PPA_fec!K$56)</f>
        <v>0.70440762951579616</v>
      </c>
      <c r="L153" s="310">
        <f>IF(L$56=0,0,L$56/PPA_fec!L$56)</f>
        <v>0.70692365280660463</v>
      </c>
      <c r="M153" s="310">
        <f>IF(M$56=0,0,M$56/PPA_fec!M$56)</f>
        <v>0.70560317734199163</v>
      </c>
      <c r="N153" s="310">
        <f>IF(N$56=0,0,N$56/PPA_fec!N$56)</f>
        <v>0.71645056999561862</v>
      </c>
      <c r="O153" s="310">
        <f>IF(O$56=0,0,O$56/PPA_fec!O$56)</f>
        <v>0.71271533742187609</v>
      </c>
      <c r="P153" s="310">
        <f>IF(P$56=0,0,P$56/PPA_fec!P$56)</f>
        <v>0.71458385511525802</v>
      </c>
      <c r="Q153" s="310">
        <f>IF(Q$56=0,0,Q$56/PPA_fec!Q$56)</f>
        <v>0.71528622079671034</v>
      </c>
      <c r="R153" s="310">
        <f>IF(R$56=0,0,R$56/PPA_fec!R$56)</f>
        <v>0.73320402998542389</v>
      </c>
      <c r="S153" s="310">
        <f>IF(S$56=0,0,S$56/PPA_fec!S$56)</f>
        <v>0.73228873197591227</v>
      </c>
      <c r="T153" s="310">
        <f>IF(T$56=0,0,T$56/PPA_fec!T$56)</f>
        <v>0.72980036210098509</v>
      </c>
      <c r="U153" s="310">
        <f>IF(U$56=0,0,U$56/PPA_fec!U$56)</f>
        <v>0.74845500393683617</v>
      </c>
      <c r="V153" s="310">
        <f>IF(V$56=0,0,V$56/PPA_fec!V$56)</f>
        <v>0.75114197802908667</v>
      </c>
      <c r="W153" s="310">
        <f>IF(W$56=0,0,W$56/PPA_fec!W$56)</f>
        <v>0.75120579866676873</v>
      </c>
      <c r="DA153" s="79"/>
    </row>
    <row r="154" spans="1:105" ht="12" customHeight="1" x14ac:dyDescent="0.3">
      <c r="A154" s="41" t="s">
        <v>1915</v>
      </c>
      <c r="B154" s="311">
        <f>IF(B$69=0,0,B$69/PPA_fec!B$69)</f>
        <v>0.67036075451551824</v>
      </c>
      <c r="C154" s="311">
        <f>IF(C$69=0,0,C$69/PPA_fec!C$69)</f>
        <v>0.66667393965789712</v>
      </c>
      <c r="D154" s="311">
        <f>IF(D$69=0,0,D$69/PPA_fec!D$69)</f>
        <v>0.66884087948017201</v>
      </c>
      <c r="E154" s="311">
        <f>IF(E$69=0,0,E$69/PPA_fec!E$69)</f>
        <v>0.67847711161478119</v>
      </c>
      <c r="F154" s="311">
        <f>IF(F$69=0,0,F$69/PPA_fec!F$69)</f>
        <v>0.67817176150245195</v>
      </c>
      <c r="G154" s="311">
        <f>IF(G$69=0,0,G$69/PPA_fec!G$69)</f>
        <v>0.67866150125620095</v>
      </c>
      <c r="H154" s="311">
        <f>IF(H$69=0,0,H$69/PPA_fec!H$69)</f>
        <v>0.68311471793497225</v>
      </c>
      <c r="I154" s="311">
        <f>IF(I$69=0,0,I$69/PPA_fec!I$69)</f>
        <v>0.67935306042079979</v>
      </c>
      <c r="J154" s="311">
        <f>IF(J$69=0,0,J$69/PPA_fec!J$69)</f>
        <v>0.67939447092513261</v>
      </c>
      <c r="K154" s="311">
        <f>IF(K$69=0,0,K$69/PPA_fec!K$69)</f>
        <v>0.68489309570755275</v>
      </c>
      <c r="L154" s="311">
        <f>IF(L$69=0,0,L$69/PPA_fec!L$69)</f>
        <v>0.68820725687029582</v>
      </c>
      <c r="M154" s="311">
        <f>IF(M$69=0,0,M$69/PPA_fec!M$69)</f>
        <v>0.68674909092086711</v>
      </c>
      <c r="N154" s="311">
        <f>IF(N$69=0,0,N$69/PPA_fec!N$69)</f>
        <v>0.6974114101798794</v>
      </c>
      <c r="O154" s="311">
        <f>IF(O$69=0,0,O$69/PPA_fec!O$69)</f>
        <v>0.69316259955060133</v>
      </c>
      <c r="P154" s="311">
        <f>IF(P$69=0,0,P$69/PPA_fec!P$69)</f>
        <v>0.69509018888500407</v>
      </c>
      <c r="Q154" s="311">
        <f>IF(Q$69=0,0,Q$69/PPA_fec!Q$69)</f>
        <v>0.69546425314088167</v>
      </c>
      <c r="R154" s="311">
        <f>IF(R$69=0,0,R$69/PPA_fec!R$69)</f>
        <v>0.71217103870241916</v>
      </c>
      <c r="S154" s="311">
        <f>IF(S$69=0,0,S$69/PPA_fec!S$69)</f>
        <v>0.71090127712589057</v>
      </c>
      <c r="T154" s="311">
        <f>IF(T$69=0,0,T$69/PPA_fec!T$69)</f>
        <v>0.7087675650829881</v>
      </c>
      <c r="U154" s="311">
        <f>IF(U$69=0,0,U$69/PPA_fec!U$69)</f>
        <v>0.72584557950092987</v>
      </c>
      <c r="V154" s="311">
        <f>IF(V$69=0,0,V$69/PPA_fec!V$69)</f>
        <v>0.72845859690339265</v>
      </c>
      <c r="W154" s="311">
        <f>IF(W$69=0,0,W$69/PPA_fec!W$69)</f>
        <v>0.72841761688478079</v>
      </c>
      <c r="DA154" s="82"/>
    </row>
    <row r="155" spans="1:105" ht="12" customHeight="1" x14ac:dyDescent="0.3">
      <c r="J155" s="131"/>
    </row>
    <row r="156" spans="1:105" ht="12" customHeight="1" x14ac:dyDescent="0.3">
      <c r="A156" s="35" t="s">
        <v>60</v>
      </c>
      <c r="B156" s="324">
        <f>IF(B$83=0,0,B$83/PPA_fec!B$83)</f>
        <v>0.6638684829299768</v>
      </c>
      <c r="C156" s="324">
        <f>IF(C$83=0,0,C$83/PPA_fec!C$83)</f>
        <v>0.66518943156574184</v>
      </c>
      <c r="D156" s="324">
        <f>IF(D$83=0,0,D$83/PPA_fec!D$83)</f>
        <v>0.66483761023252952</v>
      </c>
      <c r="E156" s="324">
        <f>IF(E$83=0,0,E$83/PPA_fec!E$83)</f>
        <v>0.66477560121096557</v>
      </c>
      <c r="F156" s="324">
        <f>IF(F$83=0,0,F$83/PPA_fec!F$83)</f>
        <v>0.6697712498632743</v>
      </c>
      <c r="G156" s="324">
        <f>IF(G$83=0,0,G$83/PPA_fec!G$83)</f>
        <v>0.66966956386088083</v>
      </c>
      <c r="H156" s="324">
        <f>IF(H$83=0,0,H$83/PPA_fec!H$83)</f>
        <v>0.67594641140071443</v>
      </c>
      <c r="I156" s="324">
        <f>IF(I$83=0,0,I$83/PPA_fec!I$83)</f>
        <v>0.67573663488791602</v>
      </c>
      <c r="J156" s="324">
        <f>IF(J$83=0,0,J$83/PPA_fec!J$83)</f>
        <v>0.68383566799583517</v>
      </c>
      <c r="K156" s="324">
        <f>IF(K$83=0,0,K$83/PPA_fec!K$83)</f>
        <v>0.6876017291107428</v>
      </c>
      <c r="L156" s="324">
        <f>IF(L$83=0,0,L$83/PPA_fec!L$83)</f>
        <v>0.69371180980881364</v>
      </c>
      <c r="M156" s="324">
        <f>IF(M$83=0,0,M$83/PPA_fec!M$83)</f>
        <v>0.69412785355353901</v>
      </c>
      <c r="N156" s="324">
        <f>IF(N$83=0,0,N$83/PPA_fec!N$83)</f>
        <v>0.69339833669515893</v>
      </c>
      <c r="O156" s="324">
        <f>IF(O$83=0,0,O$83/PPA_fec!O$83)</f>
        <v>0.68985611040726724</v>
      </c>
      <c r="P156" s="324">
        <f>IF(P$83=0,0,P$83/PPA_fec!P$83)</f>
        <v>0.69639046125931503</v>
      </c>
      <c r="Q156" s="324">
        <f>IF(Q$83=0,0,Q$83/PPA_fec!Q$83)</f>
        <v>0.70247311401682966</v>
      </c>
      <c r="R156" s="324">
        <f>IF(R$83=0,0,R$83/PPA_fec!R$83)</f>
        <v>0.7045085052040565</v>
      </c>
      <c r="S156" s="324">
        <f>IF(S$83=0,0,S$83/PPA_fec!S$83)</f>
        <v>0.7089385457942361</v>
      </c>
      <c r="T156" s="324">
        <f>IF(T$83=0,0,T$83/PPA_fec!T$83)</f>
        <v>0.71122062947317599</v>
      </c>
      <c r="U156" s="324">
        <f>IF(U$83=0,0,U$83/PPA_fec!U$83)</f>
        <v>0.71750302715785286</v>
      </c>
      <c r="V156" s="324">
        <f>IF(V$83=0,0,V$83/PPA_fec!V$83)</f>
        <v>0.71888046011844853</v>
      </c>
      <c r="W156" s="324">
        <f>IF(W$83=0,0,W$83/PPA_fec!W$83)</f>
        <v>0.73010685211432103</v>
      </c>
      <c r="DA156" s="95"/>
    </row>
    <row r="157" spans="1:105" ht="12" customHeight="1" x14ac:dyDescent="0.3">
      <c r="A157" s="55" t="s">
        <v>92</v>
      </c>
      <c r="B157" s="336">
        <f>IF(B$84=0,0,B$84/PPA_fec!B$84)</f>
        <v>0.49281157249465657</v>
      </c>
      <c r="C157" s="336">
        <f>IF(C$84=0,0,C$84/PPA_fec!C$84)</f>
        <v>0.49281157249465679</v>
      </c>
      <c r="D157" s="336">
        <f>IF(D$84=0,0,D$84/PPA_fec!D$84)</f>
        <v>0.49442171857213546</v>
      </c>
      <c r="E157" s="336">
        <f>IF(E$84=0,0,E$84/PPA_fec!E$84)</f>
        <v>0.49646627744263788</v>
      </c>
      <c r="F157" s="336">
        <f>IF(F$84=0,0,F$84/PPA_fec!F$84)</f>
        <v>0.49906971281285478</v>
      </c>
      <c r="G157" s="336">
        <f>IF(G$84=0,0,G$84/PPA_fec!G$84)</f>
        <v>0.49906971281285467</v>
      </c>
      <c r="H157" s="336">
        <f>IF(H$84=0,0,H$84/PPA_fec!H$84)</f>
        <v>0.50296854951961023</v>
      </c>
      <c r="I157" s="336">
        <f>IF(I$84=0,0,I$84/PPA_fec!I$84)</f>
        <v>0.50296854951961023</v>
      </c>
      <c r="J157" s="336">
        <f>IF(J$84=0,0,J$84/PPA_fec!J$84)</f>
        <v>0.50767169456764927</v>
      </c>
      <c r="K157" s="336">
        <f>IF(K$84=0,0,K$84/PPA_fec!K$84)</f>
        <v>0.51190452511088425</v>
      </c>
      <c r="L157" s="336">
        <f>IF(L$84=0,0,L$84/PPA_fec!L$84)</f>
        <v>0.51571407259979607</v>
      </c>
      <c r="M157" s="336">
        <f>IF(M$84=0,0,M$84/PPA_fec!M$84)</f>
        <v>0.51584223272076701</v>
      </c>
      <c r="N157" s="336">
        <f>IF(N$84=0,0,N$84/PPA_fec!N$84)</f>
        <v>0.51584223272076701</v>
      </c>
      <c r="O157" s="336">
        <f>IF(O$84=0,0,O$84/PPA_fec!O$84)</f>
        <v>0.51584223272076701</v>
      </c>
      <c r="P157" s="336">
        <f>IF(P$84=0,0,P$84/PPA_fec!P$84)</f>
        <v>0.51925800944869038</v>
      </c>
      <c r="Q157" s="336">
        <f>IF(Q$84=0,0,Q$84/PPA_fec!Q$84)</f>
        <v>0.52233220850382123</v>
      </c>
      <c r="R157" s="336">
        <f>IF(R$84=0,0,R$84/PPA_fec!R$84)</f>
        <v>0.52509898765343899</v>
      </c>
      <c r="S157" s="336">
        <f>IF(S$84=0,0,S$84/PPA_fec!S$84)</f>
        <v>0.5275890888880953</v>
      </c>
      <c r="T157" s="336">
        <f>IF(T$84=0,0,T$84/PPA_fec!T$84)</f>
        <v>0.52983017999928572</v>
      </c>
      <c r="U157" s="336">
        <f>IF(U$84=0,0,U$84/PPA_fec!U$84)</f>
        <v>0.531847161999357</v>
      </c>
      <c r="V157" s="336">
        <f>IF(V$84=0,0,V$84/PPA_fec!V$84)</f>
        <v>0.53366244579942157</v>
      </c>
      <c r="W157" s="336">
        <f>IF(W$84=0,0,W$84/PPA_fec!W$84)</f>
        <v>0.53529620121947907</v>
      </c>
      <c r="DA157" s="67"/>
    </row>
    <row r="158" spans="1:105" ht="12" customHeight="1" x14ac:dyDescent="0.3">
      <c r="A158" s="202" t="s">
        <v>93</v>
      </c>
      <c r="B158" s="337">
        <f>IF(B$85=0,0,B$85/PPA_fec!B$85)</f>
        <v>0.12379649049900064</v>
      </c>
      <c r="C158" s="337">
        <f>IF(C$85=0,0,C$85/PPA_fec!C$85)</f>
        <v>0.12379649049900067</v>
      </c>
      <c r="D158" s="337">
        <f>IF(D$85=0,0,D$85/PPA_fec!D$85)</f>
        <v>0.12420096645838938</v>
      </c>
      <c r="E158" s="337">
        <f>IF(E$85=0,0,E$85/PPA_fec!E$85)</f>
        <v>0.12471456887138779</v>
      </c>
      <c r="F158" s="337">
        <f>IF(F$85=0,0,F$85/PPA_fec!F$85)</f>
        <v>0.12536856358267742</v>
      </c>
      <c r="G158" s="337">
        <f>IF(G$85=0,0,G$85/PPA_fec!G$85)</f>
        <v>0.12536856358267737</v>
      </c>
      <c r="H158" s="337">
        <f>IF(H$85=0,0,H$85/PPA_fec!H$85)</f>
        <v>0.12634796895435269</v>
      </c>
      <c r="I158" s="337">
        <f>IF(I$85=0,0,I$85/PPA_fec!I$85)</f>
        <v>0.12634796895435263</v>
      </c>
      <c r="J158" s="337">
        <f>IF(J$85=0,0,J$85/PPA_fec!J$85)</f>
        <v>0.12958189625851804</v>
      </c>
      <c r="K158" s="337">
        <f>IF(K$85=0,0,K$85/PPA_fec!K$85)</f>
        <v>0.12958189625851807</v>
      </c>
      <c r="L158" s="337">
        <f>IF(L$85=0,0,L$85/PPA_fec!L$85)</f>
        <v>0.12958189625851807</v>
      </c>
      <c r="M158" s="337">
        <f>IF(M$85=0,0,M$85/PPA_fec!M$85)</f>
        <v>0.12958189625851804</v>
      </c>
      <c r="N158" s="337">
        <f>IF(N$85=0,0,N$85/PPA_fec!N$85)</f>
        <v>0.12958189625851801</v>
      </c>
      <c r="O158" s="337">
        <f>IF(O$85=0,0,O$85/PPA_fec!O$85)</f>
        <v>0.12958189625851796</v>
      </c>
      <c r="P158" s="337">
        <f>IF(P$85=0,0,P$85/PPA_fec!P$85)</f>
        <v>0.13163462188921823</v>
      </c>
      <c r="Q158" s="337">
        <f>IF(Q$85=0,0,Q$85/PPA_fec!Q$85)</f>
        <v>0.13371163822559459</v>
      </c>
      <c r="R158" s="337">
        <f>IF(R$85=0,0,R$85/PPA_fec!R$85)</f>
        <v>0.13371163822559456</v>
      </c>
      <c r="S158" s="337">
        <f>IF(S$85=0,0,S$85/PPA_fec!S$85)</f>
        <v>0.1360246699649002</v>
      </c>
      <c r="T158" s="337">
        <f>IF(T$85=0,0,T$85/PPA_fec!T$85)</f>
        <v>0.13602466996490012</v>
      </c>
      <c r="U158" s="337">
        <f>IF(U$85=0,0,U$85/PPA_fec!U$85)</f>
        <v>0.13856583878689974</v>
      </c>
      <c r="V158" s="337">
        <f>IF(V$85=0,0,V$85/PPA_fec!V$85)</f>
        <v>0.13856583878689974</v>
      </c>
      <c r="W158" s="337">
        <f>IF(W$85=0,0,W$85/PPA_fec!W$85)</f>
        <v>0.14148464106346723</v>
      </c>
      <c r="DA158" s="174"/>
    </row>
    <row r="159" spans="1:105" ht="12" customHeight="1" x14ac:dyDescent="0.3">
      <c r="A159" s="202" t="s">
        <v>94</v>
      </c>
      <c r="B159" s="337">
        <f>IF(B$86=0,0,B$86/PPA_fec!B$86)</f>
        <v>0.69444119111521996</v>
      </c>
      <c r="C159" s="337">
        <f>IF(C$86=0,0,C$86/PPA_fec!C$86)</f>
        <v>0.69444119111521962</v>
      </c>
      <c r="D159" s="337">
        <f>IF(D$86=0,0,D$86/PPA_fec!D$86)</f>
        <v>0.69671011461929566</v>
      </c>
      <c r="E159" s="337">
        <f>IF(E$86=0,0,E$86/PPA_fec!E$86)</f>
        <v>0.6995911871763989</v>
      </c>
      <c r="F159" s="337">
        <f>IF(F$86=0,0,F$86/PPA_fec!F$86)</f>
        <v>0.70325979574890651</v>
      </c>
      <c r="G159" s="337">
        <f>IF(G$86=0,0,G$86/PPA_fec!G$86)</f>
        <v>0.70325979574890651</v>
      </c>
      <c r="H159" s="337">
        <f>IF(H$86=0,0,H$86/PPA_fec!H$86)</f>
        <v>0.70875380797937637</v>
      </c>
      <c r="I159" s="337">
        <f>IF(I$86=0,0,I$86/PPA_fec!I$86)</f>
        <v>0.70875380797937648</v>
      </c>
      <c r="J159" s="337">
        <f>IF(J$86=0,0,J$86/PPA_fec!J$86)</f>
        <v>0.71449442909717187</v>
      </c>
      <c r="K159" s="337">
        <f>IF(K$86=0,0,K$86/PPA_fec!K$86)</f>
        <v>0.71966098810318757</v>
      </c>
      <c r="L159" s="337">
        <f>IF(L$86=0,0,L$86/PPA_fec!L$86)</f>
        <v>0.72431089120860237</v>
      </c>
      <c r="M159" s="337">
        <f>IF(M$86=0,0,M$86/PPA_fec!M$86)</f>
        <v>0.72689464799860803</v>
      </c>
      <c r="N159" s="337">
        <f>IF(N$86=0,0,N$86/PPA_fec!N$86)</f>
        <v>0.7268946479986077</v>
      </c>
      <c r="O159" s="337">
        <f>IF(O$86=0,0,O$86/PPA_fec!O$86)</f>
        <v>0.72689464799860803</v>
      </c>
      <c r="P159" s="337">
        <f>IF(P$86=0,0,P$86/PPA_fec!P$86)</f>
        <v>0.73082118511448046</v>
      </c>
      <c r="Q159" s="337">
        <f>IF(Q$86=0,0,Q$86/PPA_fec!Q$86)</f>
        <v>0.73435506851876531</v>
      </c>
      <c r="R159" s="337">
        <f>IF(R$86=0,0,R$86/PPA_fec!R$86)</f>
        <v>0.73753556358262173</v>
      </c>
      <c r="S159" s="337">
        <f>IF(S$86=0,0,S$86/PPA_fec!S$86)</f>
        <v>0.74039800914009224</v>
      </c>
      <c r="T159" s="337">
        <f>IF(T$86=0,0,T$86/PPA_fec!T$86)</f>
        <v>0.74297421014181675</v>
      </c>
      <c r="U159" s="337">
        <f>IF(U$86=0,0,U$86/PPA_fec!U$86)</f>
        <v>0.74529279104336832</v>
      </c>
      <c r="V159" s="337">
        <f>IF(V$86=0,0,V$86/PPA_fec!V$86)</f>
        <v>0.7473795138547642</v>
      </c>
      <c r="W159" s="337">
        <f>IF(W$86=0,0,W$86/PPA_fec!W$86)</f>
        <v>0.74925756438502078</v>
      </c>
      <c r="DA159" s="174"/>
    </row>
    <row r="160" spans="1:105" ht="12" customHeight="1" x14ac:dyDescent="0.3">
      <c r="A160" s="202" t="s">
        <v>95</v>
      </c>
      <c r="B160" s="337">
        <f>IF(B$87=0,0,B$87/PPA_fec!B$87)</f>
        <v>0.49297727156935089</v>
      </c>
      <c r="C160" s="337">
        <f>IF(C$87=0,0,C$87/PPA_fec!C$87)</f>
        <v>0.49297727156935089</v>
      </c>
      <c r="D160" s="337">
        <f>IF(D$87=0,0,D$87/PPA_fec!D$87)</f>
        <v>0.49458795902964225</v>
      </c>
      <c r="E160" s="337">
        <f>IF(E$87=0,0,E$87/PPA_fec!E$87)</f>
        <v>0.49663320534648708</v>
      </c>
      <c r="F160" s="337">
        <f>IF(F$87=0,0,F$87/PPA_fec!F$87)</f>
        <v>0.49923751607527073</v>
      </c>
      <c r="G160" s="337">
        <f>IF(G$87=0,0,G$87/PPA_fec!G$87)</f>
        <v>0.49923751607527067</v>
      </c>
      <c r="H160" s="337">
        <f>IF(H$87=0,0,H$87/PPA_fec!H$87)</f>
        <v>0.50313766369611745</v>
      </c>
      <c r="I160" s="337">
        <f>IF(I$87=0,0,I$87/PPA_fec!I$87)</f>
        <v>0.50313766369611745</v>
      </c>
      <c r="J160" s="337">
        <f>IF(J$87=0,0,J$87/PPA_fec!J$87)</f>
        <v>0.51601567544293625</v>
      </c>
      <c r="K160" s="337">
        <f>IF(K$87=0,0,K$87/PPA_fec!K$87)</f>
        <v>0.51601567544293625</v>
      </c>
      <c r="L160" s="337">
        <f>IF(L$87=0,0,L$87/PPA_fec!L$87)</f>
        <v>0.51601567544293614</v>
      </c>
      <c r="M160" s="337">
        <f>IF(M$87=0,0,M$87/PPA_fec!M$87)</f>
        <v>0.51601567544293625</v>
      </c>
      <c r="N160" s="337">
        <f>IF(N$87=0,0,N$87/PPA_fec!N$87)</f>
        <v>0.51601567544293625</v>
      </c>
      <c r="O160" s="337">
        <f>IF(O$87=0,0,O$87/PPA_fec!O$87)</f>
        <v>0.51601567544293614</v>
      </c>
      <c r="P160" s="337">
        <f>IF(P$87=0,0,P$87/PPA_fec!P$87)</f>
        <v>0.5241899546702723</v>
      </c>
      <c r="Q160" s="337">
        <f>IF(Q$87=0,0,Q$87/PPA_fec!Q$87)</f>
        <v>0.53246096334252557</v>
      </c>
      <c r="R160" s="337">
        <f>IF(R$87=0,0,R$87/PPA_fec!R$87)</f>
        <v>0.53246096334252557</v>
      </c>
      <c r="S160" s="337">
        <f>IF(S$87=0,0,S$87/PPA_fec!S$87)</f>
        <v>0.54167182280469583</v>
      </c>
      <c r="T160" s="337">
        <f>IF(T$87=0,0,T$87/PPA_fec!T$87)</f>
        <v>0.54167182280469583</v>
      </c>
      <c r="U160" s="337">
        <f>IF(U$87=0,0,U$87/PPA_fec!U$87)</f>
        <v>0.55179116033532283</v>
      </c>
      <c r="V160" s="337">
        <f>IF(V$87=0,0,V$87/PPA_fec!V$87)</f>
        <v>0.55179116033532305</v>
      </c>
      <c r="W160" s="337">
        <f>IF(W$87=0,0,W$87/PPA_fec!W$87)</f>
        <v>0.56176426222701925</v>
      </c>
      <c r="DA160" s="174"/>
    </row>
    <row r="161" spans="1:105" ht="12" customHeight="1" x14ac:dyDescent="0.3">
      <c r="A161" s="56" t="s">
        <v>96</v>
      </c>
      <c r="B161" s="338">
        <f>IF(B$88=0,0,B$88/PPA_fec!B$88)</f>
        <v>0.83020318509166324</v>
      </c>
      <c r="C161" s="338">
        <f>IF(C$88=0,0,C$88/PPA_fec!C$88)</f>
        <v>0.83769835976737861</v>
      </c>
      <c r="D161" s="338">
        <f>IF(D$88=0,0,D$88/PPA_fec!D$88)</f>
        <v>0.82021953360708943</v>
      </c>
      <c r="E161" s="338">
        <f>IF(E$88=0,0,E$88/PPA_fec!E$88)</f>
        <v>0.80298412819398268</v>
      </c>
      <c r="F161" s="338">
        <f>IF(F$88=0,0,F$88/PPA_fec!F$88)</f>
        <v>0.81221965551814279</v>
      </c>
      <c r="G161" s="338">
        <f>IF(G$88=0,0,G$88/PPA_fec!G$88)</f>
        <v>0.81078046118861924</v>
      </c>
      <c r="H161" s="338">
        <f>IF(H$88=0,0,H$88/PPA_fec!H$88)</f>
        <v>0.82479795536511946</v>
      </c>
      <c r="I161" s="338">
        <f>IF(I$88=0,0,I$88/PPA_fec!I$88)</f>
        <v>0.82070978320462185</v>
      </c>
      <c r="J161" s="338">
        <f>IF(J$88=0,0,J$88/PPA_fec!J$88)</f>
        <v>0.82412565247066327</v>
      </c>
      <c r="K161" s="338">
        <f>IF(K$88=0,0,K$88/PPA_fec!K$88)</f>
        <v>0.81777996653319307</v>
      </c>
      <c r="L161" s="338">
        <f>IF(L$88=0,0,L$88/PPA_fec!L$88)</f>
        <v>0.84785096694557749</v>
      </c>
      <c r="M161" s="338">
        <f>IF(M$88=0,0,M$88/PPA_fec!M$88)</f>
        <v>0.84543468788705067</v>
      </c>
      <c r="N161" s="338">
        <f>IF(N$88=0,0,N$88/PPA_fec!N$88)</f>
        <v>0.84172160539847574</v>
      </c>
      <c r="O161" s="338">
        <f>IF(O$88=0,0,O$88/PPA_fec!O$88)</f>
        <v>0.80853295742904951</v>
      </c>
      <c r="P161" s="338">
        <f>IF(P$88=0,0,P$88/PPA_fec!P$88)</f>
        <v>0.824015642079995</v>
      </c>
      <c r="Q161" s="338">
        <f>IF(Q$88=0,0,Q$88/PPA_fec!Q$88)</f>
        <v>0.83131121740972957</v>
      </c>
      <c r="R161" s="338">
        <f>IF(R$88=0,0,R$88/PPA_fec!R$88)</f>
        <v>0.82672688349663903</v>
      </c>
      <c r="S161" s="338">
        <f>IF(S$88=0,0,S$88/PPA_fec!S$88)</f>
        <v>0.81214746499651502</v>
      </c>
      <c r="T161" s="338">
        <f>IF(T$88=0,0,T$88/PPA_fec!T$88)</f>
        <v>0.81349687640102097</v>
      </c>
      <c r="U161" s="338">
        <f>IF(U$88=0,0,U$88/PPA_fec!U$88)</f>
        <v>0.82692284904824087</v>
      </c>
      <c r="V161" s="338">
        <f>IF(V$88=0,0,V$88/PPA_fec!V$88)</f>
        <v>0.80976699300845489</v>
      </c>
      <c r="W161" s="338">
        <f>IF(W$88=0,0,W$88/PPA_fec!W$88)</f>
        <v>0.83487964358176869</v>
      </c>
      <c r="DA161" s="68"/>
    </row>
    <row r="162" spans="1:105" ht="12" customHeight="1" x14ac:dyDescent="0.3">
      <c r="A162" s="41" t="s">
        <v>1941</v>
      </c>
      <c r="B162" s="339">
        <f>IF(B$94=0,0,B$94/PPA_fec!B$94)</f>
        <v>0.64681518889923684</v>
      </c>
      <c r="C162" s="339">
        <f>IF(C$94=0,0,C$94/PPA_fec!C$94)</f>
        <v>0.64681518889923673</v>
      </c>
      <c r="D162" s="339">
        <f>IF(D$94=0,0,D$94/PPA_fec!D$94)</f>
        <v>0.64892850562592785</v>
      </c>
      <c r="E162" s="339">
        <f>IF(E$94=0,0,E$94/PPA_fec!E$94)</f>
        <v>0.65161198914346219</v>
      </c>
      <c r="F162" s="339">
        <f>IF(F$94=0,0,F$94/PPA_fec!F$94)</f>
        <v>0.65502899806687198</v>
      </c>
      <c r="G162" s="339">
        <f>IF(G$94=0,0,G$94/PPA_fec!G$94)</f>
        <v>0.65502899806687187</v>
      </c>
      <c r="H162" s="339">
        <f>IF(H$94=0,0,H$94/PPA_fec!H$94)</f>
        <v>0.66014622124448841</v>
      </c>
      <c r="I162" s="339">
        <f>IF(I$94=0,0,I$94/PPA_fec!I$94)</f>
        <v>0.6601462212444883</v>
      </c>
      <c r="J162" s="339">
        <f>IF(J$94=0,0,J$94/PPA_fec!J$94)</f>
        <v>0.66680659912003948</v>
      </c>
      <c r="K162" s="339">
        <f>IF(K$94=0,0,K$94/PPA_fec!K$94)</f>
        <v>0.67280093920803541</v>
      </c>
      <c r="L162" s="339">
        <f>IF(L$94=0,0,L$94/PPA_fec!L$94)</f>
        <v>0.67704293044600639</v>
      </c>
      <c r="M162" s="339">
        <f>IF(M$94=0,0,M$94/PPA_fec!M$94)</f>
        <v>0.67704293044600661</v>
      </c>
      <c r="N162" s="339">
        <f>IF(N$94=0,0,N$94/PPA_fec!N$94)</f>
        <v>0.6770429304460065</v>
      </c>
      <c r="O162" s="339">
        <f>IF(O$94=0,0,O$94/PPA_fec!O$94)</f>
        <v>0.6770429304460065</v>
      </c>
      <c r="P162" s="339">
        <f>IF(P$94=0,0,P$94/PPA_fec!P$94)</f>
        <v>0.68201363740140597</v>
      </c>
      <c r="Q162" s="339">
        <f>IF(Q$94=0,0,Q$94/PPA_fec!Q$94)</f>
        <v>0.68648727366126527</v>
      </c>
      <c r="R162" s="339">
        <f>IF(R$94=0,0,R$94/PPA_fec!R$94)</f>
        <v>0.69051354629513872</v>
      </c>
      <c r="S162" s="339">
        <f>IF(S$94=0,0,S$94/PPA_fec!S$94)</f>
        <v>0.69413719166562471</v>
      </c>
      <c r="T162" s="339">
        <f>IF(T$94=0,0,T$94/PPA_fec!T$94)</f>
        <v>0.69739847249906228</v>
      </c>
      <c r="U162" s="339">
        <f>IF(U$94=0,0,U$94/PPA_fec!U$94)</f>
        <v>0.7003336252491561</v>
      </c>
      <c r="V162" s="339">
        <f>IF(V$94=0,0,V$94/PPA_fec!V$94)</f>
        <v>0.70297526272424038</v>
      </c>
      <c r="W162" s="339">
        <f>IF(W$94=0,0,W$94/PPA_fec!W$94)</f>
        <v>0.70535273645181651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Pulp, paper and printing / CO2 emissions"</f>
        <v>BE: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52</v>
      </c>
      <c r="B5" s="225">
        <v>83.245055418954806</v>
      </c>
      <c r="C5" s="225">
        <v>77.856314387998736</v>
      </c>
      <c r="D5" s="225">
        <v>102.2738229140658</v>
      </c>
      <c r="E5" s="225">
        <v>109.19909229577679</v>
      </c>
      <c r="F5" s="225">
        <v>110.60155354226499</v>
      </c>
      <c r="G5" s="225">
        <v>106.524122660155</v>
      </c>
      <c r="H5" s="225">
        <v>89.243562292139927</v>
      </c>
      <c r="I5" s="225">
        <v>95.670661207069998</v>
      </c>
      <c r="J5" s="225">
        <v>112.07403114202459</v>
      </c>
      <c r="K5" s="225">
        <v>81.174911232734857</v>
      </c>
      <c r="L5" s="225">
        <v>78.952712711638071</v>
      </c>
      <c r="M5" s="225">
        <v>65.218352445895846</v>
      </c>
      <c r="N5" s="225">
        <v>70.624885700834781</v>
      </c>
      <c r="O5" s="225">
        <v>80.923312337552886</v>
      </c>
      <c r="P5" s="225">
        <v>74.644585024977687</v>
      </c>
      <c r="Q5" s="225">
        <v>84.113443841068431</v>
      </c>
      <c r="R5" s="225">
        <v>87.438455830002368</v>
      </c>
      <c r="S5" s="225">
        <v>91.375175775471291</v>
      </c>
      <c r="T5" s="225">
        <v>86.015813801131117</v>
      </c>
      <c r="U5" s="225">
        <v>91.850144340641023</v>
      </c>
      <c r="V5" s="225">
        <v>97.783192796000094</v>
      </c>
      <c r="W5" s="225">
        <v>104.8642844322781</v>
      </c>
      <c r="DA5" s="89" t="s">
        <v>2027</v>
      </c>
    </row>
    <row r="6" spans="1:105" ht="12" customHeight="1" x14ac:dyDescent="0.3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2028</v>
      </c>
    </row>
    <row r="7" spans="1:105" ht="12" customHeight="1" x14ac:dyDescent="0.3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2029</v>
      </c>
    </row>
    <row r="8" spans="1:105" ht="12" customHeight="1" x14ac:dyDescent="0.3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2030</v>
      </c>
    </row>
    <row r="9" spans="1:105" ht="12" customHeight="1" x14ac:dyDescent="0.3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2031</v>
      </c>
    </row>
    <row r="10" spans="1:105" ht="12" customHeight="1" x14ac:dyDescent="0.3">
      <c r="A10" s="56" t="s">
        <v>96</v>
      </c>
      <c r="B10" s="262">
        <v>0.72364977584407508</v>
      </c>
      <c r="C10" s="262">
        <v>0.55940559947066237</v>
      </c>
      <c r="D10" s="262">
        <v>0.99305259597466411</v>
      </c>
      <c r="E10" s="262">
        <v>1.4011956160028829</v>
      </c>
      <c r="F10" s="262">
        <v>1.505195544403793</v>
      </c>
      <c r="G10" s="262">
        <v>1.642810958188921</v>
      </c>
      <c r="H10" s="262">
        <v>1.550206116721639</v>
      </c>
      <c r="I10" s="262">
        <v>1.611205084701125</v>
      </c>
      <c r="J10" s="262">
        <v>2.3100677766207438</v>
      </c>
      <c r="K10" s="262">
        <v>1.936245597697752</v>
      </c>
      <c r="L10" s="262">
        <v>1.095043998021326</v>
      </c>
      <c r="M10" s="262">
        <v>1.0343858167083351</v>
      </c>
      <c r="N10" s="262">
        <v>1.139401129860796</v>
      </c>
      <c r="O10" s="262">
        <v>1.5807834041870019</v>
      </c>
      <c r="P10" s="262">
        <v>1.600082532490295</v>
      </c>
      <c r="Q10" s="262">
        <v>1.6322784628874769</v>
      </c>
      <c r="R10" s="262">
        <v>1.953003534420338</v>
      </c>
      <c r="S10" s="262">
        <v>2.2941660977370928</v>
      </c>
      <c r="T10" s="262">
        <v>2.2309188197432328</v>
      </c>
      <c r="U10" s="262">
        <v>2.337680091990948</v>
      </c>
      <c r="V10" s="262">
        <v>2.6162344904380981</v>
      </c>
      <c r="W10" s="262">
        <v>2.9464454185899722</v>
      </c>
      <c r="DA10" s="68" t="s">
        <v>2032</v>
      </c>
    </row>
    <row r="11" spans="1:105" ht="12" customHeight="1" x14ac:dyDescent="0.3">
      <c r="A11" s="37" t="s">
        <v>160</v>
      </c>
      <c r="B11" s="228">
        <v>2.6296222928204729E-2</v>
      </c>
      <c r="C11" s="228">
        <v>8.3718915786117135E-3</v>
      </c>
      <c r="D11" s="228">
        <v>1.217944143473027E-2</v>
      </c>
      <c r="E11" s="228">
        <v>3.9457568065177792E-2</v>
      </c>
      <c r="F11" s="228">
        <v>4.941895560797796E-2</v>
      </c>
      <c r="G11" s="228">
        <v>3.3467131839542953E-2</v>
      </c>
      <c r="H11" s="228">
        <v>3.3694393241802449E-2</v>
      </c>
      <c r="I11" s="228">
        <v>3.6698463789408803E-2</v>
      </c>
      <c r="J11" s="228">
        <v>2.6392567106499919E-2</v>
      </c>
      <c r="K11" s="228">
        <v>2.5702299820186299E-2</v>
      </c>
      <c r="L11" s="228">
        <v>1.3768611576775971E-2</v>
      </c>
      <c r="M11" s="228">
        <v>1.6164284144080839E-2</v>
      </c>
      <c r="N11" s="228">
        <v>1.6149671732840449E-2</v>
      </c>
      <c r="O11" s="228">
        <v>4.2973504431597379E-2</v>
      </c>
      <c r="P11" s="228">
        <v>1.7913759661709609E-2</v>
      </c>
      <c r="Q11" s="228">
        <v>3.6937418266586537E-2</v>
      </c>
      <c r="R11" s="228">
        <v>1.8912373140328641E-2</v>
      </c>
      <c r="S11" s="228">
        <v>2.4730179546508909E-2</v>
      </c>
      <c r="T11" s="228">
        <v>2.690909383579471E-2</v>
      </c>
      <c r="U11" s="228">
        <v>2.42815882076001E-2</v>
      </c>
      <c r="V11" s="228">
        <v>7.2144881375791101E-2</v>
      </c>
      <c r="W11" s="228">
        <v>6.6182802316646527E-2</v>
      </c>
      <c r="DA11" s="69" t="s">
        <v>2033</v>
      </c>
    </row>
    <row r="12" spans="1:105" ht="12" customHeight="1" x14ac:dyDescent="0.3">
      <c r="A12" s="37" t="s">
        <v>162</v>
      </c>
      <c r="B12" s="228">
        <v>0.69735355291587031</v>
      </c>
      <c r="C12" s="228">
        <v>0.55103370789205064</v>
      </c>
      <c r="D12" s="228">
        <v>0.98087315453993384</v>
      </c>
      <c r="E12" s="228">
        <v>1.361738047937705</v>
      </c>
      <c r="F12" s="228">
        <v>1.455776588795815</v>
      </c>
      <c r="G12" s="228">
        <v>1.609343826349378</v>
      </c>
      <c r="H12" s="228">
        <v>1.5165117234798371</v>
      </c>
      <c r="I12" s="228">
        <v>1.574506620911716</v>
      </c>
      <c r="J12" s="228">
        <v>2.2836752095142439</v>
      </c>
      <c r="K12" s="228">
        <v>1.9105432978775649</v>
      </c>
      <c r="L12" s="228">
        <v>1.0812753864445499</v>
      </c>
      <c r="M12" s="228">
        <v>1.0182215325642541</v>
      </c>
      <c r="N12" s="228">
        <v>1.123251458127956</v>
      </c>
      <c r="O12" s="228">
        <v>1.5378098997554051</v>
      </c>
      <c r="P12" s="228">
        <v>1.5821687728285849</v>
      </c>
      <c r="Q12" s="228">
        <v>1.5953410446208911</v>
      </c>
      <c r="R12" s="228">
        <v>1.93409116128001</v>
      </c>
      <c r="S12" s="228">
        <v>2.269435918190585</v>
      </c>
      <c r="T12" s="228">
        <v>2.2040097259074392</v>
      </c>
      <c r="U12" s="228">
        <v>2.3133985037833482</v>
      </c>
      <c r="V12" s="228">
        <v>2.5440896090623069</v>
      </c>
      <c r="W12" s="228">
        <v>2.8802626162733249</v>
      </c>
      <c r="DA12" s="69" t="s">
        <v>2034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2035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2036</v>
      </c>
    </row>
    <row r="15" spans="1:105" ht="12" customHeight="1" x14ac:dyDescent="0.3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2037</v>
      </c>
    </row>
    <row r="16" spans="1:105" ht="12" customHeight="1" x14ac:dyDescent="0.3">
      <c r="A16" s="57" t="s">
        <v>1855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2038</v>
      </c>
    </row>
    <row r="17" spans="1:105" ht="12" customHeight="1" x14ac:dyDescent="0.3">
      <c r="A17" s="57" t="s">
        <v>1857</v>
      </c>
      <c r="B17" s="296">
        <f t="shared" ref="B17:W17" si="0">B18+B29</f>
        <v>82.521405643110725</v>
      </c>
      <c r="C17" s="296">
        <f t="shared" si="0"/>
        <v>77.296908788528071</v>
      </c>
      <c r="D17" s="296">
        <f t="shared" si="0"/>
        <v>101.2807703180912</v>
      </c>
      <c r="E17" s="296">
        <f t="shared" si="0"/>
        <v>107.7978966797739</v>
      </c>
      <c r="F17" s="296">
        <f t="shared" si="0"/>
        <v>109.0963579978612</v>
      </c>
      <c r="G17" s="296">
        <f t="shared" si="0"/>
        <v>104.8813117019661</v>
      </c>
      <c r="H17" s="296">
        <f t="shared" si="0"/>
        <v>87.693356175418288</v>
      </c>
      <c r="I17" s="296">
        <f t="shared" si="0"/>
        <v>94.059456122368886</v>
      </c>
      <c r="J17" s="296">
        <f t="shared" si="0"/>
        <v>109.7639633654039</v>
      </c>
      <c r="K17" s="296">
        <f t="shared" si="0"/>
        <v>79.238665635037108</v>
      </c>
      <c r="L17" s="296">
        <f t="shared" si="0"/>
        <v>77.857668713616732</v>
      </c>
      <c r="M17" s="296">
        <f t="shared" si="0"/>
        <v>64.183966629187509</v>
      </c>
      <c r="N17" s="296">
        <f t="shared" si="0"/>
        <v>69.485484570973981</v>
      </c>
      <c r="O17" s="296">
        <f t="shared" si="0"/>
        <v>79.342528933365884</v>
      </c>
      <c r="P17" s="296">
        <f t="shared" si="0"/>
        <v>73.044502492487382</v>
      </c>
      <c r="Q17" s="296">
        <f t="shared" si="0"/>
        <v>82.481165378180961</v>
      </c>
      <c r="R17" s="296">
        <f t="shared" si="0"/>
        <v>85.485452295582036</v>
      </c>
      <c r="S17" s="296">
        <f t="shared" si="0"/>
        <v>89.081009677734201</v>
      </c>
      <c r="T17" s="296">
        <f t="shared" si="0"/>
        <v>83.784894981387879</v>
      </c>
      <c r="U17" s="296">
        <f t="shared" si="0"/>
        <v>89.512464248650062</v>
      </c>
      <c r="V17" s="296">
        <f t="shared" si="0"/>
        <v>95.166958305561991</v>
      </c>
      <c r="W17" s="296">
        <f t="shared" si="0"/>
        <v>101.91783901368809</v>
      </c>
      <c r="DA17" s="70"/>
    </row>
    <row r="18" spans="1:105" ht="12" customHeight="1" x14ac:dyDescent="0.3">
      <c r="A18" s="60" t="s">
        <v>1858</v>
      </c>
      <c r="B18" s="331">
        <v>82.521405643110725</v>
      </c>
      <c r="C18" s="331">
        <v>77.296908788528071</v>
      </c>
      <c r="D18" s="331">
        <v>101.2807703180912</v>
      </c>
      <c r="E18" s="331">
        <v>107.7978966797739</v>
      </c>
      <c r="F18" s="331">
        <v>109.0963579978612</v>
      </c>
      <c r="G18" s="331">
        <v>104.8813117019661</v>
      </c>
      <c r="H18" s="331">
        <v>87.693356175418288</v>
      </c>
      <c r="I18" s="331">
        <v>94.059456122368886</v>
      </c>
      <c r="J18" s="331">
        <v>109.7639633654039</v>
      </c>
      <c r="K18" s="331">
        <v>79.238665635037108</v>
      </c>
      <c r="L18" s="331">
        <v>77.857668713616732</v>
      </c>
      <c r="M18" s="331">
        <v>64.183966629187509</v>
      </c>
      <c r="N18" s="331">
        <v>69.485484570973981</v>
      </c>
      <c r="O18" s="331">
        <v>79.342528933365884</v>
      </c>
      <c r="P18" s="331">
        <v>73.044502492487382</v>
      </c>
      <c r="Q18" s="331">
        <v>82.481165378180961</v>
      </c>
      <c r="R18" s="331">
        <v>85.485452295582036</v>
      </c>
      <c r="S18" s="331">
        <v>89.081009677734201</v>
      </c>
      <c r="T18" s="331">
        <v>83.784894981387879</v>
      </c>
      <c r="U18" s="331">
        <v>89.512464248650062</v>
      </c>
      <c r="V18" s="331">
        <v>95.166958305561991</v>
      </c>
      <c r="W18" s="331">
        <v>101.91783901368809</v>
      </c>
      <c r="DA18" s="72" t="s">
        <v>2039</v>
      </c>
    </row>
    <row r="19" spans="1:105" ht="12" customHeight="1" x14ac:dyDescent="0.3">
      <c r="A19" s="64" t="s">
        <v>30</v>
      </c>
      <c r="B19" s="231">
        <v>19.913967072936</v>
      </c>
      <c r="C19" s="231">
        <v>21.512480828523461</v>
      </c>
      <c r="D19" s="231">
        <v>21.884247339112999</v>
      </c>
      <c r="E19" s="231">
        <v>25.612539213030029</v>
      </c>
      <c r="F19" s="231">
        <v>32.201001971005041</v>
      </c>
      <c r="G19" s="231">
        <v>24.259703093699539</v>
      </c>
      <c r="H19" s="231">
        <v>17.116333706296679</v>
      </c>
      <c r="I19" s="231">
        <v>25.452978711151051</v>
      </c>
      <c r="J19" s="231">
        <v>30.451245646479279</v>
      </c>
      <c r="K19" s="231">
        <v>27.99464003616162</v>
      </c>
      <c r="L19" s="231">
        <v>15.190021866234179</v>
      </c>
      <c r="M19" s="231">
        <v>15.445282061247219</v>
      </c>
      <c r="N19" s="231">
        <v>14.378745326933799</v>
      </c>
      <c r="O19" s="231">
        <v>18.62471326846277</v>
      </c>
      <c r="P19" s="231">
        <v>16.40296271506082</v>
      </c>
      <c r="Q19" s="231">
        <v>19.126325273736281</v>
      </c>
      <c r="R19" s="231">
        <v>16.912969279948939</v>
      </c>
      <c r="S19" s="231">
        <v>17.450595876900941</v>
      </c>
      <c r="T19" s="231">
        <v>17.527791254483759</v>
      </c>
      <c r="U19" s="231">
        <v>15.13250335535564</v>
      </c>
      <c r="V19" s="231">
        <v>19.711834957695672</v>
      </c>
      <c r="W19" s="231">
        <v>16.83879432323079</v>
      </c>
      <c r="DA19" s="73" t="s">
        <v>2040</v>
      </c>
    </row>
    <row r="20" spans="1:105" ht="12" customHeight="1" x14ac:dyDescent="0.3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2041</v>
      </c>
    </row>
    <row r="21" spans="1:105" ht="12" customHeight="1" x14ac:dyDescent="0.3">
      <c r="A21" s="64" t="s">
        <v>33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0.7414020046429014</v>
      </c>
      <c r="K21" s="231">
        <v>0.62358363088044</v>
      </c>
      <c r="L21" s="231">
        <v>0.4224656247644184</v>
      </c>
      <c r="M21" s="231">
        <v>0.45217392503725939</v>
      </c>
      <c r="N21" s="231">
        <v>0.47943790258299129</v>
      </c>
      <c r="O21" s="231">
        <v>0.51277241902485859</v>
      </c>
      <c r="P21" s="231">
        <v>0.4995124516780336</v>
      </c>
      <c r="Q21" s="231">
        <v>0.48544334098910952</v>
      </c>
      <c r="R21" s="231">
        <v>0.51408283138019584</v>
      </c>
      <c r="S21" s="231">
        <v>0.53588081293301615</v>
      </c>
      <c r="T21" s="231">
        <v>0.38187253945613531</v>
      </c>
      <c r="U21" s="231">
        <v>0.4174192404788572</v>
      </c>
      <c r="V21" s="231">
        <v>0.42616088950015379</v>
      </c>
      <c r="W21" s="231">
        <v>0.4210267886736665</v>
      </c>
      <c r="DA21" s="73" t="s">
        <v>2042</v>
      </c>
    </row>
    <row r="22" spans="1:105" ht="12" customHeight="1" x14ac:dyDescent="0.3">
      <c r="A22" s="64" t="s">
        <v>160</v>
      </c>
      <c r="B22" s="231">
        <v>1.46698459115131</v>
      </c>
      <c r="C22" s="231">
        <v>0.4753424772570255</v>
      </c>
      <c r="D22" s="231">
        <v>0.55274055823947432</v>
      </c>
      <c r="E22" s="231">
        <v>1.6296519844576329</v>
      </c>
      <c r="F22" s="231">
        <v>1.7104577641091741</v>
      </c>
      <c r="G22" s="231">
        <v>1.1281662890163651</v>
      </c>
      <c r="H22" s="231">
        <v>1.1739779085160551</v>
      </c>
      <c r="I22" s="231">
        <v>1.1454514912242579</v>
      </c>
      <c r="J22" s="231">
        <v>0.6898787724420109</v>
      </c>
      <c r="K22" s="231">
        <v>0.55717390381230736</v>
      </c>
      <c r="L22" s="231">
        <v>0.40729674720641318</v>
      </c>
      <c r="M22" s="231">
        <v>0.42727273137179772</v>
      </c>
      <c r="N22" s="231">
        <v>0.45772309710290321</v>
      </c>
      <c r="O22" s="231">
        <v>0.90957765103752608</v>
      </c>
      <c r="P22" s="231">
        <v>0.46210470790747138</v>
      </c>
      <c r="Q22" s="231">
        <v>0.8812013788912052</v>
      </c>
      <c r="R22" s="231">
        <v>0.47445588889211471</v>
      </c>
      <c r="S22" s="231">
        <v>0.51026899671137527</v>
      </c>
      <c r="T22" s="231">
        <v>0.51280418732944244</v>
      </c>
      <c r="U22" s="231">
        <v>0.51771854826473929</v>
      </c>
      <c r="V22" s="231">
        <v>1.4627174223722079</v>
      </c>
      <c r="W22" s="231">
        <v>1.3191645852683169</v>
      </c>
      <c r="DA22" s="73" t="s">
        <v>2043</v>
      </c>
    </row>
    <row r="23" spans="1:105" ht="12" customHeight="1" x14ac:dyDescent="0.3">
      <c r="A23" s="64" t="s">
        <v>70</v>
      </c>
      <c r="B23" s="231">
        <v>22.237265505710472</v>
      </c>
      <c r="C23" s="231">
        <v>24.02228186112605</v>
      </c>
      <c r="D23" s="231">
        <v>34.328738121868128</v>
      </c>
      <c r="E23" s="231">
        <v>24.314045872970329</v>
      </c>
      <c r="F23" s="231">
        <v>24.79847591771086</v>
      </c>
      <c r="G23" s="231">
        <v>25.242977683414502</v>
      </c>
      <c r="H23" s="231">
        <v>16.564839444563582</v>
      </c>
      <c r="I23" s="231">
        <v>18.316708402640451</v>
      </c>
      <c r="J23" s="231">
        <v>18.188151183064939</v>
      </c>
      <c r="K23" s="231">
        <v>8.6465514618484534</v>
      </c>
      <c r="L23" s="231">
        <v>9.0121237491677988</v>
      </c>
      <c r="M23" s="231">
        <v>4.8229336657332693</v>
      </c>
      <c r="N23" s="231">
        <v>11.761620551958259</v>
      </c>
      <c r="O23" s="231">
        <v>10.391643468311839</v>
      </c>
      <c r="P23" s="231">
        <v>6.3934119308866322</v>
      </c>
      <c r="Q23" s="231">
        <v>5.6955628919102406</v>
      </c>
      <c r="R23" s="231">
        <v>4.3866182206095843</v>
      </c>
      <c r="S23" s="231">
        <v>4.2296551649858429</v>
      </c>
      <c r="T23" s="231">
        <v>5.2371889173247874</v>
      </c>
      <c r="U23" s="231">
        <v>4.9614205143122936</v>
      </c>
      <c r="V23" s="231">
        <v>5.4324309085298914</v>
      </c>
      <c r="W23" s="231">
        <v>4.9993892169308456</v>
      </c>
      <c r="DA23" s="73" t="s">
        <v>2044</v>
      </c>
    </row>
    <row r="24" spans="1:105" ht="12" customHeight="1" x14ac:dyDescent="0.3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2045</v>
      </c>
    </row>
    <row r="25" spans="1:105" ht="12" customHeight="1" x14ac:dyDescent="0.3">
      <c r="A25" s="64" t="s">
        <v>162</v>
      </c>
      <c r="B25" s="231">
        <v>38.903188473312952</v>
      </c>
      <c r="C25" s="231">
        <v>31.28680362162152</v>
      </c>
      <c r="D25" s="231">
        <v>44.515044298870542</v>
      </c>
      <c r="E25" s="231">
        <v>56.241659609315931</v>
      </c>
      <c r="F25" s="231">
        <v>50.386422345036159</v>
      </c>
      <c r="G25" s="231">
        <v>54.250464635835669</v>
      </c>
      <c r="H25" s="231">
        <v>52.838205116041969</v>
      </c>
      <c r="I25" s="231">
        <v>49.144317517353123</v>
      </c>
      <c r="J25" s="231">
        <v>59.693285758774749</v>
      </c>
      <c r="K25" s="231">
        <v>41.416716602334283</v>
      </c>
      <c r="L25" s="231">
        <v>31.985792124171891</v>
      </c>
      <c r="M25" s="231">
        <v>26.914788893983889</v>
      </c>
      <c r="N25" s="231">
        <v>31.835825813980911</v>
      </c>
      <c r="O25" s="231">
        <v>32.549300664744052</v>
      </c>
      <c r="P25" s="231">
        <v>40.813746105517438</v>
      </c>
      <c r="Q25" s="231">
        <v>38.059420346477253</v>
      </c>
      <c r="R25" s="231">
        <v>48.520666037765317</v>
      </c>
      <c r="S25" s="231">
        <v>46.826299295483388</v>
      </c>
      <c r="T25" s="231">
        <v>42.001615634366551</v>
      </c>
      <c r="U25" s="231">
        <v>49.324999036169302</v>
      </c>
      <c r="V25" s="231">
        <v>51.58070987556227</v>
      </c>
      <c r="W25" s="231">
        <v>57.40978481813795</v>
      </c>
      <c r="DA25" s="73" t="s">
        <v>2046</v>
      </c>
    </row>
    <row r="26" spans="1:105" ht="12" customHeight="1" x14ac:dyDescent="0.3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2047</v>
      </c>
    </row>
    <row r="27" spans="1:105" ht="12" customHeight="1" x14ac:dyDescent="0.3">
      <c r="A27" s="64" t="s">
        <v>73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20.83996860207203</v>
      </c>
      <c r="M27" s="231">
        <v>16.121515351814072</v>
      </c>
      <c r="N27" s="231">
        <v>10.57213187841511</v>
      </c>
      <c r="O27" s="231">
        <v>16.354521461784849</v>
      </c>
      <c r="P27" s="231">
        <v>8.4727645814369854</v>
      </c>
      <c r="Q27" s="231">
        <v>18.233212146176871</v>
      </c>
      <c r="R27" s="231">
        <v>14.676660036985879</v>
      </c>
      <c r="S27" s="231">
        <v>19.528309530719639</v>
      </c>
      <c r="T27" s="231">
        <v>18.123622448427192</v>
      </c>
      <c r="U27" s="231">
        <v>19.158403554069238</v>
      </c>
      <c r="V27" s="231">
        <v>16.553104251901789</v>
      </c>
      <c r="W27" s="231">
        <v>20.929679281446521</v>
      </c>
      <c r="DA27" s="73" t="s">
        <v>2048</v>
      </c>
    </row>
    <row r="28" spans="1:105" ht="12" customHeight="1" x14ac:dyDescent="0.3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2049</v>
      </c>
    </row>
    <row r="29" spans="1:105" ht="12" customHeight="1" x14ac:dyDescent="0.3">
      <c r="A29" s="60" t="s">
        <v>1870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2050</v>
      </c>
    </row>
    <row r="30" spans="1:105" ht="12" customHeight="1" x14ac:dyDescent="0.3">
      <c r="A30" s="132" t="s">
        <v>1872</v>
      </c>
      <c r="B30" s="318">
        <v>0</v>
      </c>
      <c r="C30" s="318">
        <v>0</v>
      </c>
      <c r="D30" s="318">
        <v>0</v>
      </c>
      <c r="E30" s="318">
        <v>0</v>
      </c>
      <c r="F30" s="318">
        <v>0</v>
      </c>
      <c r="G30" s="318">
        <v>0</v>
      </c>
      <c r="H30" s="318">
        <v>0</v>
      </c>
      <c r="I30" s="318">
        <v>0</v>
      </c>
      <c r="J30" s="318">
        <v>0</v>
      </c>
      <c r="K30" s="318">
        <v>0</v>
      </c>
      <c r="L30" s="318">
        <v>0</v>
      </c>
      <c r="M30" s="318">
        <v>0</v>
      </c>
      <c r="N30" s="318">
        <v>0</v>
      </c>
      <c r="O30" s="318">
        <v>0</v>
      </c>
      <c r="P30" s="318">
        <v>0</v>
      </c>
      <c r="Q30" s="318">
        <v>0</v>
      </c>
      <c r="R30" s="318">
        <v>0</v>
      </c>
      <c r="S30" s="318">
        <v>0</v>
      </c>
      <c r="T30" s="318">
        <v>0</v>
      </c>
      <c r="U30" s="318">
        <v>0</v>
      </c>
      <c r="V30" s="318">
        <v>0</v>
      </c>
      <c r="W30" s="318">
        <v>0</v>
      </c>
      <c r="DA30" s="139" t="s">
        <v>2051</v>
      </c>
    </row>
    <row r="31" spans="1:105" ht="12" customHeight="1" x14ac:dyDescent="0.3">
      <c r="J31" s="131"/>
    </row>
    <row r="32" spans="1:105" ht="15" customHeight="1" x14ac:dyDescent="0.3">
      <c r="A32" s="34" t="s">
        <v>53</v>
      </c>
      <c r="B32" s="225">
        <v>425.83679007742307</v>
      </c>
      <c r="C32" s="225">
        <v>413.11768092348962</v>
      </c>
      <c r="D32" s="225">
        <v>440.91927330669091</v>
      </c>
      <c r="E32" s="225">
        <v>473.36818310886298</v>
      </c>
      <c r="F32" s="225">
        <v>440.3130089648555</v>
      </c>
      <c r="G32" s="225">
        <v>427.58443344108508</v>
      </c>
      <c r="H32" s="225">
        <v>343.02486484419819</v>
      </c>
      <c r="I32" s="225">
        <v>371.80539191413283</v>
      </c>
      <c r="J32" s="225">
        <v>325.12224925455291</v>
      </c>
      <c r="K32" s="225">
        <v>295.01382428788679</v>
      </c>
      <c r="L32" s="225">
        <v>461.99956388452853</v>
      </c>
      <c r="M32" s="225">
        <v>352.12167821839859</v>
      </c>
      <c r="N32" s="225">
        <v>355.60418056768862</v>
      </c>
      <c r="O32" s="225">
        <v>375.42744702514841</v>
      </c>
      <c r="P32" s="225">
        <v>357.3032127420189</v>
      </c>
      <c r="Q32" s="225">
        <v>416.92238477549569</v>
      </c>
      <c r="R32" s="225">
        <v>404.12974648486221</v>
      </c>
      <c r="S32" s="225">
        <v>401.18566956514991</v>
      </c>
      <c r="T32" s="225">
        <v>369.35813641090363</v>
      </c>
      <c r="U32" s="225">
        <v>353.09019147916348</v>
      </c>
      <c r="V32" s="225">
        <v>311.12680906054118</v>
      </c>
      <c r="W32" s="225">
        <v>338.88921018264801</v>
      </c>
      <c r="DA32" s="89" t="s">
        <v>2052</v>
      </c>
    </row>
    <row r="33" spans="1:105" ht="12" customHeight="1" x14ac:dyDescent="0.3">
      <c r="A33" s="55" t="s">
        <v>92</v>
      </c>
      <c r="B33" s="261">
        <v>0</v>
      </c>
      <c r="C33" s="261">
        <v>0</v>
      </c>
      <c r="D33" s="261">
        <v>0</v>
      </c>
      <c r="E33" s="261">
        <v>0</v>
      </c>
      <c r="F33" s="261">
        <v>0</v>
      </c>
      <c r="G33" s="261">
        <v>0</v>
      </c>
      <c r="H33" s="261">
        <v>0</v>
      </c>
      <c r="I33" s="261">
        <v>0</v>
      </c>
      <c r="J33" s="261">
        <v>0</v>
      </c>
      <c r="K33" s="261">
        <v>0</v>
      </c>
      <c r="L33" s="261">
        <v>0</v>
      </c>
      <c r="M33" s="261">
        <v>0</v>
      </c>
      <c r="N33" s="261">
        <v>0</v>
      </c>
      <c r="O33" s="261">
        <v>0</v>
      </c>
      <c r="P33" s="261">
        <v>0</v>
      </c>
      <c r="Q33" s="261">
        <v>0</v>
      </c>
      <c r="R33" s="261">
        <v>0</v>
      </c>
      <c r="S33" s="261">
        <v>0</v>
      </c>
      <c r="T33" s="261">
        <v>0</v>
      </c>
      <c r="U33" s="261">
        <v>0</v>
      </c>
      <c r="V33" s="261">
        <v>0</v>
      </c>
      <c r="W33" s="261">
        <v>0</v>
      </c>
      <c r="DA33" s="67" t="s">
        <v>2053</v>
      </c>
    </row>
    <row r="34" spans="1:105" ht="12" customHeight="1" x14ac:dyDescent="0.3">
      <c r="A34" s="202" t="s">
        <v>93</v>
      </c>
      <c r="B34" s="226">
        <v>0</v>
      </c>
      <c r="C34" s="226">
        <v>0</v>
      </c>
      <c r="D34" s="226">
        <v>0</v>
      </c>
      <c r="E34" s="226">
        <v>0</v>
      </c>
      <c r="F34" s="226">
        <v>0</v>
      </c>
      <c r="G34" s="226">
        <v>0</v>
      </c>
      <c r="H34" s="226">
        <v>0</v>
      </c>
      <c r="I34" s="226">
        <v>0</v>
      </c>
      <c r="J34" s="226">
        <v>0</v>
      </c>
      <c r="K34" s="226">
        <v>0</v>
      </c>
      <c r="L34" s="226">
        <v>0</v>
      </c>
      <c r="M34" s="226">
        <v>0</v>
      </c>
      <c r="N34" s="226">
        <v>0</v>
      </c>
      <c r="O34" s="226">
        <v>0</v>
      </c>
      <c r="P34" s="226">
        <v>0</v>
      </c>
      <c r="Q34" s="226">
        <v>0</v>
      </c>
      <c r="R34" s="226">
        <v>0</v>
      </c>
      <c r="S34" s="226">
        <v>0</v>
      </c>
      <c r="T34" s="226">
        <v>0</v>
      </c>
      <c r="U34" s="226">
        <v>0</v>
      </c>
      <c r="V34" s="226">
        <v>0</v>
      </c>
      <c r="W34" s="226">
        <v>0</v>
      </c>
      <c r="DA34" s="174" t="s">
        <v>2054</v>
      </c>
    </row>
    <row r="35" spans="1:105" ht="12" customHeight="1" x14ac:dyDescent="0.3">
      <c r="A35" s="202" t="s">
        <v>94</v>
      </c>
      <c r="B35" s="226">
        <v>0</v>
      </c>
      <c r="C35" s="226">
        <v>0</v>
      </c>
      <c r="D35" s="226">
        <v>0</v>
      </c>
      <c r="E35" s="226">
        <v>0</v>
      </c>
      <c r="F35" s="226">
        <v>0</v>
      </c>
      <c r="G35" s="226">
        <v>0</v>
      </c>
      <c r="H35" s="226">
        <v>0</v>
      </c>
      <c r="I35" s="226">
        <v>0</v>
      </c>
      <c r="J35" s="226">
        <v>0</v>
      </c>
      <c r="K35" s="226">
        <v>0</v>
      </c>
      <c r="L35" s="226">
        <v>0</v>
      </c>
      <c r="M35" s="226">
        <v>0</v>
      </c>
      <c r="N35" s="226">
        <v>0</v>
      </c>
      <c r="O35" s="226">
        <v>0</v>
      </c>
      <c r="P35" s="226">
        <v>0</v>
      </c>
      <c r="Q35" s="226">
        <v>0</v>
      </c>
      <c r="R35" s="226">
        <v>0</v>
      </c>
      <c r="S35" s="226">
        <v>0</v>
      </c>
      <c r="T35" s="226">
        <v>0</v>
      </c>
      <c r="U35" s="226">
        <v>0</v>
      </c>
      <c r="V35" s="226">
        <v>0</v>
      </c>
      <c r="W35" s="226">
        <v>0</v>
      </c>
      <c r="DA35" s="174" t="s">
        <v>2055</v>
      </c>
    </row>
    <row r="36" spans="1:105" ht="12" customHeight="1" x14ac:dyDescent="0.3">
      <c r="A36" s="202" t="s">
        <v>95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2056</v>
      </c>
    </row>
    <row r="37" spans="1:105" ht="12" customHeight="1" x14ac:dyDescent="0.3">
      <c r="A37" s="56" t="s">
        <v>96</v>
      </c>
      <c r="B37" s="262">
        <v>2.8374735644460931</v>
      </c>
      <c r="C37" s="262">
        <v>2.2744227524347651</v>
      </c>
      <c r="D37" s="262">
        <v>3.2823850066231981</v>
      </c>
      <c r="E37" s="262">
        <v>4.660376602175428</v>
      </c>
      <c r="F37" s="262">
        <v>4.5984879086425208</v>
      </c>
      <c r="G37" s="262">
        <v>5.0625466122990819</v>
      </c>
      <c r="H37" s="262">
        <v>4.5766253047052086</v>
      </c>
      <c r="I37" s="262">
        <v>4.8088439405266188</v>
      </c>
      <c r="J37" s="262">
        <v>5.1511715040560171</v>
      </c>
      <c r="K37" s="262">
        <v>5.4131884246294311</v>
      </c>
      <c r="L37" s="262">
        <v>4.917615702932232</v>
      </c>
      <c r="M37" s="262">
        <v>4.2880312075018701</v>
      </c>
      <c r="N37" s="262">
        <v>4.405205157587103</v>
      </c>
      <c r="O37" s="262">
        <v>5.6357769499871386</v>
      </c>
      <c r="P37" s="262">
        <v>5.8885060425538907</v>
      </c>
      <c r="Q37" s="262">
        <v>6.2172726621933094</v>
      </c>
      <c r="R37" s="262">
        <v>6.9412521089009926</v>
      </c>
      <c r="S37" s="262">
        <v>7.7507367811909571</v>
      </c>
      <c r="T37" s="262">
        <v>7.3729149022088896</v>
      </c>
      <c r="U37" s="262">
        <v>6.9155567759254568</v>
      </c>
      <c r="V37" s="262">
        <v>6.4079650393364309</v>
      </c>
      <c r="W37" s="262">
        <v>7.3322404577416211</v>
      </c>
      <c r="DA37" s="68" t="s">
        <v>2057</v>
      </c>
    </row>
    <row r="38" spans="1:105" ht="12" customHeight="1" x14ac:dyDescent="0.3">
      <c r="A38" s="37" t="s">
        <v>160</v>
      </c>
      <c r="B38" s="228">
        <v>0.1031090451406972</v>
      </c>
      <c r="C38" s="228">
        <v>3.403830906470947E-2</v>
      </c>
      <c r="D38" s="228">
        <v>4.0257299680251712E-2</v>
      </c>
      <c r="E38" s="228">
        <v>0.13123587091591399</v>
      </c>
      <c r="F38" s="228">
        <v>0.1509787021798836</v>
      </c>
      <c r="G38" s="228">
        <v>0.1031335431950295</v>
      </c>
      <c r="H38" s="228">
        <v>9.9474909222546412E-2</v>
      </c>
      <c r="I38" s="228">
        <v>0.1095311744581976</v>
      </c>
      <c r="J38" s="228">
        <v>5.8852229780359658E-2</v>
      </c>
      <c r="K38" s="228">
        <v>7.1856272798460352E-2</v>
      </c>
      <c r="L38" s="228">
        <v>6.1831981746736507E-2</v>
      </c>
      <c r="M38" s="228">
        <v>6.7008802457594385E-2</v>
      </c>
      <c r="N38" s="228">
        <v>6.2438605111387838E-2</v>
      </c>
      <c r="O38" s="228">
        <v>0.1532082669227697</v>
      </c>
      <c r="P38" s="228">
        <v>6.5924900666631703E-2</v>
      </c>
      <c r="Q38" s="228">
        <v>0.1406929062793616</v>
      </c>
      <c r="R38" s="228">
        <v>6.7217261838490208E-2</v>
      </c>
      <c r="S38" s="228">
        <v>8.3549797203283704E-2</v>
      </c>
      <c r="T38" s="228">
        <v>8.8931276741707144E-2</v>
      </c>
      <c r="U38" s="228">
        <v>7.1832199125367202E-2</v>
      </c>
      <c r="V38" s="228">
        <v>0.17670506191733951</v>
      </c>
      <c r="W38" s="228">
        <v>0.16469615140030591</v>
      </c>
      <c r="DA38" s="69" t="s">
        <v>2058</v>
      </c>
    </row>
    <row r="39" spans="1:105" ht="12" customHeight="1" x14ac:dyDescent="0.3">
      <c r="A39" s="37" t="s">
        <v>162</v>
      </c>
      <c r="B39" s="228">
        <v>2.7343645193053958</v>
      </c>
      <c r="C39" s="228">
        <v>2.240384443370055</v>
      </c>
      <c r="D39" s="228">
        <v>3.2421277069429459</v>
      </c>
      <c r="E39" s="228">
        <v>4.5291407312595142</v>
      </c>
      <c r="F39" s="228">
        <v>4.4475092064626374</v>
      </c>
      <c r="G39" s="228">
        <v>4.9594130691040528</v>
      </c>
      <c r="H39" s="228">
        <v>4.4771503954826626</v>
      </c>
      <c r="I39" s="228">
        <v>4.6993127660684211</v>
      </c>
      <c r="J39" s="228">
        <v>5.0923192742756571</v>
      </c>
      <c r="K39" s="228">
        <v>5.3413321518309704</v>
      </c>
      <c r="L39" s="228">
        <v>4.8557837211854959</v>
      </c>
      <c r="M39" s="228">
        <v>4.2210224050442759</v>
      </c>
      <c r="N39" s="228">
        <v>4.3427665524757151</v>
      </c>
      <c r="O39" s="228">
        <v>5.4825686830643692</v>
      </c>
      <c r="P39" s="228">
        <v>5.8225811418872588</v>
      </c>
      <c r="Q39" s="228">
        <v>6.0765797559139481</v>
      </c>
      <c r="R39" s="228">
        <v>6.8740348470625028</v>
      </c>
      <c r="S39" s="228">
        <v>7.6671869839876736</v>
      </c>
      <c r="T39" s="228">
        <v>7.2839836254671821</v>
      </c>
      <c r="U39" s="228">
        <v>6.8437245768000894</v>
      </c>
      <c r="V39" s="228">
        <v>6.2312599774190911</v>
      </c>
      <c r="W39" s="228">
        <v>7.1675443063413153</v>
      </c>
      <c r="DA39" s="69" t="s">
        <v>2059</v>
      </c>
    </row>
    <row r="40" spans="1:105" ht="12" customHeight="1" x14ac:dyDescent="0.3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2060</v>
      </c>
    </row>
    <row r="41" spans="1:105" ht="12" customHeight="1" x14ac:dyDescent="0.3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2061</v>
      </c>
    </row>
    <row r="42" spans="1:105" ht="12" customHeight="1" x14ac:dyDescent="0.3">
      <c r="A42" s="37" t="s">
        <v>38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2062</v>
      </c>
    </row>
    <row r="43" spans="1:105" ht="12" customHeight="1" x14ac:dyDescent="0.3">
      <c r="A43" s="57" t="s">
        <v>1885</v>
      </c>
      <c r="B43" s="263">
        <f t="shared" ref="B43:W43" si="1">B44+B55</f>
        <v>12.26084975399934</v>
      </c>
      <c r="C43" s="263">
        <f t="shared" si="1"/>
        <v>11.908500236842171</v>
      </c>
      <c r="D43" s="263">
        <f t="shared" si="1"/>
        <v>12.685127197103411</v>
      </c>
      <c r="E43" s="263">
        <f t="shared" si="1"/>
        <v>13.58573352193298</v>
      </c>
      <c r="F43" s="263">
        <f t="shared" si="1"/>
        <v>12.629406407426471</v>
      </c>
      <c r="G43" s="263">
        <f t="shared" si="1"/>
        <v>12.247011212428591</v>
      </c>
      <c r="H43" s="263">
        <f t="shared" si="1"/>
        <v>9.8100938996954508</v>
      </c>
      <c r="I43" s="263">
        <f t="shared" si="1"/>
        <v>10.63758110068424</v>
      </c>
      <c r="J43" s="263">
        <f t="shared" si="1"/>
        <v>9.2745239927680263</v>
      </c>
      <c r="K43" s="263">
        <f t="shared" si="1"/>
        <v>8.3942213293697829</v>
      </c>
      <c r="L43" s="263">
        <f t="shared" si="1"/>
        <v>13.24875212120569</v>
      </c>
      <c r="M43" s="263">
        <f t="shared" si="1"/>
        <v>10.082134695968019</v>
      </c>
      <c r="N43" s="263">
        <f t="shared" si="1"/>
        <v>10.179680446669609</v>
      </c>
      <c r="O43" s="263">
        <f t="shared" si="1"/>
        <v>10.71859913261337</v>
      </c>
      <c r="P43" s="263">
        <f t="shared" si="1"/>
        <v>10.18593352752073</v>
      </c>
      <c r="Q43" s="263">
        <f t="shared" si="1"/>
        <v>11.90449600328413</v>
      </c>
      <c r="R43" s="263">
        <f t="shared" si="1"/>
        <v>11.51270998191192</v>
      </c>
      <c r="S43" s="263">
        <f t="shared" si="1"/>
        <v>11.403911095187221</v>
      </c>
      <c r="T43" s="263">
        <f t="shared" si="1"/>
        <v>10.492325261121589</v>
      </c>
      <c r="U43" s="263">
        <f t="shared" si="1"/>
        <v>10.03404738270256</v>
      </c>
      <c r="V43" s="263">
        <f t="shared" si="1"/>
        <v>8.8324302614841965</v>
      </c>
      <c r="W43" s="263">
        <f t="shared" si="1"/>
        <v>9.6103469485480115</v>
      </c>
      <c r="DA43" s="70"/>
    </row>
    <row r="44" spans="1:105" ht="12" customHeight="1" x14ac:dyDescent="0.3">
      <c r="A44" s="60" t="s">
        <v>1886</v>
      </c>
      <c r="B44" s="264">
        <v>12.26084975399934</v>
      </c>
      <c r="C44" s="264">
        <v>11.908500236842171</v>
      </c>
      <c r="D44" s="264">
        <v>12.685127197103411</v>
      </c>
      <c r="E44" s="264">
        <v>13.58573352193298</v>
      </c>
      <c r="F44" s="264">
        <v>12.629406407426471</v>
      </c>
      <c r="G44" s="264">
        <v>12.247011212428591</v>
      </c>
      <c r="H44" s="264">
        <v>9.8100938996954508</v>
      </c>
      <c r="I44" s="264">
        <v>10.63758110068424</v>
      </c>
      <c r="J44" s="264">
        <v>9.2745239927680263</v>
      </c>
      <c r="K44" s="264">
        <v>8.3942213293697829</v>
      </c>
      <c r="L44" s="264">
        <v>13.24875212120569</v>
      </c>
      <c r="M44" s="264">
        <v>10.082134695968019</v>
      </c>
      <c r="N44" s="264">
        <v>10.179680446669609</v>
      </c>
      <c r="O44" s="264">
        <v>10.71859913261337</v>
      </c>
      <c r="P44" s="264">
        <v>10.18593352752073</v>
      </c>
      <c r="Q44" s="264">
        <v>11.90449600328413</v>
      </c>
      <c r="R44" s="264">
        <v>11.51270998191192</v>
      </c>
      <c r="S44" s="264">
        <v>11.403911095187221</v>
      </c>
      <c r="T44" s="264">
        <v>10.492325261121589</v>
      </c>
      <c r="U44" s="264">
        <v>10.03404738270256</v>
      </c>
      <c r="V44" s="264">
        <v>8.8324302614841965</v>
      </c>
      <c r="W44" s="264">
        <v>9.6103469485480115</v>
      </c>
      <c r="DA44" s="72" t="s">
        <v>2063</v>
      </c>
    </row>
    <row r="45" spans="1:105" ht="12" customHeight="1" x14ac:dyDescent="0.3">
      <c r="A45" s="64" t="s">
        <v>30</v>
      </c>
      <c r="B45" s="231">
        <v>2.9587736222443031</v>
      </c>
      <c r="C45" s="231">
        <v>3.3142513336775901</v>
      </c>
      <c r="D45" s="231">
        <v>2.7409394719022351</v>
      </c>
      <c r="E45" s="231">
        <v>3.227939906860664</v>
      </c>
      <c r="F45" s="231">
        <v>3.7277095961914331</v>
      </c>
      <c r="G45" s="231">
        <v>2.8328102593053019</v>
      </c>
      <c r="H45" s="231">
        <v>1.91477266010217</v>
      </c>
      <c r="I45" s="231">
        <v>2.878584848945005</v>
      </c>
      <c r="J45" s="231">
        <v>2.5729829690803632</v>
      </c>
      <c r="K45" s="231">
        <v>2.9656380835831468</v>
      </c>
      <c r="L45" s="231">
        <v>2.5848299563358759</v>
      </c>
      <c r="M45" s="231">
        <v>2.426173113580973</v>
      </c>
      <c r="N45" s="231">
        <v>2.1064979766057981</v>
      </c>
      <c r="O45" s="231">
        <v>2.5160634298936122</v>
      </c>
      <c r="P45" s="231">
        <v>2.287365676659848</v>
      </c>
      <c r="Q45" s="231">
        <v>2.7605000697400088</v>
      </c>
      <c r="R45" s="231">
        <v>2.277745569851783</v>
      </c>
      <c r="S45" s="231">
        <v>2.2339783154474091</v>
      </c>
      <c r="T45" s="231">
        <v>2.194993345661405</v>
      </c>
      <c r="U45" s="231">
        <v>1.696302933463635</v>
      </c>
      <c r="V45" s="231">
        <v>1.829452266728145</v>
      </c>
      <c r="W45" s="231">
        <v>1.587814824250291</v>
      </c>
      <c r="DA45" s="73" t="s">
        <v>2064</v>
      </c>
    </row>
    <row r="46" spans="1:105" ht="12" customHeight="1" x14ac:dyDescent="0.3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2065</v>
      </c>
    </row>
    <row r="47" spans="1:105" ht="12" customHeight="1" x14ac:dyDescent="0.3">
      <c r="A47" s="64" t="s">
        <v>33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6.2644883343508803E-2</v>
      </c>
      <c r="K47" s="231">
        <v>6.6059908669990203E-2</v>
      </c>
      <c r="L47" s="231">
        <v>7.1889416093641342E-2</v>
      </c>
      <c r="M47" s="231">
        <v>7.1028305940771475E-2</v>
      </c>
      <c r="N47" s="231">
        <v>7.0238045722071499E-2</v>
      </c>
      <c r="O47" s="231">
        <v>6.9271827854186216E-2</v>
      </c>
      <c r="P47" s="231">
        <v>6.9656174733816009E-2</v>
      </c>
      <c r="Q47" s="231">
        <v>7.0063975043622231E-2</v>
      </c>
      <c r="R47" s="231">
        <v>6.9233844887385557E-2</v>
      </c>
      <c r="S47" s="231">
        <v>6.8602019335129355E-2</v>
      </c>
      <c r="T47" s="231">
        <v>4.7821637696798737E-2</v>
      </c>
      <c r="U47" s="231">
        <v>4.6791298536725631E-2</v>
      </c>
      <c r="V47" s="231">
        <v>3.9551924362199523E-2</v>
      </c>
      <c r="W47" s="231">
        <v>3.970073887892691E-2</v>
      </c>
      <c r="DA47" s="73" t="s">
        <v>2066</v>
      </c>
    </row>
    <row r="48" spans="1:105" ht="12" customHeight="1" x14ac:dyDescent="0.3">
      <c r="A48" s="64" t="s">
        <v>160</v>
      </c>
      <c r="B48" s="231">
        <v>0.21796135830897539</v>
      </c>
      <c r="C48" s="231">
        <v>7.3232113569806107E-2</v>
      </c>
      <c r="D48" s="231">
        <v>6.9229176143156199E-2</v>
      </c>
      <c r="E48" s="231">
        <v>0.20538450448713419</v>
      </c>
      <c r="F48" s="231">
        <v>0.19800905036716479</v>
      </c>
      <c r="G48" s="231">
        <v>0.13173619748701501</v>
      </c>
      <c r="H48" s="231">
        <v>0.1313307418143829</v>
      </c>
      <c r="I48" s="231">
        <v>0.12954394631992769</v>
      </c>
      <c r="J48" s="231">
        <v>5.8291419432577082E-2</v>
      </c>
      <c r="K48" s="231">
        <v>5.9024732812782782E-2</v>
      </c>
      <c r="L48" s="231">
        <v>6.9308184186195568E-2</v>
      </c>
      <c r="M48" s="231">
        <v>6.7116780963264025E-2</v>
      </c>
      <c r="N48" s="231">
        <v>6.7056808919684352E-2</v>
      </c>
      <c r="O48" s="231">
        <v>0.1228773313949087</v>
      </c>
      <c r="P48" s="231">
        <v>6.4439727520685025E-2</v>
      </c>
      <c r="Q48" s="231">
        <v>0.1271836818139071</v>
      </c>
      <c r="R48" s="231">
        <v>6.3897106482379076E-2</v>
      </c>
      <c r="S48" s="231">
        <v>6.5323263557276176E-2</v>
      </c>
      <c r="T48" s="231">
        <v>6.4218118670684915E-2</v>
      </c>
      <c r="U48" s="231">
        <v>5.8034514944891778E-2</v>
      </c>
      <c r="V48" s="231">
        <v>0.13575457128596061</v>
      </c>
      <c r="W48" s="231">
        <v>0.1243906804672664</v>
      </c>
      <c r="DA48" s="73" t="s">
        <v>2067</v>
      </c>
    </row>
    <row r="49" spans="1:105" ht="12" customHeight="1" x14ac:dyDescent="0.3">
      <c r="A49" s="64" t="s">
        <v>70</v>
      </c>
      <c r="B49" s="231">
        <v>3.303964216078159</v>
      </c>
      <c r="C49" s="231">
        <v>3.700915776791911</v>
      </c>
      <c r="D49" s="231">
        <v>4.2995763976151933</v>
      </c>
      <c r="E49" s="231">
        <v>3.0642912175874368</v>
      </c>
      <c r="F49" s="231">
        <v>2.87076522440546</v>
      </c>
      <c r="G49" s="231">
        <v>2.9476274248204959</v>
      </c>
      <c r="H49" s="231">
        <v>1.8530780149351791</v>
      </c>
      <c r="I49" s="231">
        <v>2.0715139036864438</v>
      </c>
      <c r="J49" s="231">
        <v>1.5368108016459949</v>
      </c>
      <c r="K49" s="231">
        <v>0.91598042603141028</v>
      </c>
      <c r="L49" s="231">
        <v>1.533559835673233</v>
      </c>
      <c r="M49" s="231">
        <v>0.75759522823772196</v>
      </c>
      <c r="N49" s="231">
        <v>1.7230870518233581</v>
      </c>
      <c r="O49" s="231">
        <v>1.403835523813691</v>
      </c>
      <c r="P49" s="231">
        <v>0.89155058518972119</v>
      </c>
      <c r="Q49" s="231">
        <v>0.82203986052232692</v>
      </c>
      <c r="R49" s="231">
        <v>0.59076558664776058</v>
      </c>
      <c r="S49" s="231">
        <v>0.54146906999926192</v>
      </c>
      <c r="T49" s="231">
        <v>0.6558495965975687</v>
      </c>
      <c r="U49" s="231">
        <v>0.55615861929388022</v>
      </c>
      <c r="V49" s="231">
        <v>0.50418304844694461</v>
      </c>
      <c r="W49" s="231">
        <v>0.47141761805882071</v>
      </c>
      <c r="DA49" s="73" t="s">
        <v>2068</v>
      </c>
    </row>
    <row r="50" spans="1:105" ht="12" customHeight="1" x14ac:dyDescent="0.3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2069</v>
      </c>
    </row>
    <row r="51" spans="1:105" ht="12" customHeight="1" x14ac:dyDescent="0.3">
      <c r="A51" s="64" t="s">
        <v>162</v>
      </c>
      <c r="B51" s="231">
        <v>5.7801505573678984</v>
      </c>
      <c r="C51" s="231">
        <v>4.8201010128028576</v>
      </c>
      <c r="D51" s="231">
        <v>5.5753821514428283</v>
      </c>
      <c r="E51" s="231">
        <v>7.088117892997742</v>
      </c>
      <c r="F51" s="231">
        <v>5.8329225364624104</v>
      </c>
      <c r="G51" s="231">
        <v>6.3348373308157733</v>
      </c>
      <c r="H51" s="231">
        <v>5.9109124828437194</v>
      </c>
      <c r="I51" s="231">
        <v>5.5579384017328604</v>
      </c>
      <c r="J51" s="231">
        <v>5.0437939192655827</v>
      </c>
      <c r="K51" s="231">
        <v>4.3875181782724528</v>
      </c>
      <c r="L51" s="231">
        <v>5.4429041898534534</v>
      </c>
      <c r="M51" s="231">
        <v>4.2278241933911591</v>
      </c>
      <c r="N51" s="231">
        <v>4.6639745774693457</v>
      </c>
      <c r="O51" s="231">
        <v>4.397174006960368</v>
      </c>
      <c r="P51" s="231">
        <v>5.6914085338957028</v>
      </c>
      <c r="Q51" s="231">
        <v>5.4931112493932286</v>
      </c>
      <c r="R51" s="231">
        <v>6.534496118597068</v>
      </c>
      <c r="S51" s="231">
        <v>5.9945768016569128</v>
      </c>
      <c r="T51" s="231">
        <v>5.2598336827453256</v>
      </c>
      <c r="U51" s="231">
        <v>5.5291671571665466</v>
      </c>
      <c r="V51" s="231">
        <v>4.7871974782567639</v>
      </c>
      <c r="W51" s="231">
        <v>5.4134580921568611</v>
      </c>
      <c r="DA51" s="73" t="s">
        <v>2070</v>
      </c>
    </row>
    <row r="52" spans="1:105" ht="12" customHeight="1" x14ac:dyDescent="0.3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2071</v>
      </c>
    </row>
    <row r="53" spans="1:105" ht="12" customHeight="1" x14ac:dyDescent="0.3">
      <c r="A53" s="64" t="s">
        <v>73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3.5462605390632929</v>
      </c>
      <c r="M53" s="231">
        <v>2.532397073854133</v>
      </c>
      <c r="N53" s="231">
        <v>1.548825986129353</v>
      </c>
      <c r="O53" s="231">
        <v>2.2093770126966041</v>
      </c>
      <c r="P53" s="231">
        <v>1.181512829520954</v>
      </c>
      <c r="Q53" s="231">
        <v>2.6315971667710349</v>
      </c>
      <c r="R53" s="231">
        <v>1.9765717554455471</v>
      </c>
      <c r="S53" s="231">
        <v>2.4999616251912289</v>
      </c>
      <c r="T53" s="231">
        <v>2.2696088797498071</v>
      </c>
      <c r="U53" s="231">
        <v>2.1475928592968758</v>
      </c>
      <c r="V53" s="231">
        <v>1.5362909724041831</v>
      </c>
      <c r="W53" s="231">
        <v>1.973564994735846</v>
      </c>
      <c r="DA53" s="73" t="s">
        <v>2072</v>
      </c>
    </row>
    <row r="54" spans="1:105" ht="12" customHeight="1" x14ac:dyDescent="0.3">
      <c r="A54" s="64" t="s">
        <v>79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2073</v>
      </c>
    </row>
    <row r="55" spans="1:105" ht="12" customHeight="1" x14ac:dyDescent="0.3">
      <c r="A55" s="60" t="s">
        <v>1898</v>
      </c>
      <c r="B55" s="264">
        <v>0</v>
      </c>
      <c r="C55" s="264">
        <v>0</v>
      </c>
      <c r="D55" s="264">
        <v>0</v>
      </c>
      <c r="E55" s="264">
        <v>0</v>
      </c>
      <c r="F55" s="264">
        <v>0</v>
      </c>
      <c r="G55" s="264">
        <v>0</v>
      </c>
      <c r="H55" s="264">
        <v>0</v>
      </c>
      <c r="I55" s="264">
        <v>0</v>
      </c>
      <c r="J55" s="264">
        <v>0</v>
      </c>
      <c r="K55" s="264">
        <v>0</v>
      </c>
      <c r="L55" s="264">
        <v>0</v>
      </c>
      <c r="M55" s="264">
        <v>0</v>
      </c>
      <c r="N55" s="264">
        <v>0</v>
      </c>
      <c r="O55" s="264">
        <v>0</v>
      </c>
      <c r="P55" s="264">
        <v>0</v>
      </c>
      <c r="Q55" s="264">
        <v>0</v>
      </c>
      <c r="R55" s="264">
        <v>0</v>
      </c>
      <c r="S55" s="264">
        <v>0</v>
      </c>
      <c r="T55" s="264">
        <v>0</v>
      </c>
      <c r="U55" s="264">
        <v>0</v>
      </c>
      <c r="V55" s="264">
        <v>0</v>
      </c>
      <c r="W55" s="264">
        <v>0</v>
      </c>
      <c r="DA55" s="72" t="s">
        <v>2074</v>
      </c>
    </row>
    <row r="56" spans="1:105" ht="12" customHeight="1" x14ac:dyDescent="0.3">
      <c r="A56" s="57" t="s">
        <v>1900</v>
      </c>
      <c r="B56" s="263">
        <f t="shared" ref="B56:W56" si="2">B57+B68</f>
        <v>367.82549261998008</v>
      </c>
      <c r="C56" s="263">
        <f t="shared" si="2"/>
        <v>357.25500710526512</v>
      </c>
      <c r="D56" s="263">
        <f t="shared" si="2"/>
        <v>380.55381591310243</v>
      </c>
      <c r="E56" s="263">
        <f t="shared" si="2"/>
        <v>407.57200565798928</v>
      </c>
      <c r="F56" s="263">
        <f t="shared" si="2"/>
        <v>378.882192222794</v>
      </c>
      <c r="G56" s="263">
        <f t="shared" si="2"/>
        <v>367.41033637285761</v>
      </c>
      <c r="H56" s="263">
        <f t="shared" si="2"/>
        <v>294.30281699086362</v>
      </c>
      <c r="I56" s="263">
        <f t="shared" si="2"/>
        <v>319.12743302052718</v>
      </c>
      <c r="J56" s="263">
        <f t="shared" si="2"/>
        <v>278.23571978304079</v>
      </c>
      <c r="K56" s="263">
        <f t="shared" si="2"/>
        <v>251.82663988109351</v>
      </c>
      <c r="L56" s="263">
        <f t="shared" si="2"/>
        <v>397.46256363617073</v>
      </c>
      <c r="M56" s="263">
        <f t="shared" si="2"/>
        <v>302.46404087904068</v>
      </c>
      <c r="N56" s="263">
        <f t="shared" si="2"/>
        <v>305.39041340008828</v>
      </c>
      <c r="O56" s="263">
        <f t="shared" si="2"/>
        <v>321.55797397840121</v>
      </c>
      <c r="P56" s="263">
        <f t="shared" si="2"/>
        <v>305.57800582562191</v>
      </c>
      <c r="Q56" s="263">
        <f t="shared" si="2"/>
        <v>357.13488009852398</v>
      </c>
      <c r="R56" s="263">
        <f t="shared" si="2"/>
        <v>345.38129945735773</v>
      </c>
      <c r="S56" s="263">
        <f t="shared" si="2"/>
        <v>342.1173328556165</v>
      </c>
      <c r="T56" s="263">
        <f t="shared" si="2"/>
        <v>314.76975783364782</v>
      </c>
      <c r="U56" s="263">
        <f t="shared" si="2"/>
        <v>301.02142148107657</v>
      </c>
      <c r="V56" s="263">
        <f t="shared" si="2"/>
        <v>264.97290784452588</v>
      </c>
      <c r="W56" s="263">
        <f t="shared" si="2"/>
        <v>288.31040845644043</v>
      </c>
      <c r="DA56" s="70"/>
    </row>
    <row r="57" spans="1:105" ht="12" customHeight="1" x14ac:dyDescent="0.3">
      <c r="A57" s="60" t="s">
        <v>1901</v>
      </c>
      <c r="B57" s="264">
        <v>367.82549261998008</v>
      </c>
      <c r="C57" s="264">
        <v>357.25500710526512</v>
      </c>
      <c r="D57" s="264">
        <v>380.55381591310243</v>
      </c>
      <c r="E57" s="264">
        <v>407.57200565798928</v>
      </c>
      <c r="F57" s="264">
        <v>378.882192222794</v>
      </c>
      <c r="G57" s="264">
        <v>367.41033637285761</v>
      </c>
      <c r="H57" s="264">
        <v>294.30281699086362</v>
      </c>
      <c r="I57" s="264">
        <v>319.12743302052718</v>
      </c>
      <c r="J57" s="264">
        <v>278.23571978304079</v>
      </c>
      <c r="K57" s="264">
        <v>251.82663988109351</v>
      </c>
      <c r="L57" s="264">
        <v>397.46256363617073</v>
      </c>
      <c r="M57" s="264">
        <v>302.46404087904068</v>
      </c>
      <c r="N57" s="264">
        <v>305.39041340008828</v>
      </c>
      <c r="O57" s="264">
        <v>321.55797397840121</v>
      </c>
      <c r="P57" s="264">
        <v>305.57800582562191</v>
      </c>
      <c r="Q57" s="264">
        <v>357.13488009852398</v>
      </c>
      <c r="R57" s="264">
        <v>345.38129945735773</v>
      </c>
      <c r="S57" s="264">
        <v>342.1173328556165</v>
      </c>
      <c r="T57" s="264">
        <v>314.76975783364782</v>
      </c>
      <c r="U57" s="264">
        <v>301.02142148107657</v>
      </c>
      <c r="V57" s="264">
        <v>264.97290784452588</v>
      </c>
      <c r="W57" s="264">
        <v>288.31040845644043</v>
      </c>
      <c r="DA57" s="72" t="s">
        <v>2075</v>
      </c>
    </row>
    <row r="58" spans="1:105" ht="12" customHeight="1" x14ac:dyDescent="0.3">
      <c r="A58" s="64" t="s">
        <v>30</v>
      </c>
      <c r="B58" s="231">
        <v>88.763208667329096</v>
      </c>
      <c r="C58" s="231">
        <v>99.42754001032776</v>
      </c>
      <c r="D58" s="231">
        <v>82.228184157067076</v>
      </c>
      <c r="E58" s="231">
        <v>96.83819720581991</v>
      </c>
      <c r="F58" s="231">
        <v>111.831287885743</v>
      </c>
      <c r="G58" s="231">
        <v>84.984307779159053</v>
      </c>
      <c r="H58" s="231">
        <v>57.443179803065092</v>
      </c>
      <c r="I58" s="231">
        <v>86.35754546835021</v>
      </c>
      <c r="J58" s="231">
        <v>77.189489072410893</v>
      </c>
      <c r="K58" s="231">
        <v>88.969142507494396</v>
      </c>
      <c r="L58" s="231">
        <v>77.544898690076266</v>
      </c>
      <c r="M58" s="231">
        <v>72.78519340742919</v>
      </c>
      <c r="N58" s="231">
        <v>63.194939298173928</v>
      </c>
      <c r="O58" s="231">
        <v>75.481902896808407</v>
      </c>
      <c r="P58" s="231">
        <v>68.620970299795474</v>
      </c>
      <c r="Q58" s="231">
        <v>82.815002092200302</v>
      </c>
      <c r="R58" s="231">
        <v>68.332367095553494</v>
      </c>
      <c r="S58" s="231">
        <v>67.019349463422273</v>
      </c>
      <c r="T58" s="231">
        <v>65.849800369842157</v>
      </c>
      <c r="U58" s="231">
        <v>50.889088003909038</v>
      </c>
      <c r="V58" s="231">
        <v>54.883568001844367</v>
      </c>
      <c r="W58" s="231">
        <v>47.634444727508729</v>
      </c>
      <c r="DA58" s="73" t="s">
        <v>2076</v>
      </c>
    </row>
    <row r="59" spans="1:105" ht="12" customHeight="1" x14ac:dyDescent="0.3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2077</v>
      </c>
    </row>
    <row r="60" spans="1:105" ht="12" customHeight="1" x14ac:dyDescent="0.3">
      <c r="A60" s="64" t="s">
        <v>33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1.879346500305265</v>
      </c>
      <c r="K60" s="231">
        <v>1.981797260099706</v>
      </c>
      <c r="L60" s="231">
        <v>2.156682482809241</v>
      </c>
      <c r="M60" s="231">
        <v>2.1308491782231451</v>
      </c>
      <c r="N60" s="231">
        <v>2.107141371662145</v>
      </c>
      <c r="O60" s="231">
        <v>2.078154835625587</v>
      </c>
      <c r="P60" s="231">
        <v>2.0896852420144811</v>
      </c>
      <c r="Q60" s="231">
        <v>2.1019192513086669</v>
      </c>
      <c r="R60" s="231">
        <v>2.0770153466215668</v>
      </c>
      <c r="S60" s="231">
        <v>2.0580605800538812</v>
      </c>
      <c r="T60" s="231">
        <v>1.434649130903962</v>
      </c>
      <c r="U60" s="231">
        <v>1.403738956101769</v>
      </c>
      <c r="V60" s="231">
        <v>1.186557730865986</v>
      </c>
      <c r="W60" s="231">
        <v>1.1910221663678069</v>
      </c>
      <c r="DA60" s="73" t="s">
        <v>2078</v>
      </c>
    </row>
    <row r="61" spans="1:105" ht="12" customHeight="1" x14ac:dyDescent="0.3">
      <c r="A61" s="64" t="s">
        <v>160</v>
      </c>
      <c r="B61" s="231">
        <v>6.5388407492692622</v>
      </c>
      <c r="C61" s="231">
        <v>2.1969634070941839</v>
      </c>
      <c r="D61" s="231">
        <v>2.0768752842946858</v>
      </c>
      <c r="E61" s="231">
        <v>6.1615351346140264</v>
      </c>
      <c r="F61" s="231">
        <v>5.9402715110149442</v>
      </c>
      <c r="G61" s="231">
        <v>3.9520859246104481</v>
      </c>
      <c r="H61" s="231">
        <v>3.9399222544314858</v>
      </c>
      <c r="I61" s="231">
        <v>3.8863183895978319</v>
      </c>
      <c r="J61" s="231">
        <v>1.7487425829773131</v>
      </c>
      <c r="K61" s="231">
        <v>1.770741984383484</v>
      </c>
      <c r="L61" s="231">
        <v>2.0792455255858671</v>
      </c>
      <c r="M61" s="231">
        <v>2.0135034288979212</v>
      </c>
      <c r="N61" s="231">
        <v>2.011704267590531</v>
      </c>
      <c r="O61" s="231">
        <v>3.6863199418472621</v>
      </c>
      <c r="P61" s="231">
        <v>1.9331918256205509</v>
      </c>
      <c r="Q61" s="231">
        <v>3.815510454417212</v>
      </c>
      <c r="R61" s="231">
        <v>1.9169131944713731</v>
      </c>
      <c r="S61" s="231">
        <v>1.9596979067182849</v>
      </c>
      <c r="T61" s="231">
        <v>1.9265435601205469</v>
      </c>
      <c r="U61" s="231">
        <v>1.7410354483467529</v>
      </c>
      <c r="V61" s="231">
        <v>4.0726371385788172</v>
      </c>
      <c r="W61" s="231">
        <v>3.731720414017992</v>
      </c>
      <c r="DA61" s="73" t="s">
        <v>2079</v>
      </c>
    </row>
    <row r="62" spans="1:105" ht="12" customHeight="1" x14ac:dyDescent="0.3">
      <c r="A62" s="64" t="s">
        <v>70</v>
      </c>
      <c r="B62" s="231">
        <v>99.118926482344776</v>
      </c>
      <c r="C62" s="231">
        <v>111.0274733037574</v>
      </c>
      <c r="D62" s="231">
        <v>128.98729192845579</v>
      </c>
      <c r="E62" s="231">
        <v>91.928736527623101</v>
      </c>
      <c r="F62" s="231">
        <v>86.1229567321638</v>
      </c>
      <c r="G62" s="231">
        <v>88.428822744614891</v>
      </c>
      <c r="H62" s="231">
        <v>55.592340448055381</v>
      </c>
      <c r="I62" s="231">
        <v>62.145417110593343</v>
      </c>
      <c r="J62" s="231">
        <v>46.104324049379862</v>
      </c>
      <c r="K62" s="231">
        <v>27.479412780942319</v>
      </c>
      <c r="L62" s="231">
        <v>46.006795070196979</v>
      </c>
      <c r="M62" s="231">
        <v>22.727856847131669</v>
      </c>
      <c r="N62" s="231">
        <v>51.692611554700733</v>
      </c>
      <c r="O62" s="231">
        <v>42.115065714410747</v>
      </c>
      <c r="P62" s="231">
        <v>26.746517555691639</v>
      </c>
      <c r="Q62" s="231">
        <v>24.66119581566981</v>
      </c>
      <c r="R62" s="231">
        <v>17.72296759943281</v>
      </c>
      <c r="S62" s="231">
        <v>16.244072099977849</v>
      </c>
      <c r="T62" s="231">
        <v>19.675487897927059</v>
      </c>
      <c r="U62" s="231">
        <v>16.68475857881641</v>
      </c>
      <c r="V62" s="231">
        <v>15.12549145340834</v>
      </c>
      <c r="W62" s="231">
        <v>14.142528541764619</v>
      </c>
      <c r="DA62" s="73" t="s">
        <v>2080</v>
      </c>
    </row>
    <row r="63" spans="1:105" ht="12" customHeight="1" x14ac:dyDescent="0.3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2081</v>
      </c>
    </row>
    <row r="64" spans="1:105" ht="12" customHeight="1" x14ac:dyDescent="0.3">
      <c r="A64" s="64" t="s">
        <v>162</v>
      </c>
      <c r="B64" s="231">
        <v>173.404516721037</v>
      </c>
      <c r="C64" s="231">
        <v>144.6030303840858</v>
      </c>
      <c r="D64" s="231">
        <v>167.26146454328489</v>
      </c>
      <c r="E64" s="231">
        <v>212.64353678993231</v>
      </c>
      <c r="F64" s="231">
        <v>174.9876760938723</v>
      </c>
      <c r="G64" s="231">
        <v>190.0451199244732</v>
      </c>
      <c r="H64" s="231">
        <v>177.32737448531159</v>
      </c>
      <c r="I64" s="231">
        <v>166.73815205198579</v>
      </c>
      <c r="J64" s="231">
        <v>151.31381757796751</v>
      </c>
      <c r="K64" s="231">
        <v>131.6255453481736</v>
      </c>
      <c r="L64" s="231">
        <v>163.28712569560361</v>
      </c>
      <c r="M64" s="231">
        <v>126.83472580173481</v>
      </c>
      <c r="N64" s="231">
        <v>139.9192373240804</v>
      </c>
      <c r="O64" s="231">
        <v>131.91522020881109</v>
      </c>
      <c r="P64" s="231">
        <v>170.7422560168711</v>
      </c>
      <c r="Q64" s="231">
        <v>164.7933374817969</v>
      </c>
      <c r="R64" s="231">
        <v>196.03488355791211</v>
      </c>
      <c r="S64" s="231">
        <v>179.8373040497074</v>
      </c>
      <c r="T64" s="231">
        <v>157.7950104823598</v>
      </c>
      <c r="U64" s="231">
        <v>165.87501471499641</v>
      </c>
      <c r="V64" s="231">
        <v>143.61592434770299</v>
      </c>
      <c r="W64" s="231">
        <v>162.40374276470581</v>
      </c>
      <c r="DA64" s="73" t="s">
        <v>2082</v>
      </c>
    </row>
    <row r="65" spans="1:105" ht="12" customHeight="1" x14ac:dyDescent="0.3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2083</v>
      </c>
    </row>
    <row r="66" spans="1:105" ht="12" customHeight="1" x14ac:dyDescent="0.3">
      <c r="A66" s="64" t="s">
        <v>73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106.38781617189881</v>
      </c>
      <c r="M66" s="231">
        <v>75.971912215623988</v>
      </c>
      <c r="N66" s="231">
        <v>46.464779583880592</v>
      </c>
      <c r="O66" s="231">
        <v>66.281310380898134</v>
      </c>
      <c r="P66" s="231">
        <v>35.445384885628613</v>
      </c>
      <c r="Q66" s="231">
        <v>78.947915003131058</v>
      </c>
      <c r="R66" s="231">
        <v>59.297152663366383</v>
      </c>
      <c r="S66" s="231">
        <v>74.998848755736873</v>
      </c>
      <c r="T66" s="231">
        <v>68.088266392494205</v>
      </c>
      <c r="U66" s="231">
        <v>64.427785778906269</v>
      </c>
      <c r="V66" s="231">
        <v>46.088729172125483</v>
      </c>
      <c r="W66" s="231">
        <v>59.206949842075403</v>
      </c>
      <c r="DA66" s="73" t="s">
        <v>2084</v>
      </c>
    </row>
    <row r="67" spans="1:105" ht="12" customHeight="1" x14ac:dyDescent="0.3">
      <c r="A67" s="64" t="s">
        <v>79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2085</v>
      </c>
    </row>
    <row r="68" spans="1:105" ht="12" customHeight="1" x14ac:dyDescent="0.3">
      <c r="A68" s="60" t="s">
        <v>1913</v>
      </c>
      <c r="B68" s="264">
        <v>0</v>
      </c>
      <c r="C68" s="264">
        <v>0</v>
      </c>
      <c r="D68" s="264">
        <v>0</v>
      </c>
      <c r="E68" s="264">
        <v>0</v>
      </c>
      <c r="F68" s="264">
        <v>0</v>
      </c>
      <c r="G68" s="264">
        <v>0</v>
      </c>
      <c r="H68" s="264">
        <v>0</v>
      </c>
      <c r="I68" s="264">
        <v>0</v>
      </c>
      <c r="J68" s="264">
        <v>0</v>
      </c>
      <c r="K68" s="264">
        <v>0</v>
      </c>
      <c r="L68" s="264">
        <v>0</v>
      </c>
      <c r="M68" s="264">
        <v>0</v>
      </c>
      <c r="N68" s="264">
        <v>0</v>
      </c>
      <c r="O68" s="264">
        <v>0</v>
      </c>
      <c r="P68" s="264">
        <v>0</v>
      </c>
      <c r="Q68" s="264">
        <v>0</v>
      </c>
      <c r="R68" s="264">
        <v>0</v>
      </c>
      <c r="S68" s="264">
        <v>0</v>
      </c>
      <c r="T68" s="264">
        <v>0</v>
      </c>
      <c r="U68" s="264">
        <v>0</v>
      </c>
      <c r="V68" s="264">
        <v>0</v>
      </c>
      <c r="W68" s="264">
        <v>0</v>
      </c>
      <c r="DA68" s="72" t="s">
        <v>2086</v>
      </c>
    </row>
    <row r="69" spans="1:105" ht="12" customHeight="1" x14ac:dyDescent="0.3">
      <c r="A69" s="57" t="s">
        <v>1915</v>
      </c>
      <c r="B69" s="263">
        <f t="shared" ref="B69:W69" si="3">B70+B81</f>
        <v>42.912974138997569</v>
      </c>
      <c r="C69" s="263">
        <f t="shared" si="3"/>
        <v>41.679750828947491</v>
      </c>
      <c r="D69" s="263">
        <f t="shared" si="3"/>
        <v>44.397945189861836</v>
      </c>
      <c r="E69" s="263">
        <f t="shared" si="3"/>
        <v>47.550067326765287</v>
      </c>
      <c r="F69" s="263">
        <f t="shared" si="3"/>
        <v>44.202922425992533</v>
      </c>
      <c r="G69" s="263">
        <f t="shared" si="3"/>
        <v>42.864539243499962</v>
      </c>
      <c r="H69" s="263">
        <f t="shared" si="3"/>
        <v>34.335328648934002</v>
      </c>
      <c r="I69" s="263">
        <f t="shared" si="3"/>
        <v>37.231533852394733</v>
      </c>
      <c r="J69" s="263">
        <f t="shared" si="3"/>
        <v>32.460833974688022</v>
      </c>
      <c r="K69" s="263">
        <f t="shared" si="3"/>
        <v>29.379774652794161</v>
      </c>
      <c r="L69" s="263">
        <f t="shared" si="3"/>
        <v>46.370632424219806</v>
      </c>
      <c r="M69" s="263">
        <f t="shared" si="3"/>
        <v>35.287471435887987</v>
      </c>
      <c r="N69" s="263">
        <f t="shared" si="3"/>
        <v>35.628881563343541</v>
      </c>
      <c r="O69" s="263">
        <f t="shared" si="3"/>
        <v>37.515096964146707</v>
      </c>
      <c r="P69" s="263">
        <f t="shared" si="3"/>
        <v>35.650767346322453</v>
      </c>
      <c r="Q69" s="263">
        <f t="shared" si="3"/>
        <v>41.665736011494353</v>
      </c>
      <c r="R69" s="263">
        <f t="shared" si="3"/>
        <v>40.294484936691632</v>
      </c>
      <c r="S69" s="263">
        <f t="shared" si="3"/>
        <v>39.913688833155163</v>
      </c>
      <c r="T69" s="263">
        <f t="shared" si="3"/>
        <v>36.723138413925469</v>
      </c>
      <c r="U69" s="263">
        <f t="shared" si="3"/>
        <v>35.119165839458859</v>
      </c>
      <c r="V69" s="263">
        <f t="shared" si="3"/>
        <v>30.913505915194619</v>
      </c>
      <c r="W69" s="263">
        <f t="shared" si="3"/>
        <v>33.636214319917961</v>
      </c>
      <c r="DA69" s="70"/>
    </row>
    <row r="70" spans="1:105" ht="12" customHeight="1" x14ac:dyDescent="0.3">
      <c r="A70" s="60" t="s">
        <v>1916</v>
      </c>
      <c r="B70" s="264">
        <v>42.912974138997569</v>
      </c>
      <c r="C70" s="264">
        <v>41.679750828947491</v>
      </c>
      <c r="D70" s="264">
        <v>44.397945189861836</v>
      </c>
      <c r="E70" s="264">
        <v>47.550067326765287</v>
      </c>
      <c r="F70" s="264">
        <v>44.202922425992533</v>
      </c>
      <c r="G70" s="264">
        <v>42.864539243499962</v>
      </c>
      <c r="H70" s="264">
        <v>34.335328648934002</v>
      </c>
      <c r="I70" s="264">
        <v>37.231533852394733</v>
      </c>
      <c r="J70" s="264">
        <v>32.460833974688022</v>
      </c>
      <c r="K70" s="264">
        <v>29.379774652794161</v>
      </c>
      <c r="L70" s="264">
        <v>46.370632424219806</v>
      </c>
      <c r="M70" s="264">
        <v>35.287471435887987</v>
      </c>
      <c r="N70" s="264">
        <v>35.628881563343541</v>
      </c>
      <c r="O70" s="264">
        <v>37.515096964146707</v>
      </c>
      <c r="P70" s="264">
        <v>35.650767346322453</v>
      </c>
      <c r="Q70" s="264">
        <v>41.665736011494353</v>
      </c>
      <c r="R70" s="264">
        <v>40.294484936691632</v>
      </c>
      <c r="S70" s="264">
        <v>39.913688833155163</v>
      </c>
      <c r="T70" s="264">
        <v>36.723138413925469</v>
      </c>
      <c r="U70" s="264">
        <v>35.119165839458859</v>
      </c>
      <c r="V70" s="264">
        <v>30.913505915194619</v>
      </c>
      <c r="W70" s="264">
        <v>33.636214319917961</v>
      </c>
      <c r="DA70" s="72" t="s">
        <v>2087</v>
      </c>
    </row>
    <row r="71" spans="1:105" ht="12" customHeight="1" x14ac:dyDescent="0.3">
      <c r="A71" s="64" t="s">
        <v>30</v>
      </c>
      <c r="B71" s="231">
        <v>10.35570767785503</v>
      </c>
      <c r="C71" s="231">
        <v>11.599879667871541</v>
      </c>
      <c r="D71" s="231">
        <v>9.5932881516578021</v>
      </c>
      <c r="E71" s="231">
        <v>11.297789674012289</v>
      </c>
      <c r="F71" s="231">
        <v>13.046983586669979</v>
      </c>
      <c r="G71" s="231">
        <v>9.9148359075685324</v>
      </c>
      <c r="H71" s="231">
        <v>6.7017043103575773</v>
      </c>
      <c r="I71" s="231">
        <v>10.075046971307501</v>
      </c>
      <c r="J71" s="231">
        <v>9.0054403917812511</v>
      </c>
      <c r="K71" s="231">
        <v>10.37973329254099</v>
      </c>
      <c r="L71" s="231">
        <v>9.04690484717554</v>
      </c>
      <c r="M71" s="231">
        <v>8.4916058975333861</v>
      </c>
      <c r="N71" s="231">
        <v>7.372742918120271</v>
      </c>
      <c r="O71" s="231">
        <v>8.8062220046276227</v>
      </c>
      <c r="P71" s="231">
        <v>8.0057798683094479</v>
      </c>
      <c r="Q71" s="231">
        <v>9.6617502440900118</v>
      </c>
      <c r="R71" s="231">
        <v>7.972109494481221</v>
      </c>
      <c r="S71" s="231">
        <v>7.8189241040659123</v>
      </c>
      <c r="T71" s="231">
        <v>7.6824767098148978</v>
      </c>
      <c r="U71" s="231">
        <v>5.9370602671227086</v>
      </c>
      <c r="V71" s="231">
        <v>6.4030829335484949</v>
      </c>
      <c r="W71" s="231">
        <v>5.5573518848760033</v>
      </c>
      <c r="DA71" s="73" t="s">
        <v>2088</v>
      </c>
    </row>
    <row r="72" spans="1:105" ht="12" customHeight="1" x14ac:dyDescent="0.3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2089</v>
      </c>
    </row>
    <row r="73" spans="1:105" ht="12" customHeight="1" x14ac:dyDescent="0.3">
      <c r="A73" s="64" t="s">
        <v>33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0</v>
      </c>
      <c r="H73" s="231">
        <v>0</v>
      </c>
      <c r="I73" s="231">
        <v>0</v>
      </c>
      <c r="J73" s="231">
        <v>0.2192570917022803</v>
      </c>
      <c r="K73" s="231">
        <v>0.23120968034496511</v>
      </c>
      <c r="L73" s="231">
        <v>0.25161295632774411</v>
      </c>
      <c r="M73" s="231">
        <v>0.24859907079269961</v>
      </c>
      <c r="N73" s="231">
        <v>0.24583316002724959</v>
      </c>
      <c r="O73" s="231">
        <v>0.24245139748965119</v>
      </c>
      <c r="P73" s="231">
        <v>0.24379661156835539</v>
      </c>
      <c r="Q73" s="231">
        <v>0.24522391265267721</v>
      </c>
      <c r="R73" s="231">
        <v>0.24231845710584879</v>
      </c>
      <c r="S73" s="231">
        <v>0.2401070676729522</v>
      </c>
      <c r="T73" s="231">
        <v>0.1673757319387951</v>
      </c>
      <c r="U73" s="231">
        <v>0.16376954487853931</v>
      </c>
      <c r="V73" s="231">
        <v>0.138431735267698</v>
      </c>
      <c r="W73" s="231">
        <v>0.13895258607624381</v>
      </c>
      <c r="DA73" s="73" t="s">
        <v>2090</v>
      </c>
    </row>
    <row r="74" spans="1:105" ht="12" customHeight="1" x14ac:dyDescent="0.3">
      <c r="A74" s="64" t="s">
        <v>160</v>
      </c>
      <c r="B74" s="231">
        <v>0.76286475408141208</v>
      </c>
      <c r="C74" s="231">
        <v>0.25631239749432078</v>
      </c>
      <c r="D74" s="231">
        <v>0.24230211650104611</v>
      </c>
      <c r="E74" s="231">
        <v>0.71884576570496794</v>
      </c>
      <c r="F74" s="231">
        <v>0.69303167628507534</v>
      </c>
      <c r="G74" s="231">
        <v>0.4610766912045513</v>
      </c>
      <c r="H74" s="231">
        <v>0.45965759635033898</v>
      </c>
      <c r="I74" s="231">
        <v>0.45340381211974567</v>
      </c>
      <c r="J74" s="231">
        <v>0.20401996801401931</v>
      </c>
      <c r="K74" s="231">
        <v>0.2065865648447392</v>
      </c>
      <c r="L74" s="231">
        <v>0.24257864465168391</v>
      </c>
      <c r="M74" s="231">
        <v>0.23490873337142359</v>
      </c>
      <c r="N74" s="231">
        <v>0.23469883121889459</v>
      </c>
      <c r="O74" s="231">
        <v>0.43007065988217952</v>
      </c>
      <c r="P74" s="231">
        <v>0.22553904632239699</v>
      </c>
      <c r="Q74" s="231">
        <v>0.44514288634867383</v>
      </c>
      <c r="R74" s="231">
        <v>0.22363987268832619</v>
      </c>
      <c r="S74" s="231">
        <v>0.228631422450466</v>
      </c>
      <c r="T74" s="231">
        <v>0.22476341534739649</v>
      </c>
      <c r="U74" s="231">
        <v>0.20312080230712079</v>
      </c>
      <c r="V74" s="231">
        <v>0.47514099950086092</v>
      </c>
      <c r="W74" s="231">
        <v>0.43536738163543143</v>
      </c>
      <c r="DA74" s="73" t="s">
        <v>2091</v>
      </c>
    </row>
    <row r="75" spans="1:105" ht="12" customHeight="1" x14ac:dyDescent="0.3">
      <c r="A75" s="64" t="s">
        <v>70</v>
      </c>
      <c r="B75" s="231">
        <v>11.563874756273529</v>
      </c>
      <c r="C75" s="231">
        <v>12.953205218771661</v>
      </c>
      <c r="D75" s="231">
        <v>15.048517391653141</v>
      </c>
      <c r="E75" s="231">
        <v>10.725019261556</v>
      </c>
      <c r="F75" s="231">
        <v>10.04767828541909</v>
      </c>
      <c r="G75" s="231">
        <v>10.316695986871711</v>
      </c>
      <c r="H75" s="231">
        <v>6.4857730522731112</v>
      </c>
      <c r="I75" s="231">
        <v>7.2502986629025337</v>
      </c>
      <c r="J75" s="231">
        <v>5.3788378057609707</v>
      </c>
      <c r="K75" s="231">
        <v>3.2059314911099279</v>
      </c>
      <c r="L75" s="231">
        <v>5.3674594248563023</v>
      </c>
      <c r="M75" s="231">
        <v>2.6515832988320209</v>
      </c>
      <c r="N75" s="231">
        <v>6.0308046813817358</v>
      </c>
      <c r="O75" s="231">
        <v>4.9134243333479066</v>
      </c>
      <c r="P75" s="231">
        <v>3.1204270481640171</v>
      </c>
      <c r="Q75" s="231">
        <v>2.8771395118281369</v>
      </c>
      <c r="R75" s="231">
        <v>2.067679553267157</v>
      </c>
      <c r="S75" s="231">
        <v>1.8951417449974119</v>
      </c>
      <c r="T75" s="231">
        <v>2.2954735880914838</v>
      </c>
      <c r="U75" s="231">
        <v>1.9465551675285759</v>
      </c>
      <c r="V75" s="231">
        <v>1.764640669564302</v>
      </c>
      <c r="W75" s="231">
        <v>1.649961663205868</v>
      </c>
      <c r="DA75" s="73" t="s">
        <v>2092</v>
      </c>
    </row>
    <row r="76" spans="1:105" ht="12" customHeight="1" x14ac:dyDescent="0.3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2093</v>
      </c>
    </row>
    <row r="77" spans="1:105" ht="12" customHeight="1" x14ac:dyDescent="0.3">
      <c r="A77" s="64" t="s">
        <v>162</v>
      </c>
      <c r="B77" s="231">
        <v>20.230526950787599</v>
      </c>
      <c r="C77" s="231">
        <v>16.870353544809969</v>
      </c>
      <c r="D77" s="231">
        <v>19.513837530049859</v>
      </c>
      <c r="E77" s="231">
        <v>24.808412625492029</v>
      </c>
      <c r="F77" s="231">
        <v>20.415228877618379</v>
      </c>
      <c r="G77" s="231">
        <v>22.17193065785516</v>
      </c>
      <c r="H77" s="231">
        <v>20.688193689952971</v>
      </c>
      <c r="I77" s="231">
        <v>19.452784406064961</v>
      </c>
      <c r="J77" s="231">
        <v>17.653278717429501</v>
      </c>
      <c r="K77" s="231">
        <v>15.35631362395354</v>
      </c>
      <c r="L77" s="231">
        <v>19.050164664487038</v>
      </c>
      <c r="M77" s="231">
        <v>14.79738467686902</v>
      </c>
      <c r="N77" s="231">
        <v>16.323911021142671</v>
      </c>
      <c r="O77" s="231">
        <v>15.39010902436125</v>
      </c>
      <c r="P77" s="231">
        <v>19.91992986863491</v>
      </c>
      <c r="Q77" s="231">
        <v>19.22588937287626</v>
      </c>
      <c r="R77" s="231">
        <v>22.870736415089681</v>
      </c>
      <c r="S77" s="231">
        <v>20.981018805799149</v>
      </c>
      <c r="T77" s="231">
        <v>18.409417889608591</v>
      </c>
      <c r="U77" s="231">
        <v>19.35208505008287</v>
      </c>
      <c r="V77" s="231">
        <v>16.755191173898641</v>
      </c>
      <c r="W77" s="231">
        <v>18.947103322548969</v>
      </c>
      <c r="DA77" s="73" t="s">
        <v>2094</v>
      </c>
    </row>
    <row r="78" spans="1:105" ht="12" customHeight="1" x14ac:dyDescent="0.3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2095</v>
      </c>
    </row>
    <row r="79" spans="1:105" ht="12" customHeight="1" x14ac:dyDescent="0.3">
      <c r="A79" s="64" t="s">
        <v>73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12.411911886721491</v>
      </c>
      <c r="M79" s="231">
        <v>8.8633897584894434</v>
      </c>
      <c r="N79" s="231">
        <v>5.420890951452721</v>
      </c>
      <c r="O79" s="231">
        <v>7.7328195444380938</v>
      </c>
      <c r="P79" s="231">
        <v>4.1352949033233273</v>
      </c>
      <c r="Q79" s="231">
        <v>9.2105900836985999</v>
      </c>
      <c r="R79" s="231">
        <v>6.9180011440593958</v>
      </c>
      <c r="S79" s="231">
        <v>8.7498656881692796</v>
      </c>
      <c r="T79" s="231">
        <v>7.9436310791243017</v>
      </c>
      <c r="U79" s="231">
        <v>7.5165750075390489</v>
      </c>
      <c r="V79" s="231">
        <v>5.3770184034146276</v>
      </c>
      <c r="W79" s="231">
        <v>6.9074774815754427</v>
      </c>
      <c r="DA79" s="73" t="s">
        <v>2096</v>
      </c>
    </row>
    <row r="80" spans="1:105" ht="12" customHeight="1" x14ac:dyDescent="0.3">
      <c r="A80" s="64" t="s">
        <v>79</v>
      </c>
      <c r="B80" s="231">
        <v>0</v>
      </c>
      <c r="C80" s="231">
        <v>0</v>
      </c>
      <c r="D80" s="231">
        <v>0</v>
      </c>
      <c r="E80" s="231">
        <v>0</v>
      </c>
      <c r="F80" s="231">
        <v>0</v>
      </c>
      <c r="G80" s="231">
        <v>0</v>
      </c>
      <c r="H80" s="231">
        <v>0</v>
      </c>
      <c r="I80" s="231">
        <v>0</v>
      </c>
      <c r="J80" s="231">
        <v>0</v>
      </c>
      <c r="K80" s="231">
        <v>0</v>
      </c>
      <c r="L80" s="231">
        <v>0</v>
      </c>
      <c r="M80" s="231">
        <v>0</v>
      </c>
      <c r="N80" s="231">
        <v>0</v>
      </c>
      <c r="O80" s="231">
        <v>0</v>
      </c>
      <c r="P80" s="231">
        <v>0</v>
      </c>
      <c r="Q80" s="231">
        <v>0</v>
      </c>
      <c r="R80" s="231">
        <v>0</v>
      </c>
      <c r="S80" s="231">
        <v>0</v>
      </c>
      <c r="T80" s="231">
        <v>0</v>
      </c>
      <c r="U80" s="231">
        <v>0</v>
      </c>
      <c r="V80" s="231">
        <v>0</v>
      </c>
      <c r="W80" s="231">
        <v>0</v>
      </c>
      <c r="DA80" s="73" t="s">
        <v>2097</v>
      </c>
    </row>
    <row r="81" spans="1:105" ht="12" customHeight="1" x14ac:dyDescent="0.3">
      <c r="A81" s="61" t="s">
        <v>1928</v>
      </c>
      <c r="B81" s="265">
        <v>0</v>
      </c>
      <c r="C81" s="265">
        <v>0</v>
      </c>
      <c r="D81" s="265">
        <v>0</v>
      </c>
      <c r="E81" s="265">
        <v>0</v>
      </c>
      <c r="F81" s="265">
        <v>0</v>
      </c>
      <c r="G81" s="265">
        <v>0</v>
      </c>
      <c r="H81" s="265">
        <v>0</v>
      </c>
      <c r="I81" s="265">
        <v>0</v>
      </c>
      <c r="J81" s="265">
        <v>0</v>
      </c>
      <c r="K81" s="265">
        <v>0</v>
      </c>
      <c r="L81" s="265">
        <v>0</v>
      </c>
      <c r="M81" s="265">
        <v>0</v>
      </c>
      <c r="N81" s="265">
        <v>0</v>
      </c>
      <c r="O81" s="265">
        <v>0</v>
      </c>
      <c r="P81" s="265">
        <v>0</v>
      </c>
      <c r="Q81" s="265">
        <v>0</v>
      </c>
      <c r="R81" s="265">
        <v>0</v>
      </c>
      <c r="S81" s="265">
        <v>0</v>
      </c>
      <c r="T81" s="265">
        <v>0</v>
      </c>
      <c r="U81" s="265">
        <v>0</v>
      </c>
      <c r="V81" s="265">
        <v>0</v>
      </c>
      <c r="W81" s="265">
        <v>0</v>
      </c>
      <c r="DA81" s="74" t="s">
        <v>2098</v>
      </c>
    </row>
    <row r="82" spans="1:105" ht="12" customHeight="1" x14ac:dyDescent="0.3">
      <c r="J82" s="131"/>
    </row>
    <row r="83" spans="1:105" ht="15" customHeight="1" x14ac:dyDescent="0.3">
      <c r="A83" s="34" t="s">
        <v>60</v>
      </c>
      <c r="B83" s="225">
        <v>9.7396687850829942</v>
      </c>
      <c r="C83" s="225">
        <v>7.5045302499112401</v>
      </c>
      <c r="D83" s="225">
        <v>13.28918625808844</v>
      </c>
      <c r="E83" s="225">
        <v>20.734043274254621</v>
      </c>
      <c r="F83" s="225">
        <v>22.16760509164104</v>
      </c>
      <c r="G83" s="225">
        <v>24.727388017688199</v>
      </c>
      <c r="H83" s="225">
        <v>21.869876182823869</v>
      </c>
      <c r="I83" s="225">
        <v>24.255211677965629</v>
      </c>
      <c r="J83" s="225">
        <v>32.419513362629779</v>
      </c>
      <c r="K83" s="225">
        <v>35.066663718848901</v>
      </c>
      <c r="L83" s="225">
        <v>22.471056442988509</v>
      </c>
      <c r="M83" s="225">
        <v>21.15553897491613</v>
      </c>
      <c r="N83" s="225">
        <v>21.645519650744191</v>
      </c>
      <c r="O83" s="225">
        <v>35.621984436519497</v>
      </c>
      <c r="P83" s="225">
        <v>34.608221232315003</v>
      </c>
      <c r="Q83" s="225">
        <v>38.301576502537138</v>
      </c>
      <c r="R83" s="225">
        <v>40.432259884395691</v>
      </c>
      <c r="S83" s="225">
        <v>55.680514778648693</v>
      </c>
      <c r="T83" s="225">
        <v>52.085150107149367</v>
      </c>
      <c r="U83" s="225">
        <v>52.040592979423529</v>
      </c>
      <c r="V83" s="225">
        <v>68.516426782691696</v>
      </c>
      <c r="W83" s="225">
        <v>80.388827944373546</v>
      </c>
      <c r="DA83" s="89" t="s">
        <v>2099</v>
      </c>
    </row>
    <row r="84" spans="1:105" ht="12" customHeight="1" x14ac:dyDescent="0.3">
      <c r="A84" s="55" t="s">
        <v>92</v>
      </c>
      <c r="B84" s="261">
        <v>0</v>
      </c>
      <c r="C84" s="261">
        <v>0</v>
      </c>
      <c r="D84" s="261">
        <v>0</v>
      </c>
      <c r="E84" s="261">
        <v>0</v>
      </c>
      <c r="F84" s="261">
        <v>0</v>
      </c>
      <c r="G84" s="261">
        <v>0</v>
      </c>
      <c r="H84" s="261">
        <v>0</v>
      </c>
      <c r="I84" s="261">
        <v>0</v>
      </c>
      <c r="J84" s="261">
        <v>0</v>
      </c>
      <c r="K84" s="261">
        <v>0</v>
      </c>
      <c r="L84" s="261">
        <v>0</v>
      </c>
      <c r="M84" s="261">
        <v>0</v>
      </c>
      <c r="N84" s="261">
        <v>0</v>
      </c>
      <c r="O84" s="261">
        <v>0</v>
      </c>
      <c r="P84" s="261">
        <v>0</v>
      </c>
      <c r="Q84" s="261">
        <v>0</v>
      </c>
      <c r="R84" s="261">
        <v>0</v>
      </c>
      <c r="S84" s="261">
        <v>0</v>
      </c>
      <c r="T84" s="261">
        <v>0</v>
      </c>
      <c r="U84" s="261">
        <v>0</v>
      </c>
      <c r="V84" s="261">
        <v>0</v>
      </c>
      <c r="W84" s="261">
        <v>0</v>
      </c>
      <c r="DA84" s="67" t="s">
        <v>2100</v>
      </c>
    </row>
    <row r="85" spans="1:105" ht="12" customHeight="1" x14ac:dyDescent="0.3">
      <c r="A85" s="202" t="s">
        <v>93</v>
      </c>
      <c r="B85" s="226">
        <v>0</v>
      </c>
      <c r="C85" s="226">
        <v>0</v>
      </c>
      <c r="D85" s="226">
        <v>0</v>
      </c>
      <c r="E85" s="226">
        <v>0</v>
      </c>
      <c r="F85" s="226">
        <v>0</v>
      </c>
      <c r="G85" s="226">
        <v>0</v>
      </c>
      <c r="H85" s="226">
        <v>0</v>
      </c>
      <c r="I85" s="226">
        <v>0</v>
      </c>
      <c r="J85" s="226">
        <v>0</v>
      </c>
      <c r="K85" s="226">
        <v>0</v>
      </c>
      <c r="L85" s="226">
        <v>0</v>
      </c>
      <c r="M85" s="226">
        <v>0</v>
      </c>
      <c r="N85" s="226">
        <v>0</v>
      </c>
      <c r="O85" s="226">
        <v>0</v>
      </c>
      <c r="P85" s="226">
        <v>0</v>
      </c>
      <c r="Q85" s="226">
        <v>0</v>
      </c>
      <c r="R85" s="226">
        <v>0</v>
      </c>
      <c r="S85" s="226">
        <v>0</v>
      </c>
      <c r="T85" s="226">
        <v>0</v>
      </c>
      <c r="U85" s="226">
        <v>0</v>
      </c>
      <c r="V85" s="226">
        <v>0</v>
      </c>
      <c r="W85" s="226">
        <v>0</v>
      </c>
      <c r="DA85" s="174" t="s">
        <v>2101</v>
      </c>
    </row>
    <row r="86" spans="1:105" ht="12" customHeight="1" x14ac:dyDescent="0.3">
      <c r="A86" s="202" t="s">
        <v>94</v>
      </c>
      <c r="B86" s="226">
        <v>0</v>
      </c>
      <c r="C86" s="226">
        <v>0</v>
      </c>
      <c r="D86" s="226">
        <v>0</v>
      </c>
      <c r="E86" s="226">
        <v>0</v>
      </c>
      <c r="F86" s="226">
        <v>0</v>
      </c>
      <c r="G86" s="226">
        <v>0</v>
      </c>
      <c r="H86" s="226">
        <v>0</v>
      </c>
      <c r="I86" s="226">
        <v>0</v>
      </c>
      <c r="J86" s="226">
        <v>0</v>
      </c>
      <c r="K86" s="226">
        <v>0</v>
      </c>
      <c r="L86" s="226">
        <v>0</v>
      </c>
      <c r="M86" s="226">
        <v>0</v>
      </c>
      <c r="N86" s="226">
        <v>0</v>
      </c>
      <c r="O86" s="226">
        <v>0</v>
      </c>
      <c r="P86" s="226">
        <v>0</v>
      </c>
      <c r="Q86" s="226">
        <v>0</v>
      </c>
      <c r="R86" s="226">
        <v>0</v>
      </c>
      <c r="S86" s="226">
        <v>0</v>
      </c>
      <c r="T86" s="226">
        <v>0</v>
      </c>
      <c r="U86" s="226">
        <v>0</v>
      </c>
      <c r="V86" s="226">
        <v>0</v>
      </c>
      <c r="W86" s="226">
        <v>0</v>
      </c>
      <c r="DA86" s="174" t="s">
        <v>2102</v>
      </c>
    </row>
    <row r="87" spans="1:105" ht="12" customHeight="1" x14ac:dyDescent="0.3">
      <c r="A87" s="202" t="s">
        <v>95</v>
      </c>
      <c r="B87" s="226">
        <v>0</v>
      </c>
      <c r="C87" s="226">
        <v>0</v>
      </c>
      <c r="D87" s="226">
        <v>0</v>
      </c>
      <c r="E87" s="226">
        <v>0</v>
      </c>
      <c r="F87" s="226">
        <v>0</v>
      </c>
      <c r="G87" s="226">
        <v>0</v>
      </c>
      <c r="H87" s="226">
        <v>0</v>
      </c>
      <c r="I87" s="226">
        <v>0</v>
      </c>
      <c r="J87" s="226">
        <v>0</v>
      </c>
      <c r="K87" s="226">
        <v>0</v>
      </c>
      <c r="L87" s="226">
        <v>0</v>
      </c>
      <c r="M87" s="226">
        <v>0</v>
      </c>
      <c r="N87" s="226">
        <v>0</v>
      </c>
      <c r="O87" s="226">
        <v>0</v>
      </c>
      <c r="P87" s="226">
        <v>0</v>
      </c>
      <c r="Q87" s="226">
        <v>0</v>
      </c>
      <c r="R87" s="226">
        <v>0</v>
      </c>
      <c r="S87" s="226">
        <v>0</v>
      </c>
      <c r="T87" s="226">
        <v>0</v>
      </c>
      <c r="U87" s="226">
        <v>0</v>
      </c>
      <c r="V87" s="226">
        <v>0</v>
      </c>
      <c r="W87" s="226">
        <v>0</v>
      </c>
      <c r="DA87" s="174" t="s">
        <v>2103</v>
      </c>
    </row>
    <row r="88" spans="1:105" ht="12" customHeight="1" x14ac:dyDescent="0.3">
      <c r="A88" s="56" t="s">
        <v>96</v>
      </c>
      <c r="B88" s="262">
        <v>9.7396687850829942</v>
      </c>
      <c r="C88" s="262">
        <v>7.5045302499112401</v>
      </c>
      <c r="D88" s="262">
        <v>13.28918625808844</v>
      </c>
      <c r="E88" s="262">
        <v>20.734043274254621</v>
      </c>
      <c r="F88" s="262">
        <v>22.16760509164104</v>
      </c>
      <c r="G88" s="262">
        <v>24.727388017688199</v>
      </c>
      <c r="H88" s="262">
        <v>21.869876182823869</v>
      </c>
      <c r="I88" s="262">
        <v>24.255211677965629</v>
      </c>
      <c r="J88" s="262">
        <v>32.419513362629779</v>
      </c>
      <c r="K88" s="262">
        <v>35.066663718848901</v>
      </c>
      <c r="L88" s="262">
        <v>22.471056442988509</v>
      </c>
      <c r="M88" s="262">
        <v>21.15553897491613</v>
      </c>
      <c r="N88" s="262">
        <v>21.645519650744191</v>
      </c>
      <c r="O88" s="262">
        <v>35.621984436519497</v>
      </c>
      <c r="P88" s="262">
        <v>34.608221232315003</v>
      </c>
      <c r="Q88" s="262">
        <v>38.301576502537138</v>
      </c>
      <c r="R88" s="262">
        <v>40.432259884395691</v>
      </c>
      <c r="S88" s="262">
        <v>55.680514778648693</v>
      </c>
      <c r="T88" s="262">
        <v>52.085150107149367</v>
      </c>
      <c r="U88" s="262">
        <v>52.040592979423529</v>
      </c>
      <c r="V88" s="262">
        <v>68.516426782691696</v>
      </c>
      <c r="W88" s="262">
        <v>80.388827944373546</v>
      </c>
      <c r="DA88" s="68" t="s">
        <v>2104</v>
      </c>
    </row>
    <row r="89" spans="1:105" ht="12" customHeight="1" x14ac:dyDescent="0.3">
      <c r="A89" s="37" t="s">
        <v>160</v>
      </c>
      <c r="B89" s="228">
        <v>0.3539232791451935</v>
      </c>
      <c r="C89" s="228">
        <v>0.11231048394960461</v>
      </c>
      <c r="D89" s="228">
        <v>0.16298720370067879</v>
      </c>
      <c r="E89" s="228">
        <v>0.58386917173922992</v>
      </c>
      <c r="F89" s="228">
        <v>0.72781234041781684</v>
      </c>
      <c r="G89" s="228">
        <v>0.50374314263634101</v>
      </c>
      <c r="H89" s="228">
        <v>0.47535111641280908</v>
      </c>
      <c r="I89" s="228">
        <v>0.55246164248133833</v>
      </c>
      <c r="J89" s="228">
        <v>0.3703935402427595</v>
      </c>
      <c r="K89" s="228">
        <v>0.46548532152489652</v>
      </c>
      <c r="L89" s="228">
        <v>0.28254138504240478</v>
      </c>
      <c r="M89" s="228">
        <v>0.33059631878937912</v>
      </c>
      <c r="N89" s="228">
        <v>0.30679979831946791</v>
      </c>
      <c r="O89" s="228">
        <v>0.96838156447647949</v>
      </c>
      <c r="P89" s="228">
        <v>0.38745711229662899</v>
      </c>
      <c r="Q89" s="228">
        <v>0.86674019397473689</v>
      </c>
      <c r="R89" s="228">
        <v>0.39153538248326353</v>
      </c>
      <c r="S89" s="228">
        <v>0.60021335380914753</v>
      </c>
      <c r="T89" s="228">
        <v>0.62824526795020164</v>
      </c>
      <c r="U89" s="228">
        <v>0.54054797879956429</v>
      </c>
      <c r="V89" s="228">
        <v>1.889398484958672</v>
      </c>
      <c r="W89" s="228">
        <v>1.805686904886042</v>
      </c>
      <c r="DA89" s="69" t="s">
        <v>2105</v>
      </c>
    </row>
    <row r="90" spans="1:105" ht="12" customHeight="1" x14ac:dyDescent="0.3">
      <c r="A90" s="37" t="s">
        <v>162</v>
      </c>
      <c r="B90" s="228">
        <v>9.3857455059378001</v>
      </c>
      <c r="C90" s="228">
        <v>7.3922197659616353</v>
      </c>
      <c r="D90" s="228">
        <v>13.12619905438776</v>
      </c>
      <c r="E90" s="228">
        <v>20.15017410251539</v>
      </c>
      <c r="F90" s="228">
        <v>21.439792751223219</v>
      </c>
      <c r="G90" s="228">
        <v>24.22364487505186</v>
      </c>
      <c r="H90" s="228">
        <v>21.39452506641106</v>
      </c>
      <c r="I90" s="228">
        <v>23.702750035484289</v>
      </c>
      <c r="J90" s="228">
        <v>32.04911982238702</v>
      </c>
      <c r="K90" s="228">
        <v>34.601178397324013</v>
      </c>
      <c r="L90" s="228">
        <v>22.188515057946109</v>
      </c>
      <c r="M90" s="228">
        <v>20.824942656126751</v>
      </c>
      <c r="N90" s="228">
        <v>21.338719852424731</v>
      </c>
      <c r="O90" s="228">
        <v>34.653602872043017</v>
      </c>
      <c r="P90" s="228">
        <v>34.220764120018373</v>
      </c>
      <c r="Q90" s="228">
        <v>37.434836308562403</v>
      </c>
      <c r="R90" s="228">
        <v>40.040724501912429</v>
      </c>
      <c r="S90" s="228">
        <v>55.08030142483954</v>
      </c>
      <c r="T90" s="228">
        <v>51.456904839199183</v>
      </c>
      <c r="U90" s="228">
        <v>51.500045000623963</v>
      </c>
      <c r="V90" s="228">
        <v>66.62702829773302</v>
      </c>
      <c r="W90" s="228">
        <v>78.583141039487501</v>
      </c>
      <c r="DA90" s="69" t="s">
        <v>2106</v>
      </c>
    </row>
    <row r="91" spans="1:105" ht="12" customHeight="1" x14ac:dyDescent="0.3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2107</v>
      </c>
    </row>
    <row r="92" spans="1:105" ht="12" customHeight="1" x14ac:dyDescent="0.3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2108</v>
      </c>
    </row>
    <row r="93" spans="1:105" ht="12" customHeight="1" x14ac:dyDescent="0.3">
      <c r="A93" s="37" t="s">
        <v>38</v>
      </c>
      <c r="B93" s="228">
        <v>0</v>
      </c>
      <c r="C93" s="228">
        <v>0</v>
      </c>
      <c r="D93" s="228">
        <v>0</v>
      </c>
      <c r="E93" s="228">
        <v>0</v>
      </c>
      <c r="F93" s="228">
        <v>0</v>
      </c>
      <c r="G93" s="228">
        <v>0</v>
      </c>
      <c r="H93" s="228">
        <v>0</v>
      </c>
      <c r="I93" s="228">
        <v>0</v>
      </c>
      <c r="J93" s="228">
        <v>0</v>
      </c>
      <c r="K93" s="228">
        <v>0</v>
      </c>
      <c r="L93" s="228">
        <v>0</v>
      </c>
      <c r="M93" s="228">
        <v>0</v>
      </c>
      <c r="N93" s="228">
        <v>0</v>
      </c>
      <c r="O93" s="228">
        <v>0</v>
      </c>
      <c r="P93" s="228">
        <v>0</v>
      </c>
      <c r="Q93" s="228">
        <v>0</v>
      </c>
      <c r="R93" s="228">
        <v>0</v>
      </c>
      <c r="S93" s="228">
        <v>0</v>
      </c>
      <c r="T93" s="228">
        <v>0</v>
      </c>
      <c r="U93" s="228">
        <v>0</v>
      </c>
      <c r="V93" s="228">
        <v>0</v>
      </c>
      <c r="W93" s="228">
        <v>0</v>
      </c>
      <c r="DA93" s="69" t="s">
        <v>2109</v>
      </c>
    </row>
    <row r="94" spans="1:105" ht="12" customHeight="1" x14ac:dyDescent="0.3">
      <c r="A94" s="132" t="s">
        <v>1941</v>
      </c>
      <c r="B94" s="318">
        <v>0</v>
      </c>
      <c r="C94" s="318">
        <v>0</v>
      </c>
      <c r="D94" s="318">
        <v>0</v>
      </c>
      <c r="E94" s="318">
        <v>0</v>
      </c>
      <c r="F94" s="318">
        <v>0</v>
      </c>
      <c r="G94" s="318">
        <v>0</v>
      </c>
      <c r="H94" s="318">
        <v>0</v>
      </c>
      <c r="I94" s="318">
        <v>0</v>
      </c>
      <c r="J94" s="318">
        <v>0</v>
      </c>
      <c r="K94" s="318">
        <v>0</v>
      </c>
      <c r="L94" s="318">
        <v>0</v>
      </c>
      <c r="M94" s="318">
        <v>0</v>
      </c>
      <c r="N94" s="318">
        <v>0</v>
      </c>
      <c r="O94" s="318">
        <v>0</v>
      </c>
      <c r="P94" s="318">
        <v>0</v>
      </c>
      <c r="Q94" s="318">
        <v>0</v>
      </c>
      <c r="R94" s="318">
        <v>0</v>
      </c>
      <c r="S94" s="318">
        <v>0</v>
      </c>
      <c r="T94" s="318">
        <v>0</v>
      </c>
      <c r="U94" s="318">
        <v>0</v>
      </c>
      <c r="V94" s="318">
        <v>0</v>
      </c>
      <c r="W94" s="318">
        <v>0</v>
      </c>
      <c r="DA94" s="139" t="s">
        <v>2110</v>
      </c>
    </row>
    <row r="95" spans="1:105" ht="12" customHeight="1" x14ac:dyDescent="0.3">
      <c r="J95" s="131"/>
    </row>
    <row r="96" spans="1:105" ht="15" customHeight="1" x14ac:dyDescent="0.3">
      <c r="A96" s="32" t="s">
        <v>431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3">
      <c r="J97" s="131"/>
    </row>
    <row r="98" spans="1:105" ht="12" customHeight="1" x14ac:dyDescent="0.3">
      <c r="A98" s="35" t="s">
        <v>52</v>
      </c>
      <c r="B98" s="234">
        <f t="shared" ref="B98:W98" si="4">SUM(B$99:B$104,B$106:B$108)</f>
        <v>0.99999999999999989</v>
      </c>
      <c r="C98" s="234">
        <f t="shared" si="4"/>
        <v>1</v>
      </c>
      <c r="D98" s="234">
        <f t="shared" si="4"/>
        <v>1.0000000000000007</v>
      </c>
      <c r="E98" s="234">
        <f t="shared" si="4"/>
        <v>0.99999999999999989</v>
      </c>
      <c r="F98" s="234">
        <f t="shared" si="4"/>
        <v>1</v>
      </c>
      <c r="G98" s="234">
        <f t="shared" si="4"/>
        <v>1.0000000000000002</v>
      </c>
      <c r="H98" s="234">
        <f t="shared" si="4"/>
        <v>1</v>
      </c>
      <c r="I98" s="234">
        <f t="shared" si="4"/>
        <v>1.0000000000000002</v>
      </c>
      <c r="J98" s="234">
        <f t="shared" si="4"/>
        <v>1.0000000000000004</v>
      </c>
      <c r="K98" s="234">
        <f t="shared" si="4"/>
        <v>1</v>
      </c>
      <c r="L98" s="234">
        <f t="shared" si="4"/>
        <v>0.99999999999999989</v>
      </c>
      <c r="M98" s="234">
        <f t="shared" si="4"/>
        <v>1</v>
      </c>
      <c r="N98" s="234">
        <f t="shared" si="4"/>
        <v>0.99999999999999989</v>
      </c>
      <c r="O98" s="234">
        <f t="shared" si="4"/>
        <v>1</v>
      </c>
      <c r="P98" s="234">
        <f t="shared" si="4"/>
        <v>0.99999999999999978</v>
      </c>
      <c r="Q98" s="234">
        <f t="shared" si="4"/>
        <v>1</v>
      </c>
      <c r="R98" s="234">
        <f t="shared" si="4"/>
        <v>1</v>
      </c>
      <c r="S98" s="234">
        <f t="shared" si="4"/>
        <v>1</v>
      </c>
      <c r="T98" s="234">
        <f t="shared" si="4"/>
        <v>0.99999999999999989</v>
      </c>
      <c r="U98" s="234">
        <f t="shared" si="4"/>
        <v>0.99999999999999989</v>
      </c>
      <c r="V98" s="234">
        <f t="shared" si="4"/>
        <v>1</v>
      </c>
      <c r="W98" s="234">
        <f t="shared" si="4"/>
        <v>0.99999999999999967</v>
      </c>
      <c r="DA98" s="95"/>
    </row>
    <row r="99" spans="1:105" ht="12" customHeight="1" x14ac:dyDescent="0.3">
      <c r="A99" s="55" t="s">
        <v>92</v>
      </c>
      <c r="B99" s="268">
        <f t="shared" ref="B99:W99" si="5">IF(B$6=0,0,B$6/B$5)</f>
        <v>0</v>
      </c>
      <c r="C99" s="268">
        <f t="shared" si="5"/>
        <v>0</v>
      </c>
      <c r="D99" s="268">
        <f t="shared" si="5"/>
        <v>0</v>
      </c>
      <c r="E99" s="268">
        <f t="shared" si="5"/>
        <v>0</v>
      </c>
      <c r="F99" s="268">
        <f t="shared" si="5"/>
        <v>0</v>
      </c>
      <c r="G99" s="268">
        <f t="shared" si="5"/>
        <v>0</v>
      </c>
      <c r="H99" s="268">
        <f t="shared" si="5"/>
        <v>0</v>
      </c>
      <c r="I99" s="268">
        <f t="shared" si="5"/>
        <v>0</v>
      </c>
      <c r="J99" s="268">
        <f t="shared" si="5"/>
        <v>0</v>
      </c>
      <c r="K99" s="268">
        <f t="shared" si="5"/>
        <v>0</v>
      </c>
      <c r="L99" s="268">
        <f t="shared" si="5"/>
        <v>0</v>
      </c>
      <c r="M99" s="268">
        <f t="shared" si="5"/>
        <v>0</v>
      </c>
      <c r="N99" s="268">
        <f t="shared" si="5"/>
        <v>0</v>
      </c>
      <c r="O99" s="268">
        <f t="shared" si="5"/>
        <v>0</v>
      </c>
      <c r="P99" s="268">
        <f t="shared" si="5"/>
        <v>0</v>
      </c>
      <c r="Q99" s="268">
        <f t="shared" si="5"/>
        <v>0</v>
      </c>
      <c r="R99" s="268">
        <f t="shared" si="5"/>
        <v>0</v>
      </c>
      <c r="S99" s="268">
        <f t="shared" si="5"/>
        <v>0</v>
      </c>
      <c r="T99" s="268">
        <f t="shared" si="5"/>
        <v>0</v>
      </c>
      <c r="U99" s="268">
        <f t="shared" si="5"/>
        <v>0</v>
      </c>
      <c r="V99" s="268">
        <f t="shared" si="5"/>
        <v>0</v>
      </c>
      <c r="W99" s="268">
        <f t="shared" si="5"/>
        <v>0</v>
      </c>
      <c r="DA99" s="76"/>
    </row>
    <row r="100" spans="1:105" ht="12" customHeight="1" x14ac:dyDescent="0.3">
      <c r="A100" s="202" t="s">
        <v>93</v>
      </c>
      <c r="B100" s="269">
        <f t="shared" ref="B100:W100" si="6">IF(B$7=0,0,B$7/B$5)</f>
        <v>0</v>
      </c>
      <c r="C100" s="269">
        <f t="shared" si="6"/>
        <v>0</v>
      </c>
      <c r="D100" s="269">
        <f t="shared" si="6"/>
        <v>0</v>
      </c>
      <c r="E100" s="269">
        <f t="shared" si="6"/>
        <v>0</v>
      </c>
      <c r="F100" s="269">
        <f t="shared" si="6"/>
        <v>0</v>
      </c>
      <c r="G100" s="269">
        <f t="shared" si="6"/>
        <v>0</v>
      </c>
      <c r="H100" s="269">
        <f t="shared" si="6"/>
        <v>0</v>
      </c>
      <c r="I100" s="269">
        <f t="shared" si="6"/>
        <v>0</v>
      </c>
      <c r="J100" s="269">
        <f t="shared" si="6"/>
        <v>0</v>
      </c>
      <c r="K100" s="269">
        <f t="shared" si="6"/>
        <v>0</v>
      </c>
      <c r="L100" s="269">
        <f t="shared" si="6"/>
        <v>0</v>
      </c>
      <c r="M100" s="269">
        <f t="shared" si="6"/>
        <v>0</v>
      </c>
      <c r="N100" s="269">
        <f t="shared" si="6"/>
        <v>0</v>
      </c>
      <c r="O100" s="269">
        <f t="shared" si="6"/>
        <v>0</v>
      </c>
      <c r="P100" s="269">
        <f t="shared" si="6"/>
        <v>0</v>
      </c>
      <c r="Q100" s="269">
        <f t="shared" si="6"/>
        <v>0</v>
      </c>
      <c r="R100" s="269">
        <f t="shared" si="6"/>
        <v>0</v>
      </c>
      <c r="S100" s="269">
        <f t="shared" si="6"/>
        <v>0</v>
      </c>
      <c r="T100" s="269">
        <f t="shared" si="6"/>
        <v>0</v>
      </c>
      <c r="U100" s="269">
        <f t="shared" si="6"/>
        <v>0</v>
      </c>
      <c r="V100" s="269">
        <f t="shared" si="6"/>
        <v>0</v>
      </c>
      <c r="W100" s="269">
        <f t="shared" si="6"/>
        <v>0</v>
      </c>
      <c r="DA100" s="77"/>
    </row>
    <row r="101" spans="1:105" ht="12" customHeight="1" x14ac:dyDescent="0.3">
      <c r="A101" s="202" t="s">
        <v>94</v>
      </c>
      <c r="B101" s="269">
        <f t="shared" ref="B101:W101" si="7">IF(B$8=0,0,B$8/B$5)</f>
        <v>0</v>
      </c>
      <c r="C101" s="269">
        <f t="shared" si="7"/>
        <v>0</v>
      </c>
      <c r="D101" s="269">
        <f t="shared" si="7"/>
        <v>0</v>
      </c>
      <c r="E101" s="269">
        <f t="shared" si="7"/>
        <v>0</v>
      </c>
      <c r="F101" s="269">
        <f t="shared" si="7"/>
        <v>0</v>
      </c>
      <c r="G101" s="269">
        <f t="shared" si="7"/>
        <v>0</v>
      </c>
      <c r="H101" s="269">
        <f t="shared" si="7"/>
        <v>0</v>
      </c>
      <c r="I101" s="269">
        <f t="shared" si="7"/>
        <v>0</v>
      </c>
      <c r="J101" s="269">
        <f t="shared" si="7"/>
        <v>0</v>
      </c>
      <c r="K101" s="269">
        <f t="shared" si="7"/>
        <v>0</v>
      </c>
      <c r="L101" s="269">
        <f t="shared" si="7"/>
        <v>0</v>
      </c>
      <c r="M101" s="269">
        <f t="shared" si="7"/>
        <v>0</v>
      </c>
      <c r="N101" s="269">
        <f t="shared" si="7"/>
        <v>0</v>
      </c>
      <c r="O101" s="269">
        <f t="shared" si="7"/>
        <v>0</v>
      </c>
      <c r="P101" s="269">
        <f t="shared" si="7"/>
        <v>0</v>
      </c>
      <c r="Q101" s="269">
        <f t="shared" si="7"/>
        <v>0</v>
      </c>
      <c r="R101" s="269">
        <f t="shared" si="7"/>
        <v>0</v>
      </c>
      <c r="S101" s="269">
        <f t="shared" si="7"/>
        <v>0</v>
      </c>
      <c r="T101" s="269">
        <f t="shared" si="7"/>
        <v>0</v>
      </c>
      <c r="U101" s="269">
        <f t="shared" si="7"/>
        <v>0</v>
      </c>
      <c r="V101" s="269">
        <f t="shared" si="7"/>
        <v>0</v>
      </c>
      <c r="W101" s="269">
        <f t="shared" si="7"/>
        <v>0</v>
      </c>
      <c r="DA101" s="77"/>
    </row>
    <row r="102" spans="1:105" ht="12" customHeight="1" x14ac:dyDescent="0.3">
      <c r="A102" s="202" t="s">
        <v>95</v>
      </c>
      <c r="B102" s="269">
        <f t="shared" ref="B102:W102" si="8">IF(B$9=0,0,B$9/B$5)</f>
        <v>0</v>
      </c>
      <c r="C102" s="269">
        <f t="shared" si="8"/>
        <v>0</v>
      </c>
      <c r="D102" s="269">
        <f t="shared" si="8"/>
        <v>0</v>
      </c>
      <c r="E102" s="269">
        <f t="shared" si="8"/>
        <v>0</v>
      </c>
      <c r="F102" s="269">
        <f t="shared" si="8"/>
        <v>0</v>
      </c>
      <c r="G102" s="269">
        <f t="shared" si="8"/>
        <v>0</v>
      </c>
      <c r="H102" s="269">
        <f t="shared" si="8"/>
        <v>0</v>
      </c>
      <c r="I102" s="269">
        <f t="shared" si="8"/>
        <v>0</v>
      </c>
      <c r="J102" s="269">
        <f t="shared" si="8"/>
        <v>0</v>
      </c>
      <c r="K102" s="269">
        <f t="shared" si="8"/>
        <v>0</v>
      </c>
      <c r="L102" s="269">
        <f t="shared" si="8"/>
        <v>0</v>
      </c>
      <c r="M102" s="269">
        <f t="shared" si="8"/>
        <v>0</v>
      </c>
      <c r="N102" s="269">
        <f t="shared" si="8"/>
        <v>0</v>
      </c>
      <c r="O102" s="269">
        <f t="shared" si="8"/>
        <v>0</v>
      </c>
      <c r="P102" s="269">
        <f t="shared" si="8"/>
        <v>0</v>
      </c>
      <c r="Q102" s="269">
        <f t="shared" si="8"/>
        <v>0</v>
      </c>
      <c r="R102" s="269">
        <f t="shared" si="8"/>
        <v>0</v>
      </c>
      <c r="S102" s="269">
        <f t="shared" si="8"/>
        <v>0</v>
      </c>
      <c r="T102" s="269">
        <f t="shared" si="8"/>
        <v>0</v>
      </c>
      <c r="U102" s="269">
        <f t="shared" si="8"/>
        <v>0</v>
      </c>
      <c r="V102" s="269">
        <f t="shared" si="8"/>
        <v>0</v>
      </c>
      <c r="W102" s="269">
        <f t="shared" si="8"/>
        <v>0</v>
      </c>
      <c r="DA102" s="77"/>
    </row>
    <row r="103" spans="1:105" ht="12" customHeight="1" x14ac:dyDescent="0.3">
      <c r="A103" s="56" t="s">
        <v>96</v>
      </c>
      <c r="B103" s="270">
        <f t="shared" ref="B103:W103" si="9">IF(B$10=0,0,B$10/B$5)</f>
        <v>8.693006115523599E-3</v>
      </c>
      <c r="C103" s="270">
        <f t="shared" si="9"/>
        <v>7.1851025041186987E-3</v>
      </c>
      <c r="D103" s="270">
        <f t="shared" si="9"/>
        <v>9.7097435852091223E-3</v>
      </c>
      <c r="E103" s="270">
        <f t="shared" si="9"/>
        <v>1.2831568344978572E-2</v>
      </c>
      <c r="F103" s="270">
        <f t="shared" si="9"/>
        <v>1.3609171808139219E-2</v>
      </c>
      <c r="G103" s="270">
        <f t="shared" si="9"/>
        <v>1.5421961872711195E-2</v>
      </c>
      <c r="H103" s="270">
        <f t="shared" si="9"/>
        <v>1.7370509165098316E-2</v>
      </c>
      <c r="I103" s="270">
        <f t="shared" si="9"/>
        <v>1.6841161797908198E-2</v>
      </c>
      <c r="J103" s="270">
        <f t="shared" si="9"/>
        <v>2.0611980786997261E-2</v>
      </c>
      <c r="K103" s="270">
        <f t="shared" si="9"/>
        <v>2.3852759039629665E-2</v>
      </c>
      <c r="L103" s="270">
        <f t="shared" si="9"/>
        <v>1.3869618413502725E-2</v>
      </c>
      <c r="M103" s="270">
        <f t="shared" si="9"/>
        <v>1.5860348780911721E-2</v>
      </c>
      <c r="N103" s="270">
        <f t="shared" si="9"/>
        <v>1.6133139452958127E-2</v>
      </c>
      <c r="O103" s="270">
        <f t="shared" si="9"/>
        <v>1.9534338851493492E-2</v>
      </c>
      <c r="P103" s="270">
        <f t="shared" si="9"/>
        <v>2.1436016181949069E-2</v>
      </c>
      <c r="Q103" s="270">
        <f t="shared" si="9"/>
        <v>1.9405678668580634E-2</v>
      </c>
      <c r="R103" s="270">
        <f t="shared" si="9"/>
        <v>2.2335750510248747E-2</v>
      </c>
      <c r="S103" s="270">
        <f t="shared" si="9"/>
        <v>2.5107104618593112E-2</v>
      </c>
      <c r="T103" s="270">
        <f t="shared" si="9"/>
        <v>2.5936147333339488E-2</v>
      </c>
      <c r="U103" s="270">
        <f t="shared" si="9"/>
        <v>2.5451022519042382E-2</v>
      </c>
      <c r="V103" s="270">
        <f t="shared" si="9"/>
        <v>2.6755461911498531E-2</v>
      </c>
      <c r="W103" s="270">
        <f t="shared" si="9"/>
        <v>2.8097702039752172E-2</v>
      </c>
      <c r="DA103" s="78"/>
    </row>
    <row r="104" spans="1:105" ht="12" customHeight="1" x14ac:dyDescent="0.3">
      <c r="A104" s="203" t="s">
        <v>1855</v>
      </c>
      <c r="B104" s="271">
        <f t="shared" ref="B104:W104" si="10">IF(B$16=0,0,B$16/B$5)</f>
        <v>0</v>
      </c>
      <c r="C104" s="271">
        <f t="shared" si="10"/>
        <v>0</v>
      </c>
      <c r="D104" s="271">
        <f t="shared" si="10"/>
        <v>0</v>
      </c>
      <c r="E104" s="271">
        <f t="shared" si="10"/>
        <v>0</v>
      </c>
      <c r="F104" s="271">
        <f t="shared" si="10"/>
        <v>0</v>
      </c>
      <c r="G104" s="271">
        <f t="shared" si="10"/>
        <v>0</v>
      </c>
      <c r="H104" s="271">
        <f t="shared" si="10"/>
        <v>0</v>
      </c>
      <c r="I104" s="271">
        <f t="shared" si="10"/>
        <v>0</v>
      </c>
      <c r="J104" s="271">
        <f t="shared" si="10"/>
        <v>0</v>
      </c>
      <c r="K104" s="271">
        <f t="shared" si="10"/>
        <v>0</v>
      </c>
      <c r="L104" s="271">
        <f t="shared" si="10"/>
        <v>0</v>
      </c>
      <c r="M104" s="271">
        <f t="shared" si="10"/>
        <v>0</v>
      </c>
      <c r="N104" s="271">
        <f t="shared" si="10"/>
        <v>0</v>
      </c>
      <c r="O104" s="271">
        <f t="shared" si="10"/>
        <v>0</v>
      </c>
      <c r="P104" s="271">
        <f t="shared" si="10"/>
        <v>0</v>
      </c>
      <c r="Q104" s="271">
        <f t="shared" si="10"/>
        <v>0</v>
      </c>
      <c r="R104" s="271">
        <f t="shared" si="10"/>
        <v>0</v>
      </c>
      <c r="S104" s="271">
        <f t="shared" si="10"/>
        <v>0</v>
      </c>
      <c r="T104" s="271">
        <f t="shared" si="10"/>
        <v>0</v>
      </c>
      <c r="U104" s="271">
        <f t="shared" si="10"/>
        <v>0</v>
      </c>
      <c r="V104" s="271">
        <f t="shared" si="10"/>
        <v>0</v>
      </c>
      <c r="W104" s="271">
        <f t="shared" si="10"/>
        <v>0</v>
      </c>
      <c r="DA104" s="79"/>
    </row>
    <row r="105" spans="1:105" ht="12" customHeight="1" x14ac:dyDescent="0.3">
      <c r="A105" s="203" t="s">
        <v>1857</v>
      </c>
      <c r="B105" s="271">
        <f t="shared" ref="B105:W105" si="11">IF(B$17=0,0,B$17/B$5)</f>
        <v>0.9913069938844763</v>
      </c>
      <c r="C105" s="271">
        <f t="shared" si="11"/>
        <v>0.99281489749588125</v>
      </c>
      <c r="D105" s="271">
        <f t="shared" si="11"/>
        <v>0.99029025641479151</v>
      </c>
      <c r="E105" s="271">
        <f t="shared" si="11"/>
        <v>0.98716843165502133</v>
      </c>
      <c r="F105" s="271">
        <f t="shared" si="11"/>
        <v>0.98639082819186086</v>
      </c>
      <c r="G105" s="271">
        <f t="shared" si="11"/>
        <v>0.98457803812728895</v>
      </c>
      <c r="H105" s="271">
        <f t="shared" si="11"/>
        <v>0.9826294908349017</v>
      </c>
      <c r="I105" s="271">
        <f t="shared" si="11"/>
        <v>0.98315883820209193</v>
      </c>
      <c r="J105" s="271">
        <f t="shared" si="11"/>
        <v>0.97938801921300311</v>
      </c>
      <c r="K105" s="271">
        <f t="shared" si="11"/>
        <v>0.97614724096037042</v>
      </c>
      <c r="L105" s="271">
        <f t="shared" si="11"/>
        <v>0.98613038158649713</v>
      </c>
      <c r="M105" s="271">
        <f t="shared" si="11"/>
        <v>0.98413965121908831</v>
      </c>
      <c r="N105" s="271">
        <f t="shared" si="11"/>
        <v>0.98386686054704175</v>
      </c>
      <c r="O105" s="271">
        <f t="shared" si="11"/>
        <v>0.98046566114850653</v>
      </c>
      <c r="P105" s="271">
        <f t="shared" si="11"/>
        <v>0.97856398381805076</v>
      </c>
      <c r="Q105" s="271">
        <f t="shared" si="11"/>
        <v>0.98059432133141944</v>
      </c>
      <c r="R105" s="271">
        <f t="shared" si="11"/>
        <v>0.97766424948975128</v>
      </c>
      <c r="S105" s="271">
        <f t="shared" si="11"/>
        <v>0.97489289538140689</v>
      </c>
      <c r="T105" s="271">
        <f t="shared" si="11"/>
        <v>0.9740638526666604</v>
      </c>
      <c r="U105" s="271">
        <f t="shared" si="11"/>
        <v>0.97454897748095748</v>
      </c>
      <c r="V105" s="271">
        <f t="shared" si="11"/>
        <v>0.97324453808850142</v>
      </c>
      <c r="W105" s="271">
        <f t="shared" si="11"/>
        <v>0.97190229796024752</v>
      </c>
      <c r="DA105" s="79"/>
    </row>
    <row r="106" spans="1:105" ht="12" customHeight="1" x14ac:dyDescent="0.3">
      <c r="A106" s="62" t="s">
        <v>1858</v>
      </c>
      <c r="B106" s="320">
        <f t="shared" ref="B106:W106" si="12">IF(B$18=0,0,B$18/B$5)</f>
        <v>0.9913069938844763</v>
      </c>
      <c r="C106" s="320">
        <f t="shared" si="12"/>
        <v>0.99281489749588125</v>
      </c>
      <c r="D106" s="320">
        <f t="shared" si="12"/>
        <v>0.99029025641479151</v>
      </c>
      <c r="E106" s="320">
        <f t="shared" si="12"/>
        <v>0.98716843165502133</v>
      </c>
      <c r="F106" s="320">
        <f t="shared" si="12"/>
        <v>0.98639082819186086</v>
      </c>
      <c r="G106" s="320">
        <f t="shared" si="12"/>
        <v>0.98457803812728895</v>
      </c>
      <c r="H106" s="320">
        <f t="shared" si="12"/>
        <v>0.9826294908349017</v>
      </c>
      <c r="I106" s="320">
        <f t="shared" si="12"/>
        <v>0.98315883820209193</v>
      </c>
      <c r="J106" s="320">
        <f t="shared" si="12"/>
        <v>0.97938801921300311</v>
      </c>
      <c r="K106" s="320">
        <f t="shared" si="12"/>
        <v>0.97614724096037042</v>
      </c>
      <c r="L106" s="320">
        <f t="shared" si="12"/>
        <v>0.98613038158649713</v>
      </c>
      <c r="M106" s="320">
        <f t="shared" si="12"/>
        <v>0.98413965121908831</v>
      </c>
      <c r="N106" s="320">
        <f t="shared" si="12"/>
        <v>0.98386686054704175</v>
      </c>
      <c r="O106" s="320">
        <f t="shared" si="12"/>
        <v>0.98046566114850653</v>
      </c>
      <c r="P106" s="320">
        <f t="shared" si="12"/>
        <v>0.97856398381805076</v>
      </c>
      <c r="Q106" s="320">
        <f t="shared" si="12"/>
        <v>0.98059432133141944</v>
      </c>
      <c r="R106" s="320">
        <f t="shared" si="12"/>
        <v>0.97766424948975128</v>
      </c>
      <c r="S106" s="320">
        <f t="shared" si="12"/>
        <v>0.97489289538140689</v>
      </c>
      <c r="T106" s="320">
        <f t="shared" si="12"/>
        <v>0.9740638526666604</v>
      </c>
      <c r="U106" s="320">
        <f t="shared" si="12"/>
        <v>0.97454897748095748</v>
      </c>
      <c r="V106" s="320">
        <f t="shared" si="12"/>
        <v>0.97324453808850142</v>
      </c>
      <c r="W106" s="320">
        <f t="shared" si="12"/>
        <v>0.97190229796024752</v>
      </c>
      <c r="DA106" s="141"/>
    </row>
    <row r="107" spans="1:105" ht="12" customHeight="1" x14ac:dyDescent="0.3">
      <c r="A107" s="62" t="s">
        <v>1870</v>
      </c>
      <c r="B107" s="320">
        <f t="shared" ref="B107:W107" si="13">IF(B$29=0,0,B$29/B$5)</f>
        <v>0</v>
      </c>
      <c r="C107" s="320">
        <f t="shared" si="13"/>
        <v>0</v>
      </c>
      <c r="D107" s="320">
        <f t="shared" si="13"/>
        <v>0</v>
      </c>
      <c r="E107" s="320">
        <f t="shared" si="13"/>
        <v>0</v>
      </c>
      <c r="F107" s="320">
        <f t="shared" si="13"/>
        <v>0</v>
      </c>
      <c r="G107" s="320">
        <f t="shared" si="13"/>
        <v>0</v>
      </c>
      <c r="H107" s="320">
        <f t="shared" si="13"/>
        <v>0</v>
      </c>
      <c r="I107" s="320">
        <f t="shared" si="13"/>
        <v>0</v>
      </c>
      <c r="J107" s="320">
        <f t="shared" si="13"/>
        <v>0</v>
      </c>
      <c r="K107" s="320">
        <f t="shared" si="13"/>
        <v>0</v>
      </c>
      <c r="L107" s="320">
        <f t="shared" si="13"/>
        <v>0</v>
      </c>
      <c r="M107" s="320">
        <f t="shared" si="13"/>
        <v>0</v>
      </c>
      <c r="N107" s="320">
        <f t="shared" si="13"/>
        <v>0</v>
      </c>
      <c r="O107" s="320">
        <f t="shared" si="13"/>
        <v>0</v>
      </c>
      <c r="P107" s="320">
        <f t="shared" si="13"/>
        <v>0</v>
      </c>
      <c r="Q107" s="320">
        <f t="shared" si="13"/>
        <v>0</v>
      </c>
      <c r="R107" s="320">
        <f t="shared" si="13"/>
        <v>0</v>
      </c>
      <c r="S107" s="320">
        <f t="shared" si="13"/>
        <v>0</v>
      </c>
      <c r="T107" s="320">
        <f t="shared" si="13"/>
        <v>0</v>
      </c>
      <c r="U107" s="320">
        <f t="shared" si="13"/>
        <v>0</v>
      </c>
      <c r="V107" s="320">
        <f t="shared" si="13"/>
        <v>0</v>
      </c>
      <c r="W107" s="320">
        <f t="shared" si="13"/>
        <v>0</v>
      </c>
      <c r="DA107" s="141"/>
    </row>
    <row r="108" spans="1:105" ht="12" customHeight="1" x14ac:dyDescent="0.3">
      <c r="A108" s="41" t="s">
        <v>1872</v>
      </c>
      <c r="B108" s="321">
        <f t="shared" ref="B108:W108" si="14">IF(B$30=0,0,B$30/B$5)</f>
        <v>0</v>
      </c>
      <c r="C108" s="321">
        <f t="shared" si="14"/>
        <v>0</v>
      </c>
      <c r="D108" s="321">
        <f t="shared" si="14"/>
        <v>0</v>
      </c>
      <c r="E108" s="321">
        <f t="shared" si="14"/>
        <v>0</v>
      </c>
      <c r="F108" s="321">
        <f t="shared" si="14"/>
        <v>0</v>
      </c>
      <c r="G108" s="321">
        <f t="shared" si="14"/>
        <v>0</v>
      </c>
      <c r="H108" s="321">
        <f t="shared" si="14"/>
        <v>0</v>
      </c>
      <c r="I108" s="321">
        <f t="shared" si="14"/>
        <v>0</v>
      </c>
      <c r="J108" s="321">
        <f t="shared" si="14"/>
        <v>0</v>
      </c>
      <c r="K108" s="321">
        <f t="shared" si="14"/>
        <v>0</v>
      </c>
      <c r="L108" s="321">
        <f t="shared" si="14"/>
        <v>0</v>
      </c>
      <c r="M108" s="321">
        <f t="shared" si="14"/>
        <v>0</v>
      </c>
      <c r="N108" s="321">
        <f t="shared" si="14"/>
        <v>0</v>
      </c>
      <c r="O108" s="321">
        <f t="shared" si="14"/>
        <v>0</v>
      </c>
      <c r="P108" s="321">
        <f t="shared" si="14"/>
        <v>0</v>
      </c>
      <c r="Q108" s="321">
        <f t="shared" si="14"/>
        <v>0</v>
      </c>
      <c r="R108" s="321">
        <f t="shared" si="14"/>
        <v>0</v>
      </c>
      <c r="S108" s="321">
        <f t="shared" si="14"/>
        <v>0</v>
      </c>
      <c r="T108" s="321">
        <f t="shared" si="14"/>
        <v>0</v>
      </c>
      <c r="U108" s="321">
        <f t="shared" si="14"/>
        <v>0</v>
      </c>
      <c r="V108" s="321">
        <f t="shared" si="14"/>
        <v>0</v>
      </c>
      <c r="W108" s="321">
        <f t="shared" si="14"/>
        <v>0</v>
      </c>
      <c r="DA108" s="82"/>
    </row>
    <row r="109" spans="1:105" ht="12" customHeight="1" x14ac:dyDescent="0.3">
      <c r="J109" s="131"/>
    </row>
    <row r="110" spans="1:105" ht="12" customHeight="1" x14ac:dyDescent="0.3">
      <c r="A110" s="35" t="s">
        <v>53</v>
      </c>
      <c r="B110" s="234">
        <f t="shared" ref="B110:W110" si="15">SUM(B$111:B$115,B$117:B$118,B$120:B$121,B$123:B$124)</f>
        <v>1</v>
      </c>
      <c r="C110" s="234">
        <f t="shared" si="15"/>
        <v>0.99999999999999989</v>
      </c>
      <c r="D110" s="234">
        <f t="shared" si="15"/>
        <v>1</v>
      </c>
      <c r="E110" s="234">
        <f t="shared" si="15"/>
        <v>1</v>
      </c>
      <c r="F110" s="234">
        <f t="shared" si="15"/>
        <v>1</v>
      </c>
      <c r="G110" s="234">
        <f t="shared" si="15"/>
        <v>1.0000000000000004</v>
      </c>
      <c r="H110" s="234">
        <f t="shared" si="15"/>
        <v>1.0000000000000002</v>
      </c>
      <c r="I110" s="234">
        <f t="shared" si="15"/>
        <v>0.99999999999999989</v>
      </c>
      <c r="J110" s="234">
        <f t="shared" si="15"/>
        <v>0.99999999999999978</v>
      </c>
      <c r="K110" s="234">
        <f t="shared" si="15"/>
        <v>1.0000000000000002</v>
      </c>
      <c r="L110" s="234">
        <f t="shared" si="15"/>
        <v>0.99999999999999989</v>
      </c>
      <c r="M110" s="234">
        <f t="shared" si="15"/>
        <v>0.99999999999999989</v>
      </c>
      <c r="N110" s="234">
        <f t="shared" si="15"/>
        <v>0.99999999999999978</v>
      </c>
      <c r="O110" s="234">
        <f t="shared" si="15"/>
        <v>1</v>
      </c>
      <c r="P110" s="234">
        <f t="shared" si="15"/>
        <v>1.0000000000000004</v>
      </c>
      <c r="Q110" s="234">
        <f t="shared" si="15"/>
        <v>1.0000000000000002</v>
      </c>
      <c r="R110" s="234">
        <f t="shared" si="15"/>
        <v>1.0000000000000002</v>
      </c>
      <c r="S110" s="234">
        <f t="shared" si="15"/>
        <v>0.99999999999999989</v>
      </c>
      <c r="T110" s="234">
        <f t="shared" si="15"/>
        <v>1.0000000000000002</v>
      </c>
      <c r="U110" s="234">
        <f t="shared" si="15"/>
        <v>0.99999999999999989</v>
      </c>
      <c r="V110" s="234">
        <f t="shared" si="15"/>
        <v>0.99999999999999989</v>
      </c>
      <c r="W110" s="234">
        <f t="shared" si="15"/>
        <v>1</v>
      </c>
      <c r="DA110" s="95"/>
    </row>
    <row r="111" spans="1:105" ht="12" customHeight="1" x14ac:dyDescent="0.3">
      <c r="A111" s="55" t="s">
        <v>92</v>
      </c>
      <c r="B111" s="301">
        <f t="shared" ref="B111:W111" si="16">IF(B$33=0,0,B$33/B$32)</f>
        <v>0</v>
      </c>
      <c r="C111" s="301">
        <f t="shared" si="16"/>
        <v>0</v>
      </c>
      <c r="D111" s="301">
        <f t="shared" si="16"/>
        <v>0</v>
      </c>
      <c r="E111" s="301">
        <f t="shared" si="16"/>
        <v>0</v>
      </c>
      <c r="F111" s="301">
        <f t="shared" si="16"/>
        <v>0</v>
      </c>
      <c r="G111" s="301">
        <f t="shared" si="16"/>
        <v>0</v>
      </c>
      <c r="H111" s="301">
        <f t="shared" si="16"/>
        <v>0</v>
      </c>
      <c r="I111" s="301">
        <f t="shared" si="16"/>
        <v>0</v>
      </c>
      <c r="J111" s="301">
        <f t="shared" si="16"/>
        <v>0</v>
      </c>
      <c r="K111" s="301">
        <f t="shared" si="16"/>
        <v>0</v>
      </c>
      <c r="L111" s="301">
        <f t="shared" si="16"/>
        <v>0</v>
      </c>
      <c r="M111" s="301">
        <f t="shared" si="16"/>
        <v>0</v>
      </c>
      <c r="N111" s="301">
        <f t="shared" si="16"/>
        <v>0</v>
      </c>
      <c r="O111" s="301">
        <f t="shared" si="16"/>
        <v>0</v>
      </c>
      <c r="P111" s="301">
        <f t="shared" si="16"/>
        <v>0</v>
      </c>
      <c r="Q111" s="301">
        <f t="shared" si="16"/>
        <v>0</v>
      </c>
      <c r="R111" s="301">
        <f t="shared" si="16"/>
        <v>0</v>
      </c>
      <c r="S111" s="301">
        <f t="shared" si="16"/>
        <v>0</v>
      </c>
      <c r="T111" s="301">
        <f t="shared" si="16"/>
        <v>0</v>
      </c>
      <c r="U111" s="301">
        <f t="shared" si="16"/>
        <v>0</v>
      </c>
      <c r="V111" s="301">
        <f t="shared" si="16"/>
        <v>0</v>
      </c>
      <c r="W111" s="301">
        <f t="shared" si="16"/>
        <v>0</v>
      </c>
      <c r="DA111" s="67"/>
    </row>
    <row r="112" spans="1:105" ht="12" customHeight="1" x14ac:dyDescent="0.3">
      <c r="A112" s="202" t="s">
        <v>93</v>
      </c>
      <c r="B112" s="235">
        <f t="shared" ref="B112:W112" si="17">IF(B$34=0,0,B$34/B$32)</f>
        <v>0</v>
      </c>
      <c r="C112" s="235">
        <f t="shared" si="17"/>
        <v>0</v>
      </c>
      <c r="D112" s="235">
        <f t="shared" si="17"/>
        <v>0</v>
      </c>
      <c r="E112" s="235">
        <f t="shared" si="17"/>
        <v>0</v>
      </c>
      <c r="F112" s="235">
        <f t="shared" si="17"/>
        <v>0</v>
      </c>
      <c r="G112" s="235">
        <f t="shared" si="17"/>
        <v>0</v>
      </c>
      <c r="H112" s="235">
        <f t="shared" si="17"/>
        <v>0</v>
      </c>
      <c r="I112" s="235">
        <f t="shared" si="17"/>
        <v>0</v>
      </c>
      <c r="J112" s="235">
        <f t="shared" si="17"/>
        <v>0</v>
      </c>
      <c r="K112" s="235">
        <f t="shared" si="17"/>
        <v>0</v>
      </c>
      <c r="L112" s="235">
        <f t="shared" si="17"/>
        <v>0</v>
      </c>
      <c r="M112" s="235">
        <f t="shared" si="17"/>
        <v>0</v>
      </c>
      <c r="N112" s="235">
        <f t="shared" si="17"/>
        <v>0</v>
      </c>
      <c r="O112" s="235">
        <f t="shared" si="17"/>
        <v>0</v>
      </c>
      <c r="P112" s="235">
        <f t="shared" si="17"/>
        <v>0</v>
      </c>
      <c r="Q112" s="235">
        <f t="shared" si="17"/>
        <v>0</v>
      </c>
      <c r="R112" s="235">
        <f t="shared" si="17"/>
        <v>0</v>
      </c>
      <c r="S112" s="235">
        <f t="shared" si="17"/>
        <v>0</v>
      </c>
      <c r="T112" s="235">
        <f t="shared" si="17"/>
        <v>0</v>
      </c>
      <c r="U112" s="235">
        <f t="shared" si="17"/>
        <v>0</v>
      </c>
      <c r="V112" s="235">
        <f t="shared" si="17"/>
        <v>0</v>
      </c>
      <c r="W112" s="235">
        <f t="shared" si="17"/>
        <v>0</v>
      </c>
      <c r="DA112" s="174"/>
    </row>
    <row r="113" spans="1:105" ht="12" customHeight="1" x14ac:dyDescent="0.3">
      <c r="A113" s="202" t="s">
        <v>94</v>
      </c>
      <c r="B113" s="235">
        <f t="shared" ref="B113:W113" si="18">IF(B$35=0,0,B$35/B$32)</f>
        <v>0</v>
      </c>
      <c r="C113" s="235">
        <f t="shared" si="18"/>
        <v>0</v>
      </c>
      <c r="D113" s="235">
        <f t="shared" si="18"/>
        <v>0</v>
      </c>
      <c r="E113" s="235">
        <f t="shared" si="18"/>
        <v>0</v>
      </c>
      <c r="F113" s="235">
        <f t="shared" si="18"/>
        <v>0</v>
      </c>
      <c r="G113" s="235">
        <f t="shared" si="18"/>
        <v>0</v>
      </c>
      <c r="H113" s="235">
        <f t="shared" si="18"/>
        <v>0</v>
      </c>
      <c r="I113" s="235">
        <f t="shared" si="18"/>
        <v>0</v>
      </c>
      <c r="J113" s="235">
        <f t="shared" si="18"/>
        <v>0</v>
      </c>
      <c r="K113" s="235">
        <f t="shared" si="18"/>
        <v>0</v>
      </c>
      <c r="L113" s="235">
        <f t="shared" si="18"/>
        <v>0</v>
      </c>
      <c r="M113" s="235">
        <f t="shared" si="18"/>
        <v>0</v>
      </c>
      <c r="N113" s="235">
        <f t="shared" si="18"/>
        <v>0</v>
      </c>
      <c r="O113" s="235">
        <f t="shared" si="18"/>
        <v>0</v>
      </c>
      <c r="P113" s="235">
        <f t="shared" si="18"/>
        <v>0</v>
      </c>
      <c r="Q113" s="235">
        <f t="shared" si="18"/>
        <v>0</v>
      </c>
      <c r="R113" s="235">
        <f t="shared" si="18"/>
        <v>0</v>
      </c>
      <c r="S113" s="235">
        <f t="shared" si="18"/>
        <v>0</v>
      </c>
      <c r="T113" s="235">
        <f t="shared" si="18"/>
        <v>0</v>
      </c>
      <c r="U113" s="235">
        <f t="shared" si="18"/>
        <v>0</v>
      </c>
      <c r="V113" s="235">
        <f t="shared" si="18"/>
        <v>0</v>
      </c>
      <c r="W113" s="235">
        <f t="shared" si="18"/>
        <v>0</v>
      </c>
      <c r="DA113" s="174"/>
    </row>
    <row r="114" spans="1:105" ht="12" customHeight="1" x14ac:dyDescent="0.3">
      <c r="A114" s="202" t="s">
        <v>95</v>
      </c>
      <c r="B114" s="235">
        <f t="shared" ref="B114:W114" si="19">IF(B$36=0,0,B$36/B$32)</f>
        <v>0</v>
      </c>
      <c r="C114" s="235">
        <f t="shared" si="19"/>
        <v>0</v>
      </c>
      <c r="D114" s="235">
        <f t="shared" si="19"/>
        <v>0</v>
      </c>
      <c r="E114" s="235">
        <f t="shared" si="19"/>
        <v>0</v>
      </c>
      <c r="F114" s="235">
        <f t="shared" si="19"/>
        <v>0</v>
      </c>
      <c r="G114" s="235">
        <f t="shared" si="19"/>
        <v>0</v>
      </c>
      <c r="H114" s="235">
        <f t="shared" si="19"/>
        <v>0</v>
      </c>
      <c r="I114" s="235">
        <f t="shared" si="19"/>
        <v>0</v>
      </c>
      <c r="J114" s="235">
        <f t="shared" si="19"/>
        <v>0</v>
      </c>
      <c r="K114" s="235">
        <f t="shared" si="19"/>
        <v>0</v>
      </c>
      <c r="L114" s="235">
        <f t="shared" si="19"/>
        <v>0</v>
      </c>
      <c r="M114" s="235">
        <f t="shared" si="19"/>
        <v>0</v>
      </c>
      <c r="N114" s="235">
        <f t="shared" si="19"/>
        <v>0</v>
      </c>
      <c r="O114" s="235">
        <f t="shared" si="19"/>
        <v>0</v>
      </c>
      <c r="P114" s="235">
        <f t="shared" si="19"/>
        <v>0</v>
      </c>
      <c r="Q114" s="235">
        <f t="shared" si="19"/>
        <v>0</v>
      </c>
      <c r="R114" s="235">
        <f t="shared" si="19"/>
        <v>0</v>
      </c>
      <c r="S114" s="235">
        <f t="shared" si="19"/>
        <v>0</v>
      </c>
      <c r="T114" s="235">
        <f t="shared" si="19"/>
        <v>0</v>
      </c>
      <c r="U114" s="235">
        <f t="shared" si="19"/>
        <v>0</v>
      </c>
      <c r="V114" s="235">
        <f t="shared" si="19"/>
        <v>0</v>
      </c>
      <c r="W114" s="235">
        <f t="shared" si="19"/>
        <v>0</v>
      </c>
      <c r="DA114" s="174"/>
    </row>
    <row r="115" spans="1:105" ht="12" customHeight="1" x14ac:dyDescent="0.3">
      <c r="A115" s="56" t="s">
        <v>96</v>
      </c>
      <c r="B115" s="302">
        <f t="shared" ref="B115:W115" si="20">IF(B$37=0,0,B$37/B$32)</f>
        <v>6.6632889185788777E-3</v>
      </c>
      <c r="C115" s="302">
        <f t="shared" si="20"/>
        <v>5.5055081335431723E-3</v>
      </c>
      <c r="D115" s="302">
        <f t="shared" si="20"/>
        <v>7.4444126291119605E-3</v>
      </c>
      <c r="E115" s="302">
        <f t="shared" si="20"/>
        <v>9.8451411997490679E-3</v>
      </c>
      <c r="F115" s="302">
        <f t="shared" si="20"/>
        <v>1.044367941672502E-2</v>
      </c>
      <c r="G115" s="302">
        <f t="shared" si="20"/>
        <v>1.1839875861609511E-2</v>
      </c>
      <c r="H115" s="302">
        <f t="shared" si="20"/>
        <v>1.3341963728442574E-2</v>
      </c>
      <c r="I115" s="302">
        <f t="shared" si="20"/>
        <v>1.2933766010680138E-2</v>
      </c>
      <c r="J115" s="302">
        <f t="shared" si="20"/>
        <v>1.584379880450117E-2</v>
      </c>
      <c r="K115" s="302">
        <f t="shared" si="20"/>
        <v>1.8348931402438335E-2</v>
      </c>
      <c r="L115" s="302">
        <f t="shared" si="20"/>
        <v>1.0644199881022687E-2</v>
      </c>
      <c r="M115" s="302">
        <f t="shared" si="20"/>
        <v>1.2177697292588382E-2</v>
      </c>
      <c r="N115" s="302">
        <f t="shared" si="20"/>
        <v>1.2387945356982608E-2</v>
      </c>
      <c r="O115" s="302">
        <f t="shared" si="20"/>
        <v>1.5011627398701139E-2</v>
      </c>
      <c r="P115" s="302">
        <f t="shared" si="20"/>
        <v>1.6480417283024899E-2</v>
      </c>
      <c r="Q115" s="302">
        <f t="shared" si="20"/>
        <v>1.4912302359445597E-2</v>
      </c>
      <c r="R115" s="302">
        <f t="shared" si="20"/>
        <v>1.7175801012611173E-2</v>
      </c>
      <c r="S115" s="302">
        <f t="shared" si="20"/>
        <v>1.9319575371652922E-2</v>
      </c>
      <c r="T115" s="302">
        <f t="shared" si="20"/>
        <v>1.9961425444292007E-2</v>
      </c>
      <c r="U115" s="302">
        <f t="shared" si="20"/>
        <v>1.958580822354437E-2</v>
      </c>
      <c r="V115" s="302">
        <f t="shared" si="20"/>
        <v>2.0595991257344608E-2</v>
      </c>
      <c r="W115" s="302">
        <f t="shared" si="20"/>
        <v>2.1636098870748438E-2</v>
      </c>
      <c r="DA115" s="68"/>
    </row>
    <row r="116" spans="1:105" ht="12" customHeight="1" x14ac:dyDescent="0.3">
      <c r="A116" s="203" t="s">
        <v>1885</v>
      </c>
      <c r="B116" s="303">
        <f t="shared" ref="B116:W116" si="21">IF(B$43=0,0,B$43/B$32)</f>
        <v>2.8792368437142658E-2</v>
      </c>
      <c r="C116" s="303">
        <f t="shared" si="21"/>
        <v>2.8825927300477013E-2</v>
      </c>
      <c r="D116" s="303">
        <f t="shared" si="21"/>
        <v>2.8769727170170664E-2</v>
      </c>
      <c r="E116" s="303">
        <f t="shared" si="21"/>
        <v>2.8700140834789896E-2</v>
      </c>
      <c r="F116" s="303">
        <f t="shared" si="21"/>
        <v>2.868279190096451E-2</v>
      </c>
      <c r="G116" s="303">
        <f t="shared" si="21"/>
        <v>2.8642322438793954E-2</v>
      </c>
      <c r="H116" s="303">
        <f t="shared" si="21"/>
        <v>2.859878366004515E-2</v>
      </c>
      <c r="I116" s="303">
        <f t="shared" si="21"/>
        <v>2.8610615477951306E-2</v>
      </c>
      <c r="J116" s="303">
        <f t="shared" si="21"/>
        <v>2.8526266701318807E-2</v>
      </c>
      <c r="K116" s="303">
        <f t="shared" si="21"/>
        <v>2.8453654162248179E-2</v>
      </c>
      <c r="L116" s="303">
        <f t="shared" si="21"/>
        <v>2.8676979713593547E-2</v>
      </c>
      <c r="M116" s="303">
        <f t="shared" si="21"/>
        <v>2.8632530513258304E-2</v>
      </c>
      <c r="N116" s="303">
        <f t="shared" si="21"/>
        <v>2.8626436366464274E-2</v>
      </c>
      <c r="O116" s="303">
        <f t="shared" si="21"/>
        <v>2.8550387611631853E-2</v>
      </c>
      <c r="P116" s="303">
        <f t="shared" si="21"/>
        <v>2.8507813991796391E-2</v>
      </c>
      <c r="Q116" s="303">
        <f t="shared" si="21"/>
        <v>2.8553266598276946E-2</v>
      </c>
      <c r="R116" s="303">
        <f t="shared" si="21"/>
        <v>2.8487657941663445E-2</v>
      </c>
      <c r="S116" s="303">
        <f t="shared" si="21"/>
        <v>2.8425519554444854E-2</v>
      </c>
      <c r="T116" s="303">
        <f t="shared" si="21"/>
        <v>2.8406915204513283E-2</v>
      </c>
      <c r="U116" s="303">
        <f t="shared" si="21"/>
        <v>2.8417802660187147E-2</v>
      </c>
      <c r="V116" s="303">
        <f t="shared" si="21"/>
        <v>2.838852199254074E-2</v>
      </c>
      <c r="W116" s="303">
        <f t="shared" si="21"/>
        <v>2.8358373945775409E-2</v>
      </c>
      <c r="DA116" s="175"/>
    </row>
    <row r="117" spans="1:105" ht="12" customHeight="1" x14ac:dyDescent="0.3">
      <c r="A117" s="62" t="s">
        <v>1886</v>
      </c>
      <c r="B117" s="304">
        <f t="shared" ref="B117:W117" si="22">IF(B$44=0,0,B$44/B$32)</f>
        <v>2.8792368437142658E-2</v>
      </c>
      <c r="C117" s="304">
        <f t="shared" si="22"/>
        <v>2.8825927300477013E-2</v>
      </c>
      <c r="D117" s="304">
        <f t="shared" si="22"/>
        <v>2.8769727170170664E-2</v>
      </c>
      <c r="E117" s="304">
        <f t="shared" si="22"/>
        <v>2.8700140834789896E-2</v>
      </c>
      <c r="F117" s="304">
        <f t="shared" si="22"/>
        <v>2.868279190096451E-2</v>
      </c>
      <c r="G117" s="304">
        <f t="shared" si="22"/>
        <v>2.8642322438793954E-2</v>
      </c>
      <c r="H117" s="304">
        <f t="shared" si="22"/>
        <v>2.859878366004515E-2</v>
      </c>
      <c r="I117" s="304">
        <f t="shared" si="22"/>
        <v>2.8610615477951306E-2</v>
      </c>
      <c r="J117" s="304">
        <f t="shared" si="22"/>
        <v>2.8526266701318807E-2</v>
      </c>
      <c r="K117" s="304">
        <f t="shared" si="22"/>
        <v>2.8453654162248179E-2</v>
      </c>
      <c r="L117" s="304">
        <f t="shared" si="22"/>
        <v>2.8676979713593547E-2</v>
      </c>
      <c r="M117" s="304">
        <f t="shared" si="22"/>
        <v>2.8632530513258304E-2</v>
      </c>
      <c r="N117" s="304">
        <f t="shared" si="22"/>
        <v>2.8626436366464274E-2</v>
      </c>
      <c r="O117" s="304">
        <f t="shared" si="22"/>
        <v>2.8550387611631853E-2</v>
      </c>
      <c r="P117" s="304">
        <f t="shared" si="22"/>
        <v>2.8507813991796391E-2</v>
      </c>
      <c r="Q117" s="304">
        <f t="shared" si="22"/>
        <v>2.8553266598276946E-2</v>
      </c>
      <c r="R117" s="304">
        <f t="shared" si="22"/>
        <v>2.8487657941663445E-2</v>
      </c>
      <c r="S117" s="304">
        <f t="shared" si="22"/>
        <v>2.8425519554444854E-2</v>
      </c>
      <c r="T117" s="304">
        <f t="shared" si="22"/>
        <v>2.8406915204513283E-2</v>
      </c>
      <c r="U117" s="304">
        <f t="shared" si="22"/>
        <v>2.8417802660187147E-2</v>
      </c>
      <c r="V117" s="304">
        <f t="shared" si="22"/>
        <v>2.838852199254074E-2</v>
      </c>
      <c r="W117" s="304">
        <f t="shared" si="22"/>
        <v>2.8358373945775409E-2</v>
      </c>
      <c r="DA117" s="72"/>
    </row>
    <row r="118" spans="1:105" ht="12" customHeight="1" x14ac:dyDescent="0.3">
      <c r="A118" s="62" t="s">
        <v>1898</v>
      </c>
      <c r="B118" s="304">
        <f t="shared" ref="B118:W118" si="23">IF(B$55=0,0,B$55/B$32)</f>
        <v>0</v>
      </c>
      <c r="C118" s="304">
        <f t="shared" si="23"/>
        <v>0</v>
      </c>
      <c r="D118" s="304">
        <f t="shared" si="23"/>
        <v>0</v>
      </c>
      <c r="E118" s="304">
        <f t="shared" si="23"/>
        <v>0</v>
      </c>
      <c r="F118" s="304">
        <f t="shared" si="23"/>
        <v>0</v>
      </c>
      <c r="G118" s="304">
        <f t="shared" si="23"/>
        <v>0</v>
      </c>
      <c r="H118" s="304">
        <f t="shared" si="23"/>
        <v>0</v>
      </c>
      <c r="I118" s="304">
        <f t="shared" si="23"/>
        <v>0</v>
      </c>
      <c r="J118" s="304">
        <f t="shared" si="23"/>
        <v>0</v>
      </c>
      <c r="K118" s="304">
        <f t="shared" si="23"/>
        <v>0</v>
      </c>
      <c r="L118" s="304">
        <f t="shared" si="23"/>
        <v>0</v>
      </c>
      <c r="M118" s="304">
        <f t="shared" si="23"/>
        <v>0</v>
      </c>
      <c r="N118" s="304">
        <f t="shared" si="23"/>
        <v>0</v>
      </c>
      <c r="O118" s="304">
        <f t="shared" si="23"/>
        <v>0</v>
      </c>
      <c r="P118" s="304">
        <f t="shared" si="23"/>
        <v>0</v>
      </c>
      <c r="Q118" s="304">
        <f t="shared" si="23"/>
        <v>0</v>
      </c>
      <c r="R118" s="304">
        <f t="shared" si="23"/>
        <v>0</v>
      </c>
      <c r="S118" s="304">
        <f t="shared" si="23"/>
        <v>0</v>
      </c>
      <c r="T118" s="304">
        <f t="shared" si="23"/>
        <v>0</v>
      </c>
      <c r="U118" s="304">
        <f t="shared" si="23"/>
        <v>0</v>
      </c>
      <c r="V118" s="304">
        <f t="shared" si="23"/>
        <v>0</v>
      </c>
      <c r="W118" s="304">
        <f t="shared" si="23"/>
        <v>0</v>
      </c>
      <c r="DA118" s="72"/>
    </row>
    <row r="119" spans="1:105" ht="12" customHeight="1" x14ac:dyDescent="0.3">
      <c r="A119" s="203" t="s">
        <v>1900</v>
      </c>
      <c r="B119" s="303">
        <f t="shared" ref="B119:W119" si="24">IF(B$56=0,0,B$56/B$32)</f>
        <v>0.86377105311427949</v>
      </c>
      <c r="C119" s="303">
        <f t="shared" si="24"/>
        <v>0.86477781901431039</v>
      </c>
      <c r="D119" s="303">
        <f t="shared" si="24"/>
        <v>0.86309181510512023</v>
      </c>
      <c r="E119" s="303">
        <f t="shared" si="24"/>
        <v>0.86100422504369667</v>
      </c>
      <c r="F119" s="303">
        <f t="shared" si="24"/>
        <v>0.86048375702893498</v>
      </c>
      <c r="G119" s="303">
        <f t="shared" si="24"/>
        <v>0.8592696731638183</v>
      </c>
      <c r="H119" s="303">
        <f t="shared" si="24"/>
        <v>0.85796350980135472</v>
      </c>
      <c r="I119" s="303">
        <f t="shared" si="24"/>
        <v>0.85831846433853909</v>
      </c>
      <c r="J119" s="303">
        <f t="shared" si="24"/>
        <v>0.85578800103956421</v>
      </c>
      <c r="K119" s="303">
        <f t="shared" si="24"/>
        <v>0.8536096248674454</v>
      </c>
      <c r="L119" s="303">
        <f t="shared" si="24"/>
        <v>0.86030939140780649</v>
      </c>
      <c r="M119" s="303">
        <f t="shared" si="24"/>
        <v>0.85897591539774942</v>
      </c>
      <c r="N119" s="303">
        <f t="shared" si="24"/>
        <v>0.8587930909939282</v>
      </c>
      <c r="O119" s="303">
        <f t="shared" si="24"/>
        <v>0.85651162834895578</v>
      </c>
      <c r="P119" s="303">
        <f t="shared" si="24"/>
        <v>0.85523441975389192</v>
      </c>
      <c r="Q119" s="303">
        <f t="shared" si="24"/>
        <v>0.8565979979483086</v>
      </c>
      <c r="R119" s="303">
        <f t="shared" si="24"/>
        <v>0.85462973824990374</v>
      </c>
      <c r="S119" s="303">
        <f t="shared" si="24"/>
        <v>0.85276558663334534</v>
      </c>
      <c r="T119" s="303">
        <f t="shared" si="24"/>
        <v>0.85220745613539883</v>
      </c>
      <c r="U119" s="303">
        <f t="shared" si="24"/>
        <v>0.85253407980561369</v>
      </c>
      <c r="V119" s="303">
        <f t="shared" si="24"/>
        <v>0.85165565977622215</v>
      </c>
      <c r="W119" s="303">
        <f t="shared" si="24"/>
        <v>0.85075121837326251</v>
      </c>
      <c r="DA119" s="175"/>
    </row>
    <row r="120" spans="1:105" ht="12" customHeight="1" x14ac:dyDescent="0.3">
      <c r="A120" s="62" t="s">
        <v>1901</v>
      </c>
      <c r="B120" s="304">
        <f t="shared" ref="B120:W120" si="25">IF(B$57=0,0,B$57/B$32)</f>
        <v>0.86377105311427949</v>
      </c>
      <c r="C120" s="304">
        <f t="shared" si="25"/>
        <v>0.86477781901431039</v>
      </c>
      <c r="D120" s="304">
        <f t="shared" si="25"/>
        <v>0.86309181510512023</v>
      </c>
      <c r="E120" s="304">
        <f t="shared" si="25"/>
        <v>0.86100422504369667</v>
      </c>
      <c r="F120" s="304">
        <f t="shared" si="25"/>
        <v>0.86048375702893498</v>
      </c>
      <c r="G120" s="304">
        <f t="shared" si="25"/>
        <v>0.8592696731638183</v>
      </c>
      <c r="H120" s="304">
        <f t="shared" si="25"/>
        <v>0.85796350980135472</v>
      </c>
      <c r="I120" s="304">
        <f t="shared" si="25"/>
        <v>0.85831846433853909</v>
      </c>
      <c r="J120" s="304">
        <f t="shared" si="25"/>
        <v>0.85578800103956421</v>
      </c>
      <c r="K120" s="304">
        <f t="shared" si="25"/>
        <v>0.8536096248674454</v>
      </c>
      <c r="L120" s="304">
        <f t="shared" si="25"/>
        <v>0.86030939140780649</v>
      </c>
      <c r="M120" s="304">
        <f t="shared" si="25"/>
        <v>0.85897591539774942</v>
      </c>
      <c r="N120" s="304">
        <f t="shared" si="25"/>
        <v>0.8587930909939282</v>
      </c>
      <c r="O120" s="304">
        <f t="shared" si="25"/>
        <v>0.85651162834895578</v>
      </c>
      <c r="P120" s="304">
        <f t="shared" si="25"/>
        <v>0.85523441975389192</v>
      </c>
      <c r="Q120" s="304">
        <f t="shared" si="25"/>
        <v>0.8565979979483086</v>
      </c>
      <c r="R120" s="304">
        <f t="shared" si="25"/>
        <v>0.85462973824990374</v>
      </c>
      <c r="S120" s="304">
        <f t="shared" si="25"/>
        <v>0.85276558663334534</v>
      </c>
      <c r="T120" s="304">
        <f t="shared" si="25"/>
        <v>0.85220745613539883</v>
      </c>
      <c r="U120" s="304">
        <f t="shared" si="25"/>
        <v>0.85253407980561369</v>
      </c>
      <c r="V120" s="304">
        <f t="shared" si="25"/>
        <v>0.85165565977622215</v>
      </c>
      <c r="W120" s="304">
        <f t="shared" si="25"/>
        <v>0.85075121837326251</v>
      </c>
      <c r="DA120" s="72"/>
    </row>
    <row r="121" spans="1:105" ht="12" customHeight="1" x14ac:dyDescent="0.3">
      <c r="A121" s="62" t="s">
        <v>1913</v>
      </c>
      <c r="B121" s="304">
        <f t="shared" ref="B121:W121" si="26">IF(B$68=0,0,B$68/B$32)</f>
        <v>0</v>
      </c>
      <c r="C121" s="304">
        <f t="shared" si="26"/>
        <v>0</v>
      </c>
      <c r="D121" s="304">
        <f t="shared" si="26"/>
        <v>0</v>
      </c>
      <c r="E121" s="304">
        <f t="shared" si="26"/>
        <v>0</v>
      </c>
      <c r="F121" s="304">
        <f t="shared" si="26"/>
        <v>0</v>
      </c>
      <c r="G121" s="304">
        <f t="shared" si="26"/>
        <v>0</v>
      </c>
      <c r="H121" s="304">
        <f t="shared" si="26"/>
        <v>0</v>
      </c>
      <c r="I121" s="304">
        <f t="shared" si="26"/>
        <v>0</v>
      </c>
      <c r="J121" s="304">
        <f t="shared" si="26"/>
        <v>0</v>
      </c>
      <c r="K121" s="304">
        <f t="shared" si="26"/>
        <v>0</v>
      </c>
      <c r="L121" s="304">
        <f t="shared" si="26"/>
        <v>0</v>
      </c>
      <c r="M121" s="304">
        <f t="shared" si="26"/>
        <v>0</v>
      </c>
      <c r="N121" s="304">
        <f t="shared" si="26"/>
        <v>0</v>
      </c>
      <c r="O121" s="304">
        <f t="shared" si="26"/>
        <v>0</v>
      </c>
      <c r="P121" s="304">
        <f t="shared" si="26"/>
        <v>0</v>
      </c>
      <c r="Q121" s="304">
        <f t="shared" si="26"/>
        <v>0</v>
      </c>
      <c r="R121" s="304">
        <f t="shared" si="26"/>
        <v>0</v>
      </c>
      <c r="S121" s="304">
        <f t="shared" si="26"/>
        <v>0</v>
      </c>
      <c r="T121" s="304">
        <f t="shared" si="26"/>
        <v>0</v>
      </c>
      <c r="U121" s="304">
        <f t="shared" si="26"/>
        <v>0</v>
      </c>
      <c r="V121" s="304">
        <f t="shared" si="26"/>
        <v>0</v>
      </c>
      <c r="W121" s="304">
        <f t="shared" si="26"/>
        <v>0</v>
      </c>
      <c r="DA121" s="72"/>
    </row>
    <row r="122" spans="1:105" ht="12" customHeight="1" x14ac:dyDescent="0.3">
      <c r="A122" s="203" t="s">
        <v>1915</v>
      </c>
      <c r="B122" s="303">
        <f t="shared" ref="B122:W122" si="27">IF(B$69=0,0,B$69/B$32)</f>
        <v>0.10077328952999902</v>
      </c>
      <c r="C122" s="303">
        <f t="shared" si="27"/>
        <v>0.10089074555166928</v>
      </c>
      <c r="D122" s="303">
        <f t="shared" si="27"/>
        <v>0.1006940450955971</v>
      </c>
      <c r="E122" s="303">
        <f t="shared" si="27"/>
        <v>0.10045049292176435</v>
      </c>
      <c r="F122" s="303">
        <f t="shared" si="27"/>
        <v>0.10038977165337552</v>
      </c>
      <c r="G122" s="303">
        <f t="shared" si="27"/>
        <v>0.10024812853577859</v>
      </c>
      <c r="H122" s="303">
        <f t="shared" si="27"/>
        <v>0.1000957428101578</v>
      </c>
      <c r="I122" s="303">
        <f t="shared" si="27"/>
        <v>0.10013715417282928</v>
      </c>
      <c r="J122" s="303">
        <f t="shared" si="27"/>
        <v>9.9841933454615617E-2</v>
      </c>
      <c r="K122" s="303">
        <f t="shared" si="27"/>
        <v>9.9587789567868359E-2</v>
      </c>
      <c r="L122" s="303">
        <f t="shared" si="27"/>
        <v>0.10036942899757717</v>
      </c>
      <c r="M122" s="303">
        <f t="shared" si="27"/>
        <v>0.10021385679640384</v>
      </c>
      <c r="N122" s="303">
        <f t="shared" si="27"/>
        <v>0.10019252728262469</v>
      </c>
      <c r="O122" s="303">
        <f t="shared" si="27"/>
        <v>9.9926356640711242E-2</v>
      </c>
      <c r="P122" s="303">
        <f t="shared" si="27"/>
        <v>9.9777348971287094E-2</v>
      </c>
      <c r="Q122" s="303">
        <f t="shared" si="27"/>
        <v>9.9936433093969074E-2</v>
      </c>
      <c r="R122" s="303">
        <f t="shared" si="27"/>
        <v>9.9706802795821836E-2</v>
      </c>
      <c r="S122" s="303">
        <f t="shared" si="27"/>
        <v>9.9489318440556723E-2</v>
      </c>
      <c r="T122" s="303">
        <f t="shared" si="27"/>
        <v>9.9424203215796231E-2</v>
      </c>
      <c r="U122" s="303">
        <f t="shared" si="27"/>
        <v>9.9462309310654723E-2</v>
      </c>
      <c r="V122" s="303">
        <f t="shared" si="27"/>
        <v>9.9359826973892368E-2</v>
      </c>
      <c r="W122" s="303">
        <f t="shared" si="27"/>
        <v>9.9254308810213701E-2</v>
      </c>
      <c r="DA122" s="175"/>
    </row>
    <row r="123" spans="1:105" ht="12" customHeight="1" x14ac:dyDescent="0.3">
      <c r="A123" s="62" t="s">
        <v>1916</v>
      </c>
      <c r="B123" s="304">
        <f t="shared" ref="B123:W123" si="28">IF(B$70=0,0,B$70/B$32)</f>
        <v>0.10077328952999902</v>
      </c>
      <c r="C123" s="304">
        <f t="shared" si="28"/>
        <v>0.10089074555166928</v>
      </c>
      <c r="D123" s="304">
        <f t="shared" si="28"/>
        <v>0.1006940450955971</v>
      </c>
      <c r="E123" s="304">
        <f t="shared" si="28"/>
        <v>0.10045049292176435</v>
      </c>
      <c r="F123" s="304">
        <f t="shared" si="28"/>
        <v>0.10038977165337552</v>
      </c>
      <c r="G123" s="304">
        <f t="shared" si="28"/>
        <v>0.10024812853577859</v>
      </c>
      <c r="H123" s="304">
        <f t="shared" si="28"/>
        <v>0.1000957428101578</v>
      </c>
      <c r="I123" s="304">
        <f t="shared" si="28"/>
        <v>0.10013715417282928</v>
      </c>
      <c r="J123" s="304">
        <f t="shared" si="28"/>
        <v>9.9841933454615617E-2</v>
      </c>
      <c r="K123" s="304">
        <f t="shared" si="28"/>
        <v>9.9587789567868359E-2</v>
      </c>
      <c r="L123" s="304">
        <f t="shared" si="28"/>
        <v>0.10036942899757717</v>
      </c>
      <c r="M123" s="304">
        <f t="shared" si="28"/>
        <v>0.10021385679640384</v>
      </c>
      <c r="N123" s="304">
        <f t="shared" si="28"/>
        <v>0.10019252728262469</v>
      </c>
      <c r="O123" s="304">
        <f t="shared" si="28"/>
        <v>9.9926356640711242E-2</v>
      </c>
      <c r="P123" s="304">
        <f t="shared" si="28"/>
        <v>9.9777348971287094E-2</v>
      </c>
      <c r="Q123" s="304">
        <f t="shared" si="28"/>
        <v>9.9936433093969074E-2</v>
      </c>
      <c r="R123" s="304">
        <f t="shared" si="28"/>
        <v>9.9706802795821836E-2</v>
      </c>
      <c r="S123" s="304">
        <f t="shared" si="28"/>
        <v>9.9489318440556723E-2</v>
      </c>
      <c r="T123" s="304">
        <f t="shared" si="28"/>
        <v>9.9424203215796231E-2</v>
      </c>
      <c r="U123" s="304">
        <f t="shared" si="28"/>
        <v>9.9462309310654723E-2</v>
      </c>
      <c r="V123" s="304">
        <f t="shared" si="28"/>
        <v>9.9359826973892368E-2</v>
      </c>
      <c r="W123" s="304">
        <f t="shared" si="28"/>
        <v>9.9254308810213701E-2</v>
      </c>
      <c r="DA123" s="72"/>
    </row>
    <row r="124" spans="1:105" ht="12" customHeight="1" x14ac:dyDescent="0.3">
      <c r="A124" s="63" t="s">
        <v>1928</v>
      </c>
      <c r="B124" s="305">
        <f t="shared" ref="B124:W124" si="29">IF(B$81=0,0,B$81/B$32)</f>
        <v>0</v>
      </c>
      <c r="C124" s="305">
        <f t="shared" si="29"/>
        <v>0</v>
      </c>
      <c r="D124" s="305">
        <f t="shared" si="29"/>
        <v>0</v>
      </c>
      <c r="E124" s="305">
        <f t="shared" si="29"/>
        <v>0</v>
      </c>
      <c r="F124" s="305">
        <f t="shared" si="29"/>
        <v>0</v>
      </c>
      <c r="G124" s="305">
        <f t="shared" si="29"/>
        <v>0</v>
      </c>
      <c r="H124" s="305">
        <f t="shared" si="29"/>
        <v>0</v>
      </c>
      <c r="I124" s="305">
        <f t="shared" si="29"/>
        <v>0</v>
      </c>
      <c r="J124" s="305">
        <f t="shared" si="29"/>
        <v>0</v>
      </c>
      <c r="K124" s="305">
        <f t="shared" si="29"/>
        <v>0</v>
      </c>
      <c r="L124" s="305">
        <f t="shared" si="29"/>
        <v>0</v>
      </c>
      <c r="M124" s="305">
        <f t="shared" si="29"/>
        <v>0</v>
      </c>
      <c r="N124" s="305">
        <f t="shared" si="29"/>
        <v>0</v>
      </c>
      <c r="O124" s="305">
        <f t="shared" si="29"/>
        <v>0</v>
      </c>
      <c r="P124" s="305">
        <f t="shared" si="29"/>
        <v>0</v>
      </c>
      <c r="Q124" s="305">
        <f t="shared" si="29"/>
        <v>0</v>
      </c>
      <c r="R124" s="305">
        <f t="shared" si="29"/>
        <v>0</v>
      </c>
      <c r="S124" s="305">
        <f t="shared" si="29"/>
        <v>0</v>
      </c>
      <c r="T124" s="305">
        <f t="shared" si="29"/>
        <v>0</v>
      </c>
      <c r="U124" s="305">
        <f t="shared" si="29"/>
        <v>0</v>
      </c>
      <c r="V124" s="305">
        <f t="shared" si="29"/>
        <v>0</v>
      </c>
      <c r="W124" s="305">
        <f t="shared" si="29"/>
        <v>0</v>
      </c>
      <c r="DA124" s="74"/>
    </row>
    <row r="125" spans="1:105" ht="12" customHeight="1" x14ac:dyDescent="0.3">
      <c r="J125" s="131"/>
    </row>
    <row r="126" spans="1:105" ht="12" customHeight="1" x14ac:dyDescent="0.3">
      <c r="A126" s="35" t="s">
        <v>60</v>
      </c>
      <c r="B126" s="234">
        <f t="shared" ref="B126:W126" si="30">SUM(B$127:B$132)</f>
        <v>1</v>
      </c>
      <c r="C126" s="234">
        <f t="shared" si="30"/>
        <v>1</v>
      </c>
      <c r="D126" s="234">
        <f t="shared" si="30"/>
        <v>1</v>
      </c>
      <c r="E126" s="234">
        <f t="shared" si="30"/>
        <v>1</v>
      </c>
      <c r="F126" s="234">
        <f t="shared" si="30"/>
        <v>1</v>
      </c>
      <c r="G126" s="234">
        <f t="shared" si="30"/>
        <v>1</v>
      </c>
      <c r="H126" s="234">
        <f t="shared" si="30"/>
        <v>1</v>
      </c>
      <c r="I126" s="234">
        <f t="shared" si="30"/>
        <v>1</v>
      </c>
      <c r="J126" s="234">
        <f t="shared" si="30"/>
        <v>1</v>
      </c>
      <c r="K126" s="234">
        <f t="shared" si="30"/>
        <v>1</v>
      </c>
      <c r="L126" s="234">
        <f t="shared" si="30"/>
        <v>1</v>
      </c>
      <c r="M126" s="234">
        <f t="shared" si="30"/>
        <v>1</v>
      </c>
      <c r="N126" s="234">
        <f t="shared" si="30"/>
        <v>1</v>
      </c>
      <c r="O126" s="234">
        <f t="shared" si="30"/>
        <v>1</v>
      </c>
      <c r="P126" s="234">
        <f t="shared" si="30"/>
        <v>1</v>
      </c>
      <c r="Q126" s="234">
        <f t="shared" si="30"/>
        <v>1</v>
      </c>
      <c r="R126" s="234">
        <f t="shared" si="30"/>
        <v>1</v>
      </c>
      <c r="S126" s="234">
        <f t="shared" si="30"/>
        <v>1</v>
      </c>
      <c r="T126" s="234">
        <f t="shared" si="30"/>
        <v>1</v>
      </c>
      <c r="U126" s="234">
        <f t="shared" si="30"/>
        <v>1</v>
      </c>
      <c r="V126" s="234">
        <f t="shared" si="30"/>
        <v>1</v>
      </c>
      <c r="W126" s="234">
        <f t="shared" si="30"/>
        <v>1</v>
      </c>
      <c r="DA126" s="95"/>
    </row>
    <row r="127" spans="1:105" ht="12" customHeight="1" x14ac:dyDescent="0.3">
      <c r="A127" s="55" t="s">
        <v>92</v>
      </c>
      <c r="B127" s="301">
        <f t="shared" ref="B127:W127" si="31">IF(B$84=0,0,B$84/B$83)</f>
        <v>0</v>
      </c>
      <c r="C127" s="301">
        <f t="shared" si="31"/>
        <v>0</v>
      </c>
      <c r="D127" s="301">
        <f t="shared" si="31"/>
        <v>0</v>
      </c>
      <c r="E127" s="301">
        <f t="shared" si="31"/>
        <v>0</v>
      </c>
      <c r="F127" s="301">
        <f t="shared" si="31"/>
        <v>0</v>
      </c>
      <c r="G127" s="301">
        <f t="shared" si="31"/>
        <v>0</v>
      </c>
      <c r="H127" s="301">
        <f t="shared" si="31"/>
        <v>0</v>
      </c>
      <c r="I127" s="301">
        <f t="shared" si="31"/>
        <v>0</v>
      </c>
      <c r="J127" s="301">
        <f t="shared" si="31"/>
        <v>0</v>
      </c>
      <c r="K127" s="301">
        <f t="shared" si="31"/>
        <v>0</v>
      </c>
      <c r="L127" s="301">
        <f t="shared" si="31"/>
        <v>0</v>
      </c>
      <c r="M127" s="301">
        <f t="shared" si="31"/>
        <v>0</v>
      </c>
      <c r="N127" s="301">
        <f t="shared" si="31"/>
        <v>0</v>
      </c>
      <c r="O127" s="301">
        <f t="shared" si="31"/>
        <v>0</v>
      </c>
      <c r="P127" s="301">
        <f t="shared" si="31"/>
        <v>0</v>
      </c>
      <c r="Q127" s="301">
        <f t="shared" si="31"/>
        <v>0</v>
      </c>
      <c r="R127" s="301">
        <f t="shared" si="31"/>
        <v>0</v>
      </c>
      <c r="S127" s="301">
        <f t="shared" si="31"/>
        <v>0</v>
      </c>
      <c r="T127" s="301">
        <f t="shared" si="31"/>
        <v>0</v>
      </c>
      <c r="U127" s="301">
        <f t="shared" si="31"/>
        <v>0</v>
      </c>
      <c r="V127" s="301">
        <f t="shared" si="31"/>
        <v>0</v>
      </c>
      <c r="W127" s="301">
        <f t="shared" si="31"/>
        <v>0</v>
      </c>
      <c r="DA127" s="67"/>
    </row>
    <row r="128" spans="1:105" ht="12" customHeight="1" x14ac:dyDescent="0.3">
      <c r="A128" s="202" t="s">
        <v>93</v>
      </c>
      <c r="B128" s="235">
        <f t="shared" ref="B128:W128" si="32">IF(B$85=0,0,B$85/B$83)</f>
        <v>0</v>
      </c>
      <c r="C128" s="235">
        <f t="shared" si="32"/>
        <v>0</v>
      </c>
      <c r="D128" s="235">
        <f t="shared" si="32"/>
        <v>0</v>
      </c>
      <c r="E128" s="235">
        <f t="shared" si="32"/>
        <v>0</v>
      </c>
      <c r="F128" s="235">
        <f t="shared" si="32"/>
        <v>0</v>
      </c>
      <c r="G128" s="235">
        <f t="shared" si="32"/>
        <v>0</v>
      </c>
      <c r="H128" s="235">
        <f t="shared" si="32"/>
        <v>0</v>
      </c>
      <c r="I128" s="235">
        <f t="shared" si="32"/>
        <v>0</v>
      </c>
      <c r="J128" s="235">
        <f t="shared" si="32"/>
        <v>0</v>
      </c>
      <c r="K128" s="235">
        <f t="shared" si="32"/>
        <v>0</v>
      </c>
      <c r="L128" s="235">
        <f t="shared" si="32"/>
        <v>0</v>
      </c>
      <c r="M128" s="235">
        <f t="shared" si="32"/>
        <v>0</v>
      </c>
      <c r="N128" s="235">
        <f t="shared" si="32"/>
        <v>0</v>
      </c>
      <c r="O128" s="235">
        <f t="shared" si="32"/>
        <v>0</v>
      </c>
      <c r="P128" s="235">
        <f t="shared" si="32"/>
        <v>0</v>
      </c>
      <c r="Q128" s="235">
        <f t="shared" si="32"/>
        <v>0</v>
      </c>
      <c r="R128" s="235">
        <f t="shared" si="32"/>
        <v>0</v>
      </c>
      <c r="S128" s="235">
        <f t="shared" si="32"/>
        <v>0</v>
      </c>
      <c r="T128" s="235">
        <f t="shared" si="32"/>
        <v>0</v>
      </c>
      <c r="U128" s="235">
        <f t="shared" si="32"/>
        <v>0</v>
      </c>
      <c r="V128" s="235">
        <f t="shared" si="32"/>
        <v>0</v>
      </c>
      <c r="W128" s="235">
        <f t="shared" si="32"/>
        <v>0</v>
      </c>
      <c r="DA128" s="174"/>
    </row>
    <row r="129" spans="1:105" ht="12" customHeight="1" x14ac:dyDescent="0.3">
      <c r="A129" s="202" t="s">
        <v>94</v>
      </c>
      <c r="B129" s="235">
        <f t="shared" ref="B129:W129" si="33">IF(B$86=0,0,B$86/B$83)</f>
        <v>0</v>
      </c>
      <c r="C129" s="235">
        <f t="shared" si="33"/>
        <v>0</v>
      </c>
      <c r="D129" s="235">
        <f t="shared" si="33"/>
        <v>0</v>
      </c>
      <c r="E129" s="235">
        <f t="shared" si="33"/>
        <v>0</v>
      </c>
      <c r="F129" s="235">
        <f t="shared" si="33"/>
        <v>0</v>
      </c>
      <c r="G129" s="235">
        <f t="shared" si="33"/>
        <v>0</v>
      </c>
      <c r="H129" s="235">
        <f t="shared" si="33"/>
        <v>0</v>
      </c>
      <c r="I129" s="235">
        <f t="shared" si="33"/>
        <v>0</v>
      </c>
      <c r="J129" s="235">
        <f t="shared" si="33"/>
        <v>0</v>
      </c>
      <c r="K129" s="235">
        <f t="shared" si="33"/>
        <v>0</v>
      </c>
      <c r="L129" s="235">
        <f t="shared" si="33"/>
        <v>0</v>
      </c>
      <c r="M129" s="235">
        <f t="shared" si="33"/>
        <v>0</v>
      </c>
      <c r="N129" s="235">
        <f t="shared" si="33"/>
        <v>0</v>
      </c>
      <c r="O129" s="235">
        <f t="shared" si="33"/>
        <v>0</v>
      </c>
      <c r="P129" s="235">
        <f t="shared" si="33"/>
        <v>0</v>
      </c>
      <c r="Q129" s="235">
        <f t="shared" si="33"/>
        <v>0</v>
      </c>
      <c r="R129" s="235">
        <f t="shared" si="33"/>
        <v>0</v>
      </c>
      <c r="S129" s="235">
        <f t="shared" si="33"/>
        <v>0</v>
      </c>
      <c r="T129" s="235">
        <f t="shared" si="33"/>
        <v>0</v>
      </c>
      <c r="U129" s="235">
        <f t="shared" si="33"/>
        <v>0</v>
      </c>
      <c r="V129" s="235">
        <f t="shared" si="33"/>
        <v>0</v>
      </c>
      <c r="W129" s="235">
        <f t="shared" si="33"/>
        <v>0</v>
      </c>
      <c r="DA129" s="174"/>
    </row>
    <row r="130" spans="1:105" ht="12" customHeight="1" x14ac:dyDescent="0.3">
      <c r="A130" s="202" t="s">
        <v>95</v>
      </c>
      <c r="B130" s="235">
        <f t="shared" ref="B130:W130" si="34">IF(B$87=0,0,B$87/B$83)</f>
        <v>0</v>
      </c>
      <c r="C130" s="235">
        <f t="shared" si="34"/>
        <v>0</v>
      </c>
      <c r="D130" s="235">
        <f t="shared" si="34"/>
        <v>0</v>
      </c>
      <c r="E130" s="235">
        <f t="shared" si="34"/>
        <v>0</v>
      </c>
      <c r="F130" s="235">
        <f t="shared" si="34"/>
        <v>0</v>
      </c>
      <c r="G130" s="235">
        <f t="shared" si="34"/>
        <v>0</v>
      </c>
      <c r="H130" s="235">
        <f t="shared" si="34"/>
        <v>0</v>
      </c>
      <c r="I130" s="235">
        <f t="shared" si="34"/>
        <v>0</v>
      </c>
      <c r="J130" s="235">
        <f t="shared" si="34"/>
        <v>0</v>
      </c>
      <c r="K130" s="235">
        <f t="shared" si="34"/>
        <v>0</v>
      </c>
      <c r="L130" s="235">
        <f t="shared" si="34"/>
        <v>0</v>
      </c>
      <c r="M130" s="235">
        <f t="shared" si="34"/>
        <v>0</v>
      </c>
      <c r="N130" s="235">
        <f t="shared" si="34"/>
        <v>0</v>
      </c>
      <c r="O130" s="235">
        <f t="shared" si="34"/>
        <v>0</v>
      </c>
      <c r="P130" s="235">
        <f t="shared" si="34"/>
        <v>0</v>
      </c>
      <c r="Q130" s="235">
        <f t="shared" si="34"/>
        <v>0</v>
      </c>
      <c r="R130" s="235">
        <f t="shared" si="34"/>
        <v>0</v>
      </c>
      <c r="S130" s="235">
        <f t="shared" si="34"/>
        <v>0</v>
      </c>
      <c r="T130" s="235">
        <f t="shared" si="34"/>
        <v>0</v>
      </c>
      <c r="U130" s="235">
        <f t="shared" si="34"/>
        <v>0</v>
      </c>
      <c r="V130" s="235">
        <f t="shared" si="34"/>
        <v>0</v>
      </c>
      <c r="W130" s="235">
        <f t="shared" si="34"/>
        <v>0</v>
      </c>
      <c r="DA130" s="174"/>
    </row>
    <row r="131" spans="1:105" ht="12" customHeight="1" x14ac:dyDescent="0.3">
      <c r="A131" s="56" t="s">
        <v>96</v>
      </c>
      <c r="B131" s="302">
        <f t="shared" ref="B131:W131" si="35">IF(B$88=0,0,B$88/B$83)</f>
        <v>1</v>
      </c>
      <c r="C131" s="302">
        <f t="shared" si="35"/>
        <v>1</v>
      </c>
      <c r="D131" s="302">
        <f t="shared" si="35"/>
        <v>1</v>
      </c>
      <c r="E131" s="302">
        <f t="shared" si="35"/>
        <v>1</v>
      </c>
      <c r="F131" s="302">
        <f t="shared" si="35"/>
        <v>1</v>
      </c>
      <c r="G131" s="302">
        <f t="shared" si="35"/>
        <v>1</v>
      </c>
      <c r="H131" s="302">
        <f t="shared" si="35"/>
        <v>1</v>
      </c>
      <c r="I131" s="302">
        <f t="shared" si="35"/>
        <v>1</v>
      </c>
      <c r="J131" s="302">
        <f t="shared" si="35"/>
        <v>1</v>
      </c>
      <c r="K131" s="302">
        <f t="shared" si="35"/>
        <v>1</v>
      </c>
      <c r="L131" s="302">
        <f t="shared" si="35"/>
        <v>1</v>
      </c>
      <c r="M131" s="302">
        <f t="shared" si="35"/>
        <v>1</v>
      </c>
      <c r="N131" s="302">
        <f t="shared" si="35"/>
        <v>1</v>
      </c>
      <c r="O131" s="302">
        <f t="shared" si="35"/>
        <v>1</v>
      </c>
      <c r="P131" s="302">
        <f t="shared" si="35"/>
        <v>1</v>
      </c>
      <c r="Q131" s="302">
        <f t="shared" si="35"/>
        <v>1</v>
      </c>
      <c r="R131" s="302">
        <f t="shared" si="35"/>
        <v>1</v>
      </c>
      <c r="S131" s="302">
        <f t="shared" si="35"/>
        <v>1</v>
      </c>
      <c r="T131" s="302">
        <f t="shared" si="35"/>
        <v>1</v>
      </c>
      <c r="U131" s="302">
        <f t="shared" si="35"/>
        <v>1</v>
      </c>
      <c r="V131" s="302">
        <f t="shared" si="35"/>
        <v>1</v>
      </c>
      <c r="W131" s="302">
        <f t="shared" si="35"/>
        <v>1</v>
      </c>
      <c r="DA131" s="68"/>
    </row>
    <row r="132" spans="1:105" ht="12" customHeight="1" x14ac:dyDescent="0.3">
      <c r="A132" s="41" t="s">
        <v>1941</v>
      </c>
      <c r="B132" s="237">
        <f t="shared" ref="B132:W132" si="36">IF(B$94=0,0,B$94/B$83)</f>
        <v>0</v>
      </c>
      <c r="C132" s="237">
        <f t="shared" si="36"/>
        <v>0</v>
      </c>
      <c r="D132" s="237">
        <f t="shared" si="36"/>
        <v>0</v>
      </c>
      <c r="E132" s="237">
        <f t="shared" si="36"/>
        <v>0</v>
      </c>
      <c r="F132" s="237">
        <f t="shared" si="36"/>
        <v>0</v>
      </c>
      <c r="G132" s="237">
        <f t="shared" si="36"/>
        <v>0</v>
      </c>
      <c r="H132" s="237">
        <f t="shared" si="36"/>
        <v>0</v>
      </c>
      <c r="I132" s="237">
        <f t="shared" si="36"/>
        <v>0</v>
      </c>
      <c r="J132" s="237">
        <f t="shared" si="36"/>
        <v>0</v>
      </c>
      <c r="K132" s="237">
        <f t="shared" si="36"/>
        <v>0</v>
      </c>
      <c r="L132" s="237">
        <f t="shared" si="36"/>
        <v>0</v>
      </c>
      <c r="M132" s="237">
        <f t="shared" si="36"/>
        <v>0</v>
      </c>
      <c r="N132" s="237">
        <f t="shared" si="36"/>
        <v>0</v>
      </c>
      <c r="O132" s="237">
        <f t="shared" si="36"/>
        <v>0</v>
      </c>
      <c r="P132" s="237">
        <f t="shared" si="36"/>
        <v>0</v>
      </c>
      <c r="Q132" s="237">
        <f t="shared" si="36"/>
        <v>0</v>
      </c>
      <c r="R132" s="237">
        <f t="shared" si="36"/>
        <v>0</v>
      </c>
      <c r="S132" s="237">
        <f t="shared" si="36"/>
        <v>0</v>
      </c>
      <c r="T132" s="237">
        <f t="shared" si="36"/>
        <v>0</v>
      </c>
      <c r="U132" s="237">
        <f t="shared" si="36"/>
        <v>0</v>
      </c>
      <c r="V132" s="237">
        <f t="shared" si="36"/>
        <v>0</v>
      </c>
      <c r="W132" s="237">
        <f t="shared" si="36"/>
        <v>0</v>
      </c>
      <c r="DA132" s="97"/>
    </row>
    <row r="133" spans="1:105" ht="12" customHeight="1" x14ac:dyDescent="0.3">
      <c r="J133" s="131"/>
    </row>
    <row r="134" spans="1:105" ht="15" customHeight="1" x14ac:dyDescent="0.3">
      <c r="A134" s="32" t="s">
        <v>432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3">
      <c r="J135" s="131"/>
    </row>
    <row r="136" spans="1:105" ht="12" customHeight="1" x14ac:dyDescent="0.3">
      <c r="A136" s="35" t="s">
        <v>52</v>
      </c>
      <c r="B136" s="322">
        <f>IF(B$5=0,0,B$5/PPA_fec!B$5)</f>
        <v>0.85130626251614372</v>
      </c>
      <c r="C136" s="322">
        <f>IF(C$5=0,0,C$5/PPA_fec!C$5)</f>
        <v>0.8449597400913732</v>
      </c>
      <c r="D136" s="322">
        <f>IF(D$5=0,0,D$5/PPA_fec!D$5)</f>
        <v>0.91025047861131758</v>
      </c>
      <c r="E136" s="322">
        <f>IF(E$5=0,0,E$5/PPA_fec!E$5)</f>
        <v>0.91888192308284289</v>
      </c>
      <c r="F136" s="322">
        <f>IF(F$5=0,0,F$5/PPA_fec!F$5)</f>
        <v>0.78856963767405153</v>
      </c>
      <c r="G136" s="322">
        <f>IF(G$5=0,0,G$5/PPA_fec!G$5)</f>
        <v>0.70722863577696227</v>
      </c>
      <c r="H136" s="322">
        <f>IF(H$5=0,0,H$5/PPA_fec!H$5)</f>
        <v>0.56964095805207471</v>
      </c>
      <c r="I136" s="322">
        <f>IF(I$5=0,0,I$5/PPA_fec!I$5)</f>
        <v>0.61184557074199153</v>
      </c>
      <c r="J136" s="322">
        <f>IF(J$5=0,0,J$5/PPA_fec!J$5)</f>
        <v>0.58744718640174898</v>
      </c>
      <c r="K136" s="322">
        <f>IF(K$5=0,0,K$5/PPA_fec!K$5)</f>
        <v>0.51633619561794275</v>
      </c>
      <c r="L136" s="322">
        <f>IF(L$5=0,0,L$5/PPA_fec!L$5)</f>
        <v>0.67231318123607098</v>
      </c>
      <c r="M136" s="322">
        <f>IF(M$5=0,0,M$5/PPA_fec!M$5)</f>
        <v>0.58762652585695985</v>
      </c>
      <c r="N136" s="322">
        <f>IF(N$5=0,0,N$5/PPA_fec!N$5)</f>
        <v>0.62135836397319155</v>
      </c>
      <c r="O136" s="322">
        <f>IF(O$5=0,0,O$5/PPA_fec!O$5)</f>
        <v>0.63636002755488519</v>
      </c>
      <c r="P136" s="322">
        <f>IF(P$5=0,0,P$5/PPA_fec!P$5)</f>
        <v>0.6096358243622807</v>
      </c>
      <c r="Q136" s="322">
        <f>IF(Q$5=0,0,Q$5/PPA_fec!Q$5)</f>
        <v>0.72712254281986732</v>
      </c>
      <c r="R136" s="322">
        <f>IF(R$5=0,0,R$5/PPA_fec!R$5)</f>
        <v>0.68233607128053764</v>
      </c>
      <c r="S136" s="322">
        <f>IF(S$5=0,0,S$5/PPA_fec!S$5)</f>
        <v>0.74604797523564781</v>
      </c>
      <c r="T136" s="322">
        <f>IF(T$5=0,0,T$5/PPA_fec!T$5)</f>
        <v>0.69622964965143719</v>
      </c>
      <c r="U136" s="322">
        <f>IF(U$5=0,0,U$5/PPA_fec!U$5)</f>
        <v>0.73937094532490921</v>
      </c>
      <c r="V136" s="322">
        <f>IF(V$5=0,0,V$5/PPA_fec!V$5)</f>
        <v>0.79981610094587818</v>
      </c>
      <c r="W136" s="322">
        <f>IF(W$5=0,0,W$5/PPA_fec!W$5)</f>
        <v>0.78421897971358878</v>
      </c>
      <c r="DA136" s="95"/>
    </row>
    <row r="137" spans="1:105" ht="12" customHeight="1" x14ac:dyDescent="0.3">
      <c r="A137" s="55" t="s">
        <v>92</v>
      </c>
      <c r="B137" s="275">
        <f>IF(B$6=0,0,B$6/PPA_fec!B$6)</f>
        <v>0</v>
      </c>
      <c r="C137" s="275">
        <f>IF(C$6=0,0,C$6/PPA_fec!C$6)</f>
        <v>0</v>
      </c>
      <c r="D137" s="275">
        <f>IF(D$6=0,0,D$6/PPA_fec!D$6)</f>
        <v>0</v>
      </c>
      <c r="E137" s="275">
        <f>IF(E$6=0,0,E$6/PPA_fec!E$6)</f>
        <v>0</v>
      </c>
      <c r="F137" s="275">
        <f>IF(F$6=0,0,F$6/PPA_fec!F$6)</f>
        <v>0</v>
      </c>
      <c r="G137" s="275">
        <f>IF(G$6=0,0,G$6/PPA_fec!G$6)</f>
        <v>0</v>
      </c>
      <c r="H137" s="275">
        <f>IF(H$6=0,0,H$6/PPA_fec!H$6)</f>
        <v>0</v>
      </c>
      <c r="I137" s="275">
        <f>IF(I$6=0,0,I$6/PPA_fec!I$6)</f>
        <v>0</v>
      </c>
      <c r="J137" s="275">
        <f>IF(J$6=0,0,J$6/PPA_fec!J$6)</f>
        <v>0</v>
      </c>
      <c r="K137" s="275">
        <f>IF(K$6=0,0,K$6/PPA_fec!K$6)</f>
        <v>0</v>
      </c>
      <c r="L137" s="275">
        <f>IF(L$6=0,0,L$6/PPA_fec!L$6)</f>
        <v>0</v>
      </c>
      <c r="M137" s="275">
        <f>IF(M$6=0,0,M$6/PPA_fec!M$6)</f>
        <v>0</v>
      </c>
      <c r="N137" s="275">
        <f>IF(N$6=0,0,N$6/PPA_fec!N$6)</f>
        <v>0</v>
      </c>
      <c r="O137" s="275">
        <f>IF(O$6=0,0,O$6/PPA_fec!O$6)</f>
        <v>0</v>
      </c>
      <c r="P137" s="275">
        <f>IF(P$6=0,0,P$6/PPA_fec!P$6)</f>
        <v>0</v>
      </c>
      <c r="Q137" s="275">
        <f>IF(Q$6=0,0,Q$6/PPA_fec!Q$6)</f>
        <v>0</v>
      </c>
      <c r="R137" s="275">
        <f>IF(R$6=0,0,R$6/PPA_fec!R$6)</f>
        <v>0</v>
      </c>
      <c r="S137" s="275">
        <f>IF(S$6=0,0,S$6/PPA_fec!S$6)</f>
        <v>0</v>
      </c>
      <c r="T137" s="275">
        <f>IF(T$6=0,0,T$6/PPA_fec!T$6)</f>
        <v>0</v>
      </c>
      <c r="U137" s="275">
        <f>IF(U$6=0,0,U$6/PPA_fec!U$6)</f>
        <v>0</v>
      </c>
      <c r="V137" s="275">
        <f>IF(V$6=0,0,V$6/PPA_fec!V$6)</f>
        <v>0</v>
      </c>
      <c r="W137" s="275">
        <f>IF(W$6=0,0,W$6/PPA_fec!W$6)</f>
        <v>0</v>
      </c>
      <c r="DA137" s="76"/>
    </row>
    <row r="138" spans="1:105" ht="12" customHeight="1" x14ac:dyDescent="0.3">
      <c r="A138" s="202" t="s">
        <v>93</v>
      </c>
      <c r="B138" s="276">
        <f>IF(B$7=0,0,B$7/PPA_fec!B$7)</f>
        <v>0</v>
      </c>
      <c r="C138" s="276">
        <f>IF(C$7=0,0,C$7/PPA_fec!C$7)</f>
        <v>0</v>
      </c>
      <c r="D138" s="276">
        <f>IF(D$7=0,0,D$7/PPA_fec!D$7)</f>
        <v>0</v>
      </c>
      <c r="E138" s="276">
        <f>IF(E$7=0,0,E$7/PPA_fec!E$7)</f>
        <v>0</v>
      </c>
      <c r="F138" s="276">
        <f>IF(F$7=0,0,F$7/PPA_fec!F$7)</f>
        <v>0</v>
      </c>
      <c r="G138" s="276">
        <f>IF(G$7=0,0,G$7/PPA_fec!G$7)</f>
        <v>0</v>
      </c>
      <c r="H138" s="276">
        <f>IF(H$7=0,0,H$7/PPA_fec!H$7)</f>
        <v>0</v>
      </c>
      <c r="I138" s="276">
        <f>IF(I$7=0,0,I$7/PPA_fec!I$7)</f>
        <v>0</v>
      </c>
      <c r="J138" s="276">
        <f>IF(J$7=0,0,J$7/PPA_fec!J$7)</f>
        <v>0</v>
      </c>
      <c r="K138" s="276">
        <f>IF(K$7=0,0,K$7/PPA_fec!K$7)</f>
        <v>0</v>
      </c>
      <c r="L138" s="276">
        <f>IF(L$7=0,0,L$7/PPA_fec!L$7)</f>
        <v>0</v>
      </c>
      <c r="M138" s="276">
        <f>IF(M$7=0,0,M$7/PPA_fec!M$7)</f>
        <v>0</v>
      </c>
      <c r="N138" s="276">
        <f>IF(N$7=0,0,N$7/PPA_fec!N$7)</f>
        <v>0</v>
      </c>
      <c r="O138" s="276">
        <f>IF(O$7=0,0,O$7/PPA_fec!O$7)</f>
        <v>0</v>
      </c>
      <c r="P138" s="276">
        <f>IF(P$7=0,0,P$7/PPA_fec!P$7)</f>
        <v>0</v>
      </c>
      <c r="Q138" s="276">
        <f>IF(Q$7=0,0,Q$7/PPA_fec!Q$7)</f>
        <v>0</v>
      </c>
      <c r="R138" s="276">
        <f>IF(R$7=0,0,R$7/PPA_fec!R$7)</f>
        <v>0</v>
      </c>
      <c r="S138" s="276">
        <f>IF(S$7=0,0,S$7/PPA_fec!S$7)</f>
        <v>0</v>
      </c>
      <c r="T138" s="276">
        <f>IF(T$7=0,0,T$7/PPA_fec!T$7)</f>
        <v>0</v>
      </c>
      <c r="U138" s="276">
        <f>IF(U$7=0,0,U$7/PPA_fec!U$7)</f>
        <v>0</v>
      </c>
      <c r="V138" s="276">
        <f>IF(V$7=0,0,V$7/PPA_fec!V$7)</f>
        <v>0</v>
      </c>
      <c r="W138" s="276">
        <f>IF(W$7=0,0,W$7/PPA_fec!W$7)</f>
        <v>0</v>
      </c>
      <c r="DA138" s="77"/>
    </row>
    <row r="139" spans="1:105" ht="12" customHeight="1" x14ac:dyDescent="0.3">
      <c r="A139" s="202" t="s">
        <v>94</v>
      </c>
      <c r="B139" s="276">
        <f>IF(B$8=0,0,B$8/PPA_fec!B$8)</f>
        <v>0</v>
      </c>
      <c r="C139" s="276">
        <f>IF(C$8=0,0,C$8/PPA_fec!C$8)</f>
        <v>0</v>
      </c>
      <c r="D139" s="276">
        <f>IF(D$8=0,0,D$8/PPA_fec!D$8)</f>
        <v>0</v>
      </c>
      <c r="E139" s="276">
        <f>IF(E$8=0,0,E$8/PPA_fec!E$8)</f>
        <v>0</v>
      </c>
      <c r="F139" s="276">
        <f>IF(F$8=0,0,F$8/PPA_fec!F$8)</f>
        <v>0</v>
      </c>
      <c r="G139" s="276">
        <f>IF(G$8=0,0,G$8/PPA_fec!G$8)</f>
        <v>0</v>
      </c>
      <c r="H139" s="276">
        <f>IF(H$8=0,0,H$8/PPA_fec!H$8)</f>
        <v>0</v>
      </c>
      <c r="I139" s="276">
        <f>IF(I$8=0,0,I$8/PPA_fec!I$8)</f>
        <v>0</v>
      </c>
      <c r="J139" s="276">
        <f>IF(J$8=0,0,J$8/PPA_fec!J$8)</f>
        <v>0</v>
      </c>
      <c r="K139" s="276">
        <f>IF(K$8=0,0,K$8/PPA_fec!K$8)</f>
        <v>0</v>
      </c>
      <c r="L139" s="276">
        <f>IF(L$8=0,0,L$8/PPA_fec!L$8)</f>
        <v>0</v>
      </c>
      <c r="M139" s="276">
        <f>IF(M$8=0,0,M$8/PPA_fec!M$8)</f>
        <v>0</v>
      </c>
      <c r="N139" s="276">
        <f>IF(N$8=0,0,N$8/PPA_fec!N$8)</f>
        <v>0</v>
      </c>
      <c r="O139" s="276">
        <f>IF(O$8=0,0,O$8/PPA_fec!O$8)</f>
        <v>0</v>
      </c>
      <c r="P139" s="276">
        <f>IF(P$8=0,0,P$8/PPA_fec!P$8)</f>
        <v>0</v>
      </c>
      <c r="Q139" s="276">
        <f>IF(Q$8=0,0,Q$8/PPA_fec!Q$8)</f>
        <v>0</v>
      </c>
      <c r="R139" s="276">
        <f>IF(R$8=0,0,R$8/PPA_fec!R$8)</f>
        <v>0</v>
      </c>
      <c r="S139" s="276">
        <f>IF(S$8=0,0,S$8/PPA_fec!S$8)</f>
        <v>0</v>
      </c>
      <c r="T139" s="276">
        <f>IF(T$8=0,0,T$8/PPA_fec!T$8)</f>
        <v>0</v>
      </c>
      <c r="U139" s="276">
        <f>IF(U$8=0,0,U$8/PPA_fec!U$8)</f>
        <v>0</v>
      </c>
      <c r="V139" s="276">
        <f>IF(V$8=0,0,V$8/PPA_fec!V$8)</f>
        <v>0</v>
      </c>
      <c r="W139" s="276">
        <f>IF(W$8=0,0,W$8/PPA_fec!W$8)</f>
        <v>0</v>
      </c>
      <c r="DA139" s="77"/>
    </row>
    <row r="140" spans="1:105" ht="12" customHeight="1" x14ac:dyDescent="0.3">
      <c r="A140" s="202" t="s">
        <v>95</v>
      </c>
      <c r="B140" s="276">
        <f>IF(B$9=0,0,B$9/PPA_fec!B$9)</f>
        <v>0</v>
      </c>
      <c r="C140" s="276">
        <f>IF(C$9=0,0,C$9/PPA_fec!C$9)</f>
        <v>0</v>
      </c>
      <c r="D140" s="276">
        <f>IF(D$9=0,0,D$9/PPA_fec!D$9)</f>
        <v>0</v>
      </c>
      <c r="E140" s="276">
        <f>IF(E$9=0,0,E$9/PPA_fec!E$9)</f>
        <v>0</v>
      </c>
      <c r="F140" s="276">
        <f>IF(F$9=0,0,F$9/PPA_fec!F$9)</f>
        <v>0</v>
      </c>
      <c r="G140" s="276">
        <f>IF(G$9=0,0,G$9/PPA_fec!G$9)</f>
        <v>0</v>
      </c>
      <c r="H140" s="276">
        <f>IF(H$9=0,0,H$9/PPA_fec!H$9)</f>
        <v>0</v>
      </c>
      <c r="I140" s="276">
        <f>IF(I$9=0,0,I$9/PPA_fec!I$9)</f>
        <v>0</v>
      </c>
      <c r="J140" s="276">
        <f>IF(J$9=0,0,J$9/PPA_fec!J$9)</f>
        <v>0</v>
      </c>
      <c r="K140" s="276">
        <f>IF(K$9=0,0,K$9/PPA_fec!K$9)</f>
        <v>0</v>
      </c>
      <c r="L140" s="276">
        <f>IF(L$9=0,0,L$9/PPA_fec!L$9)</f>
        <v>0</v>
      </c>
      <c r="M140" s="276">
        <f>IF(M$9=0,0,M$9/PPA_fec!M$9)</f>
        <v>0</v>
      </c>
      <c r="N140" s="276">
        <f>IF(N$9=0,0,N$9/PPA_fec!N$9)</f>
        <v>0</v>
      </c>
      <c r="O140" s="276">
        <f>IF(O$9=0,0,O$9/PPA_fec!O$9)</f>
        <v>0</v>
      </c>
      <c r="P140" s="276">
        <f>IF(P$9=0,0,P$9/PPA_fec!P$9)</f>
        <v>0</v>
      </c>
      <c r="Q140" s="276">
        <f>IF(Q$9=0,0,Q$9/PPA_fec!Q$9)</f>
        <v>0</v>
      </c>
      <c r="R140" s="276">
        <f>IF(R$9=0,0,R$9/PPA_fec!R$9)</f>
        <v>0</v>
      </c>
      <c r="S140" s="276">
        <f>IF(S$9=0,0,S$9/PPA_fec!S$9)</f>
        <v>0</v>
      </c>
      <c r="T140" s="276">
        <f>IF(T$9=0,0,T$9/PPA_fec!T$9)</f>
        <v>0</v>
      </c>
      <c r="U140" s="276">
        <f>IF(U$9=0,0,U$9/PPA_fec!U$9)</f>
        <v>0</v>
      </c>
      <c r="V140" s="276">
        <f>IF(V$9=0,0,V$9/PPA_fec!V$9)</f>
        <v>0</v>
      </c>
      <c r="W140" s="276">
        <f>IF(W$9=0,0,W$9/PPA_fec!W$9)</f>
        <v>0</v>
      </c>
      <c r="DA140" s="77"/>
    </row>
    <row r="141" spans="1:105" ht="12" customHeight="1" x14ac:dyDescent="0.3">
      <c r="A141" s="56" t="s">
        <v>96</v>
      </c>
      <c r="B141" s="277">
        <f>IF(B$10=0,0,B$10/PPA_fec!B$10)</f>
        <v>0.58359858320310698</v>
      </c>
      <c r="C141" s="277">
        <f>IF(C$10=0,0,C$10/PPA_fec!C$10)</f>
        <v>0.46874821899301</v>
      </c>
      <c r="D141" s="277">
        <f>IF(D$10=0,0,D$10/PPA_fec!D$10)</f>
        <v>0.73715259588020632</v>
      </c>
      <c r="E141" s="277">
        <f>IF(E$10=0,0,E$10/PPA_fec!E$10)</f>
        <v>1.0165669476958306</v>
      </c>
      <c r="F141" s="277">
        <f>IF(F$10=0,0,F$10/PPA_fec!F$10)</f>
        <v>0.95342587483998931</v>
      </c>
      <c r="G141" s="277">
        <f>IF(G$10=0,0,G$10/PPA_fec!G$10)</f>
        <v>0.9746599540383023</v>
      </c>
      <c r="H141" s="277">
        <f>IF(H$10=0,0,H$10/PPA_fec!H$10)</f>
        <v>0.87585309902371411</v>
      </c>
      <c r="I141" s="277">
        <f>IF(I$10=0,0,I$10/PPA_fec!I$10)</f>
        <v>0.93571932052480344</v>
      </c>
      <c r="J141" s="277">
        <f>IF(J$10=0,0,J$10/PPA_fec!J$10)</f>
        <v>1.1585612134569181</v>
      </c>
      <c r="K141" s="277">
        <f>IF(K$10=0,0,K$10/PPA_fec!K$10)</f>
        <v>1.2294447949375904</v>
      </c>
      <c r="L141" s="277">
        <f>IF(L$10=0,0,L$10/PPA_fec!L$10)</f>
        <v>0.84574430356436381</v>
      </c>
      <c r="M141" s="277">
        <f>IF(M$10=0,0,M$10/PPA_fec!M$10)</f>
        <v>0.87228282986755767</v>
      </c>
      <c r="N141" s="277">
        <f>IF(N$10=0,0,N$10/PPA_fec!N$10)</f>
        <v>0.92379416207026477</v>
      </c>
      <c r="O141" s="277">
        <f>IF(O$10=0,0,O$10/PPA_fec!O$10)</f>
        <v>1.2308573441782575</v>
      </c>
      <c r="P141" s="277">
        <f>IF(P$10=0,0,P$10/PPA_fec!P$10)</f>
        <v>1.2299751124940186</v>
      </c>
      <c r="Q141" s="277">
        <f>IF(Q$10=0,0,Q$10/PPA_fec!Q$10)</f>
        <v>1.3467839288908283</v>
      </c>
      <c r="R141" s="277">
        <f>IF(R$10=0,0,R$10/PPA_fec!R$10)</f>
        <v>1.4201280279473263</v>
      </c>
      <c r="S141" s="277">
        <f>IF(S$10=0,0,S$10/PPA_fec!S$10)</f>
        <v>1.7577529694001384</v>
      </c>
      <c r="T141" s="277">
        <f>IF(T$10=0,0,T$10/PPA_fec!T$10)</f>
        <v>1.7303745226906753</v>
      </c>
      <c r="U141" s="277">
        <f>IF(U$10=0,0,U$10/PPA_fec!U$10)</f>
        <v>1.75751792698093</v>
      </c>
      <c r="V141" s="277">
        <f>IF(V$10=0,0,V$10/PPA_fec!V$10)</f>
        <v>1.9833038588938068</v>
      </c>
      <c r="W141" s="277">
        <f>IF(W$10=0,0,W$10/PPA_fec!W$10)</f>
        <v>2.0334681645478021</v>
      </c>
      <c r="DA141" s="78"/>
    </row>
    <row r="142" spans="1:105" ht="12" customHeight="1" x14ac:dyDescent="0.3">
      <c r="A142" s="203" t="s">
        <v>1855</v>
      </c>
      <c r="B142" s="278">
        <f>IF(B$16=0,0,B$16/PPA_fec!B$16)</f>
        <v>0</v>
      </c>
      <c r="C142" s="278">
        <f>IF(C$16=0,0,C$16/PPA_fec!C$16)</f>
        <v>0</v>
      </c>
      <c r="D142" s="278">
        <f>IF(D$16=0,0,D$16/PPA_fec!D$16)</f>
        <v>0</v>
      </c>
      <c r="E142" s="278">
        <f>IF(E$16=0,0,E$16/PPA_fec!E$16)</f>
        <v>0</v>
      </c>
      <c r="F142" s="278">
        <f>IF(F$16=0,0,F$16/PPA_fec!F$16)</f>
        <v>0</v>
      </c>
      <c r="G142" s="278">
        <f>IF(G$16=0,0,G$16/PPA_fec!G$16)</f>
        <v>0</v>
      </c>
      <c r="H142" s="278">
        <f>IF(H$16=0,0,H$16/PPA_fec!H$16)</f>
        <v>0</v>
      </c>
      <c r="I142" s="278">
        <f>IF(I$16=0,0,I$16/PPA_fec!I$16)</f>
        <v>0</v>
      </c>
      <c r="J142" s="278">
        <f>IF(J$16=0,0,J$16/PPA_fec!J$16)</f>
        <v>0</v>
      </c>
      <c r="K142" s="278">
        <f>IF(K$16=0,0,K$16/PPA_fec!K$16)</f>
        <v>0</v>
      </c>
      <c r="L142" s="278">
        <f>IF(L$16=0,0,L$16/PPA_fec!L$16)</f>
        <v>0</v>
      </c>
      <c r="M142" s="278">
        <f>IF(M$16=0,0,M$16/PPA_fec!M$16)</f>
        <v>0</v>
      </c>
      <c r="N142" s="278">
        <f>IF(N$16=0,0,N$16/PPA_fec!N$16)</f>
        <v>0</v>
      </c>
      <c r="O142" s="278">
        <f>IF(O$16=0,0,O$16/PPA_fec!O$16)</f>
        <v>0</v>
      </c>
      <c r="P142" s="278">
        <f>IF(P$16=0,0,P$16/PPA_fec!P$16)</f>
        <v>0</v>
      </c>
      <c r="Q142" s="278">
        <f>IF(Q$16=0,0,Q$16/PPA_fec!Q$16)</f>
        <v>0</v>
      </c>
      <c r="R142" s="278">
        <f>IF(R$16=0,0,R$16/PPA_fec!R$16)</f>
        <v>0</v>
      </c>
      <c r="S142" s="278">
        <f>IF(S$16=0,0,S$16/PPA_fec!S$16)</f>
        <v>0</v>
      </c>
      <c r="T142" s="278">
        <f>IF(T$16=0,0,T$16/PPA_fec!T$16)</f>
        <v>0</v>
      </c>
      <c r="U142" s="278">
        <f>IF(U$16=0,0,U$16/PPA_fec!U$16)</f>
        <v>0</v>
      </c>
      <c r="V142" s="278">
        <f>IF(V$16=0,0,V$16/PPA_fec!V$16)</f>
        <v>0</v>
      </c>
      <c r="W142" s="278">
        <f>IF(W$16=0,0,W$16/PPA_fec!W$16)</f>
        <v>0</v>
      </c>
      <c r="DA142" s="79"/>
    </row>
    <row r="143" spans="1:105" ht="12" customHeight="1" x14ac:dyDescent="0.3">
      <c r="A143" s="203" t="s">
        <v>1857</v>
      </c>
      <c r="B143" s="278">
        <f>IF(B$17=0,0,B$17/PPA_fec!B$17)</f>
        <v>1.0486042688934027</v>
      </c>
      <c r="C143" s="278">
        <f>IF(C$17=0,0,C$17/PPA_fec!C$17)</f>
        <v>1.046141902483144</v>
      </c>
      <c r="D143" s="278">
        <f>IF(D$17=0,0,D$17/PPA_fec!D$17)</f>
        <v>1.1042449483964636</v>
      </c>
      <c r="E143" s="278">
        <f>IF(E$17=0,0,E$17/PPA_fec!E$17)</f>
        <v>1.0997517920718043</v>
      </c>
      <c r="F143" s="278">
        <f>IF(F$17=0,0,F$17/PPA_fec!F$17)</f>
        <v>0.93738872575890009</v>
      </c>
      <c r="G143" s="278">
        <f>IF(G$17=0,0,G$17/PPA_fec!G$17)</f>
        <v>0.83786509701655942</v>
      </c>
      <c r="H143" s="278">
        <f>IF(H$17=0,0,H$17/PPA_fec!H$17)</f>
        <v>0.6757856961523212</v>
      </c>
      <c r="I143" s="278">
        <f>IF(I$17=0,0,I$17/PPA_fec!I$17)</f>
        <v>0.72215712973784429</v>
      </c>
      <c r="J143" s="278">
        <f>IF(J$17=0,0,J$17/PPA_fec!J$17)</f>
        <v>0.68152616049221881</v>
      </c>
      <c r="K143" s="278">
        <f>IF(K$17=0,0,K$17/PPA_fec!K$17)</f>
        <v>0.59237964676415056</v>
      </c>
      <c r="L143" s="278">
        <f>IF(L$17=0,0,L$17/PPA_fec!L$17)</f>
        <v>0.79679683071060747</v>
      </c>
      <c r="M143" s="278">
        <f>IF(M$17=0,0,M$17/PPA_fec!M$17)</f>
        <v>0.69102288180600935</v>
      </c>
      <c r="N143" s="278">
        <f>IF(N$17=0,0,N$17/PPA_fec!N$17)</f>
        <v>0.73162977211797764</v>
      </c>
      <c r="O143" s="278">
        <f>IF(O$17=0,0,O$17/PPA_fec!O$17)</f>
        <v>0.73122289616282521</v>
      </c>
      <c r="P143" s="278">
        <f>IF(P$17=0,0,P$17/PPA_fec!P$17)</f>
        <v>0.70439927910280309</v>
      </c>
      <c r="Q143" s="278">
        <f>IF(Q$17=0,0,Q$17/PPA_fec!Q$17)</f>
        <v>0.83796363751492497</v>
      </c>
      <c r="R143" s="278">
        <f>IF(R$17=0,0,R$17/PPA_fec!R$17)</f>
        <v>0.78445028279854268</v>
      </c>
      <c r="S143" s="278">
        <f>IF(S$17=0,0,S$17/PPA_fec!S$17)</f>
        <v>0.84040658268304813</v>
      </c>
      <c r="T143" s="278">
        <f>IF(T$17=0,0,T$17/PPA_fec!T$17)</f>
        <v>0.7826475877458775</v>
      </c>
      <c r="U143" s="278">
        <f>IF(U$17=0,0,U$17/PPA_fec!U$17)</f>
        <v>0.83273374428788216</v>
      </c>
      <c r="V143" s="278">
        <f>IF(V$17=0,0,V$17/PPA_fec!V$17)</f>
        <v>0.88889726675586878</v>
      </c>
      <c r="W143" s="278">
        <f>IF(W$17=0,0,W$17/PPA_fec!W$17)</f>
        <v>0.86854893248115173</v>
      </c>
      <c r="DA143" s="79"/>
    </row>
    <row r="144" spans="1:105" ht="12" customHeight="1" x14ac:dyDescent="0.3">
      <c r="A144" s="41" t="s">
        <v>1872</v>
      </c>
      <c r="B144" s="279">
        <f>IF(B$30=0,0,B$30/PPA_fec!B$30)</f>
        <v>0</v>
      </c>
      <c r="C144" s="279">
        <f>IF(C$30=0,0,C$30/PPA_fec!C$30)</f>
        <v>0</v>
      </c>
      <c r="D144" s="279">
        <f>IF(D$30=0,0,D$30/PPA_fec!D$30)</f>
        <v>0</v>
      </c>
      <c r="E144" s="279">
        <f>IF(E$30=0,0,E$30/PPA_fec!E$30)</f>
        <v>0</v>
      </c>
      <c r="F144" s="279">
        <f>IF(F$30=0,0,F$30/PPA_fec!F$30)</f>
        <v>0</v>
      </c>
      <c r="G144" s="279">
        <f>IF(G$30=0,0,G$30/PPA_fec!G$30)</f>
        <v>0</v>
      </c>
      <c r="H144" s="279">
        <f>IF(H$30=0,0,H$30/PPA_fec!H$30)</f>
        <v>0</v>
      </c>
      <c r="I144" s="279">
        <f>IF(I$30=0,0,I$30/PPA_fec!I$30)</f>
        <v>0</v>
      </c>
      <c r="J144" s="279">
        <f>IF(J$30=0,0,J$30/PPA_fec!J$30)</f>
        <v>0</v>
      </c>
      <c r="K144" s="279">
        <f>IF(K$30=0,0,K$30/PPA_fec!K$30)</f>
        <v>0</v>
      </c>
      <c r="L144" s="279">
        <f>IF(L$30=0,0,L$30/PPA_fec!L$30)</f>
        <v>0</v>
      </c>
      <c r="M144" s="279">
        <f>IF(M$30=0,0,M$30/PPA_fec!M$30)</f>
        <v>0</v>
      </c>
      <c r="N144" s="279">
        <f>IF(N$30=0,0,N$30/PPA_fec!N$30)</f>
        <v>0</v>
      </c>
      <c r="O144" s="279">
        <f>IF(O$30=0,0,O$30/PPA_fec!O$30)</f>
        <v>0</v>
      </c>
      <c r="P144" s="279">
        <f>IF(P$30=0,0,P$30/PPA_fec!P$30)</f>
        <v>0</v>
      </c>
      <c r="Q144" s="279">
        <f>IF(Q$30=0,0,Q$30/PPA_fec!Q$30)</f>
        <v>0</v>
      </c>
      <c r="R144" s="279">
        <f>IF(R$30=0,0,R$30/PPA_fec!R$30)</f>
        <v>0</v>
      </c>
      <c r="S144" s="279">
        <f>IF(S$30=0,0,S$30/PPA_fec!S$30)</f>
        <v>0</v>
      </c>
      <c r="T144" s="279">
        <f>IF(T$30=0,0,T$30/PPA_fec!T$30)</f>
        <v>0</v>
      </c>
      <c r="U144" s="279">
        <f>IF(U$30=0,0,U$30/PPA_fec!U$30)</f>
        <v>0</v>
      </c>
      <c r="V144" s="279">
        <f>IF(V$30=0,0,V$30/PPA_fec!V$30)</f>
        <v>0</v>
      </c>
      <c r="W144" s="279">
        <f>IF(W$30=0,0,W$30/PPA_fec!W$30)</f>
        <v>0</v>
      </c>
      <c r="DA144" s="82"/>
    </row>
    <row r="145" spans="1:105" ht="12" customHeight="1" x14ac:dyDescent="0.3">
      <c r="J145" s="131"/>
    </row>
    <row r="146" spans="1:105" ht="12" customHeight="1" x14ac:dyDescent="0.3">
      <c r="A146" s="35" t="s">
        <v>53</v>
      </c>
      <c r="B146" s="322">
        <f>IF(B$32=0,0,B$32/PPA_fec!B$32)</f>
        <v>1.2328000207033987</v>
      </c>
      <c r="C146" s="322">
        <f>IF(C$32=0,0,C$32/PPA_fec!C$32)</f>
        <v>1.237658161832782</v>
      </c>
      <c r="D146" s="322">
        <f>IF(D$32=0,0,D$32/PPA_fec!D$32)</f>
        <v>1.2609131476382491</v>
      </c>
      <c r="E146" s="322">
        <f>IF(E$32=0,0,E$32/PPA_fec!E$32)</f>
        <v>1.2321573188495216</v>
      </c>
      <c r="F146" s="322">
        <f>IF(F$32=0,0,F$32/PPA_fec!F$32)</f>
        <v>1.0386128830746364</v>
      </c>
      <c r="G146" s="322">
        <f>IF(G$32=0,0,G$32/PPA_fec!G$32)</f>
        <v>0.92683392204114756</v>
      </c>
      <c r="H146" s="322">
        <f>IF(H$32=0,0,H$32/PPA_fec!H$32)</f>
        <v>0.7537667118195891</v>
      </c>
      <c r="I146" s="322">
        <f>IF(I$32=0,0,I$32/PPA_fec!I$32)</f>
        <v>0.79633247398390061</v>
      </c>
      <c r="J146" s="322">
        <f>IF(J$32=0,0,J$32/PPA_fec!J$32)</f>
        <v>0.73456385192489893</v>
      </c>
      <c r="K146" s="322">
        <f>IF(K$32=0,0,K$32/PPA_fec!K$32)</f>
        <v>0.63099351576552165</v>
      </c>
      <c r="L146" s="322">
        <f>IF(L$32=0,0,L$32/PPA_fec!L$32)</f>
        <v>0.87859385256112621</v>
      </c>
      <c r="M146" s="322">
        <f>IF(M$32=0,0,M$32/PPA_fec!M$32)</f>
        <v>0.75482610352384305</v>
      </c>
      <c r="N146" s="322">
        <f>IF(N$32=0,0,N$32/PPA_fec!N$32)</f>
        <v>0.80151169556007495</v>
      </c>
      <c r="O146" s="322">
        <f>IF(O$32=0,0,O$32/PPA_fec!O$32)</f>
        <v>0.77168612826581728</v>
      </c>
      <c r="P146" s="322">
        <f>IF(P$32=0,0,P$32/PPA_fec!P$32)</f>
        <v>0.7543575773482265</v>
      </c>
      <c r="Q146" s="322">
        <f>IF(Q$32=0,0,Q$32/PPA_fec!Q$32)</f>
        <v>0.88807043318679513</v>
      </c>
      <c r="R146" s="322">
        <f>IF(R$32=0,0,R$32/PPA_fec!R$32)</f>
        <v>0.83354175307012501</v>
      </c>
      <c r="S146" s="322">
        <f>IF(S$32=0,0,S$32/PPA_fec!S$32)</f>
        <v>0.86535910504579672</v>
      </c>
      <c r="T146" s="322">
        <f>IF(T$32=0,0,T$32/PPA_fec!T$32)</f>
        <v>0.80506898742453858</v>
      </c>
      <c r="U146" s="322">
        <f>IF(U$32=0,0,U$32/PPA_fec!U$32)</f>
        <v>0.85783580312038099</v>
      </c>
      <c r="V146" s="322">
        <f>IF(V$32=0,0,V$32/PPA_fec!V$32)</f>
        <v>0.89631477417349492</v>
      </c>
      <c r="W146" s="322">
        <f>IF(W$32=0,0,W$32/PPA_fec!W$32)</f>
        <v>0.87330061660169622</v>
      </c>
      <c r="DA146" s="95"/>
    </row>
    <row r="147" spans="1:105" ht="12" customHeight="1" x14ac:dyDescent="0.3">
      <c r="A147" s="55" t="s">
        <v>92</v>
      </c>
      <c r="B147" s="275">
        <f>IF(B$33=0,0,B$33/PPA_fec!B$33)</f>
        <v>0</v>
      </c>
      <c r="C147" s="275">
        <f>IF(C$33=0,0,C$33/PPA_fec!C$33)</f>
        <v>0</v>
      </c>
      <c r="D147" s="275">
        <f>IF(D$33=0,0,D$33/PPA_fec!D$33)</f>
        <v>0</v>
      </c>
      <c r="E147" s="275">
        <f>IF(E$33=0,0,E$33/PPA_fec!E$33)</f>
        <v>0</v>
      </c>
      <c r="F147" s="275">
        <f>IF(F$33=0,0,F$33/PPA_fec!F$33)</f>
        <v>0</v>
      </c>
      <c r="G147" s="275">
        <f>IF(G$33=0,0,G$33/PPA_fec!G$33)</f>
        <v>0</v>
      </c>
      <c r="H147" s="275">
        <f>IF(H$33=0,0,H$33/PPA_fec!H$33)</f>
        <v>0</v>
      </c>
      <c r="I147" s="275">
        <f>IF(I$33=0,0,I$33/PPA_fec!I$33)</f>
        <v>0</v>
      </c>
      <c r="J147" s="275">
        <f>IF(J$33=0,0,J$33/PPA_fec!J$33)</f>
        <v>0</v>
      </c>
      <c r="K147" s="275">
        <f>IF(K$33=0,0,K$33/PPA_fec!K$33)</f>
        <v>0</v>
      </c>
      <c r="L147" s="275">
        <f>IF(L$33=0,0,L$33/PPA_fec!L$33)</f>
        <v>0</v>
      </c>
      <c r="M147" s="275">
        <f>IF(M$33=0,0,M$33/PPA_fec!M$33)</f>
        <v>0</v>
      </c>
      <c r="N147" s="275">
        <f>IF(N$33=0,0,N$33/PPA_fec!N$33)</f>
        <v>0</v>
      </c>
      <c r="O147" s="275">
        <f>IF(O$33=0,0,O$33/PPA_fec!O$33)</f>
        <v>0</v>
      </c>
      <c r="P147" s="275">
        <f>IF(P$33=0,0,P$33/PPA_fec!P$33)</f>
        <v>0</v>
      </c>
      <c r="Q147" s="275">
        <f>IF(Q$33=0,0,Q$33/PPA_fec!Q$33)</f>
        <v>0</v>
      </c>
      <c r="R147" s="275">
        <f>IF(R$33=0,0,R$33/PPA_fec!R$33)</f>
        <v>0</v>
      </c>
      <c r="S147" s="275">
        <f>IF(S$33=0,0,S$33/PPA_fec!S$33)</f>
        <v>0</v>
      </c>
      <c r="T147" s="275">
        <f>IF(T$33=0,0,T$33/PPA_fec!T$33)</f>
        <v>0</v>
      </c>
      <c r="U147" s="275">
        <f>IF(U$33=0,0,U$33/PPA_fec!U$33)</f>
        <v>0</v>
      </c>
      <c r="V147" s="275">
        <f>IF(V$33=0,0,V$33/PPA_fec!V$33)</f>
        <v>0</v>
      </c>
      <c r="W147" s="275">
        <f>IF(W$33=0,0,W$33/PPA_fec!W$33)</f>
        <v>0</v>
      </c>
      <c r="DA147" s="76"/>
    </row>
    <row r="148" spans="1:105" ht="12" customHeight="1" x14ac:dyDescent="0.3">
      <c r="A148" s="202" t="s">
        <v>93</v>
      </c>
      <c r="B148" s="276">
        <f>IF(B$34=0,0,B$34/PPA_fec!B$34)</f>
        <v>0</v>
      </c>
      <c r="C148" s="276">
        <f>IF(C$34=0,0,C$34/PPA_fec!C$34)</f>
        <v>0</v>
      </c>
      <c r="D148" s="276">
        <f>IF(D$34=0,0,D$34/PPA_fec!D$34)</f>
        <v>0</v>
      </c>
      <c r="E148" s="276">
        <f>IF(E$34=0,0,E$34/PPA_fec!E$34)</f>
        <v>0</v>
      </c>
      <c r="F148" s="276">
        <f>IF(F$34=0,0,F$34/PPA_fec!F$34)</f>
        <v>0</v>
      </c>
      <c r="G148" s="276">
        <f>IF(G$34=0,0,G$34/PPA_fec!G$34)</f>
        <v>0</v>
      </c>
      <c r="H148" s="276">
        <f>IF(H$34=0,0,H$34/PPA_fec!H$34)</f>
        <v>0</v>
      </c>
      <c r="I148" s="276">
        <f>IF(I$34=0,0,I$34/PPA_fec!I$34)</f>
        <v>0</v>
      </c>
      <c r="J148" s="276">
        <f>IF(J$34=0,0,J$34/PPA_fec!J$34)</f>
        <v>0</v>
      </c>
      <c r="K148" s="276">
        <f>IF(K$34=0,0,K$34/PPA_fec!K$34)</f>
        <v>0</v>
      </c>
      <c r="L148" s="276">
        <f>IF(L$34=0,0,L$34/PPA_fec!L$34)</f>
        <v>0</v>
      </c>
      <c r="M148" s="276">
        <f>IF(M$34=0,0,M$34/PPA_fec!M$34)</f>
        <v>0</v>
      </c>
      <c r="N148" s="276">
        <f>IF(N$34=0,0,N$34/PPA_fec!N$34)</f>
        <v>0</v>
      </c>
      <c r="O148" s="276">
        <f>IF(O$34=0,0,O$34/PPA_fec!O$34)</f>
        <v>0</v>
      </c>
      <c r="P148" s="276">
        <f>IF(P$34=0,0,P$34/PPA_fec!P$34)</f>
        <v>0</v>
      </c>
      <c r="Q148" s="276">
        <f>IF(Q$34=0,0,Q$34/PPA_fec!Q$34)</f>
        <v>0</v>
      </c>
      <c r="R148" s="276">
        <f>IF(R$34=0,0,R$34/PPA_fec!R$34)</f>
        <v>0</v>
      </c>
      <c r="S148" s="276">
        <f>IF(S$34=0,0,S$34/PPA_fec!S$34)</f>
        <v>0</v>
      </c>
      <c r="T148" s="276">
        <f>IF(T$34=0,0,T$34/PPA_fec!T$34)</f>
        <v>0</v>
      </c>
      <c r="U148" s="276">
        <f>IF(U$34=0,0,U$34/PPA_fec!U$34)</f>
        <v>0</v>
      </c>
      <c r="V148" s="276">
        <f>IF(V$34=0,0,V$34/PPA_fec!V$34)</f>
        <v>0</v>
      </c>
      <c r="W148" s="276">
        <f>IF(W$34=0,0,W$34/PPA_fec!W$34)</f>
        <v>0</v>
      </c>
      <c r="DA148" s="77"/>
    </row>
    <row r="149" spans="1:105" ht="12" customHeight="1" x14ac:dyDescent="0.3">
      <c r="A149" s="202" t="s">
        <v>94</v>
      </c>
      <c r="B149" s="276">
        <f>IF(B$35=0,0,B$35/PPA_fec!B$35)</f>
        <v>0</v>
      </c>
      <c r="C149" s="276">
        <f>IF(C$35=0,0,C$35/PPA_fec!C$35)</f>
        <v>0</v>
      </c>
      <c r="D149" s="276">
        <f>IF(D$35=0,0,D$35/PPA_fec!D$35)</f>
        <v>0</v>
      </c>
      <c r="E149" s="276">
        <f>IF(E$35=0,0,E$35/PPA_fec!E$35)</f>
        <v>0</v>
      </c>
      <c r="F149" s="276">
        <f>IF(F$35=0,0,F$35/PPA_fec!F$35)</f>
        <v>0</v>
      </c>
      <c r="G149" s="276">
        <f>IF(G$35=0,0,G$35/PPA_fec!G$35)</f>
        <v>0</v>
      </c>
      <c r="H149" s="276">
        <f>IF(H$35=0,0,H$35/PPA_fec!H$35)</f>
        <v>0</v>
      </c>
      <c r="I149" s="276">
        <f>IF(I$35=0,0,I$35/PPA_fec!I$35)</f>
        <v>0</v>
      </c>
      <c r="J149" s="276">
        <f>IF(J$35=0,0,J$35/PPA_fec!J$35)</f>
        <v>0</v>
      </c>
      <c r="K149" s="276">
        <f>IF(K$35=0,0,K$35/PPA_fec!K$35)</f>
        <v>0</v>
      </c>
      <c r="L149" s="276">
        <f>IF(L$35=0,0,L$35/PPA_fec!L$35)</f>
        <v>0</v>
      </c>
      <c r="M149" s="276">
        <f>IF(M$35=0,0,M$35/PPA_fec!M$35)</f>
        <v>0</v>
      </c>
      <c r="N149" s="276">
        <f>IF(N$35=0,0,N$35/PPA_fec!N$35)</f>
        <v>0</v>
      </c>
      <c r="O149" s="276">
        <f>IF(O$35=0,0,O$35/PPA_fec!O$35)</f>
        <v>0</v>
      </c>
      <c r="P149" s="276">
        <f>IF(P$35=0,0,P$35/PPA_fec!P$35)</f>
        <v>0</v>
      </c>
      <c r="Q149" s="276">
        <f>IF(Q$35=0,0,Q$35/PPA_fec!Q$35)</f>
        <v>0</v>
      </c>
      <c r="R149" s="276">
        <f>IF(R$35=0,0,R$35/PPA_fec!R$35)</f>
        <v>0</v>
      </c>
      <c r="S149" s="276">
        <f>IF(S$35=0,0,S$35/PPA_fec!S$35)</f>
        <v>0</v>
      </c>
      <c r="T149" s="276">
        <f>IF(T$35=0,0,T$35/PPA_fec!T$35)</f>
        <v>0</v>
      </c>
      <c r="U149" s="276">
        <f>IF(U$35=0,0,U$35/PPA_fec!U$35)</f>
        <v>0</v>
      </c>
      <c r="V149" s="276">
        <f>IF(V$35=0,0,V$35/PPA_fec!V$35)</f>
        <v>0</v>
      </c>
      <c r="W149" s="276">
        <f>IF(W$35=0,0,W$35/PPA_fec!W$35)</f>
        <v>0</v>
      </c>
      <c r="DA149" s="77"/>
    </row>
    <row r="150" spans="1:105" ht="12" customHeight="1" x14ac:dyDescent="0.3">
      <c r="A150" s="202" t="s">
        <v>95</v>
      </c>
      <c r="B150" s="276">
        <f>IF(B$36=0,0,B$36/PPA_fec!B$36)</f>
        <v>0</v>
      </c>
      <c r="C150" s="276">
        <f>IF(C$36=0,0,C$36/PPA_fec!C$36)</f>
        <v>0</v>
      </c>
      <c r="D150" s="276">
        <f>IF(D$36=0,0,D$36/PPA_fec!D$36)</f>
        <v>0</v>
      </c>
      <c r="E150" s="276">
        <f>IF(E$36=0,0,E$36/PPA_fec!E$36)</f>
        <v>0</v>
      </c>
      <c r="F150" s="276">
        <f>IF(F$36=0,0,F$36/PPA_fec!F$36)</f>
        <v>0</v>
      </c>
      <c r="G150" s="276">
        <f>IF(G$36=0,0,G$36/PPA_fec!G$36)</f>
        <v>0</v>
      </c>
      <c r="H150" s="276">
        <f>IF(H$36=0,0,H$36/PPA_fec!H$36)</f>
        <v>0</v>
      </c>
      <c r="I150" s="276">
        <f>IF(I$36=0,0,I$36/PPA_fec!I$36)</f>
        <v>0</v>
      </c>
      <c r="J150" s="276">
        <f>IF(J$36=0,0,J$36/PPA_fec!J$36)</f>
        <v>0</v>
      </c>
      <c r="K150" s="276">
        <f>IF(K$36=0,0,K$36/PPA_fec!K$36)</f>
        <v>0</v>
      </c>
      <c r="L150" s="276">
        <f>IF(L$36=0,0,L$36/PPA_fec!L$36)</f>
        <v>0</v>
      </c>
      <c r="M150" s="276">
        <f>IF(M$36=0,0,M$36/PPA_fec!M$36)</f>
        <v>0</v>
      </c>
      <c r="N150" s="276">
        <f>IF(N$36=0,0,N$36/PPA_fec!N$36)</f>
        <v>0</v>
      </c>
      <c r="O150" s="276">
        <f>IF(O$36=0,0,O$36/PPA_fec!O$36)</f>
        <v>0</v>
      </c>
      <c r="P150" s="276">
        <f>IF(P$36=0,0,P$36/PPA_fec!P$36)</f>
        <v>0</v>
      </c>
      <c r="Q150" s="276">
        <f>IF(Q$36=0,0,Q$36/PPA_fec!Q$36)</f>
        <v>0</v>
      </c>
      <c r="R150" s="276">
        <f>IF(R$36=0,0,R$36/PPA_fec!R$36)</f>
        <v>0</v>
      </c>
      <c r="S150" s="276">
        <f>IF(S$36=0,0,S$36/PPA_fec!S$36)</f>
        <v>0</v>
      </c>
      <c r="T150" s="276">
        <f>IF(T$36=0,0,T$36/PPA_fec!T$36)</f>
        <v>0</v>
      </c>
      <c r="U150" s="276">
        <f>IF(U$36=0,0,U$36/PPA_fec!U$36)</f>
        <v>0</v>
      </c>
      <c r="V150" s="276">
        <f>IF(V$36=0,0,V$36/PPA_fec!V$36)</f>
        <v>0</v>
      </c>
      <c r="W150" s="276">
        <f>IF(W$36=0,0,W$36/PPA_fec!W$36)</f>
        <v>0</v>
      </c>
      <c r="DA150" s="77"/>
    </row>
    <row r="151" spans="1:105" ht="12" customHeight="1" x14ac:dyDescent="0.3">
      <c r="A151" s="56" t="s">
        <v>96</v>
      </c>
      <c r="B151" s="277">
        <f>IF(B$37=0,0,B$37/PPA_fec!B$37)</f>
        <v>0.58359858320310687</v>
      </c>
      <c r="C151" s="277">
        <f>IF(C$37=0,0,C$37/PPA_fec!C$37)</f>
        <v>0.46874821899301006</v>
      </c>
      <c r="D151" s="277">
        <f>IF(D$37=0,0,D$37/PPA_fec!D$37)</f>
        <v>0.73715259588020643</v>
      </c>
      <c r="E151" s="277">
        <f>IF(E$37=0,0,E$37/PPA_fec!E$37)</f>
        <v>1.0165669476958306</v>
      </c>
      <c r="F151" s="277">
        <f>IF(F$37=0,0,F$37/PPA_fec!F$37)</f>
        <v>0.95342587483998931</v>
      </c>
      <c r="G151" s="277">
        <f>IF(G$37=0,0,G$37/PPA_fec!G$37)</f>
        <v>0.97465995403830208</v>
      </c>
      <c r="H151" s="277">
        <f>IF(H$37=0,0,H$37/PPA_fec!H$37)</f>
        <v>0.87585309902371455</v>
      </c>
      <c r="I151" s="277">
        <f>IF(I$37=0,0,I$37/PPA_fec!I$37)</f>
        <v>0.93571932052480389</v>
      </c>
      <c r="J151" s="277">
        <f>IF(J$37=0,0,J$37/PPA_fec!J$37)</f>
        <v>1.1585612134569183</v>
      </c>
      <c r="K151" s="277">
        <f>IF(K$37=0,0,K$37/PPA_fec!K$37)</f>
        <v>1.2294447949375904</v>
      </c>
      <c r="L151" s="277">
        <f>IF(L$37=0,0,L$37/PPA_fec!L$37)</f>
        <v>0.84574430356436403</v>
      </c>
      <c r="M151" s="277">
        <f>IF(M$37=0,0,M$37/PPA_fec!M$37)</f>
        <v>0.87228282986755745</v>
      </c>
      <c r="N151" s="277">
        <f>IF(N$37=0,0,N$37/PPA_fec!N$37)</f>
        <v>0.92379416207026466</v>
      </c>
      <c r="O151" s="277">
        <f>IF(O$37=0,0,O$37/PPA_fec!O$37)</f>
        <v>1.2308573441782582</v>
      </c>
      <c r="P151" s="277">
        <f>IF(P$37=0,0,P$37/PPA_fec!P$37)</f>
        <v>1.2299751124940193</v>
      </c>
      <c r="Q151" s="277">
        <f>IF(Q$37=0,0,Q$37/PPA_fec!Q$37)</f>
        <v>1.346783928890829</v>
      </c>
      <c r="R151" s="277">
        <f>IF(R$37=0,0,R$37/PPA_fec!R$37)</f>
        <v>1.4201280279473263</v>
      </c>
      <c r="S151" s="277">
        <f>IF(S$37=0,0,S$37/PPA_fec!S$37)</f>
        <v>1.7577529694001386</v>
      </c>
      <c r="T151" s="277">
        <f>IF(T$37=0,0,T$37/PPA_fec!T$37)</f>
        <v>1.7303745226906762</v>
      </c>
      <c r="U151" s="277">
        <f>IF(U$37=0,0,U$37/PPA_fec!U$37)</f>
        <v>1.7575179269809298</v>
      </c>
      <c r="V151" s="277">
        <f>IF(V$37=0,0,V$37/PPA_fec!V$37)</f>
        <v>1.9833038588938074</v>
      </c>
      <c r="W151" s="277">
        <f>IF(W$37=0,0,W$37/PPA_fec!W$37)</f>
        <v>2.0334681645478012</v>
      </c>
      <c r="DA151" s="78"/>
    </row>
    <row r="152" spans="1:105" ht="12" customHeight="1" x14ac:dyDescent="0.3">
      <c r="A152" s="203" t="s">
        <v>1885</v>
      </c>
      <c r="B152" s="278">
        <f>IF(B$43=0,0,B$43/PPA_fec!B$43)</f>
        <v>0.48094407278173412</v>
      </c>
      <c r="C152" s="278">
        <f>IF(C$43=0,0,C$43/PPA_fec!C$43)</f>
        <v>0.47277543631920216</v>
      </c>
      <c r="D152" s="278">
        <f>IF(D$43=0,0,D$43/PPA_fec!D$43)</f>
        <v>0.53876888849362603</v>
      </c>
      <c r="E152" s="278">
        <f>IF(E$43=0,0,E$43/PPA_fec!E$43)</f>
        <v>0.56274094163913169</v>
      </c>
      <c r="F152" s="278">
        <f>IF(F$43=0,0,F$43/PPA_fec!F$43)</f>
        <v>0.49322052332877875</v>
      </c>
      <c r="G152" s="278">
        <f>IF(G$43=0,0,G$43/PPA_fec!G$43)</f>
        <v>0.44409857876034092</v>
      </c>
      <c r="H152" s="278">
        <f>IF(H$43=0,0,H$43/PPA_fec!H$43)</f>
        <v>0.35245909430652722</v>
      </c>
      <c r="I152" s="278">
        <f>IF(I$43=0,0,I$43/PPA_fec!I$43)</f>
        <v>0.38685362728605538</v>
      </c>
      <c r="J152" s="278">
        <f>IF(J$43=0,0,J$43/PPA_fec!J$43)</f>
        <v>0.39015947624987679</v>
      </c>
      <c r="K152" s="278">
        <f>IF(K$43=0,0,K$43/PPA_fec!K$43)</f>
        <v>0.35298830277090332</v>
      </c>
      <c r="L152" s="278">
        <f>IF(L$43=0,0,L$43/PPA_fec!L$43)</f>
        <v>0.42451244701333724</v>
      </c>
      <c r="M152" s="278">
        <f>IF(M$43=0,0,M$43/PPA_fec!M$43)</f>
        <v>0.37844601797778415</v>
      </c>
      <c r="N152" s="278">
        <f>IF(N$43=0,0,N$43/PPA_fec!N$43)</f>
        <v>0.3978491912818794</v>
      </c>
      <c r="O152" s="278">
        <f>IF(O$43=0,0,O$43/PPA_fec!O$43)</f>
        <v>0.4429041671280784</v>
      </c>
      <c r="P152" s="278">
        <f>IF(P$43=0,0,P$43/PPA_fec!P$43)</f>
        <v>0.41073520320184859</v>
      </c>
      <c r="Q152" s="278">
        <f>IF(Q$43=0,0,Q$43/PPA_fec!Q$43)</f>
        <v>0.50086556846211649</v>
      </c>
      <c r="R152" s="278">
        <f>IF(R$43=0,0,R$43/PPA_fec!R$43)</f>
        <v>0.46811191931575025</v>
      </c>
      <c r="S152" s="278">
        <f>IF(S$43=0,0,S$43/PPA_fec!S$43)</f>
        <v>0.5545500713335898</v>
      </c>
      <c r="T152" s="278">
        <f>IF(T$43=0,0,T$43/PPA_fec!T$43)</f>
        <v>0.51956399001495679</v>
      </c>
      <c r="U152" s="278">
        <f>IF(U$43=0,0,U$43/PPA_fec!U$43)</f>
        <v>0.54910465935770914</v>
      </c>
      <c r="V152" s="278">
        <f>IF(V$43=0,0,V$43/PPA_fec!V$43)</f>
        <v>0.63164680500170434</v>
      </c>
      <c r="W152" s="278">
        <f>IF(W$43=0,0,W$43/PPA_fec!W$43)</f>
        <v>0.62572130066280496</v>
      </c>
      <c r="DA152" s="79"/>
    </row>
    <row r="153" spans="1:105" ht="12" customHeight="1" x14ac:dyDescent="0.3">
      <c r="A153" s="203" t="s">
        <v>1900</v>
      </c>
      <c r="B153" s="278">
        <f>IF(B$56=0,0,B$56/PPA_fec!B$56)</f>
        <v>1.4078313780446388</v>
      </c>
      <c r="C153" s="278">
        <f>IF(C$56=0,0,C$56/PPA_fec!C$56)</f>
        <v>1.4178850887784891</v>
      </c>
      <c r="D153" s="278">
        <f>IF(D$56=0,0,D$56/PPA_fec!D$56)</f>
        <v>1.428335665117711</v>
      </c>
      <c r="E153" s="278">
        <f>IF(E$56=0,0,E$56/PPA_fec!E$56)</f>
        <v>1.3856012814988212</v>
      </c>
      <c r="F153" s="278">
        <f>IF(F$56=0,0,F$56/PPA_fec!F$56)</f>
        <v>1.1640015479446573</v>
      </c>
      <c r="G153" s="278">
        <f>IF(G$56=0,0,G$56/PPA_fec!G$56)</f>
        <v>1.0365553124508002</v>
      </c>
      <c r="H153" s="278">
        <f>IF(H$56=0,0,H$56/PPA_fec!H$56)</f>
        <v>0.84295748268271498</v>
      </c>
      <c r="I153" s="278">
        <f>IF(I$56=0,0,I$56/PPA_fec!I$56)</f>
        <v>0.88867411692780596</v>
      </c>
      <c r="J153" s="278">
        <f>IF(J$56=0,0,J$56/PPA_fec!J$56)</f>
        <v>0.81273795337338128</v>
      </c>
      <c r="K153" s="278">
        <f>IF(K$56=0,0,K$56/PPA_fec!K$56)</f>
        <v>0.6941513102538569</v>
      </c>
      <c r="L153" s="278">
        <f>IF(L$56=0,0,L$56/PPA_fec!L$56)</f>
        <v>0.98319871036204276</v>
      </c>
      <c r="M153" s="278">
        <f>IF(M$56=0,0,M$56/PPA_fec!M$56)</f>
        <v>0.84123072599643645</v>
      </c>
      <c r="N153" s="278">
        <f>IF(N$56=0,0,N$56/PPA_fec!N$56)</f>
        <v>0.89372539225393477</v>
      </c>
      <c r="O153" s="278">
        <f>IF(O$56=0,0,O$56/PPA_fec!O$56)</f>
        <v>0.85098184644802011</v>
      </c>
      <c r="P153" s="278">
        <f>IF(P$56=0,0,P$56/PPA_fec!P$56)</f>
        <v>0.83318051789532344</v>
      </c>
      <c r="Q153" s="278">
        <f>IF(Q$56=0,0,Q$56/PPA_fec!Q$56)</f>
        <v>0.98064663573849764</v>
      </c>
      <c r="R153" s="278">
        <f>IF(R$56=0,0,R$56/PPA_fec!R$56)</f>
        <v>0.91865913372587538</v>
      </c>
      <c r="S153" s="278">
        <f>IF(S$56=0,0,S$56/PPA_fec!S$56)</f>
        <v>0.9458048460770101</v>
      </c>
      <c r="T153" s="278">
        <f>IF(T$56=0,0,T$56/PPA_fec!T$56)</f>
        <v>0.87885201997937012</v>
      </c>
      <c r="U153" s="278">
        <f>IF(U$56=0,0,U$56/PPA_fec!U$56)</f>
        <v>0.93741044340745405</v>
      </c>
      <c r="V153" s="278">
        <f>IF(V$56=0,0,V$56/PPA_fec!V$56)</f>
        <v>0.97471653114858947</v>
      </c>
      <c r="W153" s="278">
        <f>IF(W$56=0,0,W$56/PPA_fec!W$56)</f>
        <v>0.94808998244371789</v>
      </c>
      <c r="DA153" s="79"/>
    </row>
    <row r="154" spans="1:105" ht="12" customHeight="1" x14ac:dyDescent="0.3">
      <c r="A154" s="41" t="s">
        <v>1915</v>
      </c>
      <c r="B154" s="279">
        <f>IF(B$69=0,0,B$69/PPA_fec!B$69)</f>
        <v>1.3048777251781121</v>
      </c>
      <c r="C154" s="279">
        <f>IF(C$69=0,0,C$69/PPA_fec!C$69)</f>
        <v>1.3197932199074438</v>
      </c>
      <c r="D154" s="279">
        <f>IF(D$69=0,0,D$69/PPA_fec!D$69)</f>
        <v>1.3025269848427095</v>
      </c>
      <c r="E154" s="279">
        <f>IF(E$69=0,0,E$69/PPA_fec!E$69)</f>
        <v>1.2497328468966657</v>
      </c>
      <c r="F154" s="279">
        <f>IF(F$69=0,0,F$69/PPA_fec!F$69)</f>
        <v>1.0437079057060683</v>
      </c>
      <c r="G154" s="279">
        <f>IF(G$69=0,0,G$69/PPA_fec!G$69)</f>
        <v>0.92804778460790793</v>
      </c>
      <c r="H154" s="279">
        <f>IF(H$69=0,0,H$69/PPA_fec!H$69)</f>
        <v>0.75722667441812797</v>
      </c>
      <c r="I154" s="279">
        <f>IF(I$69=0,0,I$69/PPA_fec!I$69)</f>
        <v>0.79397846322762866</v>
      </c>
      <c r="J154" s="279">
        <f>IF(J$69=0,0,J$69/PPA_fec!J$69)</f>
        <v>0.71732720086300694</v>
      </c>
      <c r="K154" s="279">
        <f>IF(K$69=0,0,K$69/PPA_fec!K$69)</f>
        <v>0.60865408944051824</v>
      </c>
      <c r="L154" s="279">
        <f>IF(L$69=0,0,L$69/PPA_fec!L$69)</f>
        <v>0.87938894862841954</v>
      </c>
      <c r="M154" s="279">
        <f>IF(M$69=0,0,M$69/PPA_fec!M$69)</f>
        <v>0.74842148213711124</v>
      </c>
      <c r="N154" s="279">
        <f>IF(N$69=0,0,N$69/PPA_fec!N$69)</f>
        <v>0.79617768660695654</v>
      </c>
      <c r="O154" s="279">
        <f>IF(O$69=0,0,O$69/PPA_fec!O$69)</f>
        <v>0.74424807381739733</v>
      </c>
      <c r="P154" s="279">
        <f>IF(P$69=0,0,P$69/PPA_fec!P$69)</f>
        <v>0.73305757970798124</v>
      </c>
      <c r="Q154" s="279">
        <f>IF(Q$69=0,0,Q$69/PPA_fec!Q$69)</f>
        <v>0.85936843566628274</v>
      </c>
      <c r="R154" s="279">
        <f>IF(R$69=0,0,R$69/PPA_fec!R$69)</f>
        <v>0.8052175438868806</v>
      </c>
      <c r="S154" s="279">
        <f>IF(S$69=0,0,S$69/PPA_fec!S$69)</f>
        <v>0.81710217642391914</v>
      </c>
      <c r="T154" s="279">
        <f>IF(T$69=0,0,T$69/PPA_fec!T$69)</f>
        <v>0.75869417946653084</v>
      </c>
      <c r="U154" s="279">
        <f>IF(U$69=0,0,U$69/PPA_fec!U$69)</f>
        <v>0.80991657253931526</v>
      </c>
      <c r="V154" s="279">
        <f>IF(V$69=0,0,V$69/PPA_fec!V$69)</f>
        <v>0.83447678094216116</v>
      </c>
      <c r="W154" s="279">
        <f>IF(W$69=0,0,W$69/PPA_fec!W$69)</f>
        <v>0.8104193509909734</v>
      </c>
      <c r="DA154" s="82"/>
    </row>
    <row r="155" spans="1:105" ht="12" customHeight="1" x14ac:dyDescent="0.3">
      <c r="J155" s="131"/>
    </row>
    <row r="156" spans="1:105" ht="12" customHeight="1" x14ac:dyDescent="0.3">
      <c r="A156" s="35" t="s">
        <v>60</v>
      </c>
      <c r="B156" s="322">
        <f>IF(B$83=0,0,B$83/PPA_fec!B$83)</f>
        <v>0.107772553729562</v>
      </c>
      <c r="C156" s="322">
        <f>IF(C$83=0,0,C$83/PPA_fec!C$83)</f>
        <v>8.6408110317464024E-2</v>
      </c>
      <c r="D156" s="322">
        <f>IF(D$83=0,0,D$83/PPA_fec!D$83)</f>
        <v>0.14105534540304204</v>
      </c>
      <c r="E156" s="322">
        <f>IF(E$83=0,0,E$83/PPA_fec!E$83)</f>
        <v>0.20214921329269592</v>
      </c>
      <c r="F156" s="322">
        <f>IF(F$83=0,0,F$83/PPA_fec!F$83)</f>
        <v>0.1926892049372112</v>
      </c>
      <c r="G156" s="322">
        <f>IF(G$83=0,0,G$83/PPA_fec!G$83)</f>
        <v>0.19816448906871623</v>
      </c>
      <c r="H156" s="322">
        <f>IF(H$83=0,0,H$83/PPA_fec!H$83)</f>
        <v>0.17532562219255651</v>
      </c>
      <c r="I156" s="322">
        <f>IF(I$83=0,0,I$83/PPA_fec!I$83)</f>
        <v>0.19085610267785474</v>
      </c>
      <c r="J156" s="322">
        <f>IF(J$83=0,0,J$83/PPA_fec!J$83)</f>
        <v>0.2510199582954738</v>
      </c>
      <c r="K156" s="322">
        <f>IF(K$83=0,0,K$83/PPA_fec!K$83)</f>
        <v>0.27526942917006458</v>
      </c>
      <c r="L156" s="322">
        <f>IF(L$83=0,0,L$83/PPA_fec!L$83)</f>
        <v>0.17131622252742995</v>
      </c>
      <c r="M156" s="322">
        <f>IF(M$83=0,0,M$83/PPA_fec!M$83)</f>
        <v>0.17966289018077802</v>
      </c>
      <c r="N156" s="322">
        <f>IF(N$83=0,0,N$83/PPA_fec!N$83)</f>
        <v>0.19047041442757837</v>
      </c>
      <c r="O156" s="322">
        <f>IF(O$83=0,0,O$83/PPA_fec!O$83)</f>
        <v>0.2846788760342126</v>
      </c>
      <c r="P156" s="322">
        <f>IF(P$83=0,0,P$83/PPA_fec!P$83)</f>
        <v>0.27746486280773691</v>
      </c>
      <c r="Q156" s="322">
        <f>IF(Q$83=0,0,Q$83/PPA_fec!Q$83)</f>
        <v>0.31283610838156262</v>
      </c>
      <c r="R156" s="322">
        <f>IF(R$83=0,0,R$83/PPA_fec!R$83)</f>
        <v>0.334604530562362</v>
      </c>
      <c r="S156" s="322">
        <f>IF(S$83=0,0,S$83/PPA_fec!S$83)</f>
        <v>0.48777478652872441</v>
      </c>
      <c r="T156" s="322">
        <f>IF(T$83=0,0,T$83/PPA_fec!T$83)</f>
        <v>0.47885819477688218</v>
      </c>
      <c r="U156" s="322">
        <f>IF(U$83=0,0,U$83/PPA_fec!U$83)</f>
        <v>0.48860264499127776</v>
      </c>
      <c r="V156" s="322">
        <f>IF(V$83=0,0,V$83/PPA_fec!V$83)</f>
        <v>0.63552788261281767</v>
      </c>
      <c r="W156" s="322">
        <f>IF(W$83=0,0,W$83/PPA_fec!W$83)</f>
        <v>0.67076939777315303</v>
      </c>
      <c r="DA156" s="95"/>
    </row>
    <row r="157" spans="1:105" ht="12" customHeight="1" x14ac:dyDescent="0.3">
      <c r="A157" s="55" t="s">
        <v>92</v>
      </c>
      <c r="B157" s="332">
        <f>IF(B$84=0,0,B$84/PPA_fec!B$84)</f>
        <v>0</v>
      </c>
      <c r="C157" s="332">
        <f>IF(C$84=0,0,C$84/PPA_fec!C$84)</f>
        <v>0</v>
      </c>
      <c r="D157" s="332">
        <f>IF(D$84=0,0,D$84/PPA_fec!D$84)</f>
        <v>0</v>
      </c>
      <c r="E157" s="332">
        <f>IF(E$84=0,0,E$84/PPA_fec!E$84)</f>
        <v>0</v>
      </c>
      <c r="F157" s="332">
        <f>IF(F$84=0,0,F$84/PPA_fec!F$84)</f>
        <v>0</v>
      </c>
      <c r="G157" s="332">
        <f>IF(G$84=0,0,G$84/PPA_fec!G$84)</f>
        <v>0</v>
      </c>
      <c r="H157" s="332">
        <f>IF(H$84=0,0,H$84/PPA_fec!H$84)</f>
        <v>0</v>
      </c>
      <c r="I157" s="332">
        <f>IF(I$84=0,0,I$84/PPA_fec!I$84)</f>
        <v>0</v>
      </c>
      <c r="J157" s="332">
        <f>IF(J$84=0,0,J$84/PPA_fec!J$84)</f>
        <v>0</v>
      </c>
      <c r="K157" s="332">
        <f>IF(K$84=0,0,K$84/PPA_fec!K$84)</f>
        <v>0</v>
      </c>
      <c r="L157" s="332">
        <f>IF(L$84=0,0,L$84/PPA_fec!L$84)</f>
        <v>0</v>
      </c>
      <c r="M157" s="332">
        <f>IF(M$84=0,0,M$84/PPA_fec!M$84)</f>
        <v>0</v>
      </c>
      <c r="N157" s="332">
        <f>IF(N$84=0,0,N$84/PPA_fec!N$84)</f>
        <v>0</v>
      </c>
      <c r="O157" s="332">
        <f>IF(O$84=0,0,O$84/PPA_fec!O$84)</f>
        <v>0</v>
      </c>
      <c r="P157" s="332">
        <f>IF(P$84=0,0,P$84/PPA_fec!P$84)</f>
        <v>0</v>
      </c>
      <c r="Q157" s="332">
        <f>IF(Q$84=0,0,Q$84/PPA_fec!Q$84)</f>
        <v>0</v>
      </c>
      <c r="R157" s="332">
        <f>IF(R$84=0,0,R$84/PPA_fec!R$84)</f>
        <v>0</v>
      </c>
      <c r="S157" s="332">
        <f>IF(S$84=0,0,S$84/PPA_fec!S$84)</f>
        <v>0</v>
      </c>
      <c r="T157" s="332">
        <f>IF(T$84=0,0,T$84/PPA_fec!T$84)</f>
        <v>0</v>
      </c>
      <c r="U157" s="332">
        <f>IF(U$84=0,0,U$84/PPA_fec!U$84)</f>
        <v>0</v>
      </c>
      <c r="V157" s="332">
        <f>IF(V$84=0,0,V$84/PPA_fec!V$84)</f>
        <v>0</v>
      </c>
      <c r="W157" s="332">
        <f>IF(W$84=0,0,W$84/PPA_fec!W$84)</f>
        <v>0</v>
      </c>
      <c r="DA157" s="67"/>
    </row>
    <row r="158" spans="1:105" ht="12" customHeight="1" x14ac:dyDescent="0.3">
      <c r="A158" s="202" t="s">
        <v>93</v>
      </c>
      <c r="B158" s="333">
        <f>IF(B$85=0,0,B$85/PPA_fec!B$85)</f>
        <v>0</v>
      </c>
      <c r="C158" s="333">
        <f>IF(C$85=0,0,C$85/PPA_fec!C$85)</f>
        <v>0</v>
      </c>
      <c r="D158" s="333">
        <f>IF(D$85=0,0,D$85/PPA_fec!D$85)</f>
        <v>0</v>
      </c>
      <c r="E158" s="333">
        <f>IF(E$85=0,0,E$85/PPA_fec!E$85)</f>
        <v>0</v>
      </c>
      <c r="F158" s="333">
        <f>IF(F$85=0,0,F$85/PPA_fec!F$85)</f>
        <v>0</v>
      </c>
      <c r="G158" s="333">
        <f>IF(G$85=0,0,G$85/PPA_fec!G$85)</f>
        <v>0</v>
      </c>
      <c r="H158" s="333">
        <f>IF(H$85=0,0,H$85/PPA_fec!H$85)</f>
        <v>0</v>
      </c>
      <c r="I158" s="333">
        <f>IF(I$85=0,0,I$85/PPA_fec!I$85)</f>
        <v>0</v>
      </c>
      <c r="J158" s="333">
        <f>IF(J$85=0,0,J$85/PPA_fec!J$85)</f>
        <v>0</v>
      </c>
      <c r="K158" s="333">
        <f>IF(K$85=0,0,K$85/PPA_fec!K$85)</f>
        <v>0</v>
      </c>
      <c r="L158" s="333">
        <f>IF(L$85=0,0,L$85/PPA_fec!L$85)</f>
        <v>0</v>
      </c>
      <c r="M158" s="333">
        <f>IF(M$85=0,0,M$85/PPA_fec!M$85)</f>
        <v>0</v>
      </c>
      <c r="N158" s="333">
        <f>IF(N$85=0,0,N$85/PPA_fec!N$85)</f>
        <v>0</v>
      </c>
      <c r="O158" s="333">
        <f>IF(O$85=0,0,O$85/PPA_fec!O$85)</f>
        <v>0</v>
      </c>
      <c r="P158" s="333">
        <f>IF(P$85=0,0,P$85/PPA_fec!P$85)</f>
        <v>0</v>
      </c>
      <c r="Q158" s="333">
        <f>IF(Q$85=0,0,Q$85/PPA_fec!Q$85)</f>
        <v>0</v>
      </c>
      <c r="R158" s="333">
        <f>IF(R$85=0,0,R$85/PPA_fec!R$85)</f>
        <v>0</v>
      </c>
      <c r="S158" s="333">
        <f>IF(S$85=0,0,S$85/PPA_fec!S$85)</f>
        <v>0</v>
      </c>
      <c r="T158" s="333">
        <f>IF(T$85=0,0,T$85/PPA_fec!T$85)</f>
        <v>0</v>
      </c>
      <c r="U158" s="333">
        <f>IF(U$85=0,0,U$85/PPA_fec!U$85)</f>
        <v>0</v>
      </c>
      <c r="V158" s="333">
        <f>IF(V$85=0,0,V$85/PPA_fec!V$85)</f>
        <v>0</v>
      </c>
      <c r="W158" s="333">
        <f>IF(W$85=0,0,W$85/PPA_fec!W$85)</f>
        <v>0</v>
      </c>
      <c r="DA158" s="174"/>
    </row>
    <row r="159" spans="1:105" ht="12" customHeight="1" x14ac:dyDescent="0.3">
      <c r="A159" s="202" t="s">
        <v>94</v>
      </c>
      <c r="B159" s="333">
        <f>IF(B$86=0,0,B$86/PPA_fec!B$86)</f>
        <v>0</v>
      </c>
      <c r="C159" s="333">
        <f>IF(C$86=0,0,C$86/PPA_fec!C$86)</f>
        <v>0</v>
      </c>
      <c r="D159" s="333">
        <f>IF(D$86=0,0,D$86/PPA_fec!D$86)</f>
        <v>0</v>
      </c>
      <c r="E159" s="333">
        <f>IF(E$86=0,0,E$86/PPA_fec!E$86)</f>
        <v>0</v>
      </c>
      <c r="F159" s="333">
        <f>IF(F$86=0,0,F$86/PPA_fec!F$86)</f>
        <v>0</v>
      </c>
      <c r="G159" s="333">
        <f>IF(G$86=0,0,G$86/PPA_fec!G$86)</f>
        <v>0</v>
      </c>
      <c r="H159" s="333">
        <f>IF(H$86=0,0,H$86/PPA_fec!H$86)</f>
        <v>0</v>
      </c>
      <c r="I159" s="333">
        <f>IF(I$86=0,0,I$86/PPA_fec!I$86)</f>
        <v>0</v>
      </c>
      <c r="J159" s="333">
        <f>IF(J$86=0,0,J$86/PPA_fec!J$86)</f>
        <v>0</v>
      </c>
      <c r="K159" s="333">
        <f>IF(K$86=0,0,K$86/PPA_fec!K$86)</f>
        <v>0</v>
      </c>
      <c r="L159" s="333">
        <f>IF(L$86=0,0,L$86/PPA_fec!L$86)</f>
        <v>0</v>
      </c>
      <c r="M159" s="333">
        <f>IF(M$86=0,0,M$86/PPA_fec!M$86)</f>
        <v>0</v>
      </c>
      <c r="N159" s="333">
        <f>IF(N$86=0,0,N$86/PPA_fec!N$86)</f>
        <v>0</v>
      </c>
      <c r="O159" s="333">
        <f>IF(O$86=0,0,O$86/PPA_fec!O$86)</f>
        <v>0</v>
      </c>
      <c r="P159" s="333">
        <f>IF(P$86=0,0,P$86/PPA_fec!P$86)</f>
        <v>0</v>
      </c>
      <c r="Q159" s="333">
        <f>IF(Q$86=0,0,Q$86/PPA_fec!Q$86)</f>
        <v>0</v>
      </c>
      <c r="R159" s="333">
        <f>IF(R$86=0,0,R$86/PPA_fec!R$86)</f>
        <v>0</v>
      </c>
      <c r="S159" s="333">
        <f>IF(S$86=0,0,S$86/PPA_fec!S$86)</f>
        <v>0</v>
      </c>
      <c r="T159" s="333">
        <f>IF(T$86=0,0,T$86/PPA_fec!T$86)</f>
        <v>0</v>
      </c>
      <c r="U159" s="333">
        <f>IF(U$86=0,0,U$86/PPA_fec!U$86)</f>
        <v>0</v>
      </c>
      <c r="V159" s="333">
        <f>IF(V$86=0,0,V$86/PPA_fec!V$86)</f>
        <v>0</v>
      </c>
      <c r="W159" s="333">
        <f>IF(W$86=0,0,W$86/PPA_fec!W$86)</f>
        <v>0</v>
      </c>
      <c r="DA159" s="174"/>
    </row>
    <row r="160" spans="1:105" ht="12" customHeight="1" x14ac:dyDescent="0.3">
      <c r="A160" s="202" t="s">
        <v>95</v>
      </c>
      <c r="B160" s="333">
        <f>IF(B$87=0,0,B$87/PPA_fec!B$87)</f>
        <v>0</v>
      </c>
      <c r="C160" s="333">
        <f>IF(C$87=0,0,C$87/PPA_fec!C$87)</f>
        <v>0</v>
      </c>
      <c r="D160" s="333">
        <f>IF(D$87=0,0,D$87/PPA_fec!D$87)</f>
        <v>0</v>
      </c>
      <c r="E160" s="333">
        <f>IF(E$87=0,0,E$87/PPA_fec!E$87)</f>
        <v>0</v>
      </c>
      <c r="F160" s="333">
        <f>IF(F$87=0,0,F$87/PPA_fec!F$87)</f>
        <v>0</v>
      </c>
      <c r="G160" s="333">
        <f>IF(G$87=0,0,G$87/PPA_fec!G$87)</f>
        <v>0</v>
      </c>
      <c r="H160" s="333">
        <f>IF(H$87=0,0,H$87/PPA_fec!H$87)</f>
        <v>0</v>
      </c>
      <c r="I160" s="333">
        <f>IF(I$87=0,0,I$87/PPA_fec!I$87)</f>
        <v>0</v>
      </c>
      <c r="J160" s="333">
        <f>IF(J$87=0,0,J$87/PPA_fec!J$87)</f>
        <v>0</v>
      </c>
      <c r="K160" s="333">
        <f>IF(K$87=0,0,K$87/PPA_fec!K$87)</f>
        <v>0</v>
      </c>
      <c r="L160" s="333">
        <f>IF(L$87=0,0,L$87/PPA_fec!L$87)</f>
        <v>0</v>
      </c>
      <c r="M160" s="333">
        <f>IF(M$87=0,0,M$87/PPA_fec!M$87)</f>
        <v>0</v>
      </c>
      <c r="N160" s="333">
        <f>IF(N$87=0,0,N$87/PPA_fec!N$87)</f>
        <v>0</v>
      </c>
      <c r="O160" s="333">
        <f>IF(O$87=0,0,O$87/PPA_fec!O$87)</f>
        <v>0</v>
      </c>
      <c r="P160" s="333">
        <f>IF(P$87=0,0,P$87/PPA_fec!P$87)</f>
        <v>0</v>
      </c>
      <c r="Q160" s="333">
        <f>IF(Q$87=0,0,Q$87/PPA_fec!Q$87)</f>
        <v>0</v>
      </c>
      <c r="R160" s="333">
        <f>IF(R$87=0,0,R$87/PPA_fec!R$87)</f>
        <v>0</v>
      </c>
      <c r="S160" s="333">
        <f>IF(S$87=0,0,S$87/PPA_fec!S$87)</f>
        <v>0</v>
      </c>
      <c r="T160" s="333">
        <f>IF(T$87=0,0,T$87/PPA_fec!T$87)</f>
        <v>0</v>
      </c>
      <c r="U160" s="333">
        <f>IF(U$87=0,0,U$87/PPA_fec!U$87)</f>
        <v>0</v>
      </c>
      <c r="V160" s="333">
        <f>IF(V$87=0,0,V$87/PPA_fec!V$87)</f>
        <v>0</v>
      </c>
      <c r="W160" s="333">
        <f>IF(W$87=0,0,W$87/PPA_fec!W$87)</f>
        <v>0</v>
      </c>
      <c r="DA160" s="174"/>
    </row>
    <row r="161" spans="1:105" ht="12" customHeight="1" x14ac:dyDescent="0.3">
      <c r="A161" s="56" t="s">
        <v>96</v>
      </c>
      <c r="B161" s="334">
        <f>IF(B$88=0,0,B$88/PPA_fec!B$88)</f>
        <v>0.58359858320310676</v>
      </c>
      <c r="C161" s="334">
        <f>IF(C$88=0,0,C$88/PPA_fec!C$88)</f>
        <v>0.46874821899301</v>
      </c>
      <c r="D161" s="334">
        <f>IF(D$88=0,0,D$88/PPA_fec!D$88)</f>
        <v>0.73715259588020687</v>
      </c>
      <c r="E161" s="334">
        <f>IF(E$88=0,0,E$88/PPA_fec!E$88)</f>
        <v>1.016566947695831</v>
      </c>
      <c r="F161" s="334">
        <f>IF(F$88=0,0,F$88/PPA_fec!F$88)</f>
        <v>0.95342587483998931</v>
      </c>
      <c r="G161" s="334">
        <f>IF(G$88=0,0,G$88/PPA_fec!G$88)</f>
        <v>0.97465995403830175</v>
      </c>
      <c r="H161" s="334">
        <f>IF(H$88=0,0,H$88/PPA_fec!H$88)</f>
        <v>0.87585309902371455</v>
      </c>
      <c r="I161" s="334">
        <f>IF(I$88=0,0,I$88/PPA_fec!I$88)</f>
        <v>0.93571932052480344</v>
      </c>
      <c r="J161" s="334">
        <f>IF(J$88=0,0,J$88/PPA_fec!J$88)</f>
        <v>1.1585612134569183</v>
      </c>
      <c r="K161" s="334">
        <f>IF(K$88=0,0,K$88/PPA_fec!K$88)</f>
        <v>1.22944479493759</v>
      </c>
      <c r="L161" s="334">
        <f>IF(L$88=0,0,L$88/PPA_fec!L$88)</f>
        <v>0.84574430356436381</v>
      </c>
      <c r="M161" s="334">
        <f>IF(M$88=0,0,M$88/PPA_fec!M$88)</f>
        <v>0.87228282986755734</v>
      </c>
      <c r="N161" s="334">
        <f>IF(N$88=0,0,N$88/PPA_fec!N$88)</f>
        <v>0.92379416207026444</v>
      </c>
      <c r="O161" s="334">
        <f>IF(O$88=0,0,O$88/PPA_fec!O$88)</f>
        <v>1.2308573441782578</v>
      </c>
      <c r="P161" s="334">
        <f>IF(P$88=0,0,P$88/PPA_fec!P$88)</f>
        <v>1.229975112494019</v>
      </c>
      <c r="Q161" s="334">
        <f>IF(Q$88=0,0,Q$88/PPA_fec!Q$88)</f>
        <v>1.3467839288908288</v>
      </c>
      <c r="R161" s="334">
        <f>IF(R$88=0,0,R$88/PPA_fec!R$88)</f>
        <v>1.4201280279473265</v>
      </c>
      <c r="S161" s="334">
        <f>IF(S$88=0,0,S$88/PPA_fec!S$88)</f>
        <v>1.7577529694001386</v>
      </c>
      <c r="T161" s="334">
        <f>IF(T$88=0,0,T$88/PPA_fec!T$88)</f>
        <v>1.7303745226906759</v>
      </c>
      <c r="U161" s="334">
        <f>IF(U$88=0,0,U$88/PPA_fec!U$88)</f>
        <v>1.75751792698093</v>
      </c>
      <c r="V161" s="334">
        <f>IF(V$88=0,0,V$88/PPA_fec!V$88)</f>
        <v>1.9833038588938074</v>
      </c>
      <c r="W161" s="334">
        <f>IF(W$88=0,0,W$88/PPA_fec!W$88)</f>
        <v>2.0334681645478012</v>
      </c>
      <c r="DA161" s="68"/>
    </row>
    <row r="162" spans="1:105" ht="12" customHeight="1" x14ac:dyDescent="0.3">
      <c r="A162" s="41" t="s">
        <v>1941</v>
      </c>
      <c r="B162" s="335">
        <f>IF(B$94=0,0,B$94/PPA_fec!B$94)</f>
        <v>0</v>
      </c>
      <c r="C162" s="335">
        <f>IF(C$94=0,0,C$94/PPA_fec!C$94)</f>
        <v>0</v>
      </c>
      <c r="D162" s="335">
        <f>IF(D$94=0,0,D$94/PPA_fec!D$94)</f>
        <v>0</v>
      </c>
      <c r="E162" s="335">
        <f>IF(E$94=0,0,E$94/PPA_fec!E$94)</f>
        <v>0</v>
      </c>
      <c r="F162" s="335">
        <f>IF(F$94=0,0,F$94/PPA_fec!F$94)</f>
        <v>0</v>
      </c>
      <c r="G162" s="335">
        <f>IF(G$94=0,0,G$94/PPA_fec!G$94)</f>
        <v>0</v>
      </c>
      <c r="H162" s="335">
        <f>IF(H$94=0,0,H$94/PPA_fec!H$94)</f>
        <v>0</v>
      </c>
      <c r="I162" s="335">
        <f>IF(I$94=0,0,I$94/PPA_fec!I$94)</f>
        <v>0</v>
      </c>
      <c r="J162" s="335">
        <f>IF(J$94=0,0,J$94/PPA_fec!J$94)</f>
        <v>0</v>
      </c>
      <c r="K162" s="335">
        <f>IF(K$94=0,0,K$94/PPA_fec!K$94)</f>
        <v>0</v>
      </c>
      <c r="L162" s="335">
        <f>IF(L$94=0,0,L$94/PPA_fec!L$94)</f>
        <v>0</v>
      </c>
      <c r="M162" s="335">
        <f>IF(M$94=0,0,M$94/PPA_fec!M$94)</f>
        <v>0</v>
      </c>
      <c r="N162" s="335">
        <f>IF(N$94=0,0,N$94/PPA_fec!N$94)</f>
        <v>0</v>
      </c>
      <c r="O162" s="335">
        <f>IF(O$94=0,0,O$94/PPA_fec!O$94)</f>
        <v>0</v>
      </c>
      <c r="P162" s="335">
        <f>IF(P$94=0,0,P$94/PPA_fec!P$94)</f>
        <v>0</v>
      </c>
      <c r="Q162" s="335">
        <f>IF(Q$94=0,0,Q$94/PPA_fec!Q$94)</f>
        <v>0</v>
      </c>
      <c r="R162" s="335">
        <f>IF(R$94=0,0,R$94/PPA_fec!R$94)</f>
        <v>0</v>
      </c>
      <c r="S162" s="335">
        <f>IF(S$94=0,0,S$94/PPA_fec!S$94)</f>
        <v>0</v>
      </c>
      <c r="T162" s="335">
        <f>IF(T$94=0,0,T$94/PPA_fec!T$94)</f>
        <v>0</v>
      </c>
      <c r="U162" s="335">
        <f>IF(U$94=0,0,U$94/PPA_fec!U$94)</f>
        <v>0</v>
      </c>
      <c r="V162" s="335">
        <f>IF(V$94=0,0,V$94/PPA_fec!V$94)</f>
        <v>0</v>
      </c>
      <c r="W162" s="335">
        <f>IF(W$94=0,0,W$94/PPA_fec!W$94)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6">
    <tabColor theme="6" tint="0.59999389629810485"/>
    <pageSetUpPr fitToPage="1"/>
  </sheetPr>
  <dimension ref="A1:DA38"/>
  <sheetViews>
    <sheetView workbookViewId="0">
      <pane xSplit="1" ySplit="1" topLeftCell="I2" activePane="bottomRight" state="frozen"/>
      <selection activeCell="B2" sqref="B2"/>
      <selection pane="topRight" activeCell="B2" sqref="B2"/>
      <selection pane="bottomLeft" activeCell="B2" sqref="B2"/>
      <selection pane="bottomRight" activeCell="T15" sqref="T15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Food, beverages and tobacco"</f>
        <v>BE: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3">
      <c r="A3" s="30" t="s">
        <v>55</v>
      </c>
      <c r="B3" s="205">
        <v>7011.2238897553243</v>
      </c>
      <c r="C3" s="205">
        <v>7061.4326345992404</v>
      </c>
      <c r="D3" s="205">
        <v>7197.0752518464633</v>
      </c>
      <c r="E3" s="205">
        <v>7242.8362166023026</v>
      </c>
      <c r="F3" s="205">
        <v>7600.0427609307644</v>
      </c>
      <c r="G3" s="205">
        <v>7422.1751379543184</v>
      </c>
      <c r="H3" s="205">
        <v>7212.3999590159274</v>
      </c>
      <c r="I3" s="205">
        <v>7329.1405080542463</v>
      </c>
      <c r="J3" s="205">
        <v>7320.2801200514496</v>
      </c>
      <c r="K3" s="205">
        <v>7877.6156914167077</v>
      </c>
      <c r="L3" s="205">
        <v>7446.2789525066264</v>
      </c>
      <c r="M3" s="205">
        <v>7220.4742699073004</v>
      </c>
      <c r="N3" s="205">
        <v>7402.2056841974336</v>
      </c>
      <c r="O3" s="205">
        <v>7697.0856698456873</v>
      </c>
      <c r="P3" s="205">
        <v>7871.0755519546283</v>
      </c>
      <c r="Q3" s="205">
        <v>8037.2</v>
      </c>
      <c r="R3" s="205">
        <v>8004.2192022764066</v>
      </c>
      <c r="S3" s="205">
        <v>7939.4471005552141</v>
      </c>
      <c r="T3" s="205">
        <v>8083.5422840209712</v>
      </c>
      <c r="U3" s="205">
        <v>8330.5657138592451</v>
      </c>
      <c r="V3" s="205">
        <v>7869.4088724177154</v>
      </c>
      <c r="W3" s="205">
        <v>8316.3019635118508</v>
      </c>
      <c r="DA3" s="112" t="s">
        <v>2111</v>
      </c>
    </row>
    <row r="4" spans="1:105" ht="12" customHeight="1" x14ac:dyDescent="0.3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3">
      <c r="A5" s="30" t="s">
        <v>2112</v>
      </c>
      <c r="B5" s="205">
        <v>5509.69738678473</v>
      </c>
      <c r="C5" s="205">
        <v>5407.1880669270186</v>
      </c>
      <c r="D5" s="205">
        <v>5330.4951405818429</v>
      </c>
      <c r="E5" s="205">
        <v>7686.7670319835761</v>
      </c>
      <c r="F5" s="205">
        <v>8736.7742017370947</v>
      </c>
      <c r="G5" s="205">
        <v>8863.6981650469152</v>
      </c>
      <c r="H5" s="205">
        <v>8873.4281413811204</v>
      </c>
      <c r="I5" s="205">
        <v>8990.6577517701335</v>
      </c>
      <c r="J5" s="205">
        <v>9414.0203297512508</v>
      </c>
      <c r="K5" s="205">
        <v>10226.196126002411</v>
      </c>
      <c r="L5" s="205">
        <v>11546.141607875939</v>
      </c>
      <c r="M5" s="205">
        <v>11042.25195057724</v>
      </c>
      <c r="N5" s="205">
        <v>11098.382130978531</v>
      </c>
      <c r="O5" s="205">
        <v>11500.16342212483</v>
      </c>
      <c r="P5" s="205">
        <v>12091.564502662441</v>
      </c>
      <c r="Q5" s="205">
        <v>12697.0627250623</v>
      </c>
      <c r="R5" s="205">
        <v>12630.431552554461</v>
      </c>
      <c r="S5" s="205">
        <v>12942.323142809069</v>
      </c>
      <c r="T5" s="205">
        <v>13605.87285805443</v>
      </c>
      <c r="U5" s="205">
        <v>14203.85893363528</v>
      </c>
      <c r="V5" s="205">
        <v>13454.394572659179</v>
      </c>
      <c r="W5" s="205">
        <v>13437.528691527799</v>
      </c>
      <c r="DA5" s="112" t="s">
        <v>2113</v>
      </c>
    </row>
    <row r="6" spans="1:105" ht="12" customHeight="1" x14ac:dyDescent="0.3">
      <c r="A6" s="154" t="s">
        <v>2114</v>
      </c>
      <c r="B6" s="340">
        <v>6887.1217334809126</v>
      </c>
      <c r="C6" s="340">
        <v>6542.7656468068672</v>
      </c>
      <c r="D6" s="340">
        <v>6198.4095601328218</v>
      </c>
      <c r="E6" s="340">
        <v>8264.5460801770951</v>
      </c>
      <c r="F6" s="340">
        <v>9297.6143401992322</v>
      </c>
      <c r="G6" s="340">
        <v>9641.9704268732785</v>
      </c>
      <c r="H6" s="340">
        <v>9641.9704268732785</v>
      </c>
      <c r="I6" s="340">
        <v>9641.9704268732785</v>
      </c>
      <c r="J6" s="340">
        <v>9986.3265135473248</v>
      </c>
      <c r="K6" s="340">
        <v>11019.39477356946</v>
      </c>
      <c r="L6" s="340">
        <v>12396.819120265651</v>
      </c>
      <c r="M6" s="340">
        <v>12052.463033591601</v>
      </c>
      <c r="N6" s="340">
        <v>12052.463033591601</v>
      </c>
      <c r="O6" s="340">
        <v>12396.819120265651</v>
      </c>
      <c r="P6" s="340">
        <v>12741.17520693969</v>
      </c>
      <c r="Q6" s="340">
        <v>13429.887380287781</v>
      </c>
      <c r="R6" s="340">
        <v>13429.887380287781</v>
      </c>
      <c r="S6" s="340">
        <v>13774.243466961831</v>
      </c>
      <c r="T6" s="340">
        <v>14462.95564030992</v>
      </c>
      <c r="U6" s="340">
        <v>15151.66781365801</v>
      </c>
      <c r="V6" s="340">
        <v>14807.31172698396</v>
      </c>
      <c r="W6" s="340">
        <v>14807.31172698396</v>
      </c>
      <c r="DA6" s="160" t="s">
        <v>2115</v>
      </c>
    </row>
    <row r="7" spans="1:105" ht="12" customHeight="1" x14ac:dyDescent="0.3">
      <c r="A7" s="156" t="s">
        <v>2116</v>
      </c>
      <c r="B7" s="341">
        <v>0</v>
      </c>
      <c r="C7" s="342">
        <v>0</v>
      </c>
      <c r="D7" s="342">
        <v>0</v>
      </c>
      <c r="E7" s="342">
        <v>2066.1365200442742</v>
      </c>
      <c r="F7" s="342">
        <v>1377.424346696183</v>
      </c>
      <c r="G7" s="342">
        <v>688.71217334809126</v>
      </c>
      <c r="H7" s="342">
        <v>0</v>
      </c>
      <c r="I7" s="342">
        <v>344.35608667404563</v>
      </c>
      <c r="J7" s="342">
        <v>688.71217334809126</v>
      </c>
      <c r="K7" s="342">
        <v>1033.0682600221371</v>
      </c>
      <c r="L7" s="342">
        <v>1721.7804333702279</v>
      </c>
      <c r="M7" s="342">
        <v>0</v>
      </c>
      <c r="N7" s="342">
        <v>0</v>
      </c>
      <c r="O7" s="342">
        <v>688.71217334809126</v>
      </c>
      <c r="P7" s="342">
        <v>688.71217334809126</v>
      </c>
      <c r="Q7" s="342">
        <v>688.71217334809126</v>
      </c>
      <c r="R7" s="342">
        <v>344.35608667404563</v>
      </c>
      <c r="S7" s="342">
        <v>688.71217334809126</v>
      </c>
      <c r="T7" s="342">
        <v>688.71217334809126</v>
      </c>
      <c r="U7" s="342">
        <v>1033.0682600221371</v>
      </c>
      <c r="V7" s="342">
        <v>0</v>
      </c>
      <c r="W7" s="342">
        <v>0</v>
      </c>
      <c r="DA7" s="161" t="s">
        <v>2117</v>
      </c>
    </row>
    <row r="8" spans="1:105" ht="12" customHeight="1" x14ac:dyDescent="0.3">
      <c r="A8" s="157" t="s">
        <v>2118</v>
      </c>
      <c r="B8" s="343"/>
      <c r="C8" s="344">
        <f t="shared" ref="C8:W8" si="0">B6+C7-C6</f>
        <v>344.3560866740454</v>
      </c>
      <c r="D8" s="344">
        <f t="shared" si="0"/>
        <v>344.3560866740454</v>
      </c>
      <c r="E8" s="344">
        <f t="shared" si="0"/>
        <v>0</v>
      </c>
      <c r="F8" s="344">
        <f t="shared" si="0"/>
        <v>344.35608667404631</v>
      </c>
      <c r="G8" s="344">
        <f t="shared" si="0"/>
        <v>344.35608667404449</v>
      </c>
      <c r="H8" s="344">
        <f t="shared" si="0"/>
        <v>0</v>
      </c>
      <c r="I8" s="344">
        <f t="shared" si="0"/>
        <v>344.35608667404631</v>
      </c>
      <c r="J8" s="344">
        <f t="shared" si="0"/>
        <v>344.35608667404449</v>
      </c>
      <c r="K8" s="344">
        <f t="shared" si="0"/>
        <v>0</v>
      </c>
      <c r="L8" s="344">
        <f t="shared" si="0"/>
        <v>344.35608667403721</v>
      </c>
      <c r="M8" s="344">
        <f t="shared" si="0"/>
        <v>344.35608667404995</v>
      </c>
      <c r="N8" s="344">
        <f t="shared" si="0"/>
        <v>0</v>
      </c>
      <c r="O8" s="344">
        <f t="shared" si="0"/>
        <v>344.35608667404085</v>
      </c>
      <c r="P8" s="344">
        <f t="shared" si="0"/>
        <v>344.35608667405177</v>
      </c>
      <c r="Q8" s="344">
        <f t="shared" si="0"/>
        <v>0</v>
      </c>
      <c r="R8" s="344">
        <f t="shared" si="0"/>
        <v>344.35608667404631</v>
      </c>
      <c r="S8" s="344">
        <f t="shared" si="0"/>
        <v>344.35608667404085</v>
      </c>
      <c r="T8" s="344">
        <f t="shared" si="0"/>
        <v>0</v>
      </c>
      <c r="U8" s="344">
        <f t="shared" si="0"/>
        <v>344.35608667404631</v>
      </c>
      <c r="V8" s="344">
        <f t="shared" si="0"/>
        <v>344.35608667404995</v>
      </c>
      <c r="W8" s="344">
        <f t="shared" si="0"/>
        <v>0</v>
      </c>
      <c r="DA8" s="162"/>
    </row>
    <row r="9" spans="1:105" ht="12" customHeight="1" x14ac:dyDescent="0.3">
      <c r="A9" s="155" t="s">
        <v>2119</v>
      </c>
      <c r="B9" s="345">
        <f t="shared" ref="B9:W9" si="1">B6-B5</f>
        <v>1377.4243466961825</v>
      </c>
      <c r="C9" s="345">
        <f t="shared" si="1"/>
        <v>1135.5775798798486</v>
      </c>
      <c r="D9" s="345">
        <f t="shared" si="1"/>
        <v>867.91441955097889</v>
      </c>
      <c r="E9" s="345">
        <f t="shared" si="1"/>
        <v>577.77904819351897</v>
      </c>
      <c r="F9" s="345">
        <f t="shared" si="1"/>
        <v>560.84013846213747</v>
      </c>
      <c r="G9" s="345">
        <f t="shared" si="1"/>
        <v>778.27226182636332</v>
      </c>
      <c r="H9" s="345">
        <f t="shared" si="1"/>
        <v>768.54228549215804</v>
      </c>
      <c r="I9" s="345">
        <f t="shared" si="1"/>
        <v>651.31267510314501</v>
      </c>
      <c r="J9" s="345">
        <f t="shared" si="1"/>
        <v>572.30618379607404</v>
      </c>
      <c r="K9" s="345">
        <f t="shared" si="1"/>
        <v>793.19864756704919</v>
      </c>
      <c r="L9" s="345">
        <f t="shared" si="1"/>
        <v>850.67751238971141</v>
      </c>
      <c r="M9" s="345">
        <f t="shared" si="1"/>
        <v>1010.2110830143611</v>
      </c>
      <c r="N9" s="345">
        <f t="shared" si="1"/>
        <v>954.08090261307007</v>
      </c>
      <c r="O9" s="345">
        <f t="shared" si="1"/>
        <v>896.65569814082119</v>
      </c>
      <c r="P9" s="345">
        <f t="shared" si="1"/>
        <v>649.61070427724917</v>
      </c>
      <c r="Q9" s="345">
        <f t="shared" si="1"/>
        <v>732.82465522548046</v>
      </c>
      <c r="R9" s="345">
        <f t="shared" si="1"/>
        <v>799.45582773331989</v>
      </c>
      <c r="S9" s="345">
        <f t="shared" si="1"/>
        <v>831.92032415276117</v>
      </c>
      <c r="T9" s="345">
        <f t="shared" si="1"/>
        <v>857.08278225548929</v>
      </c>
      <c r="U9" s="345">
        <f t="shared" si="1"/>
        <v>947.80888002273059</v>
      </c>
      <c r="V9" s="345">
        <f t="shared" si="1"/>
        <v>1352.9171543247812</v>
      </c>
      <c r="W9" s="345">
        <f t="shared" si="1"/>
        <v>1369.7830354561611</v>
      </c>
      <c r="DA9" s="163"/>
    </row>
    <row r="10" spans="1:105" ht="12" customHeight="1" x14ac:dyDescent="0.3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3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3">
      <c r="A12" s="31" t="s">
        <v>68</v>
      </c>
      <c r="B12" s="212">
        <v>725.73929492691309</v>
      </c>
      <c r="C12" s="212">
        <v>715.6316423043852</v>
      </c>
      <c r="D12" s="212">
        <v>718.19750644883925</v>
      </c>
      <c r="E12" s="212">
        <v>1042.1527944969901</v>
      </c>
      <c r="F12" s="212">
        <v>1162.2299226139289</v>
      </c>
      <c r="G12" s="212">
        <v>1137.6135855545999</v>
      </c>
      <c r="H12" s="212">
        <v>1095.933276010318</v>
      </c>
      <c r="I12" s="212">
        <v>1105.5728288908001</v>
      </c>
      <c r="J12" s="212">
        <v>1152.4778159931211</v>
      </c>
      <c r="K12" s="212">
        <v>1203.6317282889081</v>
      </c>
      <c r="L12" s="212">
        <v>1393.5624542020039</v>
      </c>
      <c r="M12" s="212">
        <v>1327.50466442879</v>
      </c>
      <c r="N12" s="212">
        <v>1344.285970427572</v>
      </c>
      <c r="O12" s="212">
        <v>1368.991768580725</v>
      </c>
      <c r="P12" s="212">
        <v>1420.1899671153169</v>
      </c>
      <c r="Q12" s="212">
        <v>1465.6989756919629</v>
      </c>
      <c r="R12" s="212">
        <v>1477.595498271108</v>
      </c>
      <c r="S12" s="212">
        <v>1517.310956945061</v>
      </c>
      <c r="T12" s="212">
        <v>1611.3387639934019</v>
      </c>
      <c r="U12" s="212">
        <v>1643.122080341288</v>
      </c>
      <c r="V12" s="212">
        <v>1577.2352916377019</v>
      </c>
      <c r="W12" s="212">
        <v>1689.6237005423129</v>
      </c>
      <c r="DA12" s="109" t="s">
        <v>2120</v>
      </c>
    </row>
    <row r="13" spans="1:105" ht="12" customHeight="1" x14ac:dyDescent="0.3">
      <c r="A13" s="24" t="s">
        <v>30</v>
      </c>
      <c r="B13" s="215">
        <v>43.400601891659498</v>
      </c>
      <c r="C13" s="215">
        <v>50.660189165950129</v>
      </c>
      <c r="D13" s="215">
        <v>37.139638865004301</v>
      </c>
      <c r="E13" s="215">
        <v>52.531728288907978</v>
      </c>
      <c r="F13" s="215">
        <v>60.852020636285467</v>
      </c>
      <c r="G13" s="215">
        <v>24.446173688736021</v>
      </c>
      <c r="H13" s="215">
        <v>18.167669819432501</v>
      </c>
      <c r="I13" s="215">
        <v>34.158555460017197</v>
      </c>
      <c r="J13" s="215">
        <v>36.969475494411007</v>
      </c>
      <c r="K13" s="215">
        <v>60.769819432502153</v>
      </c>
      <c r="L13" s="215">
        <v>41.695442820292342</v>
      </c>
      <c r="M13" s="215">
        <v>31.11083404987102</v>
      </c>
      <c r="N13" s="215">
        <v>30.45494411006019</v>
      </c>
      <c r="O13" s="215">
        <v>26.917712811693889</v>
      </c>
      <c r="P13" s="215">
        <v>24.918228718830608</v>
      </c>
      <c r="Q13" s="215">
        <v>26.339466895958729</v>
      </c>
      <c r="R13" s="215">
        <v>24.09716251074807</v>
      </c>
      <c r="S13" s="215">
        <v>26.211693895098879</v>
      </c>
      <c r="T13" s="215">
        <v>29.498452278589859</v>
      </c>
      <c r="U13" s="215">
        <v>33.092863284608768</v>
      </c>
      <c r="V13" s="215">
        <v>24.627601031814269</v>
      </c>
      <c r="W13" s="215">
        <v>16.739810834049869</v>
      </c>
      <c r="DA13" s="85" t="s">
        <v>2121</v>
      </c>
    </row>
    <row r="14" spans="1:105" ht="12" customHeight="1" x14ac:dyDescent="0.3">
      <c r="A14" s="14" t="s">
        <v>31</v>
      </c>
      <c r="B14" s="206">
        <f t="shared" ref="B14:W14" si="2">SUM(B15:B19)</f>
        <v>156.20042992261395</v>
      </c>
      <c r="C14" s="206">
        <f t="shared" si="2"/>
        <v>161.9948409286329</v>
      </c>
      <c r="D14" s="206">
        <f t="shared" si="2"/>
        <v>157.2178847807395</v>
      </c>
      <c r="E14" s="206">
        <f t="shared" si="2"/>
        <v>170.86552020636282</v>
      </c>
      <c r="F14" s="206">
        <f t="shared" si="2"/>
        <v>172.10756663800518</v>
      </c>
      <c r="G14" s="206">
        <f t="shared" si="2"/>
        <v>142.26620808254515</v>
      </c>
      <c r="H14" s="206">
        <f t="shared" si="2"/>
        <v>97.883834909716256</v>
      </c>
      <c r="I14" s="206">
        <f t="shared" si="2"/>
        <v>84.446345657781592</v>
      </c>
      <c r="J14" s="206">
        <f t="shared" si="2"/>
        <v>43.58942390369733</v>
      </c>
      <c r="K14" s="206">
        <f t="shared" si="2"/>
        <v>52.187876182287177</v>
      </c>
      <c r="L14" s="206">
        <f t="shared" si="2"/>
        <v>76.072484952708507</v>
      </c>
      <c r="M14" s="206">
        <f t="shared" si="2"/>
        <v>45.500171969045567</v>
      </c>
      <c r="N14" s="206">
        <f t="shared" si="2"/>
        <v>11.980567497850387</v>
      </c>
      <c r="O14" s="206">
        <f t="shared" si="2"/>
        <v>12.998022355975923</v>
      </c>
      <c r="P14" s="206">
        <f t="shared" si="2"/>
        <v>9.0522785898538256</v>
      </c>
      <c r="Q14" s="206">
        <f t="shared" si="2"/>
        <v>12.104729148753224</v>
      </c>
      <c r="R14" s="206">
        <f t="shared" si="2"/>
        <v>11.149355116079105</v>
      </c>
      <c r="S14" s="206">
        <f t="shared" si="2"/>
        <v>7.4987962166809963</v>
      </c>
      <c r="T14" s="206">
        <f t="shared" si="2"/>
        <v>7.7615649183147033</v>
      </c>
      <c r="U14" s="206">
        <f t="shared" si="2"/>
        <v>6.589681857265691</v>
      </c>
      <c r="V14" s="206">
        <f t="shared" si="2"/>
        <v>17.834565778159927</v>
      </c>
      <c r="W14" s="206">
        <f t="shared" si="2"/>
        <v>16.91650902837489</v>
      </c>
      <c r="DA14" s="71"/>
    </row>
    <row r="15" spans="1:105" ht="12" customHeight="1" x14ac:dyDescent="0.3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2122</v>
      </c>
    </row>
    <row r="16" spans="1:105" ht="12" customHeight="1" x14ac:dyDescent="0.3">
      <c r="A16" s="18" t="s">
        <v>33</v>
      </c>
      <c r="B16" s="206">
        <v>0</v>
      </c>
      <c r="C16" s="206">
        <v>0</v>
      </c>
      <c r="D16" s="206">
        <v>0</v>
      </c>
      <c r="E16" s="206">
        <v>0</v>
      </c>
      <c r="F16" s="206">
        <v>0</v>
      </c>
      <c r="G16" s="206">
        <v>0</v>
      </c>
      <c r="H16" s="206">
        <v>0</v>
      </c>
      <c r="I16" s="206">
        <v>0</v>
      </c>
      <c r="J16" s="206">
        <v>2.1974204643164228</v>
      </c>
      <c r="K16" s="206">
        <v>2.1974204643164228</v>
      </c>
      <c r="L16" s="206">
        <v>2.1974204643164228</v>
      </c>
      <c r="M16" s="206">
        <v>2.1974204643164228</v>
      </c>
      <c r="N16" s="206">
        <v>1.098710232158211</v>
      </c>
      <c r="O16" s="206">
        <v>1.098710232158211</v>
      </c>
      <c r="P16" s="206">
        <v>1.098710232158211</v>
      </c>
      <c r="Q16" s="206">
        <v>1.098710232158211</v>
      </c>
      <c r="R16" s="206">
        <v>1.098710232158211</v>
      </c>
      <c r="S16" s="206">
        <v>1.098710232158211</v>
      </c>
      <c r="T16" s="206">
        <v>1.6480653482373171</v>
      </c>
      <c r="U16" s="206">
        <v>0.76904557179707655</v>
      </c>
      <c r="V16" s="206">
        <v>0.90378331900257936</v>
      </c>
      <c r="W16" s="206">
        <v>0.90378331900257936</v>
      </c>
      <c r="DA16" s="71" t="s">
        <v>2123</v>
      </c>
    </row>
    <row r="17" spans="1:105" ht="12" customHeight="1" x14ac:dyDescent="0.3">
      <c r="A17" s="18" t="s">
        <v>69</v>
      </c>
      <c r="B17" s="206">
        <v>23.402149613069639</v>
      </c>
      <c r="C17" s="206">
        <v>24.419604471195179</v>
      </c>
      <c r="D17" s="206">
        <v>24.419604471195179</v>
      </c>
      <c r="E17" s="206">
        <v>13.22725709372313</v>
      </c>
      <c r="F17" s="206">
        <v>33.576956147893377</v>
      </c>
      <c r="G17" s="206">
        <v>14.24479793637145</v>
      </c>
      <c r="H17" s="206">
        <v>7.1223559759243331</v>
      </c>
      <c r="I17" s="206">
        <v>6.1049011177987964</v>
      </c>
      <c r="J17" s="206">
        <v>5.0874462596732588</v>
      </c>
      <c r="K17" s="206">
        <v>5.0874462596732588</v>
      </c>
      <c r="L17" s="206">
        <v>5.0874462596732588</v>
      </c>
      <c r="M17" s="206">
        <v>5.0874462596732588</v>
      </c>
      <c r="N17" s="206">
        <v>6.1049011177987964</v>
      </c>
      <c r="O17" s="206">
        <v>7.1223559759243331</v>
      </c>
      <c r="P17" s="206">
        <v>5.0874462596732588</v>
      </c>
      <c r="Q17" s="206">
        <v>8.139896818572657</v>
      </c>
      <c r="R17" s="206">
        <v>8.139896818572657</v>
      </c>
      <c r="S17" s="206">
        <v>4.6803955288048149</v>
      </c>
      <c r="T17" s="206">
        <v>4.6803955288048149</v>
      </c>
      <c r="U17" s="206">
        <v>4.5786758383490964</v>
      </c>
      <c r="V17" s="206">
        <v>15.09742046431642</v>
      </c>
      <c r="W17" s="206">
        <v>14.27583834909716</v>
      </c>
      <c r="DA17" s="71" t="s">
        <v>2124</v>
      </c>
    </row>
    <row r="18" spans="1:105" ht="12" customHeight="1" x14ac:dyDescent="0.3">
      <c r="A18" s="18" t="s">
        <v>70</v>
      </c>
      <c r="B18" s="206">
        <v>132.79828030954431</v>
      </c>
      <c r="C18" s="206">
        <v>137.57523645743771</v>
      </c>
      <c r="D18" s="206">
        <v>132.79828030954431</v>
      </c>
      <c r="E18" s="206">
        <v>157.63826311263969</v>
      </c>
      <c r="F18" s="206">
        <v>138.5306104901118</v>
      </c>
      <c r="G18" s="206">
        <v>128.02141014617371</v>
      </c>
      <c r="H18" s="206">
        <v>90.761478933791921</v>
      </c>
      <c r="I18" s="206">
        <v>78.341444539982803</v>
      </c>
      <c r="J18" s="206">
        <v>36.304557179707651</v>
      </c>
      <c r="K18" s="206">
        <v>44.903009458297497</v>
      </c>
      <c r="L18" s="206">
        <v>68.787618228718827</v>
      </c>
      <c r="M18" s="206">
        <v>38.215305245055887</v>
      </c>
      <c r="N18" s="206">
        <v>4.7769561478933786</v>
      </c>
      <c r="O18" s="206">
        <v>4.7769561478933786</v>
      </c>
      <c r="P18" s="206">
        <v>2.8661220980223558</v>
      </c>
      <c r="Q18" s="206">
        <v>2.8661220980223558</v>
      </c>
      <c r="R18" s="206">
        <v>1.9107480653482369</v>
      </c>
      <c r="S18" s="206">
        <v>1.7196904557179711</v>
      </c>
      <c r="T18" s="206">
        <v>1.4331040412725711</v>
      </c>
      <c r="U18" s="206">
        <v>1.241960447119518</v>
      </c>
      <c r="V18" s="206">
        <v>1.833361994840929</v>
      </c>
      <c r="W18" s="206">
        <v>1.73688736027515</v>
      </c>
      <c r="DA18" s="71" t="s">
        <v>2125</v>
      </c>
    </row>
    <row r="19" spans="1:105" ht="12" customHeight="1" x14ac:dyDescent="0.3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2126</v>
      </c>
    </row>
    <row r="20" spans="1:105" ht="12" customHeight="1" x14ac:dyDescent="0.3">
      <c r="A20" s="14" t="s">
        <v>35</v>
      </c>
      <c r="B20" s="206">
        <f t="shared" ref="B20:W20" si="3">B21+B22</f>
        <v>183.8768701633706</v>
      </c>
      <c r="C20" s="206">
        <f t="shared" si="3"/>
        <v>151.95434221840071</v>
      </c>
      <c r="D20" s="206">
        <f t="shared" si="3"/>
        <v>184.43516766981941</v>
      </c>
      <c r="E20" s="206">
        <f t="shared" si="3"/>
        <v>472.14239036973339</v>
      </c>
      <c r="F20" s="206">
        <f t="shared" si="3"/>
        <v>537.36388650042989</v>
      </c>
      <c r="G20" s="206">
        <f t="shared" si="3"/>
        <v>563.89114359415305</v>
      </c>
      <c r="H20" s="206">
        <f t="shared" si="3"/>
        <v>553.81392949269127</v>
      </c>
      <c r="I20" s="206">
        <f t="shared" si="3"/>
        <v>554.75537403267413</v>
      </c>
      <c r="J20" s="206">
        <f t="shared" si="3"/>
        <v>621.30541702493554</v>
      </c>
      <c r="K20" s="206">
        <f t="shared" si="3"/>
        <v>630.83645743766112</v>
      </c>
      <c r="L20" s="206">
        <f t="shared" si="3"/>
        <v>759.00971625107468</v>
      </c>
      <c r="M20" s="206">
        <f t="shared" si="3"/>
        <v>697.16758383490969</v>
      </c>
      <c r="N20" s="206">
        <f t="shared" si="3"/>
        <v>740.7941530524505</v>
      </c>
      <c r="O20" s="206">
        <f t="shared" si="3"/>
        <v>759.09054170249351</v>
      </c>
      <c r="P20" s="206">
        <f t="shared" si="3"/>
        <v>796.1531384350817</v>
      </c>
      <c r="Q20" s="206">
        <f t="shared" si="3"/>
        <v>831.51152192605321</v>
      </c>
      <c r="R20" s="206">
        <f t="shared" si="3"/>
        <v>840.06655202063621</v>
      </c>
      <c r="S20" s="206">
        <f t="shared" si="3"/>
        <v>867.66371453138424</v>
      </c>
      <c r="T20" s="206">
        <f t="shared" si="3"/>
        <v>926.46130696474631</v>
      </c>
      <c r="U20" s="206">
        <f t="shared" si="3"/>
        <v>946.92398968185728</v>
      </c>
      <c r="V20" s="206">
        <f t="shared" si="3"/>
        <v>939.00111779879614</v>
      </c>
      <c r="W20" s="206">
        <f t="shared" si="3"/>
        <v>994.21092003439378</v>
      </c>
      <c r="DA20" s="71"/>
    </row>
    <row r="21" spans="1:105" ht="12" customHeight="1" x14ac:dyDescent="0.3">
      <c r="A21" s="18" t="s">
        <v>72</v>
      </c>
      <c r="B21" s="206">
        <v>183.8768701633706</v>
      </c>
      <c r="C21" s="206">
        <v>151.95434221840071</v>
      </c>
      <c r="D21" s="206">
        <v>184.43516766981941</v>
      </c>
      <c r="E21" s="206">
        <v>472.14239036973339</v>
      </c>
      <c r="F21" s="206">
        <v>537.36388650042989</v>
      </c>
      <c r="G21" s="206">
        <v>563.89114359415305</v>
      </c>
      <c r="H21" s="206">
        <v>553.81392949269127</v>
      </c>
      <c r="I21" s="206">
        <v>554.75537403267413</v>
      </c>
      <c r="J21" s="206">
        <v>621.30541702493554</v>
      </c>
      <c r="K21" s="206">
        <v>630.83645743766112</v>
      </c>
      <c r="L21" s="206">
        <v>759.00971625107468</v>
      </c>
      <c r="M21" s="206">
        <v>697.16758383490969</v>
      </c>
      <c r="N21" s="206">
        <v>740.7941530524505</v>
      </c>
      <c r="O21" s="206">
        <v>759.09054170249351</v>
      </c>
      <c r="P21" s="206">
        <v>796.1531384350817</v>
      </c>
      <c r="Q21" s="206">
        <v>831.51152192605321</v>
      </c>
      <c r="R21" s="206">
        <v>840.06655202063621</v>
      </c>
      <c r="S21" s="206">
        <v>867.66371453138424</v>
      </c>
      <c r="T21" s="206">
        <v>926.46130696474631</v>
      </c>
      <c r="U21" s="206">
        <v>946.92398968185728</v>
      </c>
      <c r="V21" s="206">
        <v>939.00111779879614</v>
      </c>
      <c r="W21" s="206">
        <v>994.21092003439378</v>
      </c>
      <c r="DA21" s="71" t="s">
        <v>2127</v>
      </c>
    </row>
    <row r="22" spans="1:105" ht="12" customHeight="1" x14ac:dyDescent="0.3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2128</v>
      </c>
    </row>
    <row r="23" spans="1:105" ht="12" customHeight="1" x14ac:dyDescent="0.3">
      <c r="A23" s="14" t="s">
        <v>37</v>
      </c>
      <c r="B23" s="206">
        <f t="shared" ref="B23:W23" si="4">B24+B25+B26+B27+B28+B29</f>
        <v>2.36457437661221</v>
      </c>
      <c r="C23" s="206">
        <f t="shared" si="4"/>
        <v>3.558813413585554</v>
      </c>
      <c r="D23" s="206">
        <f t="shared" si="4"/>
        <v>3.463284608770421</v>
      </c>
      <c r="E23" s="206">
        <f t="shared" si="4"/>
        <v>2.2451418744625968</v>
      </c>
      <c r="F23" s="206">
        <f t="shared" si="4"/>
        <v>1.3136715391229581</v>
      </c>
      <c r="G23" s="206">
        <f t="shared" si="4"/>
        <v>3.2960447119518479</v>
      </c>
      <c r="H23" s="206">
        <f t="shared" si="4"/>
        <v>12.47850386930352</v>
      </c>
      <c r="I23" s="206">
        <f t="shared" si="4"/>
        <v>8.598366294067068</v>
      </c>
      <c r="J23" s="206">
        <f t="shared" si="4"/>
        <v>7.3475494411006013</v>
      </c>
      <c r="K23" s="206">
        <f t="shared" si="4"/>
        <v>18.409286328460876</v>
      </c>
      <c r="L23" s="206">
        <f t="shared" si="4"/>
        <v>54.802866927713261</v>
      </c>
      <c r="M23" s="206">
        <f t="shared" si="4"/>
        <v>54.361844136443253</v>
      </c>
      <c r="N23" s="206">
        <f t="shared" si="4"/>
        <v>63.104629069016497</v>
      </c>
      <c r="O23" s="206">
        <f t="shared" si="4"/>
        <v>67.957718709702277</v>
      </c>
      <c r="P23" s="206">
        <f t="shared" si="4"/>
        <v>72.373114148850959</v>
      </c>
      <c r="Q23" s="206">
        <f t="shared" si="4"/>
        <v>77.108004066855543</v>
      </c>
      <c r="R23" s="206">
        <f t="shared" si="4"/>
        <v>74.175033954684821</v>
      </c>
      <c r="S23" s="206">
        <f t="shared" si="4"/>
        <v>79.212762620039413</v>
      </c>
      <c r="T23" s="206">
        <f t="shared" si="4"/>
        <v>81.493450149894088</v>
      </c>
      <c r="U23" s="206">
        <f t="shared" si="4"/>
        <v>82.958623763472247</v>
      </c>
      <c r="V23" s="206">
        <f t="shared" si="4"/>
        <v>78.780949419301223</v>
      </c>
      <c r="W23" s="206">
        <f t="shared" si="4"/>
        <v>94.070390138185473</v>
      </c>
      <c r="DA23" s="71"/>
    </row>
    <row r="24" spans="1:105" ht="12" customHeight="1" x14ac:dyDescent="0.3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0</v>
      </c>
      <c r="I24" s="206">
        <v>8.0013757523645737</v>
      </c>
      <c r="J24" s="206">
        <v>4.8963026655202064</v>
      </c>
      <c r="K24" s="206">
        <v>6.5682717110920024</v>
      </c>
      <c r="L24" s="206">
        <v>43.054342218400677</v>
      </c>
      <c r="M24" s="206">
        <v>44.848065348237313</v>
      </c>
      <c r="N24" s="206">
        <v>51.57635425623387</v>
      </c>
      <c r="O24" s="206">
        <v>56.274462596732583</v>
      </c>
      <c r="P24" s="206">
        <v>61.407308684436799</v>
      </c>
      <c r="Q24" s="206">
        <v>57.069819432502143</v>
      </c>
      <c r="R24" s="206">
        <v>55.93293207222699</v>
      </c>
      <c r="S24" s="206">
        <v>60.06973344797936</v>
      </c>
      <c r="T24" s="206">
        <v>59.025967325881332</v>
      </c>
      <c r="U24" s="206">
        <v>58.526827171109197</v>
      </c>
      <c r="V24" s="206">
        <v>52.534135855545998</v>
      </c>
      <c r="W24" s="206">
        <v>65.606190885640586</v>
      </c>
      <c r="DA24" s="71" t="s">
        <v>2129</v>
      </c>
    </row>
    <row r="25" spans="1:105" ht="12" customHeight="1" x14ac:dyDescent="0.3">
      <c r="A25" s="18" t="s">
        <v>74</v>
      </c>
      <c r="B25" s="206">
        <v>2.36457437661221</v>
      </c>
      <c r="C25" s="206">
        <v>3.558813413585554</v>
      </c>
      <c r="D25" s="206">
        <v>3.463284608770421</v>
      </c>
      <c r="E25" s="206">
        <v>2.2451418744625968</v>
      </c>
      <c r="F25" s="206">
        <v>1.3136715391229581</v>
      </c>
      <c r="G25" s="206">
        <v>3.2960447119518479</v>
      </c>
      <c r="H25" s="206">
        <v>2.0301805674978501</v>
      </c>
      <c r="I25" s="206">
        <v>0.50154772141014614</v>
      </c>
      <c r="J25" s="206">
        <v>2.4361994840928629</v>
      </c>
      <c r="K25" s="206">
        <v>8.7178847807394657</v>
      </c>
      <c r="L25" s="206">
        <v>11.47179707652622</v>
      </c>
      <c r="M25" s="206">
        <v>9.312639724849527</v>
      </c>
      <c r="N25" s="206">
        <v>11.244883920894241</v>
      </c>
      <c r="O25" s="206">
        <v>11.30696474634566</v>
      </c>
      <c r="P25" s="206">
        <v>10.330094582975059</v>
      </c>
      <c r="Q25" s="206">
        <v>19.16500429922614</v>
      </c>
      <c r="R25" s="206">
        <v>17.101375752364579</v>
      </c>
      <c r="S25" s="206">
        <v>17.903869303525369</v>
      </c>
      <c r="T25" s="206">
        <v>21.257265692175409</v>
      </c>
      <c r="U25" s="206">
        <v>23.04625967325881</v>
      </c>
      <c r="V25" s="206">
        <v>24.854342218400689</v>
      </c>
      <c r="W25" s="206">
        <v>27.670335339638861</v>
      </c>
      <c r="DA25" s="71" t="s">
        <v>2130</v>
      </c>
    </row>
    <row r="26" spans="1:105" ht="12" customHeight="1" x14ac:dyDescent="0.3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10.44832330180567</v>
      </c>
      <c r="I26" s="206">
        <v>9.544282029234738E-2</v>
      </c>
      <c r="J26" s="206">
        <v>1.5047291487532239E-2</v>
      </c>
      <c r="K26" s="206">
        <v>3.1231298366294071</v>
      </c>
      <c r="L26" s="206">
        <v>8.8392089423903697E-2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2131</v>
      </c>
    </row>
    <row r="27" spans="1:105" ht="12" customHeight="1" x14ac:dyDescent="0.3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2132</v>
      </c>
    </row>
    <row r="28" spans="1:105" ht="12" customHeight="1" x14ac:dyDescent="0.3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2133</v>
      </c>
    </row>
    <row r="29" spans="1:105" ht="12" customHeight="1" x14ac:dyDescent="0.3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0.18833554336245339</v>
      </c>
      <c r="M29" s="206">
        <v>0.2011390633564171</v>
      </c>
      <c r="N29" s="206">
        <v>0.2833908918883894</v>
      </c>
      <c r="O29" s="206">
        <v>0.3762913666240249</v>
      </c>
      <c r="P29" s="206">
        <v>0.63571088143909316</v>
      </c>
      <c r="Q29" s="206">
        <v>0.87318033512725812</v>
      </c>
      <c r="R29" s="206">
        <v>1.1407261300932501</v>
      </c>
      <c r="S29" s="206">
        <v>1.2391598685346881</v>
      </c>
      <c r="T29" s="206">
        <v>1.210217131837352</v>
      </c>
      <c r="U29" s="206">
        <v>1.385536919104239</v>
      </c>
      <c r="V29" s="206">
        <v>1.3924713453545361</v>
      </c>
      <c r="W29" s="206">
        <v>0.79386391290602965</v>
      </c>
      <c r="DA29" s="71" t="s">
        <v>2134</v>
      </c>
    </row>
    <row r="30" spans="1:105" ht="12" customHeight="1" x14ac:dyDescent="0.3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26.800859845227858</v>
      </c>
      <c r="G30" s="206">
        <v>30.928116938950989</v>
      </c>
      <c r="H30" s="206">
        <v>31.5085124677558</v>
      </c>
      <c r="I30" s="206">
        <v>28.44651762682717</v>
      </c>
      <c r="J30" s="206">
        <v>33.58409286328461</v>
      </c>
      <c r="K30" s="206">
        <v>37.455803955288047</v>
      </c>
      <c r="L30" s="206">
        <v>39.789337919174542</v>
      </c>
      <c r="M30" s="206">
        <v>39.450214961306962</v>
      </c>
      <c r="N30" s="206">
        <v>38.759931212381773</v>
      </c>
      <c r="O30" s="206">
        <v>39.903955288048152</v>
      </c>
      <c r="P30" s="206">
        <v>41.356147893379188</v>
      </c>
      <c r="Q30" s="206">
        <v>43.983490971625109</v>
      </c>
      <c r="R30" s="206">
        <v>39.199398108340503</v>
      </c>
      <c r="S30" s="206">
        <v>37.188306104901123</v>
      </c>
      <c r="T30" s="206">
        <v>41.721582115219263</v>
      </c>
      <c r="U30" s="206">
        <v>42.576698194325019</v>
      </c>
      <c r="V30" s="206">
        <v>43.362510748065347</v>
      </c>
      <c r="W30" s="206">
        <v>49.517540842648323</v>
      </c>
      <c r="DA30" s="71" t="s">
        <v>2135</v>
      </c>
    </row>
    <row r="31" spans="1:105" ht="12" customHeight="1" x14ac:dyDescent="0.3">
      <c r="A31" s="21" t="s">
        <v>38</v>
      </c>
      <c r="B31" s="209">
        <v>339.89681857265691</v>
      </c>
      <c r="C31" s="209">
        <v>347.46345657781598</v>
      </c>
      <c r="D31" s="209">
        <v>335.94153052450559</v>
      </c>
      <c r="E31" s="209">
        <v>344.36801375752361</v>
      </c>
      <c r="F31" s="209">
        <v>363.79191745485809</v>
      </c>
      <c r="G31" s="209">
        <v>372.7858985382631</v>
      </c>
      <c r="H31" s="209">
        <v>382.08082545141878</v>
      </c>
      <c r="I31" s="209">
        <v>395.16766981943249</v>
      </c>
      <c r="J31" s="209">
        <v>409.6818572656922</v>
      </c>
      <c r="K31" s="209">
        <v>403.97248495270838</v>
      </c>
      <c r="L31" s="209">
        <v>422.1926053310404</v>
      </c>
      <c r="M31" s="209">
        <v>459.91401547721409</v>
      </c>
      <c r="N31" s="209">
        <v>459.19174548581248</v>
      </c>
      <c r="O31" s="209">
        <v>462.12381771281167</v>
      </c>
      <c r="P31" s="209">
        <v>476.33705932932071</v>
      </c>
      <c r="Q31" s="209">
        <v>474.65176268271699</v>
      </c>
      <c r="R31" s="209">
        <v>488.90799656061898</v>
      </c>
      <c r="S31" s="209">
        <v>499.53568357695622</v>
      </c>
      <c r="T31" s="209">
        <v>524.40240756663798</v>
      </c>
      <c r="U31" s="209">
        <v>530.98022355975922</v>
      </c>
      <c r="V31" s="209">
        <v>473.62854686156493</v>
      </c>
      <c r="W31" s="209">
        <v>518.16852966466035</v>
      </c>
      <c r="DA31" s="86" t="s">
        <v>2136</v>
      </c>
    </row>
    <row r="32" spans="1:105" ht="12" customHeight="1" x14ac:dyDescent="0.3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3">
      <c r="A33" s="30" t="s">
        <v>85</v>
      </c>
      <c r="B33" s="205">
        <f>FBT_emi!B5</f>
        <v>1115.502469562264</v>
      </c>
      <c r="C33" s="205">
        <f>FBT_emi!C5</f>
        <v>1089.509757241482</v>
      </c>
      <c r="D33" s="205">
        <f>FBT_emi!D5</f>
        <v>1088.9815638021721</v>
      </c>
      <c r="E33" s="205">
        <f>FBT_emi!E5</f>
        <v>1874.7672140422569</v>
      </c>
      <c r="F33" s="205">
        <f>FBT_emi!F5</f>
        <v>2066.4695774416382</v>
      </c>
      <c r="G33" s="205">
        <f>FBT_emi!G5</f>
        <v>1883.971670041838</v>
      </c>
      <c r="H33" s="205">
        <f>FBT_emi!H5</f>
        <v>1691.1440989214909</v>
      </c>
      <c r="I33" s="205">
        <f>FBT_emi!I5</f>
        <v>1714.103367001841</v>
      </c>
      <c r="J33" s="205">
        <f>FBT_emi!J5</f>
        <v>1747.248626521811</v>
      </c>
      <c r="K33" s="205">
        <f>FBT_emi!K5</f>
        <v>1891.765411561111</v>
      </c>
      <c r="L33" s="205">
        <f>FBT_emi!L5</f>
        <v>2195.032570318725</v>
      </c>
      <c r="M33" s="205">
        <f>FBT_emi!M5</f>
        <v>1908.072472801482</v>
      </c>
      <c r="N33" s="205">
        <f>FBT_emi!N5</f>
        <v>1899.835395121276</v>
      </c>
      <c r="O33" s="205">
        <f>FBT_emi!O5</f>
        <v>1932.0231472811211</v>
      </c>
      <c r="P33" s="205">
        <f>FBT_emi!P5</f>
        <v>1998.6838512010661</v>
      </c>
      <c r="Q33" s="205">
        <f>FBT_emi!Q5</f>
        <v>2096.7489840014009</v>
      </c>
      <c r="R33" s="205">
        <f>FBT_emi!R5</f>
        <v>2104.9036138809652</v>
      </c>
      <c r="S33" s="205">
        <f>FBT_emi!S5</f>
        <v>2166.8846882409171</v>
      </c>
      <c r="T33" s="205">
        <f>FBT_emi!T5</f>
        <v>2318.6464568418319</v>
      </c>
      <c r="U33" s="205">
        <f>FBT_emi!U5</f>
        <v>2378.1604692016049</v>
      </c>
      <c r="V33" s="205">
        <f>FBT_emi!V5</f>
        <v>2360.9271430782551</v>
      </c>
      <c r="W33" s="205">
        <f>FBT_emi!W5</f>
        <v>2456.4974495981701</v>
      </c>
      <c r="DA33" s="112"/>
    </row>
    <row r="34" spans="1:105" ht="12" customHeight="1" x14ac:dyDescent="0.3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3">
      <c r="A35" s="115" t="s">
        <v>87</v>
      </c>
      <c r="B35" s="286">
        <f t="shared" ref="B35:W35" si="5">IF(B$12=0,"",B$12/B$3*1000)</f>
        <v>103.5110711536898</v>
      </c>
      <c r="C35" s="286">
        <f t="shared" si="5"/>
        <v>101.34369034379375</v>
      </c>
      <c r="D35" s="286">
        <f t="shared" si="5"/>
        <v>99.790189947587436</v>
      </c>
      <c r="E35" s="286">
        <f t="shared" si="5"/>
        <v>143.88738932244914</v>
      </c>
      <c r="F35" s="286">
        <f t="shared" si="5"/>
        <v>152.92412939944992</v>
      </c>
      <c r="G35" s="286">
        <f t="shared" si="5"/>
        <v>153.27226377847859</v>
      </c>
      <c r="H35" s="286">
        <f t="shared" si="5"/>
        <v>151.95126202621867</v>
      </c>
      <c r="I35" s="286">
        <f t="shared" si="5"/>
        <v>150.84617734860558</v>
      </c>
      <c r="J35" s="286">
        <f t="shared" si="5"/>
        <v>157.43629985364836</v>
      </c>
      <c r="K35" s="286">
        <f t="shared" si="5"/>
        <v>152.79137437490903</v>
      </c>
      <c r="L35" s="286">
        <f t="shared" si="5"/>
        <v>187.14883810965631</v>
      </c>
      <c r="M35" s="286">
        <f t="shared" si="5"/>
        <v>183.8528349808569</v>
      </c>
      <c r="N35" s="286">
        <f t="shared" si="5"/>
        <v>181.6061357626707</v>
      </c>
      <c r="O35" s="286">
        <f t="shared" si="5"/>
        <v>177.85845543384355</v>
      </c>
      <c r="P35" s="286">
        <f t="shared" si="5"/>
        <v>180.43149983011412</v>
      </c>
      <c r="Q35" s="286">
        <f t="shared" si="5"/>
        <v>182.36437760562919</v>
      </c>
      <c r="R35" s="286">
        <f t="shared" si="5"/>
        <v>184.60207809537232</v>
      </c>
      <c r="S35" s="286">
        <f t="shared" si="5"/>
        <v>191.11040576603298</v>
      </c>
      <c r="T35" s="286">
        <f t="shared" si="5"/>
        <v>199.33572527709705</v>
      </c>
      <c r="U35" s="286">
        <f t="shared" si="5"/>
        <v>197.24015592454762</v>
      </c>
      <c r="V35" s="286">
        <f t="shared" si="5"/>
        <v>200.42614600518635</v>
      </c>
      <c r="W35" s="286">
        <f t="shared" si="5"/>
        <v>203.17007582884952</v>
      </c>
      <c r="DA35" s="118"/>
    </row>
    <row r="36" spans="1:105" ht="12" customHeight="1" x14ac:dyDescent="0.3">
      <c r="A36" s="158" t="s">
        <v>2137</v>
      </c>
      <c r="B36" s="346">
        <f t="shared" ref="B36:W36" si="6">IF(B$12=0,"",B$12/B$5*1000)</f>
        <v>131.72035485426716</v>
      </c>
      <c r="C36" s="346">
        <f t="shared" si="6"/>
        <v>132.34820639613685</v>
      </c>
      <c r="D36" s="346">
        <f t="shared" si="6"/>
        <v>134.73373251597138</v>
      </c>
      <c r="E36" s="346">
        <f t="shared" si="6"/>
        <v>135.57751785122878</v>
      </c>
      <c r="F36" s="346">
        <f t="shared" si="6"/>
        <v>133.0273503443465</v>
      </c>
      <c r="G36" s="346">
        <f t="shared" si="6"/>
        <v>128.34525323083119</v>
      </c>
      <c r="H36" s="346">
        <f t="shared" si="6"/>
        <v>123.50731403339448</v>
      </c>
      <c r="I36" s="346">
        <f t="shared" si="6"/>
        <v>122.96907071933957</v>
      </c>
      <c r="J36" s="346">
        <f t="shared" si="6"/>
        <v>122.42142842531692</v>
      </c>
      <c r="K36" s="346">
        <f t="shared" si="6"/>
        <v>117.70082574774825</v>
      </c>
      <c r="L36" s="346">
        <f t="shared" si="6"/>
        <v>120.69507732794622</v>
      </c>
      <c r="M36" s="346">
        <f t="shared" si="6"/>
        <v>120.22046502565031</v>
      </c>
      <c r="N36" s="346">
        <f t="shared" si="6"/>
        <v>121.1244985586965</v>
      </c>
      <c r="O36" s="346">
        <f t="shared" si="6"/>
        <v>119.04107083791187</v>
      </c>
      <c r="P36" s="346">
        <f t="shared" si="6"/>
        <v>117.45295381773015</v>
      </c>
      <c r="Q36" s="346">
        <f t="shared" si="6"/>
        <v>115.43606639028958</v>
      </c>
      <c r="R36" s="346">
        <f t="shared" si="6"/>
        <v>116.98693683766248</v>
      </c>
      <c r="S36" s="346">
        <f t="shared" si="6"/>
        <v>117.23636786090444</v>
      </c>
      <c r="T36" s="346">
        <f t="shared" si="6"/>
        <v>118.42965025500136</v>
      </c>
      <c r="U36" s="346">
        <f t="shared" si="6"/>
        <v>115.6813854614053</v>
      </c>
      <c r="V36" s="346">
        <f t="shared" si="6"/>
        <v>117.22826197195218</v>
      </c>
      <c r="W36" s="346">
        <f t="shared" si="6"/>
        <v>125.73916970369712</v>
      </c>
      <c r="DA36" s="119"/>
    </row>
    <row r="37" spans="1:105" ht="12" customHeight="1" x14ac:dyDescent="0.3">
      <c r="A37" s="158" t="s">
        <v>2138</v>
      </c>
      <c r="B37" s="346">
        <f>IF(FBT_ued!B$5=0,"",FBT_ued!B$5/B$5*1000)</f>
        <v>64.452761684906648</v>
      </c>
      <c r="C37" s="346">
        <f>IF(FBT_ued!C$5=0,"",FBT_ued!C$5/C$5*1000)</f>
        <v>64.775459035926829</v>
      </c>
      <c r="D37" s="346">
        <f>IF(FBT_ued!D$5=0,"",FBT_ued!D$5/D$5*1000)</f>
        <v>65.980702157751949</v>
      </c>
      <c r="E37" s="346">
        <f>IF(FBT_ued!E$5=0,"",FBT_ued!E$5/E$5*1000)</f>
        <v>65.046590171186907</v>
      </c>
      <c r="F37" s="346">
        <f>IF(FBT_ued!F$5=0,"",FBT_ued!F$5/F$5*1000)</f>
        <v>63.849811816797526</v>
      </c>
      <c r="G37" s="346">
        <f>IF(FBT_ued!G$5=0,"",FBT_ued!G$5/G$5*1000)</f>
        <v>62.213510075130422</v>
      </c>
      <c r="H37" s="346">
        <f>IF(FBT_ued!H$5=0,"",FBT_ued!H$5/H$5*1000)</f>
        <v>60.38965749173957</v>
      </c>
      <c r="I37" s="346">
        <f>IF(FBT_ued!I$5=0,"",FBT_ued!I$5/I$5*1000)</f>
        <v>60.152777665033717</v>
      </c>
      <c r="J37" s="346">
        <f>IF(FBT_ued!J$5=0,"",FBT_ued!J$5/J$5*1000)</f>
        <v>60.204731517794684</v>
      </c>
      <c r="K37" s="346">
        <f>IF(FBT_ued!K$5=0,"",FBT_ued!K$5/K$5*1000)</f>
        <v>57.436152982880046</v>
      </c>
      <c r="L37" s="346">
        <f>IF(FBT_ued!L$5=0,"",FBT_ued!L$5/L$5*1000)</f>
        <v>58.426317091344934</v>
      </c>
      <c r="M37" s="346">
        <f>IF(FBT_ued!M$5=0,"",FBT_ued!M$5/M$5*1000)</f>
        <v>58.87922001473359</v>
      </c>
      <c r="N37" s="346">
        <f>IF(FBT_ued!N$5=0,"",FBT_ued!N$5/N$5*1000)</f>
        <v>59.439080237346985</v>
      </c>
      <c r="O37" s="346">
        <f>IF(FBT_ued!O$5=0,"",FBT_ued!O$5/O$5*1000)</f>
        <v>58.378844770396455</v>
      </c>
      <c r="P37" s="346">
        <f>IF(FBT_ued!P$5=0,"",FBT_ued!P$5/P$5*1000)</f>
        <v>57.602616114262929</v>
      </c>
      <c r="Q37" s="346">
        <f>IF(FBT_ued!Q$5=0,"",FBT_ued!Q$5/Q$5*1000)</f>
        <v>56.52510139452</v>
      </c>
      <c r="R37" s="346">
        <f>IF(FBT_ued!R$5=0,"",FBT_ued!R$5/R$5*1000)</f>
        <v>57.392272853376717</v>
      </c>
      <c r="S37" s="346">
        <f>IF(FBT_ued!S$5=0,"",FBT_ued!S$5/S$5*1000)</f>
        <v>57.481603946438206</v>
      </c>
      <c r="T37" s="346">
        <f>IF(FBT_ued!T$5=0,"",FBT_ued!T$5/T$5*1000)</f>
        <v>58.042737716075358</v>
      </c>
      <c r="U37" s="346">
        <f>IF(FBT_ued!U$5=0,"",FBT_ued!U$5/U$5*1000)</f>
        <v>56.669589894810485</v>
      </c>
      <c r="V37" s="346">
        <f>IF(FBT_ued!V$5=0,"",FBT_ued!V$5/V$5*1000)</f>
        <v>57.223143727247646</v>
      </c>
      <c r="W37" s="346">
        <f>IF(FBT_ued!W$5=0,"",FBT_ued!W$5/W$5*1000)</f>
        <v>61.445789542712667</v>
      </c>
      <c r="DA37" s="119"/>
    </row>
    <row r="38" spans="1:105" ht="12" customHeight="1" x14ac:dyDescent="0.3">
      <c r="A38" s="159" t="s">
        <v>88</v>
      </c>
      <c r="B38" s="347">
        <f t="shared" ref="B38:W38" si="7">IF(B$12=0,"",B$33/B$12)</f>
        <v>1.5370567328514335</v>
      </c>
      <c r="C38" s="347">
        <f t="shared" si="7"/>
        <v>1.5224449183565758</v>
      </c>
      <c r="D38" s="347">
        <f t="shared" si="7"/>
        <v>1.5162703212194257</v>
      </c>
      <c r="E38" s="347">
        <f t="shared" si="7"/>
        <v>1.7989369926769136</v>
      </c>
      <c r="F38" s="347">
        <f t="shared" si="7"/>
        <v>1.7780213168096868</v>
      </c>
      <c r="G38" s="347">
        <f t="shared" si="7"/>
        <v>1.6560734628739335</v>
      </c>
      <c r="H38" s="347">
        <f t="shared" si="7"/>
        <v>1.5431086325601899</v>
      </c>
      <c r="I38" s="347">
        <f t="shared" si="7"/>
        <v>1.5504210326167005</v>
      </c>
      <c r="J38" s="347">
        <f t="shared" si="7"/>
        <v>1.5160800514118009</v>
      </c>
      <c r="K38" s="347">
        <f t="shared" si="7"/>
        <v>1.5717144763626818</v>
      </c>
      <c r="L38" s="347">
        <f t="shared" si="7"/>
        <v>1.5751232129568726</v>
      </c>
      <c r="M38" s="347">
        <f t="shared" si="7"/>
        <v>1.4373376786758816</v>
      </c>
      <c r="N38" s="347">
        <f t="shared" si="7"/>
        <v>1.4132672935037791</v>
      </c>
      <c r="O38" s="347">
        <f t="shared" si="7"/>
        <v>1.4112744806961899</v>
      </c>
      <c r="P38" s="347">
        <f t="shared" si="7"/>
        <v>1.4073355660023308</v>
      </c>
      <c r="Q38" s="347">
        <f t="shared" si="7"/>
        <v>1.4305454385758281</v>
      </c>
      <c r="R38" s="347">
        <f t="shared" si="7"/>
        <v>1.4245465801322841</v>
      </c>
      <c r="S38" s="347">
        <f t="shared" si="7"/>
        <v>1.428108508887131</v>
      </c>
      <c r="T38" s="347">
        <f t="shared" si="7"/>
        <v>1.4389565426301172</v>
      </c>
      <c r="U38" s="347">
        <f t="shared" si="7"/>
        <v>1.4473425302078859</v>
      </c>
      <c r="V38" s="347">
        <f t="shared" si="7"/>
        <v>1.4968769438495235</v>
      </c>
      <c r="W38" s="347">
        <f t="shared" si="7"/>
        <v>1.4538725094881875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31">
    <tabColor theme="6" tint="0.59999389629810485"/>
    <pageSetUpPr fitToPage="1"/>
  </sheetPr>
  <dimension ref="A1:DA124"/>
  <sheetViews>
    <sheetView workbookViewId="0">
      <pane xSplit="1" ySplit="1" topLeftCell="I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Food, beverages and tobacco / final energy consumption"</f>
        <v>BE: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24</v>
      </c>
      <c r="B5" s="225">
        <v>725.73929492691286</v>
      </c>
      <c r="C5" s="225">
        <v>715.63164230438554</v>
      </c>
      <c r="D5" s="225">
        <v>718.19750644883925</v>
      </c>
      <c r="E5" s="225">
        <v>1042.1527944969901</v>
      </c>
      <c r="F5" s="225">
        <v>1162.2299226139289</v>
      </c>
      <c r="G5" s="225">
        <v>1137.6135855545999</v>
      </c>
      <c r="H5" s="225">
        <v>1095.933276010318</v>
      </c>
      <c r="I5" s="225">
        <v>1105.5728288908001</v>
      </c>
      <c r="J5" s="225">
        <v>1152.4778159931211</v>
      </c>
      <c r="K5" s="225">
        <v>1203.6317282889081</v>
      </c>
      <c r="L5" s="225">
        <v>1393.5624542020039</v>
      </c>
      <c r="M5" s="225">
        <v>1327.50466442879</v>
      </c>
      <c r="N5" s="225">
        <v>1344.285970427572</v>
      </c>
      <c r="O5" s="225">
        <v>1368.991768580725</v>
      </c>
      <c r="P5" s="225">
        <v>1420.1899671153169</v>
      </c>
      <c r="Q5" s="225">
        <v>1465.698975691962</v>
      </c>
      <c r="R5" s="225">
        <v>1477.595498271108</v>
      </c>
      <c r="S5" s="225">
        <v>1517.310956945061</v>
      </c>
      <c r="T5" s="225">
        <v>1611.3387639934031</v>
      </c>
      <c r="U5" s="225">
        <v>1643.122080341288</v>
      </c>
      <c r="V5" s="225">
        <v>1577.235291637701</v>
      </c>
      <c r="W5" s="225">
        <v>1689.623700542312</v>
      </c>
      <c r="DA5" s="89" t="s">
        <v>2120</v>
      </c>
    </row>
    <row r="6" spans="1:105" ht="12" customHeight="1" x14ac:dyDescent="0.3">
      <c r="A6" s="55" t="s">
        <v>92</v>
      </c>
      <c r="B6" s="261">
        <v>14.76753184046472</v>
      </c>
      <c r="C6" s="261">
        <v>14.94476142278409</v>
      </c>
      <c r="D6" s="261">
        <v>14.60381897190079</v>
      </c>
      <c r="E6" s="261">
        <v>16.428210268839891</v>
      </c>
      <c r="F6" s="261">
        <v>17.543289535463479</v>
      </c>
      <c r="G6" s="261">
        <v>17.78368496519851</v>
      </c>
      <c r="H6" s="261">
        <v>17.954574247364</v>
      </c>
      <c r="I6" s="261">
        <v>18.435926392109032</v>
      </c>
      <c r="J6" s="261">
        <v>19.1573315904993</v>
      </c>
      <c r="K6" s="261">
        <v>19.15088427563164</v>
      </c>
      <c r="L6" s="261">
        <v>20.460385117285629</v>
      </c>
      <c r="M6" s="261">
        <v>21.55458893542945</v>
      </c>
      <c r="N6" s="261">
        <v>21.60170701056083</v>
      </c>
      <c r="O6" s="261">
        <v>21.797591530504469</v>
      </c>
      <c r="P6" s="261">
        <v>22.50077953748475</v>
      </c>
      <c r="Q6" s="261">
        <v>22.634452097534911</v>
      </c>
      <c r="R6" s="261">
        <v>23.207410454821929</v>
      </c>
      <c r="S6" s="261">
        <v>23.742941143933599</v>
      </c>
      <c r="T6" s="261">
        <v>25.002137138646681</v>
      </c>
      <c r="U6" s="261">
        <v>25.364333308143401</v>
      </c>
      <c r="V6" s="261">
        <v>23.03340085893981</v>
      </c>
      <c r="W6" s="261">
        <v>25.048132442129191</v>
      </c>
      <c r="DA6" s="67" t="s">
        <v>2139</v>
      </c>
    </row>
    <row r="7" spans="1:105" ht="12" customHeight="1" x14ac:dyDescent="0.3">
      <c r="A7" s="202" t="s">
        <v>93</v>
      </c>
      <c r="B7" s="226">
        <v>17.228787147208841</v>
      </c>
      <c r="C7" s="226">
        <v>17.435554993248111</v>
      </c>
      <c r="D7" s="226">
        <v>17.037788800550921</v>
      </c>
      <c r="E7" s="226">
        <v>19.166245313646542</v>
      </c>
      <c r="F7" s="226">
        <v>20.467171124707381</v>
      </c>
      <c r="G7" s="226">
        <v>20.747632459398261</v>
      </c>
      <c r="H7" s="226">
        <v>20.947003288591329</v>
      </c>
      <c r="I7" s="226">
        <v>21.508580790793872</v>
      </c>
      <c r="J7" s="226">
        <v>22.350220188915859</v>
      </c>
      <c r="K7" s="226">
        <v>22.34269832157025</v>
      </c>
      <c r="L7" s="226">
        <v>23.8704493034999</v>
      </c>
      <c r="M7" s="226">
        <v>25.147020424667691</v>
      </c>
      <c r="N7" s="226">
        <v>25.20199151232098</v>
      </c>
      <c r="O7" s="226">
        <v>25.430523452255208</v>
      </c>
      <c r="P7" s="226">
        <v>26.25090946039888</v>
      </c>
      <c r="Q7" s="226">
        <v>26.4068607804574</v>
      </c>
      <c r="R7" s="226">
        <v>27.075312197292249</v>
      </c>
      <c r="S7" s="226">
        <v>27.700098001255871</v>
      </c>
      <c r="T7" s="226">
        <v>29.169159995087789</v>
      </c>
      <c r="U7" s="226">
        <v>29.59172219283397</v>
      </c>
      <c r="V7" s="226">
        <v>26.872301002096439</v>
      </c>
      <c r="W7" s="226">
        <v>29.222821182484068</v>
      </c>
      <c r="DA7" s="174" t="s">
        <v>2140</v>
      </c>
    </row>
    <row r="8" spans="1:105" ht="12" customHeight="1" x14ac:dyDescent="0.3">
      <c r="A8" s="202" t="s">
        <v>94</v>
      </c>
      <c r="B8" s="226">
        <v>39.380084907905918</v>
      </c>
      <c r="C8" s="226">
        <v>39.85269712742425</v>
      </c>
      <c r="D8" s="226">
        <v>38.94351725840211</v>
      </c>
      <c r="E8" s="226">
        <v>43.808560716906378</v>
      </c>
      <c r="F8" s="226">
        <v>46.782105427902593</v>
      </c>
      <c r="G8" s="226">
        <v>47.42315990719603</v>
      </c>
      <c r="H8" s="226">
        <v>47.87886465963733</v>
      </c>
      <c r="I8" s="226">
        <v>49.162470378957423</v>
      </c>
      <c r="J8" s="226">
        <v>51.086217574664808</v>
      </c>
      <c r="K8" s="226">
        <v>51.069024735017713</v>
      </c>
      <c r="L8" s="226">
        <v>54.561026979428341</v>
      </c>
      <c r="M8" s="226">
        <v>57.47890382781187</v>
      </c>
      <c r="N8" s="226">
        <v>57.604552028162232</v>
      </c>
      <c r="O8" s="226">
        <v>58.126910748011923</v>
      </c>
      <c r="P8" s="226">
        <v>60.002078766626013</v>
      </c>
      <c r="Q8" s="226">
        <v>60.358538926759771</v>
      </c>
      <c r="R8" s="226">
        <v>61.886427879525158</v>
      </c>
      <c r="S8" s="226">
        <v>63.31450971715627</v>
      </c>
      <c r="T8" s="226">
        <v>66.672365703057807</v>
      </c>
      <c r="U8" s="226">
        <v>67.638222155049064</v>
      </c>
      <c r="V8" s="226">
        <v>61.422402290506142</v>
      </c>
      <c r="W8" s="226">
        <v>66.795019845677842</v>
      </c>
      <c r="DA8" s="174" t="s">
        <v>2141</v>
      </c>
    </row>
    <row r="9" spans="1:105" ht="12" customHeight="1" x14ac:dyDescent="0.3">
      <c r="A9" s="202" t="s">
        <v>95</v>
      </c>
      <c r="B9" s="226">
        <v>29.535063680929429</v>
      </c>
      <c r="C9" s="226">
        <v>29.88952284556818</v>
      </c>
      <c r="D9" s="226">
        <v>29.207637943801569</v>
      </c>
      <c r="E9" s="226">
        <v>32.856420537679789</v>
      </c>
      <c r="F9" s="226">
        <v>35.086579070926952</v>
      </c>
      <c r="G9" s="226">
        <v>35.567369930397028</v>
      </c>
      <c r="H9" s="226">
        <v>35.909148494727987</v>
      </c>
      <c r="I9" s="226">
        <v>36.871852784218063</v>
      </c>
      <c r="J9" s="226">
        <v>38.314663180998608</v>
      </c>
      <c r="K9" s="226">
        <v>38.30176855126328</v>
      </c>
      <c r="L9" s="226">
        <v>40.920770234571258</v>
      </c>
      <c r="M9" s="226">
        <v>43.1091778708589</v>
      </c>
      <c r="N9" s="226">
        <v>43.203414021121667</v>
      </c>
      <c r="O9" s="226">
        <v>43.595183061008953</v>
      </c>
      <c r="P9" s="226">
        <v>45.001559074969492</v>
      </c>
      <c r="Q9" s="226">
        <v>45.26890419506983</v>
      </c>
      <c r="R9" s="226">
        <v>46.414820909643851</v>
      </c>
      <c r="S9" s="226">
        <v>47.485882287867192</v>
      </c>
      <c r="T9" s="226">
        <v>50.004274277293362</v>
      </c>
      <c r="U9" s="226">
        <v>50.728666616286809</v>
      </c>
      <c r="V9" s="226">
        <v>46.066801717879613</v>
      </c>
      <c r="W9" s="226">
        <v>50.096264884258382</v>
      </c>
      <c r="DA9" s="174" t="s">
        <v>2142</v>
      </c>
    </row>
    <row r="10" spans="1:105" ht="12" customHeight="1" x14ac:dyDescent="0.3">
      <c r="A10" s="56" t="s">
        <v>96</v>
      </c>
      <c r="B10" s="262">
        <v>17.08500195968838</v>
      </c>
      <c r="C10" s="262">
        <v>17.444611240027619</v>
      </c>
      <c r="D10" s="262">
        <v>16.860145136183409</v>
      </c>
      <c r="E10" s="262">
        <v>20.909480615792631</v>
      </c>
      <c r="F10" s="262">
        <v>23.102868439559249</v>
      </c>
      <c r="G10" s="262">
        <v>22.736613535937671</v>
      </c>
      <c r="H10" s="262">
        <v>22.106664301863979</v>
      </c>
      <c r="I10" s="262">
        <v>22.412622822775479</v>
      </c>
      <c r="J10" s="262">
        <v>23.296203166056461</v>
      </c>
      <c r="K10" s="262">
        <v>24.10790877891958</v>
      </c>
      <c r="L10" s="262">
        <v>27.682686325418569</v>
      </c>
      <c r="M10" s="262">
        <v>26.73929936307222</v>
      </c>
      <c r="N10" s="262">
        <v>27.029815203477789</v>
      </c>
      <c r="O10" s="262">
        <v>27.516235123823218</v>
      </c>
      <c r="P10" s="262">
        <v>28.635012650631989</v>
      </c>
      <c r="Q10" s="262">
        <v>29.565416093900851</v>
      </c>
      <c r="R10" s="262">
        <v>30.005400751692729</v>
      </c>
      <c r="S10" s="262">
        <v>30.83108002102075</v>
      </c>
      <c r="T10" s="262">
        <v>32.661477470926798</v>
      </c>
      <c r="U10" s="262">
        <v>33.364760969708207</v>
      </c>
      <c r="V10" s="262">
        <v>31.968452348881431</v>
      </c>
      <c r="W10" s="262">
        <v>33.890451147416663</v>
      </c>
      <c r="DA10" s="68" t="s">
        <v>2143</v>
      </c>
    </row>
    <row r="11" spans="1:105" ht="12" customHeight="1" x14ac:dyDescent="0.3">
      <c r="A11" s="37" t="s">
        <v>160</v>
      </c>
      <c r="B11" s="228">
        <v>0.35750312323748218</v>
      </c>
      <c r="C11" s="228">
        <v>0.35104883238695589</v>
      </c>
      <c r="D11" s="228">
        <v>0.37172599537857798</v>
      </c>
      <c r="E11" s="228">
        <v>0.3209747888149812</v>
      </c>
      <c r="F11" s="228">
        <v>0.84455382849559169</v>
      </c>
      <c r="G11" s="228">
        <v>0.33116957920102741</v>
      </c>
      <c r="H11" s="228">
        <v>0.37132046923400008</v>
      </c>
      <c r="I11" s="228">
        <v>0.12861116271939979</v>
      </c>
      <c r="J11" s="228">
        <v>0.1024214933073961</v>
      </c>
      <c r="K11" s="228">
        <v>0.17941967299684039</v>
      </c>
      <c r="L11" s="228">
        <v>0.1240642541104786</v>
      </c>
      <c r="M11" s="228">
        <v>0.1062860923351884</v>
      </c>
      <c r="N11" s="228">
        <v>0.12583569000833361</v>
      </c>
      <c r="O11" s="228">
        <v>0.14811436458812649</v>
      </c>
      <c r="P11" s="228">
        <v>0.10573592898794761</v>
      </c>
      <c r="Q11" s="228">
        <v>0.17302794536043861</v>
      </c>
      <c r="R11" s="228">
        <v>0.16801515955996679</v>
      </c>
      <c r="S11" s="228">
        <v>9.6957646100421485E-2</v>
      </c>
      <c r="T11" s="228">
        <v>9.8008955841524886E-2</v>
      </c>
      <c r="U11" s="228">
        <v>9.6217316380553225E-2</v>
      </c>
      <c r="V11" s="228">
        <v>0.33254236927612257</v>
      </c>
      <c r="W11" s="228">
        <v>0.3136366849306908</v>
      </c>
      <c r="DA11" s="69" t="s">
        <v>2144</v>
      </c>
    </row>
    <row r="12" spans="1:105" ht="12" customHeight="1" x14ac:dyDescent="0.3">
      <c r="A12" s="37" t="s">
        <v>162</v>
      </c>
      <c r="B12" s="228">
        <v>2.6920683969770498</v>
      </c>
      <c r="C12" s="228">
        <v>2.097878541419711</v>
      </c>
      <c r="D12" s="228">
        <v>2.709139696721349</v>
      </c>
      <c r="E12" s="228">
        <v>11.090702117640671</v>
      </c>
      <c r="F12" s="228">
        <v>13.054046002632941</v>
      </c>
      <c r="G12" s="228">
        <v>12.74477657621056</v>
      </c>
      <c r="H12" s="228">
        <v>11.368870745771501</v>
      </c>
      <c r="I12" s="228">
        <v>11.147365258496221</v>
      </c>
      <c r="J12" s="228">
        <v>12.14557645676518</v>
      </c>
      <c r="K12" s="228">
        <v>13.54029480046338</v>
      </c>
      <c r="L12" s="228">
        <v>17.896212532385441</v>
      </c>
      <c r="M12" s="228">
        <v>14.30710389001624</v>
      </c>
      <c r="N12" s="228">
        <v>15.04633035360234</v>
      </c>
      <c r="O12" s="228">
        <v>15.551588903212959</v>
      </c>
      <c r="P12" s="228">
        <v>16.273983266636488</v>
      </c>
      <c r="Q12" s="228">
        <v>17.560947869071772</v>
      </c>
      <c r="R12" s="228">
        <v>17.185873166822571</v>
      </c>
      <c r="S12" s="228">
        <v>17.82175978042233</v>
      </c>
      <c r="T12" s="228">
        <v>19.281153474512411</v>
      </c>
      <c r="U12" s="228">
        <v>19.80414418849405</v>
      </c>
      <c r="V12" s="228">
        <v>20.632777746085001</v>
      </c>
      <c r="W12" s="228">
        <v>21.816701759063751</v>
      </c>
      <c r="DA12" s="69" t="s">
        <v>2145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2146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0.18833554336247241</v>
      </c>
      <c r="M14" s="228">
        <v>0.20113906335635609</v>
      </c>
      <c r="N14" s="228">
        <v>0.28339089188832661</v>
      </c>
      <c r="O14" s="228">
        <v>0.37629136662395729</v>
      </c>
      <c r="P14" s="228">
        <v>0.63571088143899279</v>
      </c>
      <c r="Q14" s="228">
        <v>0.87318033512712578</v>
      </c>
      <c r="R14" s="228">
        <v>1.140726130093116</v>
      </c>
      <c r="S14" s="228">
        <v>1.239159868534558</v>
      </c>
      <c r="T14" s="228">
        <v>1.210217131837138</v>
      </c>
      <c r="U14" s="228">
        <v>1.385536919104041</v>
      </c>
      <c r="V14" s="228">
        <v>1.3924713453546029</v>
      </c>
      <c r="W14" s="228">
        <v>0.79386391290609326</v>
      </c>
      <c r="DA14" s="69" t="s">
        <v>2147</v>
      </c>
    </row>
    <row r="15" spans="1:105" ht="12" customHeight="1" x14ac:dyDescent="0.3">
      <c r="A15" s="37" t="s">
        <v>38</v>
      </c>
      <c r="B15" s="228">
        <v>14.035430439473849</v>
      </c>
      <c r="C15" s="228">
        <v>14.995683866220951</v>
      </c>
      <c r="D15" s="228">
        <v>13.77927944408348</v>
      </c>
      <c r="E15" s="228">
        <v>9.4978037093369867</v>
      </c>
      <c r="F15" s="228">
        <v>9.2042686084307181</v>
      </c>
      <c r="G15" s="228">
        <v>9.6606673805260854</v>
      </c>
      <c r="H15" s="228">
        <v>10.36647308685848</v>
      </c>
      <c r="I15" s="228">
        <v>11.13664640155986</v>
      </c>
      <c r="J15" s="228">
        <v>11.04820521598389</v>
      </c>
      <c r="K15" s="228">
        <v>10.38819430545936</v>
      </c>
      <c r="L15" s="228">
        <v>9.4740739955601754</v>
      </c>
      <c r="M15" s="228">
        <v>12.12477031736444</v>
      </c>
      <c r="N15" s="228">
        <v>11.57425826797879</v>
      </c>
      <c r="O15" s="228">
        <v>11.44024048939818</v>
      </c>
      <c r="P15" s="228">
        <v>11.619582573568559</v>
      </c>
      <c r="Q15" s="228">
        <v>10.95825994434151</v>
      </c>
      <c r="R15" s="228">
        <v>11.510786295217081</v>
      </c>
      <c r="S15" s="228">
        <v>11.67320272596344</v>
      </c>
      <c r="T15" s="228">
        <v>12.072097908735721</v>
      </c>
      <c r="U15" s="228">
        <v>12.07886254572956</v>
      </c>
      <c r="V15" s="228">
        <v>9.6106608881657021</v>
      </c>
      <c r="W15" s="228">
        <v>10.96624879051612</v>
      </c>
      <c r="DA15" s="69" t="s">
        <v>2148</v>
      </c>
    </row>
    <row r="16" spans="1:105" ht="12" customHeight="1" x14ac:dyDescent="0.3">
      <c r="A16" s="57" t="s">
        <v>2149</v>
      </c>
      <c r="B16" s="263">
        <f t="shared" ref="B16:W16" si="0">B17+B23+B24</f>
        <v>49.21811289124259</v>
      </c>
      <c r="C16" s="263">
        <f t="shared" si="0"/>
        <v>49.52869974784403</v>
      </c>
      <c r="D16" s="263">
        <f t="shared" si="0"/>
        <v>48.679461626174358</v>
      </c>
      <c r="E16" s="263">
        <f t="shared" si="0"/>
        <v>63.976610587332139</v>
      </c>
      <c r="F16" s="263">
        <f t="shared" si="0"/>
        <v>70.987771555884748</v>
      </c>
      <c r="G16" s="263">
        <f t="shared" si="0"/>
        <v>69.627472607524112</v>
      </c>
      <c r="H16" s="263">
        <f t="shared" si="0"/>
        <v>67.529047896405402</v>
      </c>
      <c r="I16" s="263">
        <f t="shared" si="0"/>
        <v>68.372616427203326</v>
      </c>
      <c r="J16" s="263">
        <f t="shared" si="0"/>
        <v>71.215307058783594</v>
      </c>
      <c r="K16" s="263">
        <f t="shared" si="0"/>
        <v>73.77040470499611</v>
      </c>
      <c r="L16" s="263">
        <f t="shared" si="0"/>
        <v>84.656930820577585</v>
      </c>
      <c r="M16" s="263">
        <f t="shared" si="0"/>
        <v>81.513169341629052</v>
      </c>
      <c r="N16" s="263">
        <f t="shared" si="0"/>
        <v>82.351524504676988</v>
      </c>
      <c r="O16" s="263">
        <f t="shared" si="0"/>
        <v>83.706909360083088</v>
      </c>
      <c r="P16" s="263">
        <f t="shared" si="0"/>
        <v>86.745052939068103</v>
      </c>
      <c r="Q16" s="263">
        <f t="shared" si="0"/>
        <v>89.225111941226089</v>
      </c>
      <c r="R16" s="263">
        <f t="shared" si="0"/>
        <v>90.172597504138139</v>
      </c>
      <c r="S16" s="263">
        <f t="shared" si="0"/>
        <v>92.549227067961823</v>
      </c>
      <c r="T16" s="263">
        <f t="shared" si="0"/>
        <v>98.195983193181036</v>
      </c>
      <c r="U16" s="263">
        <f t="shared" si="0"/>
        <v>100.07995319694625</v>
      </c>
      <c r="V16" s="263">
        <f t="shared" si="0"/>
        <v>95.741708312577998</v>
      </c>
      <c r="W16" s="263">
        <f t="shared" si="0"/>
        <v>102.53700565492888</v>
      </c>
      <c r="DA16" s="70"/>
    </row>
    <row r="17" spans="1:105" ht="12" customHeight="1" x14ac:dyDescent="0.3">
      <c r="A17" s="60" t="s">
        <v>2150</v>
      </c>
      <c r="B17" s="331">
        <v>14.01712488204026</v>
      </c>
      <c r="C17" s="331">
        <v>12.434913616839561</v>
      </c>
      <c r="D17" s="331">
        <v>13.915968597317111</v>
      </c>
      <c r="E17" s="331">
        <v>39.891191789173398</v>
      </c>
      <c r="F17" s="331">
        <v>46.910536705213467</v>
      </c>
      <c r="G17" s="331">
        <v>43.213758782341714</v>
      </c>
      <c r="H17" s="331">
        <v>38.079844360456228</v>
      </c>
      <c r="I17" s="331">
        <v>36.851414618652527</v>
      </c>
      <c r="J17" s="331">
        <v>38.692300391443688</v>
      </c>
      <c r="K17" s="331">
        <v>43.939363338524451</v>
      </c>
      <c r="L17" s="331">
        <v>57.028809202087267</v>
      </c>
      <c r="M17" s="331">
        <v>45.317220601008437</v>
      </c>
      <c r="N17" s="331">
        <v>46.704062709216949</v>
      </c>
      <c r="O17" s="331">
        <v>48.277783451499559</v>
      </c>
      <c r="P17" s="331">
        <v>50.448499088208813</v>
      </c>
      <c r="Q17" s="331">
        <v>54.777345530467791</v>
      </c>
      <c r="R17" s="331">
        <v>53.780483946094982</v>
      </c>
      <c r="S17" s="331">
        <v>55.617921049322028</v>
      </c>
      <c r="T17" s="331">
        <v>60.072806365068537</v>
      </c>
      <c r="U17" s="331">
        <v>61.86861567383955</v>
      </c>
      <c r="V17" s="331">
        <v>64.967804108345206</v>
      </c>
      <c r="W17" s="331">
        <v>67.654898829958384</v>
      </c>
      <c r="DA17" s="72" t="s">
        <v>2151</v>
      </c>
    </row>
    <row r="18" spans="1:105" ht="12" customHeight="1" x14ac:dyDescent="0.3">
      <c r="A18" s="59" t="s">
        <v>30</v>
      </c>
      <c r="B18" s="232">
        <v>1.6319574212509</v>
      </c>
      <c r="C18" s="232">
        <v>1.768849042435152</v>
      </c>
      <c r="D18" s="232">
        <v>1.399698195346105</v>
      </c>
      <c r="E18" s="232">
        <v>3.1322286194414199</v>
      </c>
      <c r="F18" s="232">
        <v>3.8677548853241421</v>
      </c>
      <c r="G18" s="232">
        <v>1.5052123262902939</v>
      </c>
      <c r="H18" s="232">
        <v>1.0598927981800881</v>
      </c>
      <c r="I18" s="232">
        <v>1.952101882915644</v>
      </c>
      <c r="J18" s="232">
        <v>2.124192450604129</v>
      </c>
      <c r="K18" s="232">
        <v>3.6983711789520761</v>
      </c>
      <c r="L18" s="232">
        <v>2.8091984100257972</v>
      </c>
      <c r="M18" s="232">
        <v>1.887318851049351</v>
      </c>
      <c r="N18" s="232">
        <v>1.8783753096942879</v>
      </c>
      <c r="O18" s="232">
        <v>1.683231505877903</v>
      </c>
      <c r="P18" s="232">
        <v>1.570166409072006</v>
      </c>
      <c r="Q18" s="232">
        <v>1.703743970117336</v>
      </c>
      <c r="R18" s="232">
        <v>1.5237529161426351</v>
      </c>
      <c r="S18" s="232">
        <v>1.6640221488009019</v>
      </c>
      <c r="T18" s="232">
        <v>1.8878800675603169</v>
      </c>
      <c r="U18" s="232">
        <v>2.1278456720274459</v>
      </c>
      <c r="V18" s="232">
        <v>1.669755593516983</v>
      </c>
      <c r="W18" s="232">
        <v>1.1273899929697779</v>
      </c>
      <c r="DA18" s="71" t="s">
        <v>2152</v>
      </c>
    </row>
    <row r="19" spans="1:105" ht="12" customHeight="1" x14ac:dyDescent="0.3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0.12625940451358661</v>
      </c>
      <c r="K19" s="232">
        <v>0.13373211553300701</v>
      </c>
      <c r="L19" s="232">
        <v>0.14804951469448291</v>
      </c>
      <c r="M19" s="232">
        <v>0.13330510713206681</v>
      </c>
      <c r="N19" s="232">
        <v>6.776535741245146E-2</v>
      </c>
      <c r="O19" s="232">
        <v>6.8705082468808312E-2</v>
      </c>
      <c r="P19" s="232">
        <v>6.9232766072767973E-2</v>
      </c>
      <c r="Q19" s="232">
        <v>7.1069051637980551E-2</v>
      </c>
      <c r="R19" s="232">
        <v>6.9475521007923563E-2</v>
      </c>
      <c r="S19" s="232">
        <v>6.9750477353441809E-2</v>
      </c>
      <c r="T19" s="232">
        <v>0.10547501582760389</v>
      </c>
      <c r="U19" s="232">
        <v>4.9449039131689861E-2</v>
      </c>
      <c r="V19" s="232">
        <v>6.1276664758472738E-2</v>
      </c>
      <c r="W19" s="232">
        <v>6.0867848493483472E-2</v>
      </c>
      <c r="DA19" s="71" t="s">
        <v>2153</v>
      </c>
    </row>
    <row r="20" spans="1:105" ht="12" customHeight="1" x14ac:dyDescent="0.3">
      <c r="A20" s="59" t="s">
        <v>160</v>
      </c>
      <c r="B20" s="232">
        <v>0.86652903923001545</v>
      </c>
      <c r="C20" s="232">
        <v>0.84037668029706292</v>
      </c>
      <c r="D20" s="232">
        <v>0.90630316107405062</v>
      </c>
      <c r="E20" s="232">
        <v>0.76954305755363728</v>
      </c>
      <c r="F20" s="232">
        <v>2.0804717354571189</v>
      </c>
      <c r="G20" s="232">
        <v>0.856697050969769</v>
      </c>
      <c r="H20" s="232">
        <v>1.003402016638447</v>
      </c>
      <c r="I20" s="232">
        <v>0.34698894094737909</v>
      </c>
      <c r="J20" s="232">
        <v>0.28729418461385597</v>
      </c>
      <c r="K20" s="232">
        <v>0.48876560317248618</v>
      </c>
      <c r="L20" s="232">
        <v>0.34035939650794272</v>
      </c>
      <c r="M20" s="232">
        <v>0.30217889590627028</v>
      </c>
      <c r="N20" s="232">
        <v>0.36877194172549332</v>
      </c>
      <c r="O20" s="232">
        <v>0.43611666756121398</v>
      </c>
      <c r="P20" s="232">
        <v>0.31391132609108391</v>
      </c>
      <c r="Q20" s="232">
        <v>0.51532951889521161</v>
      </c>
      <c r="R20" s="232">
        <v>0.50409162986084077</v>
      </c>
      <c r="S20" s="232">
        <v>0.29097479106069157</v>
      </c>
      <c r="T20" s="232">
        <v>0.29326949737062441</v>
      </c>
      <c r="U20" s="232">
        <v>0.28821863747430149</v>
      </c>
      <c r="V20" s="232">
        <v>1.0010612789667119</v>
      </c>
      <c r="W20" s="232">
        <v>0.94032403305235523</v>
      </c>
      <c r="DA20" s="71" t="s">
        <v>2154</v>
      </c>
    </row>
    <row r="21" spans="1:105" ht="12" customHeight="1" x14ac:dyDescent="0.3">
      <c r="A21" s="59" t="s">
        <v>70</v>
      </c>
      <c r="B21" s="232">
        <v>4.9935053809050194</v>
      </c>
      <c r="C21" s="232">
        <v>4.8035711922309474</v>
      </c>
      <c r="D21" s="232">
        <v>5.0048282367517274</v>
      </c>
      <c r="E21" s="232">
        <v>9.3992544186805969</v>
      </c>
      <c r="F21" s="232">
        <v>8.8050066355655563</v>
      </c>
      <c r="G21" s="232">
        <v>7.8825998307405971</v>
      </c>
      <c r="H21" s="232">
        <v>5.2949794238997656</v>
      </c>
      <c r="I21" s="232">
        <v>4.4770769529712098</v>
      </c>
      <c r="J21" s="232">
        <v>2.0859875681849882</v>
      </c>
      <c r="K21" s="232">
        <v>2.7327380199513991</v>
      </c>
      <c r="L21" s="232">
        <v>4.6345129032550609</v>
      </c>
      <c r="M21" s="232">
        <v>2.3183070525201219</v>
      </c>
      <c r="N21" s="232">
        <v>0.29462922181923268</v>
      </c>
      <c r="O21" s="232">
        <v>0.29871494456386871</v>
      </c>
      <c r="P21" s="232">
        <v>0.1806022688608214</v>
      </c>
      <c r="Q21" s="232">
        <v>0.18539244782037931</v>
      </c>
      <c r="R21" s="232">
        <v>0.1208236835058755</v>
      </c>
      <c r="S21" s="232">
        <v>0.10917276154866461</v>
      </c>
      <c r="T21" s="232">
        <v>9.1717644326116524E-2</v>
      </c>
      <c r="U21" s="232">
        <v>7.9857102103994659E-2</v>
      </c>
      <c r="V21" s="232">
        <v>0.1243022591551857</v>
      </c>
      <c r="W21" s="232">
        <v>0.11697560075809781</v>
      </c>
      <c r="DA21" s="71" t="s">
        <v>2155</v>
      </c>
    </row>
    <row r="22" spans="1:105" ht="12" customHeight="1" x14ac:dyDescent="0.3">
      <c r="A22" s="59" t="s">
        <v>162</v>
      </c>
      <c r="B22" s="232">
        <v>6.5251330406543291</v>
      </c>
      <c r="C22" s="232">
        <v>5.022116701876401</v>
      </c>
      <c r="D22" s="232">
        <v>6.6051390041452231</v>
      </c>
      <c r="E22" s="232">
        <v>26.590165693497749</v>
      </c>
      <c r="F22" s="232">
        <v>32.157303448866656</v>
      </c>
      <c r="G22" s="232">
        <v>32.969249574341063</v>
      </c>
      <c r="H22" s="232">
        <v>30.72157012173793</v>
      </c>
      <c r="I22" s="232">
        <v>30.075246841818299</v>
      </c>
      <c r="J22" s="232">
        <v>34.068566783527118</v>
      </c>
      <c r="K22" s="232">
        <v>36.885756420915477</v>
      </c>
      <c r="L22" s="232">
        <v>49.096688977603982</v>
      </c>
      <c r="M22" s="232">
        <v>40.676110694400627</v>
      </c>
      <c r="N22" s="232">
        <v>44.094520878565483</v>
      </c>
      <c r="O22" s="232">
        <v>45.791015251027773</v>
      </c>
      <c r="P22" s="232">
        <v>48.314586318112127</v>
      </c>
      <c r="Q22" s="232">
        <v>52.301810541996893</v>
      </c>
      <c r="R22" s="232">
        <v>51.562340195577697</v>
      </c>
      <c r="S22" s="232">
        <v>53.484000870558333</v>
      </c>
      <c r="T22" s="232">
        <v>57.694464139983893</v>
      </c>
      <c r="U22" s="232">
        <v>59.32324522310212</v>
      </c>
      <c r="V22" s="232">
        <v>62.111408311947862</v>
      </c>
      <c r="W22" s="232">
        <v>65.40934135468467</v>
      </c>
      <c r="DA22" s="71" t="s">
        <v>2156</v>
      </c>
    </row>
    <row r="23" spans="1:105" ht="12" customHeight="1" x14ac:dyDescent="0.3">
      <c r="A23" s="60" t="s">
        <v>2157</v>
      </c>
      <c r="B23" s="331">
        <v>34.019585461965157</v>
      </c>
      <c r="C23" s="331">
        <v>35.898205217181747</v>
      </c>
      <c r="D23" s="331">
        <v>33.595187511105188</v>
      </c>
      <c r="E23" s="331">
        <v>22.771161976651548</v>
      </c>
      <c r="F23" s="331">
        <v>22.673771687834211</v>
      </c>
      <c r="G23" s="331">
        <v>24.991019027966519</v>
      </c>
      <c r="H23" s="331">
        <v>28.01283759616005</v>
      </c>
      <c r="I23" s="331">
        <v>30.046327697182079</v>
      </c>
      <c r="J23" s="331">
        <v>30.990420140099971</v>
      </c>
      <c r="K23" s="331">
        <v>28.29897062442112</v>
      </c>
      <c r="L23" s="331">
        <v>25.991290809107479</v>
      </c>
      <c r="M23" s="331">
        <v>34.471581625786271</v>
      </c>
      <c r="N23" s="331">
        <v>33.919325234615179</v>
      </c>
      <c r="O23" s="331">
        <v>33.685318586143168</v>
      </c>
      <c r="P23" s="331">
        <v>34.49649148786051</v>
      </c>
      <c r="Q23" s="331">
        <v>32.637010242955498</v>
      </c>
      <c r="R23" s="331">
        <v>34.535520721657399</v>
      </c>
      <c r="S23" s="331">
        <v>35.031870727125103</v>
      </c>
      <c r="T23" s="331">
        <v>36.123005857020772</v>
      </c>
      <c r="U23" s="331">
        <v>36.182190858455222</v>
      </c>
      <c r="V23" s="331">
        <v>28.931232135517611</v>
      </c>
      <c r="W23" s="331">
        <v>32.878256229600161</v>
      </c>
      <c r="DA23" s="72" t="s">
        <v>2158</v>
      </c>
    </row>
    <row r="24" spans="1:105" ht="12" customHeight="1" x14ac:dyDescent="0.3">
      <c r="A24" s="60" t="s">
        <v>2159</v>
      </c>
      <c r="B24" s="331">
        <v>1.181402547237177</v>
      </c>
      <c r="C24" s="331">
        <v>1.1955809138227269</v>
      </c>
      <c r="D24" s="331">
        <v>1.1683055177520629</v>
      </c>
      <c r="E24" s="331">
        <v>1.314256821507191</v>
      </c>
      <c r="F24" s="331">
        <v>1.4034631628370771</v>
      </c>
      <c r="G24" s="331">
        <v>1.422694797215881</v>
      </c>
      <c r="H24" s="331">
        <v>1.43636593978912</v>
      </c>
      <c r="I24" s="331">
        <v>1.474874111368722</v>
      </c>
      <c r="J24" s="331">
        <v>1.5325865272399439</v>
      </c>
      <c r="K24" s="331">
        <v>1.5320707420505311</v>
      </c>
      <c r="L24" s="331">
        <v>1.6368308093828501</v>
      </c>
      <c r="M24" s="331">
        <v>1.724367114834356</v>
      </c>
      <c r="N24" s="331">
        <v>1.728136560844866</v>
      </c>
      <c r="O24" s="331">
        <v>1.7438073224403581</v>
      </c>
      <c r="P24" s="331">
        <v>1.8000623629987791</v>
      </c>
      <c r="Q24" s="331">
        <v>1.810756167802793</v>
      </c>
      <c r="R24" s="331">
        <v>1.856592836385754</v>
      </c>
      <c r="S24" s="331">
        <v>1.8994352915146879</v>
      </c>
      <c r="T24" s="331">
        <v>2.0001709710917339</v>
      </c>
      <c r="U24" s="331">
        <v>2.029146664651472</v>
      </c>
      <c r="V24" s="331">
        <v>1.8426720687151841</v>
      </c>
      <c r="W24" s="331">
        <v>2.0038505953703352</v>
      </c>
      <c r="DA24" s="72" t="s">
        <v>2160</v>
      </c>
    </row>
    <row r="25" spans="1:105" ht="12" customHeight="1" x14ac:dyDescent="0.3">
      <c r="A25" s="57" t="s">
        <v>2161</v>
      </c>
      <c r="B25" s="263">
        <f t="shared" ref="B25:W25" si="1">B26+B32+B33</f>
        <v>41.01509407603551</v>
      </c>
      <c r="C25" s="263">
        <f t="shared" si="1"/>
        <v>41.273916456536696</v>
      </c>
      <c r="D25" s="263">
        <f t="shared" si="1"/>
        <v>40.56621802181197</v>
      </c>
      <c r="E25" s="263">
        <f t="shared" si="1"/>
        <v>53.313842156110113</v>
      </c>
      <c r="F25" s="263">
        <f t="shared" si="1"/>
        <v>59.156476296570645</v>
      </c>
      <c r="G25" s="263">
        <f t="shared" si="1"/>
        <v>58.022893839603441</v>
      </c>
      <c r="H25" s="263">
        <f t="shared" si="1"/>
        <v>56.27420658033784</v>
      </c>
      <c r="I25" s="263">
        <f t="shared" si="1"/>
        <v>56.977180356002805</v>
      </c>
      <c r="J25" s="263">
        <f t="shared" si="1"/>
        <v>59.346089215653009</v>
      </c>
      <c r="K25" s="263">
        <f t="shared" si="1"/>
        <v>61.475337254163421</v>
      </c>
      <c r="L25" s="263">
        <f t="shared" si="1"/>
        <v>70.547442350481305</v>
      </c>
      <c r="M25" s="263">
        <f t="shared" si="1"/>
        <v>67.927641118024226</v>
      </c>
      <c r="N25" s="263">
        <f t="shared" si="1"/>
        <v>68.626270420564154</v>
      </c>
      <c r="O25" s="263">
        <f t="shared" si="1"/>
        <v>69.755757800069233</v>
      </c>
      <c r="P25" s="263">
        <f t="shared" si="1"/>
        <v>72.287544115890071</v>
      </c>
      <c r="Q25" s="263">
        <f t="shared" si="1"/>
        <v>74.35425995102176</v>
      </c>
      <c r="R25" s="263">
        <f t="shared" si="1"/>
        <v>75.143831253448468</v>
      </c>
      <c r="S25" s="263">
        <f t="shared" si="1"/>
        <v>77.124355889968172</v>
      </c>
      <c r="T25" s="263">
        <f t="shared" si="1"/>
        <v>81.829985994317553</v>
      </c>
      <c r="U25" s="263">
        <f t="shared" si="1"/>
        <v>83.399960997455224</v>
      </c>
      <c r="V25" s="263">
        <f t="shared" si="1"/>
        <v>79.784756927148337</v>
      </c>
      <c r="W25" s="263">
        <f t="shared" si="1"/>
        <v>85.447504712440747</v>
      </c>
      <c r="DA25" s="70"/>
    </row>
    <row r="26" spans="1:105" ht="12" customHeight="1" x14ac:dyDescent="0.3">
      <c r="A26" s="60" t="s">
        <v>2162</v>
      </c>
      <c r="B26" s="331">
        <v>11.68093740170022</v>
      </c>
      <c r="C26" s="331">
        <v>10.362428014032959</v>
      </c>
      <c r="D26" s="331">
        <v>11.596640497764261</v>
      </c>
      <c r="E26" s="331">
        <v>33.242659824311168</v>
      </c>
      <c r="F26" s="331">
        <v>39.092113921011233</v>
      </c>
      <c r="G26" s="331">
        <v>36.01146565195144</v>
      </c>
      <c r="H26" s="331">
        <v>31.733203633713529</v>
      </c>
      <c r="I26" s="331">
        <v>30.70951218221046</v>
      </c>
      <c r="J26" s="331">
        <v>32.243583659536412</v>
      </c>
      <c r="K26" s="331">
        <v>36.616136115437037</v>
      </c>
      <c r="L26" s="331">
        <v>47.524007668406043</v>
      </c>
      <c r="M26" s="331">
        <v>37.764350500840372</v>
      </c>
      <c r="N26" s="331">
        <v>38.920052257680787</v>
      </c>
      <c r="O26" s="331">
        <v>40.231486209582961</v>
      </c>
      <c r="P26" s="331">
        <v>42.040415906840671</v>
      </c>
      <c r="Q26" s="331">
        <v>45.647787942056517</v>
      </c>
      <c r="R26" s="331">
        <v>44.817069955079162</v>
      </c>
      <c r="S26" s="331">
        <v>46.348267541101677</v>
      </c>
      <c r="T26" s="331">
        <v>50.060671970890461</v>
      </c>
      <c r="U26" s="331">
        <v>51.557179728199642</v>
      </c>
      <c r="V26" s="331">
        <v>54.139836756954331</v>
      </c>
      <c r="W26" s="331">
        <v>56.37908235829866</v>
      </c>
      <c r="DA26" s="72" t="s">
        <v>2163</v>
      </c>
    </row>
    <row r="27" spans="1:105" ht="12" customHeight="1" x14ac:dyDescent="0.3">
      <c r="A27" s="59" t="s">
        <v>30</v>
      </c>
      <c r="B27" s="232">
        <v>1.3599645177090831</v>
      </c>
      <c r="C27" s="232">
        <v>1.474040868695959</v>
      </c>
      <c r="D27" s="232">
        <v>1.1664151627884209</v>
      </c>
      <c r="E27" s="232">
        <v>2.6101905162011838</v>
      </c>
      <c r="F27" s="232">
        <v>3.223129071103453</v>
      </c>
      <c r="G27" s="232">
        <v>1.2543436052419119</v>
      </c>
      <c r="H27" s="232">
        <v>0.88324399848340673</v>
      </c>
      <c r="I27" s="232">
        <v>1.6267515690963701</v>
      </c>
      <c r="J27" s="232">
        <v>1.7701603755034421</v>
      </c>
      <c r="K27" s="232">
        <v>3.0819759824600639</v>
      </c>
      <c r="L27" s="232">
        <v>2.3409986750214982</v>
      </c>
      <c r="M27" s="232">
        <v>1.5727657092077929</v>
      </c>
      <c r="N27" s="232">
        <v>1.565312758078574</v>
      </c>
      <c r="O27" s="232">
        <v>1.4026929215649191</v>
      </c>
      <c r="P27" s="232">
        <v>1.308472007560004</v>
      </c>
      <c r="Q27" s="232">
        <v>1.4197866417644469</v>
      </c>
      <c r="R27" s="232">
        <v>1.269794096785529</v>
      </c>
      <c r="S27" s="232">
        <v>1.3866851240007521</v>
      </c>
      <c r="T27" s="232">
        <v>1.5732333896335979</v>
      </c>
      <c r="U27" s="232">
        <v>1.7732047266895401</v>
      </c>
      <c r="V27" s="232">
        <v>1.391462994597485</v>
      </c>
      <c r="W27" s="232">
        <v>0.93949166080814828</v>
      </c>
      <c r="DA27" s="71" t="s">
        <v>2164</v>
      </c>
    </row>
    <row r="28" spans="1:105" ht="12" customHeight="1" x14ac:dyDescent="0.3">
      <c r="A28" s="59" t="s">
        <v>33</v>
      </c>
      <c r="B28" s="232">
        <v>0</v>
      </c>
      <c r="C28" s="232">
        <v>0</v>
      </c>
      <c r="D28" s="232">
        <v>0</v>
      </c>
      <c r="E28" s="232">
        <v>0</v>
      </c>
      <c r="F28" s="232">
        <v>0</v>
      </c>
      <c r="G28" s="232">
        <v>0</v>
      </c>
      <c r="H28" s="232">
        <v>0</v>
      </c>
      <c r="I28" s="232">
        <v>0</v>
      </c>
      <c r="J28" s="232">
        <v>0.10521617042798891</v>
      </c>
      <c r="K28" s="232">
        <v>0.1114434296108392</v>
      </c>
      <c r="L28" s="232">
        <v>0.1233745955787357</v>
      </c>
      <c r="M28" s="232">
        <v>0.1110875892767223</v>
      </c>
      <c r="N28" s="232">
        <v>5.6471131177042881E-2</v>
      </c>
      <c r="O28" s="232">
        <v>5.725423539067357E-2</v>
      </c>
      <c r="P28" s="232">
        <v>5.7693971727306642E-2</v>
      </c>
      <c r="Q28" s="232">
        <v>5.9224209698317147E-2</v>
      </c>
      <c r="R28" s="232">
        <v>5.7896267506602983E-2</v>
      </c>
      <c r="S28" s="232">
        <v>5.8125397794534843E-2</v>
      </c>
      <c r="T28" s="232">
        <v>8.7895846523003265E-2</v>
      </c>
      <c r="U28" s="232">
        <v>4.1207532609741568E-2</v>
      </c>
      <c r="V28" s="232">
        <v>5.1063887298727267E-2</v>
      </c>
      <c r="W28" s="232">
        <v>5.0723207077902913E-2</v>
      </c>
      <c r="DA28" s="71" t="s">
        <v>2165</v>
      </c>
    </row>
    <row r="29" spans="1:105" ht="12" customHeight="1" x14ac:dyDescent="0.3">
      <c r="A29" s="59" t="s">
        <v>160</v>
      </c>
      <c r="B29" s="232">
        <v>0.72210753269167949</v>
      </c>
      <c r="C29" s="232">
        <v>0.70031390024755202</v>
      </c>
      <c r="D29" s="232">
        <v>0.75525263422837552</v>
      </c>
      <c r="E29" s="232">
        <v>0.64128588129469788</v>
      </c>
      <c r="F29" s="232">
        <v>1.7337264462142661</v>
      </c>
      <c r="G29" s="232">
        <v>0.71391420914147419</v>
      </c>
      <c r="H29" s="232">
        <v>0.83616834719870592</v>
      </c>
      <c r="I29" s="232">
        <v>0.28915745078948268</v>
      </c>
      <c r="J29" s="232">
        <v>0.23941182051154669</v>
      </c>
      <c r="K29" s="232">
        <v>0.40730466931040521</v>
      </c>
      <c r="L29" s="232">
        <v>0.28363283042328552</v>
      </c>
      <c r="M29" s="232">
        <v>0.2518157465885586</v>
      </c>
      <c r="N29" s="232">
        <v>0.30730995143791101</v>
      </c>
      <c r="O29" s="232">
        <v>0.36343055630101162</v>
      </c>
      <c r="P29" s="232">
        <v>0.26159277174256979</v>
      </c>
      <c r="Q29" s="232">
        <v>0.42944126574600983</v>
      </c>
      <c r="R29" s="232">
        <v>0.42007635821736738</v>
      </c>
      <c r="S29" s="232">
        <v>0.24247899255057639</v>
      </c>
      <c r="T29" s="232">
        <v>0.2443912478088536</v>
      </c>
      <c r="U29" s="232">
        <v>0.2401821978952513</v>
      </c>
      <c r="V29" s="232">
        <v>0.83421773247226028</v>
      </c>
      <c r="W29" s="232">
        <v>0.78360336087696292</v>
      </c>
      <c r="DA29" s="71" t="s">
        <v>2166</v>
      </c>
    </row>
    <row r="30" spans="1:105" ht="12" customHeight="1" x14ac:dyDescent="0.3">
      <c r="A30" s="59" t="s">
        <v>70</v>
      </c>
      <c r="B30" s="232">
        <v>4.1612544840875154</v>
      </c>
      <c r="C30" s="232">
        <v>4.002975993525788</v>
      </c>
      <c r="D30" s="232">
        <v>4.1706901972931067</v>
      </c>
      <c r="E30" s="232">
        <v>7.8327120155671661</v>
      </c>
      <c r="F30" s="232">
        <v>7.3375055296379657</v>
      </c>
      <c r="G30" s="232">
        <v>6.5688331922838321</v>
      </c>
      <c r="H30" s="232">
        <v>4.4124828532498048</v>
      </c>
      <c r="I30" s="232">
        <v>3.7308974608093428</v>
      </c>
      <c r="J30" s="232">
        <v>1.738322973487491</v>
      </c>
      <c r="K30" s="232">
        <v>2.2772816832928329</v>
      </c>
      <c r="L30" s="232">
        <v>3.8620940860458828</v>
      </c>
      <c r="M30" s="232">
        <v>1.9319225437667691</v>
      </c>
      <c r="N30" s="232">
        <v>0.24552435151602719</v>
      </c>
      <c r="O30" s="232">
        <v>0.24892912046989049</v>
      </c>
      <c r="P30" s="232">
        <v>0.15050189071735109</v>
      </c>
      <c r="Q30" s="232">
        <v>0.1544937065169828</v>
      </c>
      <c r="R30" s="232">
        <v>0.100686402921563</v>
      </c>
      <c r="S30" s="232">
        <v>9.0977301290553897E-2</v>
      </c>
      <c r="T30" s="232">
        <v>7.6431370271763763E-2</v>
      </c>
      <c r="U30" s="232">
        <v>6.6547585086662225E-2</v>
      </c>
      <c r="V30" s="232">
        <v>0.1035852159626547</v>
      </c>
      <c r="W30" s="232">
        <v>9.7479667298414799E-2</v>
      </c>
      <c r="DA30" s="71" t="s">
        <v>2167</v>
      </c>
    </row>
    <row r="31" spans="1:105" ht="12" customHeight="1" x14ac:dyDescent="0.3">
      <c r="A31" s="59" t="s">
        <v>162</v>
      </c>
      <c r="B31" s="232">
        <v>5.4376108672119408</v>
      </c>
      <c r="C31" s="232">
        <v>4.1850972515636657</v>
      </c>
      <c r="D31" s="232">
        <v>5.5042825034543528</v>
      </c>
      <c r="E31" s="232">
        <v>22.158471411248119</v>
      </c>
      <c r="F31" s="232">
        <v>26.797752874055551</v>
      </c>
      <c r="G31" s="232">
        <v>27.474374645284222</v>
      </c>
      <c r="H31" s="232">
        <v>25.601308434781611</v>
      </c>
      <c r="I31" s="232">
        <v>25.062705701515259</v>
      </c>
      <c r="J31" s="232">
        <v>28.390472319605941</v>
      </c>
      <c r="K31" s="232">
        <v>30.738130350762901</v>
      </c>
      <c r="L31" s="232">
        <v>40.913907481336643</v>
      </c>
      <c r="M31" s="232">
        <v>33.896758912000529</v>
      </c>
      <c r="N31" s="232">
        <v>36.745434065471237</v>
      </c>
      <c r="O31" s="232">
        <v>38.159179375856468</v>
      </c>
      <c r="P31" s="232">
        <v>40.26215526509344</v>
      </c>
      <c r="Q31" s="232">
        <v>43.584842118330762</v>
      </c>
      <c r="R31" s="232">
        <v>42.968616829648091</v>
      </c>
      <c r="S31" s="232">
        <v>44.57000072546527</v>
      </c>
      <c r="T31" s="232">
        <v>48.078720116653237</v>
      </c>
      <c r="U31" s="232">
        <v>49.43603768591845</v>
      </c>
      <c r="V31" s="232">
        <v>51.759506926623203</v>
      </c>
      <c r="W31" s="232">
        <v>54.507784462237233</v>
      </c>
      <c r="DA31" s="71" t="s">
        <v>2168</v>
      </c>
    </row>
    <row r="32" spans="1:105" ht="12" customHeight="1" x14ac:dyDescent="0.3">
      <c r="A32" s="60" t="s">
        <v>2169</v>
      </c>
      <c r="B32" s="331">
        <v>28.349654551637641</v>
      </c>
      <c r="C32" s="331">
        <v>29.91517101431813</v>
      </c>
      <c r="D32" s="331">
        <v>27.995989592587659</v>
      </c>
      <c r="E32" s="331">
        <v>18.97596831387629</v>
      </c>
      <c r="F32" s="331">
        <v>18.894809739861849</v>
      </c>
      <c r="G32" s="331">
        <v>20.8258491899721</v>
      </c>
      <c r="H32" s="331">
        <v>23.344031330133379</v>
      </c>
      <c r="I32" s="331">
        <v>25.038606414318409</v>
      </c>
      <c r="J32" s="331">
        <v>25.825350116749981</v>
      </c>
      <c r="K32" s="331">
        <v>23.58247552035094</v>
      </c>
      <c r="L32" s="331">
        <v>21.659409007589559</v>
      </c>
      <c r="M32" s="331">
        <v>28.726318021488559</v>
      </c>
      <c r="N32" s="331">
        <v>28.26610436217932</v>
      </c>
      <c r="O32" s="331">
        <v>28.07109882178597</v>
      </c>
      <c r="P32" s="331">
        <v>28.74707623988375</v>
      </c>
      <c r="Q32" s="331">
        <v>27.19750853579626</v>
      </c>
      <c r="R32" s="331">
        <v>28.779600601381169</v>
      </c>
      <c r="S32" s="331">
        <v>29.193225605937592</v>
      </c>
      <c r="T32" s="331">
        <v>30.102504880850649</v>
      </c>
      <c r="U32" s="331">
        <v>30.15182571537936</v>
      </c>
      <c r="V32" s="331">
        <v>24.109360112931341</v>
      </c>
      <c r="W32" s="331">
        <v>27.398546858000149</v>
      </c>
      <c r="DA32" s="72" t="s">
        <v>2170</v>
      </c>
    </row>
    <row r="33" spans="1:105" ht="12" customHeight="1" x14ac:dyDescent="0.3">
      <c r="A33" s="60" t="s">
        <v>2171</v>
      </c>
      <c r="B33" s="331">
        <v>0.9845021226976477</v>
      </c>
      <c r="C33" s="331">
        <v>0.99631742818560609</v>
      </c>
      <c r="D33" s="331">
        <v>0.97358793146005251</v>
      </c>
      <c r="E33" s="331">
        <v>1.095214017922659</v>
      </c>
      <c r="F33" s="331">
        <v>1.169552635697565</v>
      </c>
      <c r="G33" s="331">
        <v>1.1855789976799009</v>
      </c>
      <c r="H33" s="331">
        <v>1.196971616490933</v>
      </c>
      <c r="I33" s="331">
        <v>1.229061759473935</v>
      </c>
      <c r="J33" s="331">
        <v>1.27715543936662</v>
      </c>
      <c r="K33" s="331">
        <v>1.276725618375443</v>
      </c>
      <c r="L33" s="331">
        <v>1.3640256744857091</v>
      </c>
      <c r="M33" s="331">
        <v>1.436972595695297</v>
      </c>
      <c r="N33" s="331">
        <v>1.4401138007040559</v>
      </c>
      <c r="O33" s="331">
        <v>1.453172768700298</v>
      </c>
      <c r="P33" s="331">
        <v>1.50005196916565</v>
      </c>
      <c r="Q33" s="331">
        <v>1.508963473168994</v>
      </c>
      <c r="R33" s="331">
        <v>1.5471606969881291</v>
      </c>
      <c r="S33" s="331">
        <v>1.5828627429289071</v>
      </c>
      <c r="T33" s="331">
        <v>1.6668091425764451</v>
      </c>
      <c r="U33" s="331">
        <v>1.6909555538762271</v>
      </c>
      <c r="V33" s="331">
        <v>1.535560057262654</v>
      </c>
      <c r="W33" s="331">
        <v>1.669875496141946</v>
      </c>
      <c r="DA33" s="72" t="s">
        <v>2172</v>
      </c>
    </row>
    <row r="34" spans="1:105" ht="12" customHeight="1" x14ac:dyDescent="0.3">
      <c r="A34" s="57" t="s">
        <v>2173</v>
      </c>
      <c r="B34" s="263">
        <v>296.27454391970628</v>
      </c>
      <c r="C34" s="263">
        <v>284.54985713917199</v>
      </c>
      <c r="D34" s="263">
        <v>293.42172137645781</v>
      </c>
      <c r="E34" s="263">
        <v>508.67424216320188</v>
      </c>
      <c r="F34" s="263">
        <v>579.68390962449416</v>
      </c>
      <c r="G34" s="263">
        <v>558.10534043935229</v>
      </c>
      <c r="H34" s="263">
        <v>524.71488699081692</v>
      </c>
      <c r="I34" s="263">
        <v>524.15242223630855</v>
      </c>
      <c r="J34" s="263">
        <v>547.40410734372881</v>
      </c>
      <c r="K34" s="263">
        <v>585.45038246468243</v>
      </c>
      <c r="L34" s="263">
        <v>704.6722957750975</v>
      </c>
      <c r="M34" s="263">
        <v>639.34456195325015</v>
      </c>
      <c r="N34" s="263">
        <v>651.10488821091269</v>
      </c>
      <c r="O34" s="263">
        <v>666.32172653678151</v>
      </c>
      <c r="P34" s="263">
        <v>692.98380208786011</v>
      </c>
      <c r="Q34" s="263">
        <v>724.21271323416374</v>
      </c>
      <c r="R34" s="263">
        <v>723.78497097646118</v>
      </c>
      <c r="S34" s="263">
        <v>744.58634322467822</v>
      </c>
      <c r="T34" s="263">
        <v>794.01997846362406</v>
      </c>
      <c r="U34" s="263">
        <v>811.62047418378108</v>
      </c>
      <c r="V34" s="263">
        <v>798.91283372629596</v>
      </c>
      <c r="W34" s="263">
        <v>850.827795747761</v>
      </c>
      <c r="DA34" s="70" t="s">
        <v>2174</v>
      </c>
    </row>
    <row r="35" spans="1:105" ht="12" customHeight="1" x14ac:dyDescent="0.3">
      <c r="A35" s="64" t="s">
        <v>30</v>
      </c>
      <c r="B35" s="231">
        <v>34.494052435602867</v>
      </c>
      <c r="C35" s="231">
        <v>40.476818563827571</v>
      </c>
      <c r="D35" s="231">
        <v>29.51299085032111</v>
      </c>
      <c r="E35" s="231">
        <v>39.940747513807779</v>
      </c>
      <c r="F35" s="231">
        <v>45.759755096160212</v>
      </c>
      <c r="G35" s="231">
        <v>18.447727125199421</v>
      </c>
      <c r="H35" s="231">
        <v>13.7969890272912</v>
      </c>
      <c r="I35" s="231">
        <v>25.987504052014021</v>
      </c>
      <c r="J35" s="231">
        <v>28.106801951653939</v>
      </c>
      <c r="K35" s="231">
        <v>45.864863747152853</v>
      </c>
      <c r="L35" s="231">
        <v>30.95359154360284</v>
      </c>
      <c r="M35" s="231">
        <v>23.39359230036542</v>
      </c>
      <c r="N35" s="231">
        <v>22.84072318702653</v>
      </c>
      <c r="O35" s="231">
        <v>20.143578893538781</v>
      </c>
      <c r="P35" s="231">
        <v>18.62307180347447</v>
      </c>
      <c r="Q35" s="231">
        <v>19.630764507141851</v>
      </c>
      <c r="R35" s="231">
        <v>18.0246843611828</v>
      </c>
      <c r="S35" s="231">
        <v>19.597438011216699</v>
      </c>
      <c r="T35" s="231">
        <v>22.037564419446579</v>
      </c>
      <c r="U35" s="231">
        <v>24.71181159477533</v>
      </c>
      <c r="V35" s="231">
        <v>18.26334852093818</v>
      </c>
      <c r="W35" s="231">
        <v>12.411379560178119</v>
      </c>
      <c r="DA35" s="73" t="s">
        <v>2175</v>
      </c>
    </row>
    <row r="36" spans="1:105" ht="12" customHeight="1" x14ac:dyDescent="0.3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2176</v>
      </c>
    </row>
    <row r="37" spans="1:105" ht="12" customHeight="1" x14ac:dyDescent="0.3">
      <c r="A37" s="64" t="s">
        <v>33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1.6706339748961361</v>
      </c>
      <c r="K37" s="231">
        <v>1.658461241653362</v>
      </c>
      <c r="L37" s="231">
        <v>1.6313067064706079</v>
      </c>
      <c r="M37" s="231">
        <v>1.652336236704371</v>
      </c>
      <c r="N37" s="231">
        <v>0.82401518074661628</v>
      </c>
      <c r="O37" s="231">
        <v>0.82220790441758573</v>
      </c>
      <c r="P37" s="231">
        <v>0.82114020926503106</v>
      </c>
      <c r="Q37" s="231">
        <v>0.81886706038056734</v>
      </c>
      <c r="R37" s="231">
        <v>0.82183556384368794</v>
      </c>
      <c r="S37" s="231">
        <v>0.82146181598115375</v>
      </c>
      <c r="T37" s="231">
        <v>1.2312288772383599</v>
      </c>
      <c r="U37" s="231">
        <v>0.57427817939478409</v>
      </c>
      <c r="V37" s="231">
        <v>0.67022807950443641</v>
      </c>
      <c r="W37" s="231">
        <v>0.67009107351930441</v>
      </c>
      <c r="DA37" s="73" t="s">
        <v>2177</v>
      </c>
    </row>
    <row r="38" spans="1:105" ht="12" customHeight="1" x14ac:dyDescent="0.3">
      <c r="A38" s="64" t="s">
        <v>160</v>
      </c>
      <c r="B38" s="231">
        <v>18.315488950233689</v>
      </c>
      <c r="C38" s="231">
        <v>19.230456414091069</v>
      </c>
      <c r="D38" s="231">
        <v>19.109631625824601</v>
      </c>
      <c r="E38" s="231">
        <v>9.8128612873203167</v>
      </c>
      <c r="F38" s="231">
        <v>24.614247779826059</v>
      </c>
      <c r="G38" s="231">
        <v>10.499590754882909</v>
      </c>
      <c r="H38" s="231">
        <v>13.06162909804986</v>
      </c>
      <c r="I38" s="231">
        <v>4.6193165365968447</v>
      </c>
      <c r="J38" s="231">
        <v>3.801407328468291</v>
      </c>
      <c r="K38" s="231">
        <v>6.0613623428011092</v>
      </c>
      <c r="L38" s="231">
        <v>3.7503031825499571</v>
      </c>
      <c r="M38" s="231">
        <v>3.7455514677212318</v>
      </c>
      <c r="N38" s="231">
        <v>4.4842038737536116</v>
      </c>
      <c r="O38" s="231">
        <v>5.2190981865115909</v>
      </c>
      <c r="P38" s="231">
        <v>3.7231678960532739</v>
      </c>
      <c r="Q38" s="231">
        <v>5.9376952209045264</v>
      </c>
      <c r="R38" s="231">
        <v>5.9629697315737991</v>
      </c>
      <c r="S38" s="231">
        <v>3.4268536838573751</v>
      </c>
      <c r="T38" s="231">
        <v>3.423387720235763</v>
      </c>
      <c r="U38" s="231">
        <v>3.3472374246866541</v>
      </c>
      <c r="V38" s="231">
        <v>10.949345580616701</v>
      </c>
      <c r="W38" s="231">
        <v>10.351979844194981</v>
      </c>
      <c r="DA38" s="73" t="s">
        <v>2178</v>
      </c>
    </row>
    <row r="39" spans="1:105" ht="12" customHeight="1" x14ac:dyDescent="0.3">
      <c r="A39" s="64" t="s">
        <v>70</v>
      </c>
      <c r="B39" s="231">
        <v>105.5457907194512</v>
      </c>
      <c r="C39" s="231">
        <v>109.9207874396602</v>
      </c>
      <c r="D39" s="231">
        <v>105.52807058678719</v>
      </c>
      <c r="E39" s="231">
        <v>119.8549956489167</v>
      </c>
      <c r="F39" s="231">
        <v>104.1728235655188</v>
      </c>
      <c r="G39" s="231">
        <v>96.608331047244576</v>
      </c>
      <c r="H39" s="231">
        <v>68.926567985666111</v>
      </c>
      <c r="I39" s="231">
        <v>59.601425763055673</v>
      </c>
      <c r="J39" s="231">
        <v>27.60128416609</v>
      </c>
      <c r="K39" s="231">
        <v>33.8896911307991</v>
      </c>
      <c r="L39" s="231">
        <v>51.066104444220002</v>
      </c>
      <c r="M39" s="231">
        <v>28.7357538889434</v>
      </c>
      <c r="N39" s="231">
        <v>3.582641053494994</v>
      </c>
      <c r="O39" s="231">
        <v>3.5747834041182829</v>
      </c>
      <c r="P39" s="231">
        <v>2.142046219708194</v>
      </c>
      <c r="Q39" s="231">
        <v>2.1361164285228891</v>
      </c>
      <c r="R39" s="231">
        <v>1.4292400923254369</v>
      </c>
      <c r="S39" s="231">
        <v>1.285743959901634</v>
      </c>
      <c r="T39" s="231">
        <v>1.0706365992034099</v>
      </c>
      <c r="U39" s="231">
        <v>0.92742330312815946</v>
      </c>
      <c r="V39" s="231">
        <v>1.359585492454914</v>
      </c>
      <c r="W39" s="231">
        <v>1.287778487783269</v>
      </c>
      <c r="DA39" s="73" t="s">
        <v>2179</v>
      </c>
    </row>
    <row r="40" spans="1:105" ht="12" customHeight="1" x14ac:dyDescent="0.3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2180</v>
      </c>
    </row>
    <row r="41" spans="1:105" ht="12" customHeight="1" x14ac:dyDescent="0.3">
      <c r="A41" s="64" t="s">
        <v>162</v>
      </c>
      <c r="B41" s="231">
        <v>137.9192118144185</v>
      </c>
      <c r="C41" s="231">
        <v>114.9217947215932</v>
      </c>
      <c r="D41" s="231">
        <v>139.27102831352491</v>
      </c>
      <c r="E41" s="231">
        <v>339.06563771315712</v>
      </c>
      <c r="F41" s="231">
        <v>380.45594253052678</v>
      </c>
      <c r="G41" s="231">
        <v>404.06772456415752</v>
      </c>
      <c r="H41" s="231">
        <v>399.91324273415432</v>
      </c>
      <c r="I41" s="231">
        <v>400.37899968607809</v>
      </c>
      <c r="J41" s="231">
        <v>450.78705514133571</v>
      </c>
      <c r="K41" s="231">
        <v>457.43385685135939</v>
      </c>
      <c r="L41" s="231">
        <v>540.97953755502294</v>
      </c>
      <c r="M41" s="231">
        <v>504.18632199867727</v>
      </c>
      <c r="N41" s="231">
        <v>536.18184835265595</v>
      </c>
      <c r="O41" s="231">
        <v>547.99053196383272</v>
      </c>
      <c r="P41" s="231">
        <v>573.03863142069383</v>
      </c>
      <c r="Q41" s="231">
        <v>602.62841369080832</v>
      </c>
      <c r="R41" s="231">
        <v>609.9380661413071</v>
      </c>
      <c r="S41" s="231">
        <v>629.88908675760456</v>
      </c>
      <c r="T41" s="231">
        <v>673.4778824024653</v>
      </c>
      <c r="U41" s="231">
        <v>688.95262396879605</v>
      </c>
      <c r="V41" s="231">
        <v>679.35828544709887</v>
      </c>
      <c r="W41" s="231">
        <v>720.08813932767418</v>
      </c>
      <c r="DA41" s="73" t="s">
        <v>2181</v>
      </c>
    </row>
    <row r="42" spans="1:105" ht="12" customHeight="1" x14ac:dyDescent="0.3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2182</v>
      </c>
    </row>
    <row r="43" spans="1:105" ht="12" customHeight="1" x14ac:dyDescent="0.3">
      <c r="A43" s="64" t="s">
        <v>73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7.3685352446833088</v>
      </c>
      <c r="J43" s="231">
        <v>4.5090469284433912</v>
      </c>
      <c r="K43" s="231">
        <v>6.0487774974831359</v>
      </c>
      <c r="L43" s="231">
        <v>39.649111339205909</v>
      </c>
      <c r="M43" s="231">
        <v>41.30096628402633</v>
      </c>
      <c r="N43" s="231">
        <v>47.49710498433285</v>
      </c>
      <c r="O43" s="231">
        <v>51.823633066708453</v>
      </c>
      <c r="P43" s="231">
        <v>56.550514852201331</v>
      </c>
      <c r="Q43" s="231">
        <v>52.556083967389512</v>
      </c>
      <c r="R43" s="231">
        <v>51.509114690756618</v>
      </c>
      <c r="S43" s="231">
        <v>55.318730396960248</v>
      </c>
      <c r="T43" s="231">
        <v>54.357517263653968</v>
      </c>
      <c r="U43" s="231">
        <v>53.897854833546717</v>
      </c>
      <c r="V43" s="231">
        <v>48.379134236428278</v>
      </c>
      <c r="W43" s="231">
        <v>60.417301320509523</v>
      </c>
      <c r="DA43" s="73" t="s">
        <v>2183</v>
      </c>
    </row>
    <row r="44" spans="1:105" ht="12" customHeight="1" x14ac:dyDescent="0.3">
      <c r="A44" s="64" t="s">
        <v>79</v>
      </c>
      <c r="B44" s="231">
        <v>0</v>
      </c>
      <c r="C44" s="231">
        <v>0</v>
      </c>
      <c r="D44" s="231">
        <v>0</v>
      </c>
      <c r="E44" s="231">
        <v>0</v>
      </c>
      <c r="F44" s="231">
        <v>24.681140652462311</v>
      </c>
      <c r="G44" s="231">
        <v>28.481966947867861</v>
      </c>
      <c r="H44" s="231">
        <v>29.01645814565547</v>
      </c>
      <c r="I44" s="231">
        <v>26.1966409538806</v>
      </c>
      <c r="J44" s="231">
        <v>30.927877852841469</v>
      </c>
      <c r="K44" s="231">
        <v>34.493369653433447</v>
      </c>
      <c r="L44" s="231">
        <v>36.642341004025248</v>
      </c>
      <c r="M44" s="231">
        <v>36.330039776812093</v>
      </c>
      <c r="N44" s="231">
        <v>35.694351578902129</v>
      </c>
      <c r="O44" s="231">
        <v>36.747893117654023</v>
      </c>
      <c r="P44" s="231">
        <v>38.085229686464046</v>
      </c>
      <c r="Q44" s="231">
        <v>40.504772359016023</v>
      </c>
      <c r="R44" s="231">
        <v>36.09906039547171</v>
      </c>
      <c r="S44" s="231">
        <v>34.247028599156486</v>
      </c>
      <c r="T44" s="231">
        <v>38.421761181380617</v>
      </c>
      <c r="U44" s="231">
        <v>39.20924487945328</v>
      </c>
      <c r="V44" s="231">
        <v>39.93290636925456</v>
      </c>
      <c r="W44" s="231">
        <v>45.60112613390158</v>
      </c>
      <c r="DA44" s="73" t="s">
        <v>2184</v>
      </c>
    </row>
    <row r="45" spans="1:105" ht="12" customHeight="1" x14ac:dyDescent="0.3">
      <c r="A45" s="57" t="s">
        <v>2185</v>
      </c>
      <c r="B45" s="263">
        <f t="shared" ref="B45:W45" si="2">B46+B52+B63+B64+B65</f>
        <v>62.668037819672051</v>
      </c>
      <c r="C45" s="263">
        <f t="shared" si="2"/>
        <v>61.008058117063797</v>
      </c>
      <c r="D45" s="263">
        <f t="shared" si="2"/>
        <v>62.041442191303467</v>
      </c>
      <c r="E45" s="263">
        <f t="shared" si="2"/>
        <v>97.984325064889802</v>
      </c>
      <c r="F45" s="263">
        <f t="shared" si="2"/>
        <v>110.16229159451943</v>
      </c>
      <c r="G45" s="263">
        <f t="shared" si="2"/>
        <v>106.98221363579907</v>
      </c>
      <c r="H45" s="263">
        <f t="shared" si="2"/>
        <v>101.89686030911882</v>
      </c>
      <c r="I45" s="263">
        <f t="shared" si="2"/>
        <v>102.28725391369309</v>
      </c>
      <c r="J45" s="263">
        <f t="shared" si="2"/>
        <v>106.71580965832683</v>
      </c>
      <c r="K45" s="263">
        <f t="shared" si="2"/>
        <v>112.65742232584213</v>
      </c>
      <c r="L45" s="263">
        <f t="shared" si="2"/>
        <v>132.50302136125239</v>
      </c>
      <c r="M45" s="263">
        <f t="shared" si="2"/>
        <v>123.39118918373666</v>
      </c>
      <c r="N45" s="263">
        <f t="shared" si="2"/>
        <v>125.23539142208874</v>
      </c>
      <c r="O45" s="263">
        <f t="shared" si="2"/>
        <v>127.78853974461254</v>
      </c>
      <c r="P45" s="263">
        <f t="shared" si="2"/>
        <v>132.69040389331229</v>
      </c>
      <c r="Q45" s="263">
        <f t="shared" si="2"/>
        <v>137.77069207576753</v>
      </c>
      <c r="R45" s="263">
        <f t="shared" si="2"/>
        <v>138.38673569687344</v>
      </c>
      <c r="S45" s="263">
        <f t="shared" si="2"/>
        <v>142.22649400046956</v>
      </c>
      <c r="T45" s="263">
        <f t="shared" si="2"/>
        <v>151.35177545710121</v>
      </c>
      <c r="U45" s="263">
        <f t="shared" si="2"/>
        <v>154.51569298445543</v>
      </c>
      <c r="V45" s="263">
        <f t="shared" si="2"/>
        <v>150.02435801667531</v>
      </c>
      <c r="W45" s="263">
        <f t="shared" si="2"/>
        <v>160.20722931542076</v>
      </c>
      <c r="DA45" s="70"/>
    </row>
    <row r="46" spans="1:105" ht="12" customHeight="1" x14ac:dyDescent="0.3">
      <c r="A46" s="165" t="s">
        <v>2186</v>
      </c>
      <c r="B46" s="348">
        <v>25.356322701382251</v>
      </c>
      <c r="C46" s="348">
        <v>24.352878606433521</v>
      </c>
      <c r="D46" s="348">
        <v>25.112167101446541</v>
      </c>
      <c r="E46" s="348">
        <v>43.534311330057207</v>
      </c>
      <c r="F46" s="348">
        <v>49.379781903182973</v>
      </c>
      <c r="G46" s="348">
        <v>47.500379204601153</v>
      </c>
      <c r="H46" s="348">
        <v>44.644190715625847</v>
      </c>
      <c r="I46" s="348">
        <v>44.556978303096358</v>
      </c>
      <c r="J46" s="348">
        <v>46.528402642602117</v>
      </c>
      <c r="K46" s="348">
        <v>49.727321212399531</v>
      </c>
      <c r="L46" s="348">
        <v>59.54675825985688</v>
      </c>
      <c r="M46" s="348">
        <v>53.978122550204148</v>
      </c>
      <c r="N46" s="348">
        <v>54.921665841945547</v>
      </c>
      <c r="O46" s="348">
        <v>56.164178365405711</v>
      </c>
      <c r="P46" s="348">
        <v>58.38205321939909</v>
      </c>
      <c r="Q46" s="348">
        <v>61.06148142703573</v>
      </c>
      <c r="R46" s="348">
        <v>61.091553169489067</v>
      </c>
      <c r="S46" s="348">
        <v>62.851391089125137</v>
      </c>
      <c r="T46" s="348">
        <v>67.048328569767932</v>
      </c>
      <c r="U46" s="348">
        <v>68.550279201329062</v>
      </c>
      <c r="V46" s="348">
        <v>67.486973168720198</v>
      </c>
      <c r="W46" s="348">
        <v>71.748712973202046</v>
      </c>
      <c r="DA46" s="167" t="s">
        <v>2187</v>
      </c>
    </row>
    <row r="47" spans="1:105" ht="12" customHeight="1" x14ac:dyDescent="0.3">
      <c r="A47" s="59" t="s">
        <v>30</v>
      </c>
      <c r="B47" s="232">
        <v>2.9521345751276722</v>
      </c>
      <c r="C47" s="232">
        <v>3.4641628668167379</v>
      </c>
      <c r="D47" s="232">
        <v>2.525836037018732</v>
      </c>
      <c r="E47" s="232">
        <v>3.4182838305845382</v>
      </c>
      <c r="F47" s="232">
        <v>4.0713431588398521</v>
      </c>
      <c r="G47" s="232">
        <v>1.6545229643722821</v>
      </c>
      <c r="H47" s="232">
        <v>1.2426010929080189</v>
      </c>
      <c r="I47" s="232">
        <v>2.3602828315437479</v>
      </c>
      <c r="J47" s="232">
        <v>2.5543914585637002</v>
      </c>
      <c r="K47" s="232">
        <v>4.1855429301859024</v>
      </c>
      <c r="L47" s="232">
        <v>2.9332307822352011</v>
      </c>
      <c r="M47" s="232">
        <v>2.2480180135095349</v>
      </c>
      <c r="N47" s="232">
        <v>2.208876382491487</v>
      </c>
      <c r="O47" s="232">
        <v>1.958195007469022</v>
      </c>
      <c r="P47" s="232">
        <v>1.8170914995403751</v>
      </c>
      <c r="Q47" s="232">
        <v>1.899199929830105</v>
      </c>
      <c r="R47" s="232">
        <v>1.73089614416627</v>
      </c>
      <c r="S47" s="232">
        <v>1.880438982293221</v>
      </c>
      <c r="T47" s="232">
        <v>2.1070965504901689</v>
      </c>
      <c r="U47" s="232">
        <v>2.3576479500332228</v>
      </c>
      <c r="V47" s="232">
        <v>1.734501457830961</v>
      </c>
      <c r="W47" s="232">
        <v>1.195608631649159</v>
      </c>
      <c r="DA47" s="71" t="s">
        <v>2188</v>
      </c>
    </row>
    <row r="48" spans="1:105" ht="12" customHeight="1" x14ac:dyDescent="0.3">
      <c r="A48" s="59" t="s">
        <v>33</v>
      </c>
      <c r="B48" s="232">
        <v>0</v>
      </c>
      <c r="C48" s="232">
        <v>0</v>
      </c>
      <c r="D48" s="232">
        <v>0</v>
      </c>
      <c r="E48" s="232">
        <v>0</v>
      </c>
      <c r="F48" s="232">
        <v>0</v>
      </c>
      <c r="G48" s="232">
        <v>0</v>
      </c>
      <c r="H48" s="232">
        <v>0</v>
      </c>
      <c r="I48" s="232">
        <v>0</v>
      </c>
      <c r="J48" s="232">
        <v>0.1518299080486421</v>
      </c>
      <c r="K48" s="232">
        <v>0.15134811613651569</v>
      </c>
      <c r="L48" s="232">
        <v>0.15458623080768871</v>
      </c>
      <c r="M48" s="232">
        <v>0.15878201076574111</v>
      </c>
      <c r="N48" s="232">
        <v>7.9688705854965833E-2</v>
      </c>
      <c r="O48" s="232">
        <v>7.9928369335030044E-2</v>
      </c>
      <c r="P48" s="232">
        <v>8.0120342655174509E-2</v>
      </c>
      <c r="Q48" s="232">
        <v>7.922219550079998E-2</v>
      </c>
      <c r="R48" s="232">
        <v>7.8920217413582849E-2</v>
      </c>
      <c r="S48" s="232">
        <v>7.8821977666275578E-2</v>
      </c>
      <c r="T48" s="232">
        <v>0.1177225427780727</v>
      </c>
      <c r="U48" s="232">
        <v>5.4789417894606347E-2</v>
      </c>
      <c r="V48" s="232">
        <v>6.365270747841878E-2</v>
      </c>
      <c r="W48" s="232">
        <v>6.4550976594195272E-2</v>
      </c>
      <c r="DA48" s="71" t="s">
        <v>2189</v>
      </c>
    </row>
    <row r="49" spans="1:105" ht="12" customHeight="1" x14ac:dyDescent="0.3">
      <c r="A49" s="59" t="s">
        <v>160</v>
      </c>
      <c r="B49" s="232">
        <v>1.567510465501172</v>
      </c>
      <c r="C49" s="232">
        <v>1.645816923990298</v>
      </c>
      <c r="D49" s="232">
        <v>1.635476270753341</v>
      </c>
      <c r="E49" s="232">
        <v>0.83982266627884028</v>
      </c>
      <c r="F49" s="232">
        <v>2.1899822037463861</v>
      </c>
      <c r="G49" s="232">
        <v>0.9416777417926433</v>
      </c>
      <c r="H49" s="232">
        <v>1.176372218626204</v>
      </c>
      <c r="I49" s="232">
        <v>0.41954369657715113</v>
      </c>
      <c r="J49" s="232">
        <v>0.34547802439649161</v>
      </c>
      <c r="K49" s="232">
        <v>0.55314875546275089</v>
      </c>
      <c r="L49" s="232">
        <v>0.35538702261009958</v>
      </c>
      <c r="M49" s="232">
        <v>0.35993049130093979</v>
      </c>
      <c r="N49" s="232">
        <v>0.43365754883966362</v>
      </c>
      <c r="O49" s="232">
        <v>0.50735830342421306</v>
      </c>
      <c r="P49" s="232">
        <v>0.36327716537171001</v>
      </c>
      <c r="Q49" s="232">
        <v>0.57444886279348895</v>
      </c>
      <c r="R49" s="232">
        <v>0.57261925420390458</v>
      </c>
      <c r="S49" s="232">
        <v>0.32881794293990307</v>
      </c>
      <c r="T49" s="232">
        <v>0.32732330665061438</v>
      </c>
      <c r="U49" s="232">
        <v>0.31934556567497657</v>
      </c>
      <c r="V49" s="232">
        <v>1.0398780842462441</v>
      </c>
      <c r="W49" s="232">
        <v>0.99722326566250052</v>
      </c>
      <c r="DA49" s="71" t="s">
        <v>2190</v>
      </c>
    </row>
    <row r="50" spans="1:105" ht="12" customHeight="1" x14ac:dyDescent="0.3">
      <c r="A50" s="59" t="s">
        <v>70</v>
      </c>
      <c r="B50" s="232">
        <v>9.0330174636274343</v>
      </c>
      <c r="C50" s="232">
        <v>9.4074466237822563</v>
      </c>
      <c r="D50" s="232">
        <v>9.0315009060582376</v>
      </c>
      <c r="E50" s="232">
        <v>10.257654629519299</v>
      </c>
      <c r="F50" s="232">
        <v>9.2684786373800989</v>
      </c>
      <c r="G50" s="232">
        <v>8.664520088710816</v>
      </c>
      <c r="H50" s="232">
        <v>6.2077478310644976</v>
      </c>
      <c r="I50" s="232">
        <v>5.4132255903647346</v>
      </c>
      <c r="J50" s="232">
        <v>2.5084491875142341</v>
      </c>
      <c r="K50" s="232">
        <v>3.0927107491408479</v>
      </c>
      <c r="L50" s="232">
        <v>4.8391369794236567</v>
      </c>
      <c r="M50" s="232">
        <v>2.7613754888389841</v>
      </c>
      <c r="N50" s="232">
        <v>0.34646938037865732</v>
      </c>
      <c r="O50" s="232">
        <v>0.34751138572366019</v>
      </c>
      <c r="P50" s="232">
        <v>0.2090038645895235</v>
      </c>
      <c r="Q50" s="232">
        <v>0.20666093618940121</v>
      </c>
      <c r="R50" s="232">
        <v>0.1372487925625793</v>
      </c>
      <c r="S50" s="232">
        <v>0.1233713846709589</v>
      </c>
      <c r="T50" s="232">
        <v>0.1023676955434934</v>
      </c>
      <c r="U50" s="232">
        <v>8.8481479435341417E-2</v>
      </c>
      <c r="V50" s="232">
        <v>0.12912216048471559</v>
      </c>
      <c r="W50" s="232">
        <v>0.1240538223958467</v>
      </c>
      <c r="DA50" s="71" t="s">
        <v>2191</v>
      </c>
    </row>
    <row r="51" spans="1:105" ht="12" customHeight="1" x14ac:dyDescent="0.3">
      <c r="A51" s="59" t="s">
        <v>162</v>
      </c>
      <c r="B51" s="232">
        <v>11.80366019712597</v>
      </c>
      <c r="C51" s="232">
        <v>9.8354521918442259</v>
      </c>
      <c r="D51" s="232">
        <v>11.919353887616239</v>
      </c>
      <c r="E51" s="232">
        <v>29.018550203674529</v>
      </c>
      <c r="F51" s="232">
        <v>33.84997790321664</v>
      </c>
      <c r="G51" s="232">
        <v>36.239658409725408</v>
      </c>
      <c r="H51" s="232">
        <v>36.017469573027142</v>
      </c>
      <c r="I51" s="232">
        <v>36.363926184610719</v>
      </c>
      <c r="J51" s="232">
        <v>40.968254064079048</v>
      </c>
      <c r="K51" s="232">
        <v>41.74457066147351</v>
      </c>
      <c r="L51" s="232">
        <v>51.264417244780233</v>
      </c>
      <c r="M51" s="232">
        <v>48.450016545788948</v>
      </c>
      <c r="N51" s="232">
        <v>51.852973824380783</v>
      </c>
      <c r="O51" s="232">
        <v>53.271185299453776</v>
      </c>
      <c r="P51" s="232">
        <v>55.912560347242312</v>
      </c>
      <c r="Q51" s="232">
        <v>58.301949502721939</v>
      </c>
      <c r="R51" s="232">
        <v>58.571868761142731</v>
      </c>
      <c r="S51" s="232">
        <v>60.439940801554783</v>
      </c>
      <c r="T51" s="232">
        <v>64.393818474305576</v>
      </c>
      <c r="U51" s="232">
        <v>65.730014788290916</v>
      </c>
      <c r="V51" s="232">
        <v>64.519818758679861</v>
      </c>
      <c r="W51" s="232">
        <v>69.367276276900341</v>
      </c>
      <c r="DA51" s="71" t="s">
        <v>2192</v>
      </c>
    </row>
    <row r="52" spans="1:105" ht="12" customHeight="1" x14ac:dyDescent="0.3">
      <c r="A52" s="165" t="s">
        <v>2193</v>
      </c>
      <c r="B52" s="348">
        <v>21.412005836722791</v>
      </c>
      <c r="C52" s="348">
        <v>20.564653045432738</v>
      </c>
      <c r="D52" s="348">
        <v>21.20582999677708</v>
      </c>
      <c r="E52" s="348">
        <v>36.76230734538165</v>
      </c>
      <c r="F52" s="348">
        <v>41.894234624820797</v>
      </c>
      <c r="G52" s="348">
        <v>40.334733618667528</v>
      </c>
      <c r="H52" s="348">
        <v>37.921577987164412</v>
      </c>
      <c r="I52" s="348">
        <v>37.880928195092679</v>
      </c>
      <c r="J52" s="348">
        <v>39.561346669953792</v>
      </c>
      <c r="K52" s="348">
        <v>42.310982376679213</v>
      </c>
      <c r="L52" s="348">
        <v>50.927248458451338</v>
      </c>
      <c r="M52" s="348">
        <v>46.205959213053468</v>
      </c>
      <c r="N52" s="348">
        <v>47.055887698772707</v>
      </c>
      <c r="O52" s="348">
        <v>48.155621164697017</v>
      </c>
      <c r="P52" s="348">
        <v>50.082511371887961</v>
      </c>
      <c r="Q52" s="348">
        <v>52.339450557052523</v>
      </c>
      <c r="R52" s="348">
        <v>52.308537271026118</v>
      </c>
      <c r="S52" s="348">
        <v>53.811869613042568</v>
      </c>
      <c r="T52" s="348">
        <v>57.384479234723699</v>
      </c>
      <c r="U52" s="348">
        <v>58.656481588025287</v>
      </c>
      <c r="V52" s="348">
        <v>57.738089923163251</v>
      </c>
      <c r="W52" s="348">
        <v>61.490027079526293</v>
      </c>
      <c r="DA52" s="167" t="s">
        <v>2194</v>
      </c>
    </row>
    <row r="53" spans="1:105" ht="12" customHeight="1" x14ac:dyDescent="0.3">
      <c r="A53" s="64" t="s">
        <v>30</v>
      </c>
      <c r="B53" s="231">
        <v>2.492913641218923</v>
      </c>
      <c r="C53" s="231">
        <v>2.9252930875341341</v>
      </c>
      <c r="D53" s="231">
        <v>2.1329282090380399</v>
      </c>
      <c r="E53" s="231">
        <v>2.8865507902713881</v>
      </c>
      <c r="F53" s="231">
        <v>3.3070952713086501</v>
      </c>
      <c r="G53" s="231">
        <v>1.33323246625633</v>
      </c>
      <c r="H53" s="231">
        <v>0.99711978515988153</v>
      </c>
      <c r="I53" s="231">
        <v>1.8781383681562061</v>
      </c>
      <c r="J53" s="231">
        <v>2.0313017766505319</v>
      </c>
      <c r="K53" s="231">
        <v>3.3146915602735052</v>
      </c>
      <c r="L53" s="231">
        <v>2.237041610226147</v>
      </c>
      <c r="M53" s="231">
        <v>1.6906742248267139</v>
      </c>
      <c r="N53" s="231">
        <v>1.650717917662625</v>
      </c>
      <c r="O53" s="231">
        <v>1.455793073325359</v>
      </c>
      <c r="P53" s="231">
        <v>1.3459047708863261</v>
      </c>
      <c r="Q53" s="231">
        <v>1.4187315543388941</v>
      </c>
      <c r="R53" s="231">
        <v>1.302658816517585</v>
      </c>
      <c r="S53" s="231">
        <v>1.416323020970397</v>
      </c>
      <c r="T53" s="231">
        <v>1.5926729705952269</v>
      </c>
      <c r="U53" s="231">
        <v>1.7859430213036569</v>
      </c>
      <c r="V53" s="231">
        <v>1.319907272338628</v>
      </c>
      <c r="W53" s="231">
        <v>0.89698064527723231</v>
      </c>
      <c r="DA53" s="73" t="s">
        <v>2195</v>
      </c>
    </row>
    <row r="54" spans="1:105" ht="12" customHeight="1" x14ac:dyDescent="0.3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2196</v>
      </c>
    </row>
    <row r="55" spans="1:105" ht="12" customHeight="1" x14ac:dyDescent="0.3">
      <c r="A55" s="64" t="s">
        <v>33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0.1207380963218965</v>
      </c>
      <c r="K55" s="231">
        <v>0.1198583628429588</v>
      </c>
      <c r="L55" s="231">
        <v>0.1178958821717061</v>
      </c>
      <c r="M55" s="231">
        <v>0.1194157036796617</v>
      </c>
      <c r="N55" s="231">
        <v>5.9552257262022491E-2</v>
      </c>
      <c r="O55" s="231">
        <v>5.9421643909981482E-2</v>
      </c>
      <c r="P55" s="231">
        <v>5.9344480700021268E-2</v>
      </c>
      <c r="Q55" s="231">
        <v>5.9180198353863747E-2</v>
      </c>
      <c r="R55" s="231">
        <v>5.9394734549372677E-2</v>
      </c>
      <c r="S55" s="231">
        <v>5.9367723482852533E-2</v>
      </c>
      <c r="T55" s="231">
        <v>8.8981927225290414E-2</v>
      </c>
      <c r="U55" s="231">
        <v>4.1503558039181827E-2</v>
      </c>
      <c r="V55" s="231">
        <v>4.8437936518007943E-2</v>
      </c>
      <c r="W55" s="231">
        <v>4.8428034982376501E-2</v>
      </c>
      <c r="DA55" s="73" t="s">
        <v>2197</v>
      </c>
    </row>
    <row r="56" spans="1:105" ht="12" customHeight="1" x14ac:dyDescent="0.3">
      <c r="A56" s="64" t="s">
        <v>160</v>
      </c>
      <c r="B56" s="231">
        <v>1.32367550420099</v>
      </c>
      <c r="C56" s="231">
        <v>1.3898009580362509</v>
      </c>
      <c r="D56" s="231">
        <v>1.3810688508583771</v>
      </c>
      <c r="E56" s="231">
        <v>0.7091835848576874</v>
      </c>
      <c r="F56" s="231">
        <v>1.7788920038672309</v>
      </c>
      <c r="G56" s="231">
        <v>0.75881409031105085</v>
      </c>
      <c r="H56" s="231">
        <v>0.94397471610097872</v>
      </c>
      <c r="I56" s="231">
        <v>0.33384181892483861</v>
      </c>
      <c r="J56" s="231">
        <v>0.27473084534384762</v>
      </c>
      <c r="K56" s="231">
        <v>0.43805965961666449</v>
      </c>
      <c r="L56" s="231">
        <v>0.27103750653651271</v>
      </c>
      <c r="M56" s="231">
        <v>0.27069409618373302</v>
      </c>
      <c r="N56" s="231">
        <v>0.32407711525796362</v>
      </c>
      <c r="O56" s="231">
        <v>0.37718853382928957</v>
      </c>
      <c r="P56" s="231">
        <v>0.26907641698369028</v>
      </c>
      <c r="Q56" s="231">
        <v>0.42912213464125498</v>
      </c>
      <c r="R56" s="231">
        <v>0.43094874438912972</v>
      </c>
      <c r="S56" s="231">
        <v>0.24766154428790471</v>
      </c>
      <c r="T56" s="231">
        <v>0.24741105623613349</v>
      </c>
      <c r="U56" s="231">
        <v>0.2419076115216677</v>
      </c>
      <c r="V56" s="231">
        <v>0.79131824279846841</v>
      </c>
      <c r="W56" s="231">
        <v>0.74814612795627466</v>
      </c>
      <c r="DA56" s="73" t="s">
        <v>2198</v>
      </c>
    </row>
    <row r="57" spans="1:105" ht="12" customHeight="1" x14ac:dyDescent="0.3">
      <c r="A57" s="64" t="s">
        <v>70</v>
      </c>
      <c r="B57" s="231">
        <v>7.6278814137298339</v>
      </c>
      <c r="C57" s="231">
        <v>7.9440660378605692</v>
      </c>
      <c r="D57" s="231">
        <v>7.6266007651158461</v>
      </c>
      <c r="E57" s="231">
        <v>8.6620194649274129</v>
      </c>
      <c r="F57" s="231">
        <v>7.5286559442558314</v>
      </c>
      <c r="G57" s="231">
        <v>6.9819638261606967</v>
      </c>
      <c r="H57" s="231">
        <v>4.9813799609268017</v>
      </c>
      <c r="I57" s="231">
        <v>4.3074442354433549</v>
      </c>
      <c r="J57" s="231">
        <v>1.9947675890289469</v>
      </c>
      <c r="K57" s="231">
        <v>2.4492359508755528</v>
      </c>
      <c r="L57" s="231">
        <v>3.690589518600913</v>
      </c>
      <c r="M57" s="231">
        <v>2.0767566523009688</v>
      </c>
      <c r="N57" s="231">
        <v>0.2589204260798969</v>
      </c>
      <c r="O57" s="231">
        <v>0.25835254727366819</v>
      </c>
      <c r="P57" s="231">
        <v>0.15480744836232671</v>
      </c>
      <c r="Q57" s="231">
        <v>0.15437889745886221</v>
      </c>
      <c r="R57" s="231">
        <v>0.1032923611798529</v>
      </c>
      <c r="S57" s="231">
        <v>9.2921777246599738E-2</v>
      </c>
      <c r="T57" s="231">
        <v>7.7375790737408842E-2</v>
      </c>
      <c r="U57" s="231">
        <v>6.7025647620521281E-2</v>
      </c>
      <c r="V57" s="231">
        <v>9.825836575368338E-2</v>
      </c>
      <c r="W57" s="231">
        <v>9.3068814255922852E-2</v>
      </c>
      <c r="DA57" s="73" t="s">
        <v>2199</v>
      </c>
    </row>
    <row r="58" spans="1:105" ht="12" customHeight="1" x14ac:dyDescent="0.3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2200</v>
      </c>
    </row>
    <row r="59" spans="1:105" ht="12" customHeight="1" x14ac:dyDescent="0.3">
      <c r="A59" s="64" t="s">
        <v>162</v>
      </c>
      <c r="B59" s="231">
        <v>9.9675352775730452</v>
      </c>
      <c r="C59" s="231">
        <v>8.3054929620017894</v>
      </c>
      <c r="D59" s="231">
        <v>10.065232171764819</v>
      </c>
      <c r="E59" s="231">
        <v>24.504553505325159</v>
      </c>
      <c r="F59" s="231">
        <v>27.495864998402471</v>
      </c>
      <c r="G59" s="231">
        <v>29.20230797534801</v>
      </c>
      <c r="H59" s="231">
        <v>28.902060144347399</v>
      </c>
      <c r="I59" s="231">
        <v>28.93572078370288</v>
      </c>
      <c r="J59" s="231">
        <v>32.578752558711983</v>
      </c>
      <c r="K59" s="231">
        <v>33.059122404624681</v>
      </c>
      <c r="L59" s="231">
        <v>39.097037708426932</v>
      </c>
      <c r="M59" s="231">
        <v>36.437961650722222</v>
      </c>
      <c r="N59" s="231">
        <v>38.750304749716499</v>
      </c>
      <c r="O59" s="231">
        <v>39.603728061288777</v>
      </c>
      <c r="P59" s="231">
        <v>41.413974883960393</v>
      </c>
      <c r="Q59" s="231">
        <v>43.552452872291198</v>
      </c>
      <c r="R59" s="231">
        <v>44.080727488340948</v>
      </c>
      <c r="S59" s="231">
        <v>45.522604216030778</v>
      </c>
      <c r="T59" s="231">
        <v>48.672802455864748</v>
      </c>
      <c r="U59" s="231">
        <v>49.791174801852918</v>
      </c>
      <c r="V59" s="231">
        <v>49.097784037637403</v>
      </c>
      <c r="W59" s="231">
        <v>52.041364196370523</v>
      </c>
      <c r="DA59" s="73" t="s">
        <v>2201</v>
      </c>
    </row>
    <row r="60" spans="1:105" ht="12" customHeight="1" x14ac:dyDescent="0.3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2202</v>
      </c>
    </row>
    <row r="61" spans="1:105" ht="12" customHeight="1" x14ac:dyDescent="0.3">
      <c r="A61" s="64" t="s">
        <v>73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0.53253012418783907</v>
      </c>
      <c r="J61" s="231">
        <v>0.32587254332607241</v>
      </c>
      <c r="K61" s="231">
        <v>0.43715014245789119</v>
      </c>
      <c r="L61" s="231">
        <v>2.8654740032138171</v>
      </c>
      <c r="M61" s="231">
        <v>2.984854923531763</v>
      </c>
      <c r="N61" s="231">
        <v>3.432654981750948</v>
      </c>
      <c r="O61" s="231">
        <v>3.745336737419021</v>
      </c>
      <c r="P61" s="231">
        <v>4.0869523856668897</v>
      </c>
      <c r="Q61" s="231">
        <v>3.798271568582734</v>
      </c>
      <c r="R61" s="231">
        <v>3.7226062347827158</v>
      </c>
      <c r="S61" s="231">
        <v>3.997930306360765</v>
      </c>
      <c r="T61" s="231">
        <v>3.9284626398228442</v>
      </c>
      <c r="U61" s="231">
        <v>3.8952424565895338</v>
      </c>
      <c r="V61" s="231">
        <v>3.496399963834679</v>
      </c>
      <c r="W61" s="231">
        <v>4.3664082354114901</v>
      </c>
      <c r="DA61" s="73" t="s">
        <v>2203</v>
      </c>
    </row>
    <row r="62" spans="1:105" ht="12" customHeight="1" x14ac:dyDescent="0.3">
      <c r="A62" s="64" t="s">
        <v>79</v>
      </c>
      <c r="B62" s="231">
        <v>0</v>
      </c>
      <c r="C62" s="231">
        <v>0</v>
      </c>
      <c r="D62" s="231">
        <v>0</v>
      </c>
      <c r="E62" s="231">
        <v>0</v>
      </c>
      <c r="F62" s="231">
        <v>1.7837264069866261</v>
      </c>
      <c r="G62" s="231">
        <v>2.0584152605914392</v>
      </c>
      <c r="H62" s="231">
        <v>2.097043380629342</v>
      </c>
      <c r="I62" s="231">
        <v>1.8932528646775639</v>
      </c>
      <c r="J62" s="231">
        <v>2.2351832605705129</v>
      </c>
      <c r="K62" s="231">
        <v>2.492864295987963</v>
      </c>
      <c r="L62" s="231">
        <v>2.648172229275314</v>
      </c>
      <c r="M62" s="231">
        <v>2.625601961808405</v>
      </c>
      <c r="N62" s="231">
        <v>2.579660251042756</v>
      </c>
      <c r="O62" s="231">
        <v>2.655800567650918</v>
      </c>
      <c r="P62" s="231">
        <v>2.752450985328327</v>
      </c>
      <c r="Q62" s="231">
        <v>2.9273133313857138</v>
      </c>
      <c r="R62" s="231">
        <v>2.6089088912665002</v>
      </c>
      <c r="S62" s="231">
        <v>2.4750610246632689</v>
      </c>
      <c r="T62" s="231">
        <v>2.776772394242037</v>
      </c>
      <c r="U62" s="231">
        <v>2.8336844910978041</v>
      </c>
      <c r="V62" s="231">
        <v>2.8859841042823762</v>
      </c>
      <c r="W62" s="231">
        <v>3.2956310252724599</v>
      </c>
      <c r="DA62" s="73" t="s">
        <v>2204</v>
      </c>
    </row>
    <row r="63" spans="1:105" ht="12" customHeight="1" x14ac:dyDescent="0.3">
      <c r="A63" s="166" t="s">
        <v>2205</v>
      </c>
      <c r="B63" s="349">
        <v>4.6763850828138276</v>
      </c>
      <c r="C63" s="349">
        <v>4.732507783881629</v>
      </c>
      <c r="D63" s="349">
        <v>4.6245426744352498</v>
      </c>
      <c r="E63" s="349">
        <v>5.202266585132632</v>
      </c>
      <c r="F63" s="349">
        <v>5.5553750195634306</v>
      </c>
      <c r="G63" s="349">
        <v>5.6315002389795286</v>
      </c>
      <c r="H63" s="349">
        <v>5.6856151783319344</v>
      </c>
      <c r="I63" s="349">
        <v>5.8380433575011939</v>
      </c>
      <c r="J63" s="349">
        <v>6.0664883369914477</v>
      </c>
      <c r="K63" s="349">
        <v>6.0644466872833522</v>
      </c>
      <c r="L63" s="349">
        <v>6.4791219538071161</v>
      </c>
      <c r="M63" s="349">
        <v>6.8256198295526573</v>
      </c>
      <c r="N63" s="349">
        <v>6.8405405533442627</v>
      </c>
      <c r="O63" s="349">
        <v>6.9025706513264149</v>
      </c>
      <c r="P63" s="349">
        <v>7.1252468535368347</v>
      </c>
      <c r="Q63" s="349">
        <v>7.1675764975527239</v>
      </c>
      <c r="R63" s="349">
        <v>7.3490133106936097</v>
      </c>
      <c r="S63" s="349">
        <v>7.5185980289123062</v>
      </c>
      <c r="T63" s="349">
        <v>7.9173434272381158</v>
      </c>
      <c r="U63" s="349">
        <v>8.0320388809120775</v>
      </c>
      <c r="V63" s="349">
        <v>7.2939102719976052</v>
      </c>
      <c r="W63" s="349">
        <v>7.931908606674245</v>
      </c>
      <c r="DA63" s="168" t="s">
        <v>2206</v>
      </c>
    </row>
    <row r="64" spans="1:105" ht="12" customHeight="1" x14ac:dyDescent="0.3">
      <c r="A64" s="60" t="s">
        <v>2207</v>
      </c>
      <c r="B64" s="264">
        <v>9.3527701656276552</v>
      </c>
      <c r="C64" s="264">
        <v>9.4650155677632579</v>
      </c>
      <c r="D64" s="264">
        <v>9.2490853488704996</v>
      </c>
      <c r="E64" s="264">
        <v>10.40453317026526</v>
      </c>
      <c r="F64" s="264">
        <v>11.110750039126859</v>
      </c>
      <c r="G64" s="264">
        <v>11.263000477959061</v>
      </c>
      <c r="H64" s="264">
        <v>11.371230356663871</v>
      </c>
      <c r="I64" s="264">
        <v>11.676086715002389</v>
      </c>
      <c r="J64" s="264">
        <v>12.132976673982901</v>
      </c>
      <c r="K64" s="264">
        <v>12.128893374566699</v>
      </c>
      <c r="L64" s="264">
        <v>12.95824390761423</v>
      </c>
      <c r="M64" s="264">
        <v>13.651239659105309</v>
      </c>
      <c r="N64" s="264">
        <v>13.681081106688531</v>
      </c>
      <c r="O64" s="264">
        <v>13.80514130265283</v>
      </c>
      <c r="P64" s="264">
        <v>14.250493707073669</v>
      </c>
      <c r="Q64" s="264">
        <v>14.335152995105449</v>
      </c>
      <c r="R64" s="264">
        <v>14.698026621387219</v>
      </c>
      <c r="S64" s="264">
        <v>15.037196057824611</v>
      </c>
      <c r="T64" s="264">
        <v>15.83468685447623</v>
      </c>
      <c r="U64" s="264">
        <v>16.064077761824159</v>
      </c>
      <c r="V64" s="264">
        <v>14.58782054399521</v>
      </c>
      <c r="W64" s="264">
        <v>15.86381721334849</v>
      </c>
      <c r="DA64" s="72" t="s">
        <v>2208</v>
      </c>
    </row>
    <row r="65" spans="1:105" ht="12" customHeight="1" x14ac:dyDescent="0.3">
      <c r="A65" s="101" t="s">
        <v>2209</v>
      </c>
      <c r="B65" s="280">
        <v>1.870554033125531</v>
      </c>
      <c r="C65" s="280">
        <v>1.8930031135526511</v>
      </c>
      <c r="D65" s="280">
        <v>1.849817069774099</v>
      </c>
      <c r="E65" s="280">
        <v>2.0809066340530529</v>
      </c>
      <c r="F65" s="280">
        <v>2.2221500078253729</v>
      </c>
      <c r="G65" s="280">
        <v>2.252600095591812</v>
      </c>
      <c r="H65" s="280">
        <v>2.2742460713327728</v>
      </c>
      <c r="I65" s="280">
        <v>2.335217343000477</v>
      </c>
      <c r="J65" s="280">
        <v>2.4265953347965792</v>
      </c>
      <c r="K65" s="280">
        <v>2.4257786749133419</v>
      </c>
      <c r="L65" s="280">
        <v>2.5916487815228471</v>
      </c>
      <c r="M65" s="280">
        <v>2.7302479318210642</v>
      </c>
      <c r="N65" s="280">
        <v>2.7362162213377048</v>
      </c>
      <c r="O65" s="280">
        <v>2.761028260530566</v>
      </c>
      <c r="P65" s="280">
        <v>2.850098741414735</v>
      </c>
      <c r="Q65" s="280">
        <v>2.8670305990210889</v>
      </c>
      <c r="R65" s="280">
        <v>2.9396053242774438</v>
      </c>
      <c r="S65" s="280">
        <v>3.0074392115649231</v>
      </c>
      <c r="T65" s="280">
        <v>3.166937370895246</v>
      </c>
      <c r="U65" s="280">
        <v>3.2128155523648312</v>
      </c>
      <c r="V65" s="280">
        <v>2.9175641087990418</v>
      </c>
      <c r="W65" s="280">
        <v>3.1727634426696971</v>
      </c>
      <c r="DA65" s="102" t="s">
        <v>2210</v>
      </c>
    </row>
    <row r="66" spans="1:105" ht="12" customHeight="1" x14ac:dyDescent="0.3">
      <c r="A66" s="57" t="s">
        <v>2211</v>
      </c>
      <c r="B66" s="263">
        <f t="shared" ref="B66:W66" si="3">B67+B68+B79</f>
        <v>75.012341530709961</v>
      </c>
      <c r="C66" s="263">
        <f t="shared" si="3"/>
        <v>75.146503084604305</v>
      </c>
      <c r="D66" s="263">
        <f t="shared" si="3"/>
        <v>74.207347379238243</v>
      </c>
      <c r="E66" s="263">
        <f t="shared" si="3"/>
        <v>92.084043371495</v>
      </c>
      <c r="F66" s="263">
        <f t="shared" si="3"/>
        <v>99.997527752248303</v>
      </c>
      <c r="G66" s="263">
        <f t="shared" si="3"/>
        <v>99.997114701100656</v>
      </c>
      <c r="H66" s="263">
        <f t="shared" si="3"/>
        <v>99.135038149868961</v>
      </c>
      <c r="I66" s="263">
        <f t="shared" si="3"/>
        <v>101.08143126218539</v>
      </c>
      <c r="J66" s="263">
        <f t="shared" si="3"/>
        <v>105.19968487644866</v>
      </c>
      <c r="K66" s="263">
        <f t="shared" si="3"/>
        <v>106.95019364529752</v>
      </c>
      <c r="L66" s="263">
        <f t="shared" si="3"/>
        <v>117.92258694078913</v>
      </c>
      <c r="M66" s="263">
        <f t="shared" si="3"/>
        <v>119.34324821365053</v>
      </c>
      <c r="N66" s="263">
        <f t="shared" si="3"/>
        <v>120.10395782793233</v>
      </c>
      <c r="O66" s="263">
        <f t="shared" si="3"/>
        <v>121.62161834398087</v>
      </c>
      <c r="P66" s="263">
        <f t="shared" si="3"/>
        <v>125.78341396598648</v>
      </c>
      <c r="Q66" s="263">
        <f t="shared" si="3"/>
        <v>127.83629642820817</v>
      </c>
      <c r="R66" s="263">
        <f t="shared" si="3"/>
        <v>130.21046229382802</v>
      </c>
      <c r="S66" s="263">
        <f t="shared" si="3"/>
        <v>133.41246459837276</v>
      </c>
      <c r="T66" s="263">
        <f t="shared" si="3"/>
        <v>140.96953436970392</v>
      </c>
      <c r="U66" s="263">
        <f t="shared" si="3"/>
        <v>143.30689587915307</v>
      </c>
      <c r="V66" s="263">
        <f t="shared" si="3"/>
        <v>133.08529437681889</v>
      </c>
      <c r="W66" s="263">
        <f t="shared" si="3"/>
        <v>143.82914225222783</v>
      </c>
      <c r="DA66" s="70"/>
    </row>
    <row r="67" spans="1:105" ht="12" customHeight="1" x14ac:dyDescent="0.3">
      <c r="A67" s="165" t="s">
        <v>2212</v>
      </c>
      <c r="B67" s="348">
        <v>10.01868367527395</v>
      </c>
      <c r="C67" s="348">
        <v>9.580853673486148</v>
      </c>
      <c r="D67" s="348">
        <v>9.928332691539719</v>
      </c>
      <c r="E67" s="348">
        <v>17.34363542746922</v>
      </c>
      <c r="F67" s="348">
        <v>19.687393772880529</v>
      </c>
      <c r="G67" s="348">
        <v>18.98838480999833</v>
      </c>
      <c r="H67" s="348">
        <v>17.875432933406369</v>
      </c>
      <c r="I67" s="348">
        <v>17.842461416760671</v>
      </c>
      <c r="J67" s="348">
        <v>18.666221252150471</v>
      </c>
      <c r="K67" s="348">
        <v>19.92540761694665</v>
      </c>
      <c r="L67" s="348">
        <v>23.869172868670919</v>
      </c>
      <c r="M67" s="348">
        <v>21.662289502359421</v>
      </c>
      <c r="N67" s="348">
        <v>22.068398370008829</v>
      </c>
      <c r="O67" s="348">
        <v>22.570295577528231</v>
      </c>
      <c r="P67" s="348">
        <v>23.46637117849491</v>
      </c>
      <c r="Q67" s="348">
        <v>24.542323494017339</v>
      </c>
      <c r="R67" s="348">
        <v>24.55714026200237</v>
      </c>
      <c r="S67" s="348">
        <v>25.265295706666649</v>
      </c>
      <c r="T67" s="348">
        <v>26.951447474774291</v>
      </c>
      <c r="U67" s="348">
        <v>27.554061645226501</v>
      </c>
      <c r="V67" s="348">
        <v>27.127542737001509</v>
      </c>
      <c r="W67" s="348">
        <v>28.847842552149579</v>
      </c>
      <c r="DA67" s="167" t="s">
        <v>2213</v>
      </c>
    </row>
    <row r="68" spans="1:105" ht="12" customHeight="1" x14ac:dyDescent="0.3">
      <c r="A68" s="165" t="s">
        <v>2214</v>
      </c>
      <c r="B68" s="348">
        <v>4.0332864179976449</v>
      </c>
      <c r="C68" s="348">
        <v>3.8736742578654488</v>
      </c>
      <c r="D68" s="348">
        <v>3.9944499716920832</v>
      </c>
      <c r="E68" s="348">
        <v>6.9247559542547137</v>
      </c>
      <c r="F68" s="348">
        <v>7.8914347769745552</v>
      </c>
      <c r="G68" s="348">
        <v>7.5976783547628566</v>
      </c>
      <c r="H68" s="348">
        <v>7.1431227233439882</v>
      </c>
      <c r="I68" s="348">
        <v>7.1354656987986198</v>
      </c>
      <c r="J68" s="348">
        <v>7.4519988187170538</v>
      </c>
      <c r="K68" s="348">
        <v>7.9699357385434526</v>
      </c>
      <c r="L68" s="348">
        <v>9.5929443079631334</v>
      </c>
      <c r="M68" s="348">
        <v>8.7036155858383211</v>
      </c>
      <c r="N68" s="348">
        <v>8.8637129183283765</v>
      </c>
      <c r="O68" s="348">
        <v>9.0708649285301828</v>
      </c>
      <c r="P68" s="348">
        <v>9.4338248567545175</v>
      </c>
      <c r="Q68" s="348">
        <v>9.8589546755666806</v>
      </c>
      <c r="R68" s="348">
        <v>9.8531316743207089</v>
      </c>
      <c r="S68" s="348">
        <v>10.13630784954819</v>
      </c>
      <c r="T68" s="348">
        <v>10.809264786596151</v>
      </c>
      <c r="U68" s="348">
        <v>11.048866337910569</v>
      </c>
      <c r="V68" s="348">
        <v>10.875872894113851</v>
      </c>
      <c r="W68" s="348">
        <v>11.58260897896894</v>
      </c>
      <c r="DA68" s="167" t="s">
        <v>2215</v>
      </c>
    </row>
    <row r="69" spans="1:105" ht="12" customHeight="1" x14ac:dyDescent="0.3">
      <c r="A69" s="64" t="s">
        <v>30</v>
      </c>
      <c r="B69" s="231">
        <v>0.4695793008390215</v>
      </c>
      <c r="C69" s="231">
        <v>0.55102473671003083</v>
      </c>
      <c r="D69" s="231">
        <v>0.4017704105667223</v>
      </c>
      <c r="E69" s="231">
        <v>0.54372701866607842</v>
      </c>
      <c r="F69" s="231">
        <v>0.6229431535983051</v>
      </c>
      <c r="G69" s="231">
        <v>0.25113520140008422</v>
      </c>
      <c r="H69" s="231">
        <v>0.18782311742623811</v>
      </c>
      <c r="I69" s="231">
        <v>0.35377675632859268</v>
      </c>
      <c r="J69" s="231">
        <v>0.38262748147433828</v>
      </c>
      <c r="K69" s="231">
        <v>0.62437403351412279</v>
      </c>
      <c r="L69" s="231">
        <v>0.42138179915617191</v>
      </c>
      <c r="M69" s="231">
        <v>0.31846495093688792</v>
      </c>
      <c r="N69" s="231">
        <v>0.31093855512758578</v>
      </c>
      <c r="O69" s="231">
        <v>0.27422140993386251</v>
      </c>
      <c r="P69" s="231">
        <v>0.25352222831099758</v>
      </c>
      <c r="Q69" s="231">
        <v>0.26724029278405748</v>
      </c>
      <c r="R69" s="231">
        <v>0.24537617596453129</v>
      </c>
      <c r="S69" s="231">
        <v>0.26678660782821878</v>
      </c>
      <c r="T69" s="231">
        <v>0.30000488088774352</v>
      </c>
      <c r="U69" s="231">
        <v>0.33641031980235081</v>
      </c>
      <c r="V69" s="231">
        <v>0.24862519257348109</v>
      </c>
      <c r="W69" s="231">
        <v>0.16896034315471409</v>
      </c>
      <c r="DA69" s="73" t="s">
        <v>2216</v>
      </c>
    </row>
    <row r="70" spans="1:105" ht="12" customHeight="1" x14ac:dyDescent="0.3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2217</v>
      </c>
    </row>
    <row r="71" spans="1:105" ht="12" customHeight="1" x14ac:dyDescent="0.3">
      <c r="A71" s="64" t="s">
        <v>33</v>
      </c>
      <c r="B71" s="231">
        <v>0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2.2742910110495729E-2</v>
      </c>
      <c r="K71" s="231">
        <v>2.257719854105595E-2</v>
      </c>
      <c r="L71" s="231">
        <v>2.2207534591900339E-2</v>
      </c>
      <c r="M71" s="231">
        <v>2.2493816759603848E-2</v>
      </c>
      <c r="N71" s="231">
        <v>1.121759970586573E-2</v>
      </c>
      <c r="O71" s="231">
        <v>1.119299663678321E-2</v>
      </c>
      <c r="P71" s="231">
        <v>1.117846173850816E-2</v>
      </c>
      <c r="Q71" s="231">
        <v>1.11475165874314E-2</v>
      </c>
      <c r="R71" s="231">
        <v>1.118792783755497E-2</v>
      </c>
      <c r="S71" s="231">
        <v>1.1182839880426509E-2</v>
      </c>
      <c r="T71" s="231">
        <v>1.676113864631509E-2</v>
      </c>
      <c r="U71" s="231">
        <v>7.8178447276021131E-3</v>
      </c>
      <c r="V71" s="231">
        <v>9.1240434438352881E-3</v>
      </c>
      <c r="W71" s="231">
        <v>9.122178334630476E-3</v>
      </c>
      <c r="DA71" s="73" t="s">
        <v>2218</v>
      </c>
    </row>
    <row r="72" spans="1:105" ht="12" customHeight="1" x14ac:dyDescent="0.3">
      <c r="A72" s="64" t="s">
        <v>160</v>
      </c>
      <c r="B72" s="231">
        <v>0.24933499802123901</v>
      </c>
      <c r="C72" s="231">
        <v>0.26179076217857361</v>
      </c>
      <c r="D72" s="231">
        <v>0.26014593312567769</v>
      </c>
      <c r="E72" s="231">
        <v>0.1335858276186225</v>
      </c>
      <c r="F72" s="231">
        <v>0.33508215031294097</v>
      </c>
      <c r="G72" s="231">
        <v>0.1429345100862921</v>
      </c>
      <c r="H72" s="231">
        <v>0.17781241189713731</v>
      </c>
      <c r="I72" s="231">
        <v>6.288433154262886E-2</v>
      </c>
      <c r="J72" s="231">
        <v>5.1749854524602873E-2</v>
      </c>
      <c r="K72" s="231">
        <v>8.2515392947183339E-2</v>
      </c>
      <c r="L72" s="231">
        <v>5.1054156355908223E-2</v>
      </c>
      <c r="M72" s="231">
        <v>5.0989469641257189E-2</v>
      </c>
      <c r="N72" s="231">
        <v>6.1044996779893432E-2</v>
      </c>
      <c r="O72" s="231">
        <v>7.1049363712996347E-2</v>
      </c>
      <c r="P72" s="231">
        <v>5.0684754445681282E-2</v>
      </c>
      <c r="Q72" s="231">
        <v>8.083187023713391E-2</v>
      </c>
      <c r="R72" s="231">
        <v>8.1175940771359631E-2</v>
      </c>
      <c r="S72" s="231">
        <v>4.6650928009910032E-2</v>
      </c>
      <c r="T72" s="231">
        <v>4.6603744664978061E-2</v>
      </c>
      <c r="U72" s="231">
        <v>4.5567084718762883E-2</v>
      </c>
      <c r="V72" s="231">
        <v>0.14905717592879739</v>
      </c>
      <c r="W72" s="231">
        <v>0.1409250324128162</v>
      </c>
      <c r="DA72" s="73" t="s">
        <v>2219</v>
      </c>
    </row>
    <row r="73" spans="1:105" ht="12" customHeight="1" x14ac:dyDescent="0.3">
      <c r="A73" s="64" t="s">
        <v>70</v>
      </c>
      <c r="B73" s="231">
        <v>1.436830848015592</v>
      </c>
      <c r="C73" s="231">
        <v>1.4963891705665351</v>
      </c>
      <c r="D73" s="231">
        <v>1.4365896178057549</v>
      </c>
      <c r="E73" s="231">
        <v>1.631626935221784</v>
      </c>
      <c r="F73" s="231">
        <v>1.4181401778653639</v>
      </c>
      <c r="G73" s="231">
        <v>1.3151621611604629</v>
      </c>
      <c r="H73" s="231">
        <v>0.93832087906654438</v>
      </c>
      <c r="I73" s="231">
        <v>0.81137453742423271</v>
      </c>
      <c r="J73" s="231">
        <v>0.37574569544035552</v>
      </c>
      <c r="K73" s="231">
        <v>0.46135192426464722</v>
      </c>
      <c r="L73" s="231">
        <v>0.695180297132582</v>
      </c>
      <c r="M73" s="231">
        <v>0.39118961871597191</v>
      </c>
      <c r="N73" s="231">
        <v>4.8771714607847613E-2</v>
      </c>
      <c r="O73" s="231">
        <v>4.8664745746840543E-2</v>
      </c>
      <c r="P73" s="231">
        <v>2.9160405785701421E-2</v>
      </c>
      <c r="Q73" s="231">
        <v>2.9079681515796759E-2</v>
      </c>
      <c r="R73" s="231">
        <v>1.9456732853822701E-2</v>
      </c>
      <c r="S73" s="231">
        <v>1.7503271060301331E-2</v>
      </c>
      <c r="T73" s="231">
        <v>1.4574941191534071E-2</v>
      </c>
      <c r="U73" s="231">
        <v>1.2625329745693749E-2</v>
      </c>
      <c r="V73" s="231">
        <v>1.8508501028394641E-2</v>
      </c>
      <c r="W73" s="231">
        <v>1.753096778227909E-2</v>
      </c>
      <c r="DA73" s="73" t="s">
        <v>2220</v>
      </c>
    </row>
    <row r="74" spans="1:105" ht="12" customHeight="1" x14ac:dyDescent="0.3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2221</v>
      </c>
    </row>
    <row r="75" spans="1:105" ht="12" customHeight="1" x14ac:dyDescent="0.3">
      <c r="A75" s="64" t="s">
        <v>162</v>
      </c>
      <c r="B75" s="231">
        <v>1.877541271121792</v>
      </c>
      <c r="C75" s="231">
        <v>1.5644695884103099</v>
      </c>
      <c r="D75" s="231">
        <v>1.895944010193928</v>
      </c>
      <c r="E75" s="231">
        <v>4.6158161727482288</v>
      </c>
      <c r="F75" s="231">
        <v>5.17927650939437</v>
      </c>
      <c r="G75" s="231">
        <v>5.5007117515890984</v>
      </c>
      <c r="H75" s="231">
        <v>5.4441553734504806</v>
      </c>
      <c r="I75" s="231">
        <v>5.4504958816947244</v>
      </c>
      <c r="J75" s="231">
        <v>6.1367179334969917</v>
      </c>
      <c r="K75" s="231">
        <v>6.2272031122284712</v>
      </c>
      <c r="L75" s="231">
        <v>7.3645389589280654</v>
      </c>
      <c r="M75" s="231">
        <v>6.8636603663410236</v>
      </c>
      <c r="N75" s="231">
        <v>7.2992263794479806</v>
      </c>
      <c r="O75" s="231">
        <v>7.4599820170848652</v>
      </c>
      <c r="P75" s="231">
        <v>7.8009703382529247</v>
      </c>
      <c r="Q75" s="231">
        <v>8.2037861366088691</v>
      </c>
      <c r="R75" s="231">
        <v>8.3032949285517592</v>
      </c>
      <c r="S75" s="231">
        <v>8.5748949769808664</v>
      </c>
      <c r="T75" s="231">
        <v>9.1682841191102558</v>
      </c>
      <c r="U75" s="231">
        <v>9.3789470540886342</v>
      </c>
      <c r="V75" s="231">
        <v>9.2483360514109201</v>
      </c>
      <c r="W75" s="231">
        <v>9.8028054441916765</v>
      </c>
      <c r="DA75" s="73" t="s">
        <v>2222</v>
      </c>
    </row>
    <row r="76" spans="1:105" ht="12" customHeight="1" x14ac:dyDescent="0.3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2223</v>
      </c>
    </row>
    <row r="77" spans="1:105" ht="12" customHeight="1" x14ac:dyDescent="0.3">
      <c r="A77" s="64" t="s">
        <v>73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0.1003103835035264</v>
      </c>
      <c r="J77" s="231">
        <v>6.1383193756711668E-2</v>
      </c>
      <c r="K77" s="231">
        <v>8.234407115550306E-2</v>
      </c>
      <c r="L77" s="231">
        <v>0.53975687595163302</v>
      </c>
      <c r="M77" s="231">
        <v>0.5622441407206642</v>
      </c>
      <c r="N77" s="231">
        <v>0.64659429019131431</v>
      </c>
      <c r="O77" s="231">
        <v>0.70549279264402587</v>
      </c>
      <c r="P77" s="231">
        <v>0.76984144660761356</v>
      </c>
      <c r="Q77" s="231">
        <v>0.71546389657514087</v>
      </c>
      <c r="R77" s="231">
        <v>0.70121114671807405</v>
      </c>
      <c r="S77" s="231">
        <v>0.75307274468845431</v>
      </c>
      <c r="T77" s="231">
        <v>0.73998742245970439</v>
      </c>
      <c r="U77" s="231">
        <v>0.73372988101963477</v>
      </c>
      <c r="V77" s="231">
        <v>0.65860165523755709</v>
      </c>
      <c r="W77" s="231">
        <v>0.82248132966199794</v>
      </c>
      <c r="DA77" s="73" t="s">
        <v>2224</v>
      </c>
    </row>
    <row r="78" spans="1:105" ht="12" customHeight="1" x14ac:dyDescent="0.3">
      <c r="A78" s="64" t="s">
        <v>79</v>
      </c>
      <c r="B78" s="231">
        <v>0</v>
      </c>
      <c r="C78" s="231">
        <v>0</v>
      </c>
      <c r="D78" s="231">
        <v>0</v>
      </c>
      <c r="E78" s="231">
        <v>0</v>
      </c>
      <c r="F78" s="231">
        <v>0.33599278580357489</v>
      </c>
      <c r="G78" s="231">
        <v>0.38773473052691931</v>
      </c>
      <c r="H78" s="231">
        <v>0.39501094150358801</v>
      </c>
      <c r="I78" s="231">
        <v>0.35662380830491502</v>
      </c>
      <c r="J78" s="231">
        <v>0.42103174991355918</v>
      </c>
      <c r="K78" s="231">
        <v>0.46957000589246939</v>
      </c>
      <c r="L78" s="231">
        <v>0.49882468584687362</v>
      </c>
      <c r="M78" s="231">
        <v>0.49457322272291282</v>
      </c>
      <c r="N78" s="231">
        <v>0.48591938246788757</v>
      </c>
      <c r="O78" s="231">
        <v>0.50026160277080989</v>
      </c>
      <c r="P78" s="231">
        <v>0.51846722161309189</v>
      </c>
      <c r="Q78" s="231">
        <v>0.55140528125825083</v>
      </c>
      <c r="R78" s="231">
        <v>0.49142882162360652</v>
      </c>
      <c r="S78" s="231">
        <v>0.46621648110000619</v>
      </c>
      <c r="T78" s="231">
        <v>0.52304853963561926</v>
      </c>
      <c r="U78" s="231">
        <v>0.53376882380789648</v>
      </c>
      <c r="V78" s="231">
        <v>0.54362027449086292</v>
      </c>
      <c r="W78" s="231">
        <v>0.62078368343082357</v>
      </c>
      <c r="DA78" s="73" t="s">
        <v>2225</v>
      </c>
    </row>
    <row r="79" spans="1:105" ht="12" customHeight="1" x14ac:dyDescent="0.3">
      <c r="A79" s="165" t="s">
        <v>2226</v>
      </c>
      <c r="B79" s="348">
        <v>60.960371437438361</v>
      </c>
      <c r="C79" s="348">
        <v>61.691975153252713</v>
      </c>
      <c r="D79" s="348">
        <v>60.284564716006443</v>
      </c>
      <c r="E79" s="348">
        <v>67.815651989771069</v>
      </c>
      <c r="F79" s="348">
        <v>72.418699202393213</v>
      </c>
      <c r="G79" s="348">
        <v>73.411051536339471</v>
      </c>
      <c r="H79" s="348">
        <v>74.116482493118596</v>
      </c>
      <c r="I79" s="348">
        <v>76.103504146626094</v>
      </c>
      <c r="J79" s="348">
        <v>79.081464805581135</v>
      </c>
      <c r="K79" s="348">
        <v>79.054850289807419</v>
      </c>
      <c r="L79" s="348">
        <v>84.460469764155079</v>
      </c>
      <c r="M79" s="348">
        <v>88.977343125452776</v>
      </c>
      <c r="N79" s="348">
        <v>89.171846539595123</v>
      </c>
      <c r="O79" s="348">
        <v>89.980457837922458</v>
      </c>
      <c r="P79" s="348">
        <v>92.883217930737047</v>
      </c>
      <c r="Q79" s="348">
        <v>93.435018258624154</v>
      </c>
      <c r="R79" s="348">
        <v>95.800190357504931</v>
      </c>
      <c r="S79" s="348">
        <v>98.010861042157927</v>
      </c>
      <c r="T79" s="348">
        <v>103.20882210833349</v>
      </c>
      <c r="U79" s="348">
        <v>104.703967896016</v>
      </c>
      <c r="V79" s="348">
        <v>95.081878745703534</v>
      </c>
      <c r="W79" s="348">
        <v>103.3986907211093</v>
      </c>
      <c r="DA79" s="167" t="s">
        <v>2227</v>
      </c>
    </row>
    <row r="80" spans="1:105" ht="12" customHeight="1" x14ac:dyDescent="0.3">
      <c r="A80" s="132" t="s">
        <v>2228</v>
      </c>
      <c r="B80" s="318">
        <v>83.554695153349357</v>
      </c>
      <c r="C80" s="318">
        <v>84.557460130112375</v>
      </c>
      <c r="D80" s="318">
        <v>82.628407743014648</v>
      </c>
      <c r="E80" s="318">
        <v>92.950813701096109</v>
      </c>
      <c r="F80" s="318">
        <v>99.259932191652325</v>
      </c>
      <c r="G80" s="318">
        <v>100.62008953309321</v>
      </c>
      <c r="H80" s="318">
        <v>101.5869810915855</v>
      </c>
      <c r="I80" s="318">
        <v>104.3104715265529</v>
      </c>
      <c r="J80" s="318">
        <v>108.3921821390451</v>
      </c>
      <c r="K80" s="318">
        <v>108.3557032315238</v>
      </c>
      <c r="L80" s="318">
        <v>115.7648589936021</v>
      </c>
      <c r="M80" s="318">
        <v>121.9558641966598</v>
      </c>
      <c r="N80" s="318">
        <v>122.2224582657532</v>
      </c>
      <c r="O80" s="318">
        <v>123.33077287959431</v>
      </c>
      <c r="P80" s="318">
        <v>127.3094106230887</v>
      </c>
      <c r="Q80" s="318">
        <v>128.0657299678526</v>
      </c>
      <c r="R80" s="318">
        <v>131.30752835338251</v>
      </c>
      <c r="S80" s="318">
        <v>134.3375609923763</v>
      </c>
      <c r="T80" s="318">
        <v>141.46209193046289</v>
      </c>
      <c r="U80" s="318">
        <v>143.5113978574754</v>
      </c>
      <c r="V80" s="318">
        <v>130.32298205988141</v>
      </c>
      <c r="W80" s="318">
        <v>141.72233335756701</v>
      </c>
      <c r="DA80" s="139" t="s">
        <v>2229</v>
      </c>
    </row>
    <row r="81" spans="1:105" ht="12" customHeight="1" x14ac:dyDescent="0.3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3">
      <c r="A82" s="32" t="s">
        <v>100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3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3">
      <c r="A84" s="35" t="s">
        <v>24</v>
      </c>
      <c r="B84" s="234">
        <f t="shared" ref="B84:W84" si="4">SUM(B$85:B$89,B$91:B$93,B$95:B$97,B$98,B$100:B$104,B$106:B$109)</f>
        <v>1</v>
      </c>
      <c r="C84" s="234">
        <f t="shared" si="4"/>
        <v>1.0000000000000002</v>
      </c>
      <c r="D84" s="234">
        <f t="shared" si="4"/>
        <v>1</v>
      </c>
      <c r="E84" s="234">
        <f t="shared" si="4"/>
        <v>1.0000000000000002</v>
      </c>
      <c r="F84" s="234">
        <f t="shared" si="4"/>
        <v>1.0000000000000004</v>
      </c>
      <c r="G84" s="234">
        <f t="shared" si="4"/>
        <v>1.0000000000000002</v>
      </c>
      <c r="H84" s="234">
        <f t="shared" si="4"/>
        <v>1.0000000000000002</v>
      </c>
      <c r="I84" s="234">
        <f t="shared" si="4"/>
        <v>0.99999999999999978</v>
      </c>
      <c r="J84" s="234">
        <f t="shared" si="4"/>
        <v>1</v>
      </c>
      <c r="K84" s="234">
        <f t="shared" si="4"/>
        <v>1</v>
      </c>
      <c r="L84" s="234">
        <f t="shared" si="4"/>
        <v>0.99999999999999989</v>
      </c>
      <c r="M84" s="234">
        <f t="shared" si="4"/>
        <v>1.0000000000000004</v>
      </c>
      <c r="N84" s="234">
        <f t="shared" si="4"/>
        <v>0.99999999999999989</v>
      </c>
      <c r="O84" s="234">
        <f t="shared" si="4"/>
        <v>1.0000000000000002</v>
      </c>
      <c r="P84" s="234">
        <f t="shared" si="4"/>
        <v>0.99999999999999978</v>
      </c>
      <c r="Q84" s="234">
        <f t="shared" si="4"/>
        <v>1.0000000000000004</v>
      </c>
      <c r="R84" s="234">
        <f t="shared" si="4"/>
        <v>1</v>
      </c>
      <c r="S84" s="234">
        <f t="shared" si="4"/>
        <v>0.99999999999999944</v>
      </c>
      <c r="T84" s="234">
        <f t="shared" si="4"/>
        <v>1.0000000000000002</v>
      </c>
      <c r="U84" s="234">
        <f t="shared" si="4"/>
        <v>1</v>
      </c>
      <c r="V84" s="234">
        <f t="shared" si="4"/>
        <v>1.0000000000000002</v>
      </c>
      <c r="W84" s="234">
        <f t="shared" si="4"/>
        <v>1</v>
      </c>
      <c r="DA84" s="95"/>
    </row>
    <row r="85" spans="1:105" ht="12" customHeight="1" x14ac:dyDescent="0.3">
      <c r="A85" s="55" t="s">
        <v>92</v>
      </c>
      <c r="B85" s="301">
        <f t="shared" ref="B85:W85" si="5">IF(B$6=0,0,B$6/B$5)</f>
        <v>2.0348259965656011E-2</v>
      </c>
      <c r="C85" s="301">
        <f t="shared" si="5"/>
        <v>2.0883315576517663E-2</v>
      </c>
      <c r="D85" s="301">
        <f t="shared" si="5"/>
        <v>2.0333987295653597E-2</v>
      </c>
      <c r="E85" s="301">
        <f t="shared" si="5"/>
        <v>1.5763725199978186E-2</v>
      </c>
      <c r="F85" s="301">
        <f t="shared" si="5"/>
        <v>1.5094508577104525E-2</v>
      </c>
      <c r="G85" s="301">
        <f t="shared" si="5"/>
        <v>1.5632447775778588E-2</v>
      </c>
      <c r="H85" s="301">
        <f t="shared" si="5"/>
        <v>1.6382908193760294E-2</v>
      </c>
      <c r="I85" s="301">
        <f t="shared" si="5"/>
        <v>1.6675451775172007E-2</v>
      </c>
      <c r="J85" s="301">
        <f t="shared" si="5"/>
        <v>1.6622733491829439E-2</v>
      </c>
      <c r="K85" s="301">
        <f t="shared" si="5"/>
        <v>1.5910916790849872E-2</v>
      </c>
      <c r="L85" s="301">
        <f t="shared" si="5"/>
        <v>1.4682072594300674E-2</v>
      </c>
      <c r="M85" s="301">
        <f t="shared" si="5"/>
        <v>1.6236921430859259E-2</v>
      </c>
      <c r="N85" s="301">
        <f t="shared" si="5"/>
        <v>1.6069279517727953E-2</v>
      </c>
      <c r="O85" s="301">
        <f t="shared" si="5"/>
        <v>1.5922368585972353E-2</v>
      </c>
      <c r="P85" s="301">
        <f t="shared" si="5"/>
        <v>1.5843499854592148E-2</v>
      </c>
      <c r="Q85" s="301">
        <f t="shared" si="5"/>
        <v>1.5442769949981783E-2</v>
      </c>
      <c r="R85" s="301">
        <f t="shared" si="5"/>
        <v>1.570620002698726E-2</v>
      </c>
      <c r="S85" s="301">
        <f t="shared" si="5"/>
        <v>1.5648039075482196E-2</v>
      </c>
      <c r="T85" s="301">
        <f t="shared" si="5"/>
        <v>1.5516375387558816E-2</v>
      </c>
      <c r="U85" s="301">
        <f t="shared" si="5"/>
        <v>1.5436669990385043E-2</v>
      </c>
      <c r="V85" s="301">
        <f t="shared" si="5"/>
        <v>1.4603655511045146E-2</v>
      </c>
      <c r="W85" s="301">
        <f t="shared" si="5"/>
        <v>1.4824681042346641E-2</v>
      </c>
      <c r="DA85" s="67"/>
    </row>
    <row r="86" spans="1:105" ht="12" customHeight="1" x14ac:dyDescent="0.3">
      <c r="A86" s="202" t="s">
        <v>93</v>
      </c>
      <c r="B86" s="235">
        <f t="shared" ref="B86:W86" si="6">IF(B$7=0,0,B$7/B$5)</f>
        <v>2.3739636626598677E-2</v>
      </c>
      <c r="C86" s="235">
        <f t="shared" si="6"/>
        <v>2.4363868172603945E-2</v>
      </c>
      <c r="D86" s="235">
        <f t="shared" si="6"/>
        <v>2.3722985178262528E-2</v>
      </c>
      <c r="E86" s="235">
        <f t="shared" si="6"/>
        <v>1.8391012733307888E-2</v>
      </c>
      <c r="F86" s="235">
        <f t="shared" si="6"/>
        <v>1.7610260006621938E-2</v>
      </c>
      <c r="G86" s="235">
        <f t="shared" si="6"/>
        <v>1.8237855738408353E-2</v>
      </c>
      <c r="H86" s="235">
        <f t="shared" si="6"/>
        <v>1.9113392892720339E-2</v>
      </c>
      <c r="I86" s="235">
        <f t="shared" si="6"/>
        <v>1.9454693737700677E-2</v>
      </c>
      <c r="J86" s="235">
        <f t="shared" si="6"/>
        <v>1.9393189073801019E-2</v>
      </c>
      <c r="K86" s="235">
        <f t="shared" si="6"/>
        <v>1.8562736255991519E-2</v>
      </c>
      <c r="L86" s="235">
        <f t="shared" si="6"/>
        <v>1.7129084693350786E-2</v>
      </c>
      <c r="M86" s="235">
        <f t="shared" si="6"/>
        <v>1.8943075002669136E-2</v>
      </c>
      <c r="N86" s="235">
        <f t="shared" si="6"/>
        <v>1.8747492770682623E-2</v>
      </c>
      <c r="O86" s="235">
        <f t="shared" si="6"/>
        <v>1.857609668363441E-2</v>
      </c>
      <c r="P86" s="235">
        <f t="shared" si="6"/>
        <v>1.8484083163690841E-2</v>
      </c>
      <c r="Q86" s="235">
        <f t="shared" si="6"/>
        <v>1.8016564941645417E-2</v>
      </c>
      <c r="R86" s="235">
        <f t="shared" si="6"/>
        <v>1.8323900031485135E-2</v>
      </c>
      <c r="S86" s="235">
        <f t="shared" si="6"/>
        <v>1.8256045588062566E-2</v>
      </c>
      <c r="T86" s="235">
        <f t="shared" si="6"/>
        <v>1.8102437952151947E-2</v>
      </c>
      <c r="U86" s="235">
        <f t="shared" si="6"/>
        <v>1.8009448322115883E-2</v>
      </c>
      <c r="V86" s="235">
        <f t="shared" si="6"/>
        <v>1.7037598096219332E-2</v>
      </c>
      <c r="W86" s="235">
        <f t="shared" si="6"/>
        <v>1.729546121607109E-2</v>
      </c>
      <c r="DA86" s="174"/>
    </row>
    <row r="87" spans="1:105" ht="12" customHeight="1" x14ac:dyDescent="0.3">
      <c r="A87" s="202" t="s">
        <v>94</v>
      </c>
      <c r="B87" s="235">
        <f t="shared" ref="B87:W87" si="7">IF(B$8=0,0,B$8/B$5)</f>
        <v>5.4262026575082688E-2</v>
      </c>
      <c r="C87" s="235">
        <f t="shared" si="7"/>
        <v>5.5688841537380442E-2</v>
      </c>
      <c r="D87" s="235">
        <f t="shared" si="7"/>
        <v>5.4223966121742934E-2</v>
      </c>
      <c r="E87" s="235">
        <f t="shared" si="7"/>
        <v>4.2036600533275167E-2</v>
      </c>
      <c r="F87" s="235">
        <f t="shared" si="7"/>
        <v>4.025202287227872E-2</v>
      </c>
      <c r="G87" s="235">
        <f t="shared" si="7"/>
        <v>4.1686527402076241E-2</v>
      </c>
      <c r="H87" s="235">
        <f t="shared" si="7"/>
        <v>4.368775518336078E-2</v>
      </c>
      <c r="I87" s="235">
        <f t="shared" si="7"/>
        <v>4.4467871400458693E-2</v>
      </c>
      <c r="J87" s="235">
        <f t="shared" si="7"/>
        <v>4.4327289311545177E-2</v>
      </c>
      <c r="K87" s="235">
        <f t="shared" si="7"/>
        <v>4.2429111442266333E-2</v>
      </c>
      <c r="L87" s="235">
        <f t="shared" si="7"/>
        <v>3.9152193584801792E-2</v>
      </c>
      <c r="M87" s="235">
        <f t="shared" si="7"/>
        <v>4.3298457148958032E-2</v>
      </c>
      <c r="N87" s="235">
        <f t="shared" si="7"/>
        <v>4.2851412047274558E-2</v>
      </c>
      <c r="O87" s="235">
        <f t="shared" si="7"/>
        <v>4.2459649562592947E-2</v>
      </c>
      <c r="P87" s="235">
        <f t="shared" si="7"/>
        <v>4.2249332945579067E-2</v>
      </c>
      <c r="Q87" s="235">
        <f t="shared" si="7"/>
        <v>4.1180719866618094E-2</v>
      </c>
      <c r="R87" s="235">
        <f t="shared" si="7"/>
        <v>4.1883200071966033E-2</v>
      </c>
      <c r="S87" s="235">
        <f t="shared" si="7"/>
        <v>4.1728104201285858E-2</v>
      </c>
      <c r="T87" s="235">
        <f t="shared" si="7"/>
        <v>4.1377001033490166E-2</v>
      </c>
      <c r="U87" s="235">
        <f t="shared" si="7"/>
        <v>4.1164453307693444E-2</v>
      </c>
      <c r="V87" s="235">
        <f t="shared" si="7"/>
        <v>3.8943081362787041E-2</v>
      </c>
      <c r="W87" s="235">
        <f t="shared" si="7"/>
        <v>3.9532482779591045E-2</v>
      </c>
      <c r="DA87" s="174"/>
    </row>
    <row r="88" spans="1:105" ht="12" customHeight="1" x14ac:dyDescent="0.3">
      <c r="A88" s="202" t="s">
        <v>95</v>
      </c>
      <c r="B88" s="235">
        <f t="shared" ref="B88:W88" si="8">IF(B$9=0,0,B$9/B$5)</f>
        <v>4.0696519931312E-2</v>
      </c>
      <c r="C88" s="235">
        <f t="shared" si="8"/>
        <v>4.1766631153035326E-2</v>
      </c>
      <c r="D88" s="235">
        <f t="shared" si="8"/>
        <v>4.0667974591307179E-2</v>
      </c>
      <c r="E88" s="235">
        <f t="shared" si="8"/>
        <v>3.1527450399956379E-2</v>
      </c>
      <c r="F88" s="235">
        <f t="shared" si="8"/>
        <v>3.0189017154209047E-2</v>
      </c>
      <c r="G88" s="235">
        <f t="shared" si="8"/>
        <v>3.1264895551557183E-2</v>
      </c>
      <c r="H88" s="235">
        <f t="shared" si="8"/>
        <v>3.2765816387520574E-2</v>
      </c>
      <c r="I88" s="235">
        <f t="shared" si="8"/>
        <v>3.3350903550344015E-2</v>
      </c>
      <c r="J88" s="235">
        <f t="shared" si="8"/>
        <v>3.3245466983658885E-2</v>
      </c>
      <c r="K88" s="235">
        <f t="shared" si="8"/>
        <v>3.1821833581699745E-2</v>
      </c>
      <c r="L88" s="235">
        <f t="shared" si="8"/>
        <v>2.9364145188601348E-2</v>
      </c>
      <c r="M88" s="235">
        <f t="shared" si="8"/>
        <v>3.2473842861718519E-2</v>
      </c>
      <c r="N88" s="235">
        <f t="shared" si="8"/>
        <v>3.2138559035455913E-2</v>
      </c>
      <c r="O88" s="235">
        <f t="shared" si="8"/>
        <v>3.184473717194472E-2</v>
      </c>
      <c r="P88" s="235">
        <f t="shared" si="8"/>
        <v>3.1686999709184288E-2</v>
      </c>
      <c r="Q88" s="235">
        <f t="shared" si="8"/>
        <v>3.0885539899963572E-2</v>
      </c>
      <c r="R88" s="235">
        <f t="shared" si="8"/>
        <v>3.1412400053974512E-2</v>
      </c>
      <c r="S88" s="235">
        <f t="shared" si="8"/>
        <v>3.1296078150964392E-2</v>
      </c>
      <c r="T88" s="235">
        <f t="shared" si="8"/>
        <v>3.1032750775117631E-2</v>
      </c>
      <c r="U88" s="235">
        <f t="shared" si="8"/>
        <v>3.087333998077009E-2</v>
      </c>
      <c r="V88" s="235">
        <f t="shared" si="8"/>
        <v>2.9207311022090288E-2</v>
      </c>
      <c r="W88" s="235">
        <f t="shared" si="8"/>
        <v>2.9649362084693282E-2</v>
      </c>
      <c r="DA88" s="174"/>
    </row>
    <row r="89" spans="1:105" ht="12" customHeight="1" x14ac:dyDescent="0.3">
      <c r="A89" s="56" t="s">
        <v>96</v>
      </c>
      <c r="B89" s="302">
        <f t="shared" ref="B89:W89" si="9">IF(B$10=0,0,B$10/B$5)</f>
        <v>2.3541514258793115E-2</v>
      </c>
      <c r="C89" s="302">
        <f t="shared" si="9"/>
        <v>2.4376523072477219E-2</v>
      </c>
      <c r="D89" s="302">
        <f t="shared" si="9"/>
        <v>2.3475638643677802E-2</v>
      </c>
      <c r="E89" s="302">
        <f t="shared" si="9"/>
        <v>2.0063737991399707E-2</v>
      </c>
      <c r="F89" s="302">
        <f t="shared" si="9"/>
        <v>1.9878053378284591E-2</v>
      </c>
      <c r="G89" s="302">
        <f t="shared" si="9"/>
        <v>1.9986235945708496E-2</v>
      </c>
      <c r="H89" s="302">
        <f t="shared" si="9"/>
        <v>2.0171542178500153E-2</v>
      </c>
      <c r="I89" s="302">
        <f t="shared" si="9"/>
        <v>2.0272407422730922E-2</v>
      </c>
      <c r="J89" s="302">
        <f t="shared" si="9"/>
        <v>2.0214014398169996E-2</v>
      </c>
      <c r="K89" s="302">
        <f t="shared" si="9"/>
        <v>2.0029306483297482E-2</v>
      </c>
      <c r="L89" s="302">
        <f t="shared" si="9"/>
        <v>1.9864690127053195E-2</v>
      </c>
      <c r="M89" s="302">
        <f t="shared" si="9"/>
        <v>2.0142527615583057E-2</v>
      </c>
      <c r="N89" s="302">
        <f t="shared" si="9"/>
        <v>2.0107191325429451E-2</v>
      </c>
      <c r="O89" s="302">
        <f t="shared" si="9"/>
        <v>2.009963518798227E-2</v>
      </c>
      <c r="P89" s="302">
        <f t="shared" si="9"/>
        <v>2.0162804493539192E-2</v>
      </c>
      <c r="Q89" s="302">
        <f t="shared" si="9"/>
        <v>2.0171547216878489E-2</v>
      </c>
      <c r="R89" s="302">
        <f t="shared" si="9"/>
        <v>2.0306911320994946E-2</v>
      </c>
      <c r="S89" s="302">
        <f t="shared" si="9"/>
        <v>2.0319552745533286E-2</v>
      </c>
      <c r="T89" s="302">
        <f t="shared" si="9"/>
        <v>2.0269777033093531E-2</v>
      </c>
      <c r="U89" s="302">
        <f t="shared" si="9"/>
        <v>2.0305710311420144E-2</v>
      </c>
      <c r="V89" s="302">
        <f t="shared" si="9"/>
        <v>2.0268664110151515E-2</v>
      </c>
      <c r="W89" s="302">
        <f t="shared" si="9"/>
        <v>2.0057987548670733E-2</v>
      </c>
      <c r="DA89" s="68"/>
    </row>
    <row r="90" spans="1:105" ht="12" customHeight="1" x14ac:dyDescent="0.3">
      <c r="A90" s="203" t="s">
        <v>2149</v>
      </c>
      <c r="B90" s="303">
        <f t="shared" ref="B90:W90" si="10">IF(B$16=0,0,B$16/B$5)</f>
        <v>6.7817897191579254E-2</v>
      </c>
      <c r="C90" s="303">
        <f t="shared" si="10"/>
        <v>6.9209767735196895E-2</v>
      </c>
      <c r="D90" s="303">
        <f t="shared" si="10"/>
        <v>6.7780048230565715E-2</v>
      </c>
      <c r="E90" s="303">
        <f t="shared" si="10"/>
        <v>6.1388897026574081E-2</v>
      </c>
      <c r="F90" s="303">
        <f t="shared" si="10"/>
        <v>6.1078939867792031E-2</v>
      </c>
      <c r="G90" s="303">
        <f t="shared" si="10"/>
        <v>6.1204853292587839E-2</v>
      </c>
      <c r="H90" s="303">
        <f t="shared" si="10"/>
        <v>6.1617846062892639E-2</v>
      </c>
      <c r="I90" s="303">
        <f t="shared" si="10"/>
        <v>6.1843611420696956E-2</v>
      </c>
      <c r="J90" s="303">
        <f t="shared" si="10"/>
        <v>6.1793212910927445E-2</v>
      </c>
      <c r="K90" s="303">
        <f t="shared" si="10"/>
        <v>6.128984719426487E-2</v>
      </c>
      <c r="L90" s="303">
        <f t="shared" si="10"/>
        <v>6.0748573245003726E-2</v>
      </c>
      <c r="M90" s="303">
        <f t="shared" si="10"/>
        <v>6.1403301642411354E-2</v>
      </c>
      <c r="N90" s="303">
        <f t="shared" si="10"/>
        <v>6.1260421008845121E-2</v>
      </c>
      <c r="O90" s="303">
        <f t="shared" si="10"/>
        <v>6.1144932556361949E-2</v>
      </c>
      <c r="P90" s="303">
        <f t="shared" si="10"/>
        <v>6.1079894202649691E-2</v>
      </c>
      <c r="Q90" s="303">
        <f t="shared" si="10"/>
        <v>6.087546857914844E-2</v>
      </c>
      <c r="R90" s="303">
        <f t="shared" si="10"/>
        <v>6.1026578390125374E-2</v>
      </c>
      <c r="S90" s="303">
        <f t="shared" si="10"/>
        <v>6.0995557070450165E-2</v>
      </c>
      <c r="T90" s="303">
        <f t="shared" si="10"/>
        <v>6.0940619928872425E-2</v>
      </c>
      <c r="U90" s="303">
        <f t="shared" si="10"/>
        <v>6.0908409907168275E-2</v>
      </c>
      <c r="V90" s="303">
        <f t="shared" si="10"/>
        <v>6.0702235627232183E-2</v>
      </c>
      <c r="W90" s="303">
        <f t="shared" si="10"/>
        <v>6.0686296967791091E-2</v>
      </c>
      <c r="DA90" s="175"/>
    </row>
    <row r="91" spans="1:105" ht="12" customHeight="1" x14ac:dyDescent="0.3">
      <c r="A91" s="62" t="s">
        <v>2150</v>
      </c>
      <c r="B91" s="304">
        <f t="shared" ref="B91:W91" si="11">IF(B$17=0,0,B$17/B$5)</f>
        <v>1.9314270262094441E-2</v>
      </c>
      <c r="C91" s="304">
        <f t="shared" si="11"/>
        <v>1.7376137221655322E-2</v>
      </c>
      <c r="D91" s="304">
        <f t="shared" si="11"/>
        <v>1.9376241872692181E-2</v>
      </c>
      <c r="E91" s="304">
        <f t="shared" si="11"/>
        <v>3.8277680585626077E-2</v>
      </c>
      <c r="F91" s="304">
        <f t="shared" si="11"/>
        <v>4.0362527063241227E-2</v>
      </c>
      <c r="G91" s="304">
        <f t="shared" si="11"/>
        <v>3.7986324469986441E-2</v>
      </c>
      <c r="H91" s="304">
        <f t="shared" si="11"/>
        <v>3.4746498891870231E-2</v>
      </c>
      <c r="I91" s="304">
        <f t="shared" si="11"/>
        <v>3.3332417056255663E-2</v>
      </c>
      <c r="J91" s="304">
        <f t="shared" si="11"/>
        <v>3.357314115248413E-2</v>
      </c>
      <c r="K91" s="304">
        <f t="shared" si="11"/>
        <v>3.6505653935351955E-2</v>
      </c>
      <c r="L91" s="304">
        <f t="shared" si="11"/>
        <v>4.0923037952212693E-2</v>
      </c>
      <c r="M91" s="304">
        <f t="shared" si="11"/>
        <v>3.4137146041974861E-2</v>
      </c>
      <c r="N91" s="304">
        <f t="shared" si="11"/>
        <v>3.4742654268988586E-2</v>
      </c>
      <c r="O91" s="304">
        <f t="shared" si="11"/>
        <v>3.5265210908865134E-2</v>
      </c>
      <c r="P91" s="304">
        <f t="shared" si="11"/>
        <v>3.5522359864771869E-2</v>
      </c>
      <c r="Q91" s="304">
        <f t="shared" si="11"/>
        <v>3.7372848339889984E-2</v>
      </c>
      <c r="R91" s="304">
        <f t="shared" si="11"/>
        <v>3.639729818412548E-2</v>
      </c>
      <c r="S91" s="304">
        <f t="shared" si="11"/>
        <v>3.6655585194812414E-2</v>
      </c>
      <c r="T91" s="304">
        <f t="shared" si="11"/>
        <v>3.7281301553367507E-2</v>
      </c>
      <c r="U91" s="304">
        <f t="shared" si="11"/>
        <v>3.7653085193151935E-2</v>
      </c>
      <c r="V91" s="304">
        <f t="shared" si="11"/>
        <v>4.1190939901482142E-2</v>
      </c>
      <c r="W91" s="304">
        <f t="shared" si="11"/>
        <v>4.004140022908264E-2</v>
      </c>
      <c r="DA91" s="72"/>
    </row>
    <row r="92" spans="1:105" ht="12" customHeight="1" x14ac:dyDescent="0.3">
      <c r="A92" s="62" t="s">
        <v>2157</v>
      </c>
      <c r="B92" s="304">
        <f t="shared" ref="B92:W92" si="12">IF(B$23=0,0,B$23/B$5)</f>
        <v>4.6875766132232335E-2</v>
      </c>
      <c r="C92" s="304">
        <f t="shared" si="12"/>
        <v>5.0162965267420173E-2</v>
      </c>
      <c r="D92" s="304">
        <f t="shared" si="12"/>
        <v>4.6777087374221253E-2</v>
      </c>
      <c r="E92" s="304">
        <f t="shared" si="12"/>
        <v>2.1850118424949747E-2</v>
      </c>
      <c r="F92" s="304">
        <f t="shared" si="12"/>
        <v>1.9508852118382443E-2</v>
      </c>
      <c r="G92" s="304">
        <f t="shared" si="12"/>
        <v>2.1967933000539112E-2</v>
      </c>
      <c r="H92" s="304">
        <f t="shared" si="12"/>
        <v>2.5560714515521579E-2</v>
      </c>
      <c r="I92" s="304">
        <f t="shared" si="12"/>
        <v>2.7177158222427535E-2</v>
      </c>
      <c r="J92" s="304">
        <f t="shared" si="12"/>
        <v>2.6890253079096964E-2</v>
      </c>
      <c r="K92" s="304">
        <f t="shared" si="12"/>
        <v>2.351131991564492E-2</v>
      </c>
      <c r="L92" s="304">
        <f t="shared" si="12"/>
        <v>1.8650969485246988E-2</v>
      </c>
      <c r="M92" s="304">
        <f t="shared" si="12"/>
        <v>2.596720188596776E-2</v>
      </c>
      <c r="N92" s="304">
        <f t="shared" si="12"/>
        <v>2.5232224378438306E-2</v>
      </c>
      <c r="O92" s="304">
        <f t="shared" si="12"/>
        <v>2.4605932160619019E-2</v>
      </c>
      <c r="P92" s="304">
        <f t="shared" si="12"/>
        <v>2.4290054349510454E-2</v>
      </c>
      <c r="Q92" s="304">
        <f t="shared" si="12"/>
        <v>2.2267198643259913E-2</v>
      </c>
      <c r="R92" s="304">
        <f t="shared" si="12"/>
        <v>2.3372784203840914E-2</v>
      </c>
      <c r="S92" s="304">
        <f t="shared" si="12"/>
        <v>2.3088128749599177E-2</v>
      </c>
      <c r="T92" s="304">
        <f t="shared" si="12"/>
        <v>2.2418008344500216E-2</v>
      </c>
      <c r="U92" s="304">
        <f t="shared" si="12"/>
        <v>2.2020391114785536E-2</v>
      </c>
      <c r="V92" s="304">
        <f t="shared" si="12"/>
        <v>1.8343003284866429E-2</v>
      </c>
      <c r="W92" s="304">
        <f t="shared" si="12"/>
        <v>1.945892225532073E-2</v>
      </c>
      <c r="DA92" s="72"/>
    </row>
    <row r="93" spans="1:105" ht="12" customHeight="1" x14ac:dyDescent="0.3">
      <c r="A93" s="62" t="s">
        <v>2159</v>
      </c>
      <c r="B93" s="304">
        <f t="shared" ref="B93:W93" si="13">IF(B$24=0,0,B$24/B$5)</f>
        <v>1.6278607972524798E-3</v>
      </c>
      <c r="C93" s="304">
        <f t="shared" si="13"/>
        <v>1.6706652461214125E-3</v>
      </c>
      <c r="D93" s="304">
        <f t="shared" si="13"/>
        <v>1.6267189836522875E-3</v>
      </c>
      <c r="E93" s="304">
        <f t="shared" si="13"/>
        <v>1.2610980159982548E-3</v>
      </c>
      <c r="F93" s="304">
        <f t="shared" si="13"/>
        <v>1.2075606861683609E-3</v>
      </c>
      <c r="G93" s="304">
        <f t="shared" si="13"/>
        <v>1.2505958220622871E-3</v>
      </c>
      <c r="H93" s="304">
        <f t="shared" si="13"/>
        <v>1.3106326555008235E-3</v>
      </c>
      <c r="I93" s="304">
        <f t="shared" si="13"/>
        <v>1.3340361420137602E-3</v>
      </c>
      <c r="J93" s="304">
        <f t="shared" si="13"/>
        <v>1.329818679346355E-3</v>
      </c>
      <c r="K93" s="304">
        <f t="shared" si="13"/>
        <v>1.2728733432679897E-3</v>
      </c>
      <c r="L93" s="304">
        <f t="shared" si="13"/>
        <v>1.1745658075440538E-3</v>
      </c>
      <c r="M93" s="304">
        <f t="shared" si="13"/>
        <v>1.2989537144687407E-3</v>
      </c>
      <c r="N93" s="304">
        <f t="shared" si="13"/>
        <v>1.285542361418236E-3</v>
      </c>
      <c r="O93" s="304">
        <f t="shared" si="13"/>
        <v>1.2737894868777887E-3</v>
      </c>
      <c r="P93" s="304">
        <f t="shared" si="13"/>
        <v>1.2674799883673712E-3</v>
      </c>
      <c r="Q93" s="304">
        <f t="shared" si="13"/>
        <v>1.2354215959985428E-3</v>
      </c>
      <c r="R93" s="304">
        <f t="shared" si="13"/>
        <v>1.2564960021589804E-3</v>
      </c>
      <c r="S93" s="304">
        <f t="shared" si="13"/>
        <v>1.2518431260385757E-3</v>
      </c>
      <c r="T93" s="304">
        <f t="shared" si="13"/>
        <v>1.2413100310047049E-3</v>
      </c>
      <c r="U93" s="304">
        <f t="shared" si="13"/>
        <v>1.2349335992308033E-3</v>
      </c>
      <c r="V93" s="304">
        <f t="shared" si="13"/>
        <v>1.1682924408836111E-3</v>
      </c>
      <c r="W93" s="304">
        <f t="shared" si="13"/>
        <v>1.1859744833877311E-3</v>
      </c>
      <c r="DA93" s="72"/>
    </row>
    <row r="94" spans="1:105" ht="12" customHeight="1" x14ac:dyDescent="0.3">
      <c r="A94" s="203" t="s">
        <v>2161</v>
      </c>
      <c r="B94" s="303">
        <f t="shared" ref="B94:W94" si="14">IF(B$25=0,0,B$25/B$5)</f>
        <v>5.6514914326316071E-2</v>
      </c>
      <c r="C94" s="303">
        <f t="shared" si="14"/>
        <v>5.7674806445997422E-2</v>
      </c>
      <c r="D94" s="303">
        <f t="shared" si="14"/>
        <v>5.6483373525471441E-2</v>
      </c>
      <c r="E94" s="303">
        <f t="shared" si="14"/>
        <v>5.1157414188811728E-2</v>
      </c>
      <c r="F94" s="303">
        <f t="shared" si="14"/>
        <v>5.0899116556493373E-2</v>
      </c>
      <c r="G94" s="303">
        <f t="shared" si="14"/>
        <v>5.1004044410489877E-2</v>
      </c>
      <c r="H94" s="303">
        <f t="shared" si="14"/>
        <v>5.1348205052410535E-2</v>
      </c>
      <c r="I94" s="303">
        <f t="shared" si="14"/>
        <v>5.1536342850580827E-2</v>
      </c>
      <c r="J94" s="303">
        <f t="shared" si="14"/>
        <v>5.1494344092439547E-2</v>
      </c>
      <c r="K94" s="303">
        <f t="shared" si="14"/>
        <v>5.1074872661887386E-2</v>
      </c>
      <c r="L94" s="303">
        <f t="shared" si="14"/>
        <v>5.0623811037503096E-2</v>
      </c>
      <c r="M94" s="303">
        <f t="shared" si="14"/>
        <v>5.1169418035342806E-2</v>
      </c>
      <c r="N94" s="303">
        <f t="shared" si="14"/>
        <v>5.1050350840704271E-2</v>
      </c>
      <c r="O94" s="303">
        <f t="shared" si="14"/>
        <v>5.0954110463634947E-2</v>
      </c>
      <c r="P94" s="303">
        <f t="shared" si="14"/>
        <v>5.0899911835541399E-2</v>
      </c>
      <c r="Q94" s="303">
        <f t="shared" si="14"/>
        <v>5.072955714929038E-2</v>
      </c>
      <c r="R94" s="303">
        <f t="shared" si="14"/>
        <v>5.0855481991771159E-2</v>
      </c>
      <c r="S94" s="303">
        <f t="shared" si="14"/>
        <v>5.0829630892041795E-2</v>
      </c>
      <c r="T94" s="303">
        <f t="shared" si="14"/>
        <v>5.078384994072703E-2</v>
      </c>
      <c r="U94" s="303">
        <f t="shared" si="14"/>
        <v>5.0757008255973575E-2</v>
      </c>
      <c r="V94" s="303">
        <f t="shared" si="14"/>
        <v>5.0585196356026825E-2</v>
      </c>
      <c r="W94" s="303">
        <f t="shared" si="14"/>
        <v>5.0571914139825924E-2</v>
      </c>
      <c r="DA94" s="175"/>
    </row>
    <row r="95" spans="1:105" ht="12" customHeight="1" x14ac:dyDescent="0.3">
      <c r="A95" s="62" t="s">
        <v>2162</v>
      </c>
      <c r="B95" s="304">
        <f t="shared" ref="B95:W95" si="15">IF(B$26=0,0,B$26/B$5)</f>
        <v>1.609522521841204E-2</v>
      </c>
      <c r="C95" s="304">
        <f t="shared" si="15"/>
        <v>1.4480114351379424E-2</v>
      </c>
      <c r="D95" s="304">
        <f t="shared" si="15"/>
        <v>1.6146868227243486E-2</v>
      </c>
      <c r="E95" s="304">
        <f t="shared" si="15"/>
        <v>3.1898067154688403E-2</v>
      </c>
      <c r="F95" s="304">
        <f t="shared" si="15"/>
        <v>3.3635439219367701E-2</v>
      </c>
      <c r="G95" s="304">
        <f t="shared" si="15"/>
        <v>3.1655270391655381E-2</v>
      </c>
      <c r="H95" s="304">
        <f t="shared" si="15"/>
        <v>2.8955415743225198E-2</v>
      </c>
      <c r="I95" s="304">
        <f t="shared" si="15"/>
        <v>2.7777014213546402E-2</v>
      </c>
      <c r="J95" s="304">
        <f t="shared" si="15"/>
        <v>2.7977617627070114E-2</v>
      </c>
      <c r="K95" s="304">
        <f t="shared" si="15"/>
        <v>3.0421378279459958E-2</v>
      </c>
      <c r="L95" s="304">
        <f t="shared" si="15"/>
        <v>3.4102531626843902E-2</v>
      </c>
      <c r="M95" s="304">
        <f t="shared" si="15"/>
        <v>2.8447621701645727E-2</v>
      </c>
      <c r="N95" s="304">
        <f t="shared" si="15"/>
        <v>2.8952211890823819E-2</v>
      </c>
      <c r="O95" s="304">
        <f t="shared" si="15"/>
        <v>2.9387675757387609E-2</v>
      </c>
      <c r="P95" s="304">
        <f t="shared" si="15"/>
        <v>2.9601966553976553E-2</v>
      </c>
      <c r="Q95" s="304">
        <f t="shared" si="15"/>
        <v>3.1144040283241671E-2</v>
      </c>
      <c r="R95" s="304">
        <f t="shared" si="15"/>
        <v>3.0331081820104574E-2</v>
      </c>
      <c r="S95" s="304">
        <f t="shared" si="15"/>
        <v>3.0546320995677001E-2</v>
      </c>
      <c r="T95" s="304">
        <f t="shared" si="15"/>
        <v>3.106775129447293E-2</v>
      </c>
      <c r="U95" s="304">
        <f t="shared" si="15"/>
        <v>3.1377570994293287E-2</v>
      </c>
      <c r="V95" s="304">
        <f t="shared" si="15"/>
        <v>3.4325783251235115E-2</v>
      </c>
      <c r="W95" s="304">
        <f t="shared" si="15"/>
        <v>3.3367833524235536E-2</v>
      </c>
      <c r="DA95" s="72"/>
    </row>
    <row r="96" spans="1:105" ht="12" customHeight="1" x14ac:dyDescent="0.3">
      <c r="A96" s="62" t="s">
        <v>2169</v>
      </c>
      <c r="B96" s="304">
        <f t="shared" ref="B96:W96" si="16">IF(B$32=0,0,B$32/B$5)</f>
        <v>3.9063138443526962E-2</v>
      </c>
      <c r="C96" s="304">
        <f t="shared" si="16"/>
        <v>4.1802471056183489E-2</v>
      </c>
      <c r="D96" s="304">
        <f t="shared" si="16"/>
        <v>3.8980906145184381E-2</v>
      </c>
      <c r="E96" s="304">
        <f t="shared" si="16"/>
        <v>1.8208432020791455E-2</v>
      </c>
      <c r="F96" s="304">
        <f t="shared" si="16"/>
        <v>1.6257376765318708E-2</v>
      </c>
      <c r="G96" s="304">
        <f t="shared" si="16"/>
        <v>1.8306610833782593E-2</v>
      </c>
      <c r="H96" s="304">
        <f t="shared" si="16"/>
        <v>2.1300595429601318E-2</v>
      </c>
      <c r="I96" s="304">
        <f t="shared" si="16"/>
        <v>2.2647631852022954E-2</v>
      </c>
      <c r="J96" s="304">
        <f t="shared" si="16"/>
        <v>2.2408544232580808E-2</v>
      </c>
      <c r="K96" s="304">
        <f t="shared" si="16"/>
        <v>1.9592766596370773E-2</v>
      </c>
      <c r="L96" s="304">
        <f t="shared" si="16"/>
        <v>1.5542474571039152E-2</v>
      </c>
      <c r="M96" s="304">
        <f t="shared" si="16"/>
        <v>2.1639334904973131E-2</v>
      </c>
      <c r="N96" s="304">
        <f t="shared" si="16"/>
        <v>2.1026853648698593E-2</v>
      </c>
      <c r="O96" s="304">
        <f t="shared" si="16"/>
        <v>2.0504943467182513E-2</v>
      </c>
      <c r="P96" s="304">
        <f t="shared" si="16"/>
        <v>2.024171195792537E-2</v>
      </c>
      <c r="Q96" s="304">
        <f t="shared" si="16"/>
        <v>1.8555998869383267E-2</v>
      </c>
      <c r="R96" s="304">
        <f t="shared" si="16"/>
        <v>1.9477320169867432E-2</v>
      </c>
      <c r="S96" s="304">
        <f t="shared" si="16"/>
        <v>1.9240107291332652E-2</v>
      </c>
      <c r="T96" s="304">
        <f t="shared" si="16"/>
        <v>1.8681673620416849E-2</v>
      </c>
      <c r="U96" s="304">
        <f t="shared" si="16"/>
        <v>1.835032592898795E-2</v>
      </c>
      <c r="V96" s="304">
        <f t="shared" si="16"/>
        <v>1.5285836070722024E-2</v>
      </c>
      <c r="W96" s="304">
        <f t="shared" si="16"/>
        <v>1.6215768546100615E-2</v>
      </c>
      <c r="DA96" s="72"/>
    </row>
    <row r="97" spans="1:105" ht="12" customHeight="1" x14ac:dyDescent="0.3">
      <c r="A97" s="62" t="s">
        <v>2171</v>
      </c>
      <c r="B97" s="304">
        <f t="shared" ref="B97:W97" si="17">IF(B$33=0,0,B$33/B$5)</f>
        <v>1.3565506643770668E-3</v>
      </c>
      <c r="C97" s="304">
        <f t="shared" si="17"/>
        <v>1.3922210384345109E-3</v>
      </c>
      <c r="D97" s="304">
        <f t="shared" si="17"/>
        <v>1.3555991530435729E-3</v>
      </c>
      <c r="E97" s="304">
        <f t="shared" si="17"/>
        <v>1.0509150133318787E-3</v>
      </c>
      <c r="F97" s="304">
        <f t="shared" si="17"/>
        <v>1.006300571806968E-3</v>
      </c>
      <c r="G97" s="304">
        <f t="shared" si="17"/>
        <v>1.0421631850519061E-3</v>
      </c>
      <c r="H97" s="304">
        <f t="shared" si="17"/>
        <v>1.0921938795840193E-3</v>
      </c>
      <c r="I97" s="304">
        <f t="shared" si="17"/>
        <v>1.1116967850114668E-3</v>
      </c>
      <c r="J97" s="304">
        <f t="shared" si="17"/>
        <v>1.1081822327886294E-3</v>
      </c>
      <c r="K97" s="304">
        <f t="shared" si="17"/>
        <v>1.0607277860566584E-3</v>
      </c>
      <c r="L97" s="304">
        <f t="shared" si="17"/>
        <v>9.7880483962004537E-4</v>
      </c>
      <c r="M97" s="304">
        <f t="shared" si="17"/>
        <v>1.0824614287239509E-3</v>
      </c>
      <c r="N97" s="304">
        <f t="shared" si="17"/>
        <v>1.0712853011818641E-3</v>
      </c>
      <c r="O97" s="304">
        <f t="shared" si="17"/>
        <v>1.0614912390648236E-3</v>
      </c>
      <c r="P97" s="304">
        <f t="shared" si="17"/>
        <v>1.0562333236394765E-3</v>
      </c>
      <c r="Q97" s="304">
        <f t="shared" si="17"/>
        <v>1.0295179966654522E-3</v>
      </c>
      <c r="R97" s="304">
        <f t="shared" si="17"/>
        <v>1.047080001799151E-3</v>
      </c>
      <c r="S97" s="304">
        <f t="shared" si="17"/>
        <v>1.0432026050321468E-3</v>
      </c>
      <c r="T97" s="304">
        <f t="shared" si="17"/>
        <v>1.0344250258372541E-3</v>
      </c>
      <c r="U97" s="304">
        <f t="shared" si="17"/>
        <v>1.0291113326923364E-3</v>
      </c>
      <c r="V97" s="304">
        <f t="shared" si="17"/>
        <v>9.7357703406967633E-4</v>
      </c>
      <c r="W97" s="304">
        <f t="shared" si="17"/>
        <v>9.88312069489776E-4</v>
      </c>
      <c r="DA97" s="72"/>
    </row>
    <row r="98" spans="1:105" ht="12" customHeight="1" x14ac:dyDescent="0.3">
      <c r="A98" s="203" t="s">
        <v>2173</v>
      </c>
      <c r="B98" s="303">
        <f t="shared" ref="B98:W98" si="18">IF(B$34=0,0,B$34/B$5)</f>
        <v>0.40823825579065998</v>
      </c>
      <c r="C98" s="303">
        <f t="shared" si="18"/>
        <v>0.39762056387403572</v>
      </c>
      <c r="D98" s="303">
        <f t="shared" si="18"/>
        <v>0.40855296592060736</v>
      </c>
      <c r="E98" s="303">
        <f t="shared" si="18"/>
        <v>0.48809948488284849</v>
      </c>
      <c r="F98" s="303">
        <f t="shared" si="18"/>
        <v>0.49876870173910876</v>
      </c>
      <c r="G98" s="303">
        <f t="shared" si="18"/>
        <v>0.49059306914594325</v>
      </c>
      <c r="H98" s="303">
        <f t="shared" si="18"/>
        <v>0.47878360706503165</v>
      </c>
      <c r="I98" s="303">
        <f t="shared" si="18"/>
        <v>0.47410031120444646</v>
      </c>
      <c r="J98" s="303">
        <f t="shared" si="18"/>
        <v>0.47498016859614428</v>
      </c>
      <c r="K98" s="303">
        <f t="shared" si="18"/>
        <v>0.48640324835650778</v>
      </c>
      <c r="L98" s="303">
        <f t="shared" si="18"/>
        <v>0.50566251526819028</v>
      </c>
      <c r="M98" s="303">
        <f t="shared" si="18"/>
        <v>0.48161379698680967</v>
      </c>
      <c r="N98" s="303">
        <f t="shared" si="18"/>
        <v>0.48434998395751927</v>
      </c>
      <c r="O98" s="303">
        <f t="shared" si="18"/>
        <v>0.48672442145329869</v>
      </c>
      <c r="P98" s="303">
        <f t="shared" si="18"/>
        <v>0.48795148405071859</v>
      </c>
      <c r="Q98" s="303">
        <f t="shared" si="18"/>
        <v>0.4941074021643907</v>
      </c>
      <c r="R98" s="303">
        <f t="shared" si="18"/>
        <v>0.48983972394565439</v>
      </c>
      <c r="S98" s="303">
        <f t="shared" si="18"/>
        <v>0.49072758607360289</v>
      </c>
      <c r="T98" s="303">
        <f t="shared" si="18"/>
        <v>0.49277035729953733</v>
      </c>
      <c r="U98" s="303">
        <f t="shared" si="18"/>
        <v>0.49395019633306969</v>
      </c>
      <c r="V98" s="303">
        <f t="shared" si="18"/>
        <v>0.50652736339468762</v>
      </c>
      <c r="W98" s="303">
        <f t="shared" si="18"/>
        <v>0.50356052384603389</v>
      </c>
      <c r="DA98" s="175"/>
    </row>
    <row r="99" spans="1:105" ht="12" customHeight="1" x14ac:dyDescent="0.3">
      <c r="A99" s="203" t="s">
        <v>2185</v>
      </c>
      <c r="B99" s="303">
        <f t="shared" ref="B99:W99" si="19">IF(B$45=0,0,B$45/B$5)</f>
        <v>8.6350619647766455E-2</v>
      </c>
      <c r="C99" s="303">
        <f t="shared" si="19"/>
        <v>8.5250643642046695E-2</v>
      </c>
      <c r="D99" s="303">
        <f t="shared" si="19"/>
        <v>8.6384931212126093E-2</v>
      </c>
      <c r="E99" s="303">
        <f t="shared" si="19"/>
        <v>9.4021074051989978E-2</v>
      </c>
      <c r="F99" s="303">
        <f t="shared" si="19"/>
        <v>9.4785282542680913E-2</v>
      </c>
      <c r="G99" s="303">
        <f t="shared" si="19"/>
        <v>9.4040907206328753E-2</v>
      </c>
      <c r="H99" s="303">
        <f t="shared" si="19"/>
        <v>9.2977248286564007E-2</v>
      </c>
      <c r="I99" s="303">
        <f t="shared" si="19"/>
        <v>9.2519688654356599E-2</v>
      </c>
      <c r="J99" s="303">
        <f t="shared" si="19"/>
        <v>9.2596844969520697E-2</v>
      </c>
      <c r="K99" s="303">
        <f t="shared" si="19"/>
        <v>9.3597916769772069E-2</v>
      </c>
      <c r="L99" s="303">
        <f t="shared" si="19"/>
        <v>9.5082226822139557E-2</v>
      </c>
      <c r="M99" s="303">
        <f t="shared" si="19"/>
        <v>9.2949721752450851E-2</v>
      </c>
      <c r="N99" s="303">
        <f t="shared" si="19"/>
        <v>9.3161272361010794E-2</v>
      </c>
      <c r="O99" s="303">
        <f t="shared" si="19"/>
        <v>9.3345002269147881E-2</v>
      </c>
      <c r="P99" s="303">
        <f t="shared" si="19"/>
        <v>9.3431447176628352E-2</v>
      </c>
      <c r="Q99" s="303">
        <f t="shared" si="19"/>
        <v>9.399658071721409E-2</v>
      </c>
      <c r="R99" s="303">
        <f t="shared" si="19"/>
        <v>9.365671177179126E-2</v>
      </c>
      <c r="S99" s="303">
        <f t="shared" si="19"/>
        <v>9.3735890688370821E-2</v>
      </c>
      <c r="T99" s="303">
        <f t="shared" si="19"/>
        <v>9.3929208952935522E-2</v>
      </c>
      <c r="U99" s="303">
        <f t="shared" si="19"/>
        <v>9.4037865374167112E-2</v>
      </c>
      <c r="V99" s="303">
        <f t="shared" si="19"/>
        <v>9.5118565259150106E-2</v>
      </c>
      <c r="W99" s="303">
        <f t="shared" si="19"/>
        <v>9.4818289577732404E-2</v>
      </c>
      <c r="DA99" s="175"/>
    </row>
    <row r="100" spans="1:105" ht="12" customHeight="1" x14ac:dyDescent="0.3">
      <c r="A100" s="62" t="s">
        <v>2186</v>
      </c>
      <c r="B100" s="304">
        <f t="shared" ref="B100:W100" si="20">IF(B$46=0,0,B$46/B$5)</f>
        <v>3.4938610708595864E-2</v>
      </c>
      <c r="C100" s="304">
        <f t="shared" si="20"/>
        <v>3.4029907520600255E-2</v>
      </c>
      <c r="D100" s="304">
        <f t="shared" si="20"/>
        <v>3.4965544820135634E-2</v>
      </c>
      <c r="E100" s="304">
        <f t="shared" si="20"/>
        <v>4.1773443932537423E-2</v>
      </c>
      <c r="F100" s="304">
        <f t="shared" si="20"/>
        <v>4.2487102545187193E-2</v>
      </c>
      <c r="G100" s="304">
        <f t="shared" si="20"/>
        <v>4.1754405720677255E-2</v>
      </c>
      <c r="H100" s="304">
        <f t="shared" si="20"/>
        <v>4.0736230656441469E-2</v>
      </c>
      <c r="I100" s="304">
        <f t="shared" si="20"/>
        <v>4.0302164759059352E-2</v>
      </c>
      <c r="J100" s="304">
        <f t="shared" si="20"/>
        <v>4.0372493072682133E-2</v>
      </c>
      <c r="K100" s="304">
        <f t="shared" si="20"/>
        <v>4.1314398784661706E-2</v>
      </c>
      <c r="L100" s="304">
        <f t="shared" si="20"/>
        <v>4.272988130550285E-2</v>
      </c>
      <c r="M100" s="304">
        <f t="shared" si="20"/>
        <v>4.0661343042007553E-2</v>
      </c>
      <c r="N100" s="304">
        <f t="shared" si="20"/>
        <v>4.0855641619525956E-2</v>
      </c>
      <c r="O100" s="304">
        <f t="shared" si="20"/>
        <v>4.1025943073151425E-2</v>
      </c>
      <c r="P100" s="304">
        <f t="shared" si="20"/>
        <v>4.1108622488007319E-2</v>
      </c>
      <c r="Q100" s="304">
        <f t="shared" si="20"/>
        <v>4.1660315275998859E-2</v>
      </c>
      <c r="R100" s="304">
        <f t="shared" si="20"/>
        <v>4.1345248575114457E-2</v>
      </c>
      <c r="S100" s="304">
        <f t="shared" si="20"/>
        <v>4.1422880920644979E-2</v>
      </c>
      <c r="T100" s="304">
        <f t="shared" si="20"/>
        <v>4.1610324326587372E-2</v>
      </c>
      <c r="U100" s="304">
        <f t="shared" si="20"/>
        <v>4.1719528951306338E-2</v>
      </c>
      <c r="V100" s="304">
        <f t="shared" si="20"/>
        <v>4.278814551419656E-2</v>
      </c>
      <c r="W100" s="304">
        <f t="shared" si="20"/>
        <v>4.246431495378121E-2</v>
      </c>
      <c r="DA100" s="72"/>
    </row>
    <row r="101" spans="1:105" ht="12" customHeight="1" x14ac:dyDescent="0.3">
      <c r="A101" s="62" t="s">
        <v>2193</v>
      </c>
      <c r="B101" s="304">
        <f t="shared" ref="B101:W101" si="21">IF(B$52=0,0,B$52/B$5)</f>
        <v>2.9503715709480956E-2</v>
      </c>
      <c r="C101" s="304">
        <f t="shared" si="21"/>
        <v>2.8736366350729087E-2</v>
      </c>
      <c r="D101" s="304">
        <f t="shared" si="21"/>
        <v>2.9526460070336762E-2</v>
      </c>
      <c r="E101" s="304">
        <f t="shared" si="21"/>
        <v>3.5275352654142722E-2</v>
      </c>
      <c r="F101" s="304">
        <f t="shared" si="21"/>
        <v>3.6046425762811203E-2</v>
      </c>
      <c r="G101" s="304">
        <f t="shared" si="21"/>
        <v>3.5455566047063222E-2</v>
      </c>
      <c r="H101" s="304">
        <f t="shared" si="21"/>
        <v>3.4602086474840636E-2</v>
      </c>
      <c r="I101" s="304">
        <f t="shared" si="21"/>
        <v>3.4263620817362055E-2</v>
      </c>
      <c r="J101" s="304">
        <f t="shared" si="21"/>
        <v>3.4327208837302191E-2</v>
      </c>
      <c r="K101" s="304">
        <f t="shared" si="21"/>
        <v>3.5152764240295349E-2</v>
      </c>
      <c r="L101" s="304">
        <f t="shared" si="21"/>
        <v>3.6544647356772986E-2</v>
      </c>
      <c r="M101" s="304">
        <f t="shared" si="21"/>
        <v>3.4806626636551492E-2</v>
      </c>
      <c r="N101" s="304">
        <f t="shared" si="21"/>
        <v>3.500437312739775E-2</v>
      </c>
      <c r="O101" s="304">
        <f t="shared" si="21"/>
        <v>3.5175975685099552E-2</v>
      </c>
      <c r="P101" s="304">
        <f t="shared" si="21"/>
        <v>3.5264656511843497E-2</v>
      </c>
      <c r="Q101" s="304">
        <f t="shared" si="21"/>
        <v>3.5709549795068164E-2</v>
      </c>
      <c r="R101" s="304">
        <f t="shared" si="21"/>
        <v>3.5401121167620522E-2</v>
      </c>
      <c r="S101" s="304">
        <f t="shared" si="21"/>
        <v>3.5465287696456668E-2</v>
      </c>
      <c r="T101" s="304">
        <f t="shared" si="21"/>
        <v>3.5612920459076498E-2</v>
      </c>
      <c r="U101" s="304">
        <f t="shared" si="21"/>
        <v>3.5698188399879531E-2</v>
      </c>
      <c r="V101" s="304">
        <f t="shared" si="21"/>
        <v>3.6607150644728269E-2</v>
      </c>
      <c r="W101" s="304">
        <f t="shared" si="21"/>
        <v>3.6392734701691312E-2</v>
      </c>
      <c r="DA101" s="72"/>
    </row>
    <row r="102" spans="1:105" ht="12" customHeight="1" x14ac:dyDescent="0.3">
      <c r="A102" s="62" t="s">
        <v>2205</v>
      </c>
      <c r="B102" s="304">
        <f t="shared" ref="B102:W102" si="22">IF(B$63=0,0,B$63/B$5)</f>
        <v>6.4436156557910688E-3</v>
      </c>
      <c r="C102" s="304">
        <f t="shared" si="22"/>
        <v>6.6130499325639264E-3</v>
      </c>
      <c r="D102" s="304">
        <f t="shared" si="22"/>
        <v>6.4390959769569716E-3</v>
      </c>
      <c r="E102" s="304">
        <f t="shared" si="22"/>
        <v>4.9918463133264259E-3</v>
      </c>
      <c r="F102" s="304">
        <f t="shared" si="22"/>
        <v>4.7799277160830963E-3</v>
      </c>
      <c r="G102" s="304">
        <f t="shared" si="22"/>
        <v>4.9502751289965535E-3</v>
      </c>
      <c r="H102" s="304">
        <f t="shared" si="22"/>
        <v>5.1879209280240937E-3</v>
      </c>
      <c r="I102" s="304">
        <f t="shared" si="22"/>
        <v>5.2805597288044697E-3</v>
      </c>
      <c r="J102" s="304">
        <f t="shared" si="22"/>
        <v>5.2638656057459911E-3</v>
      </c>
      <c r="K102" s="304">
        <f t="shared" si="22"/>
        <v>5.0384569837691262E-3</v>
      </c>
      <c r="L102" s="304">
        <f t="shared" si="22"/>
        <v>4.6493229881952132E-3</v>
      </c>
      <c r="M102" s="304">
        <f t="shared" si="22"/>
        <v>5.1416917864387643E-3</v>
      </c>
      <c r="N102" s="304">
        <f t="shared" si="22"/>
        <v>5.0886051806138524E-3</v>
      </c>
      <c r="O102" s="304">
        <f t="shared" si="22"/>
        <v>5.0420833855579113E-3</v>
      </c>
      <c r="P102" s="304">
        <f t="shared" si="22"/>
        <v>5.0171082872875116E-3</v>
      </c>
      <c r="Q102" s="304">
        <f t="shared" si="22"/>
        <v>4.8902104841608996E-3</v>
      </c>
      <c r="R102" s="304">
        <f t="shared" si="22"/>
        <v>4.9736300085459649E-3</v>
      </c>
      <c r="S102" s="304">
        <f t="shared" si="22"/>
        <v>4.9552123739026958E-3</v>
      </c>
      <c r="T102" s="304">
        <f t="shared" si="22"/>
        <v>4.9135188727269579E-3</v>
      </c>
      <c r="U102" s="304">
        <f t="shared" si="22"/>
        <v>4.8882788302885968E-3</v>
      </c>
      <c r="V102" s="304">
        <f t="shared" si="22"/>
        <v>4.6244909118309616E-3</v>
      </c>
      <c r="W102" s="304">
        <f t="shared" si="22"/>
        <v>4.6944823300764374E-3</v>
      </c>
      <c r="DA102" s="72"/>
    </row>
    <row r="103" spans="1:105" ht="12" customHeight="1" x14ac:dyDescent="0.3">
      <c r="A103" s="62" t="s">
        <v>2207</v>
      </c>
      <c r="B103" s="304">
        <f t="shared" ref="B103:W103" si="23">IF(B$64=0,0,B$64/B$5)</f>
        <v>1.2887231311582138E-2</v>
      </c>
      <c r="C103" s="304">
        <f t="shared" si="23"/>
        <v>1.3226099865127853E-2</v>
      </c>
      <c r="D103" s="304">
        <f t="shared" si="23"/>
        <v>1.2878191953913943E-2</v>
      </c>
      <c r="E103" s="304">
        <f t="shared" si="23"/>
        <v>9.9836926266528483E-3</v>
      </c>
      <c r="F103" s="304">
        <f t="shared" si="23"/>
        <v>9.5598554321661908E-3</v>
      </c>
      <c r="G103" s="304">
        <f t="shared" si="23"/>
        <v>9.9005502579931088E-3</v>
      </c>
      <c r="H103" s="304">
        <f t="shared" si="23"/>
        <v>1.0375841856048189E-2</v>
      </c>
      <c r="I103" s="304">
        <f t="shared" si="23"/>
        <v>1.0561119457608941E-2</v>
      </c>
      <c r="J103" s="304">
        <f t="shared" si="23"/>
        <v>1.0527731211491987E-2</v>
      </c>
      <c r="K103" s="304">
        <f t="shared" si="23"/>
        <v>1.0076913967538247E-2</v>
      </c>
      <c r="L103" s="304">
        <f t="shared" si="23"/>
        <v>9.2986459763904263E-3</v>
      </c>
      <c r="M103" s="304">
        <f t="shared" si="23"/>
        <v>1.0283383572877525E-2</v>
      </c>
      <c r="N103" s="304">
        <f t="shared" si="23"/>
        <v>1.0177210361227708E-2</v>
      </c>
      <c r="O103" s="304">
        <f t="shared" si="23"/>
        <v>1.0084166771115823E-2</v>
      </c>
      <c r="P103" s="304">
        <f t="shared" si="23"/>
        <v>1.0034216574575023E-2</v>
      </c>
      <c r="Q103" s="304">
        <f t="shared" si="23"/>
        <v>9.7804209683217992E-3</v>
      </c>
      <c r="R103" s="304">
        <f t="shared" si="23"/>
        <v>9.9472600170919297E-3</v>
      </c>
      <c r="S103" s="304">
        <f t="shared" si="23"/>
        <v>9.9104247478053898E-3</v>
      </c>
      <c r="T103" s="304">
        <f t="shared" si="23"/>
        <v>9.8270377454539159E-3</v>
      </c>
      <c r="U103" s="304">
        <f t="shared" si="23"/>
        <v>9.7765576605771971E-3</v>
      </c>
      <c r="V103" s="304">
        <f t="shared" si="23"/>
        <v>9.2489818236619233E-3</v>
      </c>
      <c r="W103" s="304">
        <f t="shared" si="23"/>
        <v>9.3889646601528747E-3</v>
      </c>
      <c r="DA103" s="72"/>
    </row>
    <row r="104" spans="1:105" ht="12" customHeight="1" x14ac:dyDescent="0.3">
      <c r="A104" s="62" t="s">
        <v>2209</v>
      </c>
      <c r="B104" s="304">
        <f t="shared" ref="B104:W104" si="24">IF(B$65=0,0,B$65/B$5)</f>
        <v>2.5774462623164274E-3</v>
      </c>
      <c r="C104" s="304">
        <f t="shared" si="24"/>
        <v>2.6452199730255701E-3</v>
      </c>
      <c r="D104" s="304">
        <f t="shared" si="24"/>
        <v>2.5756383907827875E-3</v>
      </c>
      <c r="E104" s="304">
        <f t="shared" si="24"/>
        <v>1.9967385253305703E-3</v>
      </c>
      <c r="F104" s="304">
        <f t="shared" si="24"/>
        <v>1.911971086433239E-3</v>
      </c>
      <c r="G104" s="304">
        <f t="shared" si="24"/>
        <v>1.9801100515986218E-3</v>
      </c>
      <c r="H104" s="304">
        <f t="shared" si="24"/>
        <v>2.0751683712096369E-3</v>
      </c>
      <c r="I104" s="304">
        <f t="shared" si="24"/>
        <v>2.1122238915217873E-3</v>
      </c>
      <c r="J104" s="304">
        <f t="shared" si="24"/>
        <v>2.1055462422983969E-3</v>
      </c>
      <c r="K104" s="304">
        <f t="shared" si="24"/>
        <v>2.0153827935076511E-3</v>
      </c>
      <c r="L104" s="304">
        <f t="shared" si="24"/>
        <v>1.8597291952780859E-3</v>
      </c>
      <c r="M104" s="304">
        <f t="shared" si="24"/>
        <v>2.0566767145755067E-3</v>
      </c>
      <c r="N104" s="304">
        <f t="shared" si="24"/>
        <v>2.0354420722455409E-3</v>
      </c>
      <c r="O104" s="304">
        <f t="shared" si="24"/>
        <v>2.0168333542231647E-3</v>
      </c>
      <c r="P104" s="304">
        <f t="shared" si="24"/>
        <v>2.0068433149150054E-3</v>
      </c>
      <c r="Q104" s="304">
        <f t="shared" si="24"/>
        <v>1.9560841936643591E-3</v>
      </c>
      <c r="R104" s="304">
        <f t="shared" si="24"/>
        <v>1.9894520034183859E-3</v>
      </c>
      <c r="S104" s="304">
        <f t="shared" si="24"/>
        <v>1.9820849495610785E-3</v>
      </c>
      <c r="T104" s="304">
        <f t="shared" si="24"/>
        <v>1.965407549090783E-3</v>
      </c>
      <c r="U104" s="304">
        <f t="shared" si="24"/>
        <v>1.9553115321154389E-3</v>
      </c>
      <c r="V104" s="304">
        <f t="shared" si="24"/>
        <v>1.8497963647323846E-3</v>
      </c>
      <c r="W104" s="304">
        <f t="shared" si="24"/>
        <v>1.8777929320305743E-3</v>
      </c>
      <c r="DA104" s="72"/>
    </row>
    <row r="105" spans="1:105" ht="12" customHeight="1" x14ac:dyDescent="0.3">
      <c r="A105" s="203" t="s">
        <v>2211</v>
      </c>
      <c r="B105" s="303">
        <f t="shared" ref="B105:W105" si="25">IF(B$66=0,0,B$66/B$5)</f>
        <v>0.10335990080055434</v>
      </c>
      <c r="C105" s="303">
        <f t="shared" si="25"/>
        <v>0.10500723925877165</v>
      </c>
      <c r="D105" s="303">
        <f t="shared" si="25"/>
        <v>0.10332442916177738</v>
      </c>
      <c r="E105" s="303">
        <f t="shared" si="25"/>
        <v>8.8359445810382034E-2</v>
      </c>
      <c r="F105" s="303">
        <f t="shared" si="25"/>
        <v>8.6039367776169037E-2</v>
      </c>
      <c r="G105" s="303">
        <f t="shared" si="25"/>
        <v>8.7900774015766431E-2</v>
      </c>
      <c r="H105" s="303">
        <f t="shared" si="25"/>
        <v>9.0457184136943411E-2</v>
      </c>
      <c r="I105" s="303">
        <f t="shared" si="25"/>
        <v>9.1429011839589472E-2</v>
      </c>
      <c r="J105" s="303">
        <f t="shared" si="25"/>
        <v>9.128131007519244E-2</v>
      </c>
      <c r="K105" s="303">
        <f t="shared" si="25"/>
        <v>8.8856243260834203E-2</v>
      </c>
      <c r="L105" s="303">
        <f t="shared" si="25"/>
        <v>8.4619520700502215E-2</v>
      </c>
      <c r="M105" s="303">
        <f t="shared" si="25"/>
        <v>8.9900436067396089E-2</v>
      </c>
      <c r="N105" s="303">
        <f t="shared" si="25"/>
        <v>8.9344053624044975E-2</v>
      </c>
      <c r="O105" s="303">
        <f t="shared" si="25"/>
        <v>8.8840284605998521E-2</v>
      </c>
      <c r="P105" s="303">
        <f t="shared" si="25"/>
        <v>8.8568020390594054E-2</v>
      </c>
      <c r="Q105" s="303">
        <f t="shared" si="25"/>
        <v>8.721865713787251E-2</v>
      </c>
      <c r="R105" s="303">
        <f t="shared" si="25"/>
        <v>8.8123212642555779E-2</v>
      </c>
      <c r="S105" s="303">
        <f t="shared" si="25"/>
        <v>8.792691042512743E-2</v>
      </c>
      <c r="T105" s="303">
        <f t="shared" si="25"/>
        <v>8.7485969753707898E-2</v>
      </c>
      <c r="U105" s="303">
        <f t="shared" si="25"/>
        <v>8.7216219411638138E-2</v>
      </c>
      <c r="V105" s="303">
        <f t="shared" si="25"/>
        <v>8.437884637911669E-2</v>
      </c>
      <c r="W105" s="303">
        <f t="shared" si="25"/>
        <v>8.5124955459646753E-2</v>
      </c>
      <c r="DA105" s="175"/>
    </row>
    <row r="106" spans="1:105" ht="12" customHeight="1" x14ac:dyDescent="0.3">
      <c r="A106" s="62" t="s">
        <v>2212</v>
      </c>
      <c r="B106" s="304">
        <f t="shared" ref="B106:W106" si="26">IF(B$67=0,0,B$67/B$5)</f>
        <v>1.3804797046690027E-2</v>
      </c>
      <c r="C106" s="304">
        <f t="shared" si="26"/>
        <v>1.3387968204752809E-2</v>
      </c>
      <c r="D106" s="304">
        <f t="shared" si="26"/>
        <v>1.3823958733344563E-2</v>
      </c>
      <c r="E106" s="304">
        <f t="shared" si="26"/>
        <v>1.6642123418994789E-2</v>
      </c>
      <c r="F106" s="304">
        <f t="shared" si="26"/>
        <v>1.6939327915944834E-2</v>
      </c>
      <c r="G106" s="304">
        <f t="shared" si="26"/>
        <v>1.6691418818404205E-2</v>
      </c>
      <c r="H106" s="304">
        <f t="shared" si="26"/>
        <v>1.6310694569363616E-2</v>
      </c>
      <c r="I106" s="304">
        <f t="shared" si="26"/>
        <v>1.6138657671843897E-2</v>
      </c>
      <c r="J106" s="304">
        <f t="shared" si="26"/>
        <v>1.6196599182315096E-2</v>
      </c>
      <c r="K106" s="304">
        <f t="shared" si="26"/>
        <v>1.6554405428704309E-2</v>
      </c>
      <c r="L106" s="304">
        <f t="shared" si="26"/>
        <v>1.7128168742418601E-2</v>
      </c>
      <c r="M106" s="304">
        <f t="shared" si="26"/>
        <v>1.6318051516361683E-2</v>
      </c>
      <c r="N106" s="304">
        <f t="shared" si="26"/>
        <v>1.6416446243941396E-2</v>
      </c>
      <c r="O106" s="304">
        <f t="shared" si="26"/>
        <v>1.6486801524692538E-2</v>
      </c>
      <c r="P106" s="304">
        <f t="shared" si="26"/>
        <v>1.6523403010767421E-2</v>
      </c>
      <c r="Q106" s="304">
        <f t="shared" si="26"/>
        <v>1.6744450191370854E-2</v>
      </c>
      <c r="R106" s="304">
        <f t="shared" si="26"/>
        <v>1.6619663697362352E-2</v>
      </c>
      <c r="S106" s="304">
        <f t="shared" si="26"/>
        <v>1.6651363117772211E-2</v>
      </c>
      <c r="T106" s="304">
        <f t="shared" si="26"/>
        <v>1.6726121208665116E-2</v>
      </c>
      <c r="U106" s="304">
        <f t="shared" si="26"/>
        <v>1.6769333194952458E-2</v>
      </c>
      <c r="V106" s="304">
        <f t="shared" si="26"/>
        <v>1.7199426668188481E-2</v>
      </c>
      <c r="W106" s="304">
        <f t="shared" si="26"/>
        <v>1.7073530954194355E-2</v>
      </c>
      <c r="DA106" s="72"/>
    </row>
    <row r="107" spans="1:105" ht="12" customHeight="1" x14ac:dyDescent="0.3">
      <c r="A107" s="62" t="s">
        <v>2214</v>
      </c>
      <c r="B107" s="304">
        <f t="shared" ref="B107:W107" si="27">IF(B$68=0,0,B$68/B$5)</f>
        <v>5.5574866156363019E-3</v>
      </c>
      <c r="C107" s="304">
        <f t="shared" si="27"/>
        <v>5.4129443541539582E-3</v>
      </c>
      <c r="D107" s="304">
        <f t="shared" si="27"/>
        <v>5.5617708719747933E-3</v>
      </c>
      <c r="E107" s="304">
        <f t="shared" si="27"/>
        <v>6.6446647658772971E-3</v>
      </c>
      <c r="F107" s="304">
        <f t="shared" si="27"/>
        <v>6.789908453936737E-3</v>
      </c>
      <c r="G107" s="304">
        <f t="shared" si="27"/>
        <v>6.6786107789481956E-3</v>
      </c>
      <c r="H107" s="304">
        <f t="shared" si="27"/>
        <v>6.5178445437372931E-3</v>
      </c>
      <c r="I107" s="304">
        <f t="shared" si="27"/>
        <v>6.4540892398355114E-3</v>
      </c>
      <c r="J107" s="304">
        <f t="shared" si="27"/>
        <v>6.4660670386053947E-3</v>
      </c>
      <c r="K107" s="304">
        <f t="shared" si="27"/>
        <v>6.6215733195016165E-3</v>
      </c>
      <c r="L107" s="304">
        <f t="shared" si="27"/>
        <v>6.8837562888104248E-3</v>
      </c>
      <c r="M107" s="304">
        <f t="shared" si="27"/>
        <v>6.5563728844473682E-3</v>
      </c>
      <c r="N107" s="304">
        <f t="shared" si="27"/>
        <v>6.5936215309225672E-3</v>
      </c>
      <c r="O107" s="304">
        <f t="shared" si="27"/>
        <v>6.6259455584121024E-3</v>
      </c>
      <c r="P107" s="304">
        <f t="shared" si="27"/>
        <v>6.6426499800702424E-3</v>
      </c>
      <c r="Q107" s="304">
        <f t="shared" si="27"/>
        <v>6.726452592976829E-3</v>
      </c>
      <c r="R107" s="304">
        <f t="shared" si="27"/>
        <v>6.6683552337900159E-3</v>
      </c>
      <c r="S107" s="304">
        <f t="shared" si="27"/>
        <v>6.6804420037646951E-3</v>
      </c>
      <c r="T107" s="304">
        <f t="shared" si="27"/>
        <v>6.7082509452000031E-3</v>
      </c>
      <c r="U107" s="304">
        <f t="shared" si="27"/>
        <v>6.7243124963761924E-3</v>
      </c>
      <c r="V107" s="304">
        <f t="shared" si="27"/>
        <v>6.8955297613338554E-3</v>
      </c>
      <c r="W107" s="304">
        <f t="shared" si="27"/>
        <v>6.8551411626454548E-3</v>
      </c>
      <c r="DA107" s="72"/>
    </row>
    <row r="108" spans="1:105" ht="12" customHeight="1" x14ac:dyDescent="0.3">
      <c r="A108" s="62" t="s">
        <v>2226</v>
      </c>
      <c r="B108" s="304">
        <f t="shared" ref="B108:W108" si="28">IF(B$79=0,0,B$79/B$5)</f>
        <v>8.3997617138227995E-2</v>
      </c>
      <c r="C108" s="304">
        <f t="shared" si="28"/>
        <v>8.6206326699864888E-2</v>
      </c>
      <c r="D108" s="304">
        <f t="shared" si="28"/>
        <v>8.3938699556458024E-2</v>
      </c>
      <c r="E108" s="304">
        <f t="shared" si="28"/>
        <v>6.5072657625509955E-2</v>
      </c>
      <c r="F108" s="304">
        <f t="shared" si="28"/>
        <v>6.231013140628746E-2</v>
      </c>
      <c r="G108" s="304">
        <f t="shared" si="28"/>
        <v>6.4530744418414027E-2</v>
      </c>
      <c r="H108" s="304">
        <f t="shared" si="28"/>
        <v>6.7628645023842499E-2</v>
      </c>
      <c r="I108" s="304">
        <f t="shared" si="28"/>
        <v>6.8836264927910062E-2</v>
      </c>
      <c r="J108" s="304">
        <f t="shared" si="28"/>
        <v>6.8618643854271952E-2</v>
      </c>
      <c r="K108" s="304">
        <f t="shared" si="28"/>
        <v>6.5680264512628289E-2</v>
      </c>
      <c r="L108" s="304">
        <f t="shared" si="28"/>
        <v>6.0607595669273186E-2</v>
      </c>
      <c r="M108" s="304">
        <f t="shared" si="28"/>
        <v>6.7026011666587032E-2</v>
      </c>
      <c r="N108" s="304">
        <f t="shared" si="28"/>
        <v>6.6333985849181015E-2</v>
      </c>
      <c r="O108" s="304">
        <f t="shared" si="28"/>
        <v>6.5727537522893884E-2</v>
      </c>
      <c r="P108" s="304">
        <f t="shared" si="28"/>
        <v>6.5401967399756386E-2</v>
      </c>
      <c r="Q108" s="304">
        <f t="shared" si="28"/>
        <v>6.3747754353524824E-2</v>
      </c>
      <c r="R108" s="304">
        <f t="shared" si="28"/>
        <v>6.4835193711403408E-2</v>
      </c>
      <c r="S108" s="304">
        <f t="shared" si="28"/>
        <v>6.4595105303590528E-2</v>
      </c>
      <c r="T108" s="304">
        <f t="shared" si="28"/>
        <v>6.4051597599842788E-2</v>
      </c>
      <c r="U108" s="304">
        <f t="shared" si="28"/>
        <v>6.3722573720309483E-2</v>
      </c>
      <c r="V108" s="304">
        <f t="shared" si="28"/>
        <v>6.0283889949594362E-2</v>
      </c>
      <c r="W108" s="304">
        <f t="shared" si="28"/>
        <v>6.119628334280694E-2</v>
      </c>
      <c r="DA108" s="72"/>
    </row>
    <row r="109" spans="1:105" ht="12" customHeight="1" x14ac:dyDescent="0.3">
      <c r="A109" s="41" t="s">
        <v>2228</v>
      </c>
      <c r="B109" s="237">
        <f t="shared" ref="B109:W109" si="29">IF(B$80=0,0,B$80/B$5)</f>
        <v>0.11513045488568166</v>
      </c>
      <c r="C109" s="237">
        <f t="shared" si="29"/>
        <v>0.11815779953193692</v>
      </c>
      <c r="D109" s="237">
        <f t="shared" si="29"/>
        <v>0.11504970011880802</v>
      </c>
      <c r="E109" s="237">
        <f t="shared" si="29"/>
        <v>8.9191157181476591E-2</v>
      </c>
      <c r="F109" s="237">
        <f t="shared" si="29"/>
        <v>8.5404729529257373E-2</v>
      </c>
      <c r="G109" s="237">
        <f t="shared" si="29"/>
        <v>8.8448389515355288E-2</v>
      </c>
      <c r="H109" s="237">
        <f t="shared" si="29"/>
        <v>9.2694494560295729E-2</v>
      </c>
      <c r="I109" s="237">
        <f t="shared" si="29"/>
        <v>9.4349706143923226E-2</v>
      </c>
      <c r="J109" s="237">
        <f t="shared" si="29"/>
        <v>9.4051426096771029E-2</v>
      </c>
      <c r="K109" s="237">
        <f t="shared" si="29"/>
        <v>9.0023967202628563E-2</v>
      </c>
      <c r="L109" s="237">
        <f t="shared" si="29"/>
        <v>8.307116673855322E-2</v>
      </c>
      <c r="M109" s="237">
        <f t="shared" si="29"/>
        <v>9.1868501455801679E-2</v>
      </c>
      <c r="N109" s="237">
        <f t="shared" si="29"/>
        <v>9.0919983511304786E-2</v>
      </c>
      <c r="O109" s="237">
        <f t="shared" si="29"/>
        <v>9.0088761459431593E-2</v>
      </c>
      <c r="P109" s="237">
        <f t="shared" si="29"/>
        <v>8.9642522177282358E-2</v>
      </c>
      <c r="Q109" s="237">
        <f t="shared" si="29"/>
        <v>8.737519237699698E-2</v>
      </c>
      <c r="R109" s="237">
        <f t="shared" si="29"/>
        <v>8.8865679752693938E-2</v>
      </c>
      <c r="S109" s="237">
        <f t="shared" si="29"/>
        <v>8.8536605089078263E-2</v>
      </c>
      <c r="T109" s="237">
        <f t="shared" si="29"/>
        <v>8.7791651942807761E-2</v>
      </c>
      <c r="U109" s="237">
        <f t="shared" si="29"/>
        <v>8.7340678805598593E-2</v>
      </c>
      <c r="V109" s="237">
        <f t="shared" si="29"/>
        <v>8.2627482881493408E-2</v>
      </c>
      <c r="W109" s="237">
        <f t="shared" si="29"/>
        <v>8.3878045337597323E-2</v>
      </c>
      <c r="DA109" s="97"/>
    </row>
    <row r="110" spans="1:105" ht="12" customHeight="1" x14ac:dyDescent="0.3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3">
      <c r="A111" s="32" t="s">
        <v>54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3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3">
      <c r="A113" s="35" t="s">
        <v>24</v>
      </c>
      <c r="B113" s="322">
        <f t="shared" ref="B113:W113" si="30">SUM(B$114:B$124)</f>
        <v>131.72035485426713</v>
      </c>
      <c r="C113" s="322">
        <f t="shared" si="30"/>
        <v>132.34820639613687</v>
      </c>
      <c r="D113" s="322">
        <f t="shared" si="30"/>
        <v>134.73373251597138</v>
      </c>
      <c r="E113" s="322">
        <f t="shared" si="30"/>
        <v>135.57751785122881</v>
      </c>
      <c r="F113" s="322">
        <f t="shared" si="30"/>
        <v>133.02735034434656</v>
      </c>
      <c r="G113" s="322">
        <f t="shared" si="30"/>
        <v>128.34525323083122</v>
      </c>
      <c r="H113" s="322">
        <f t="shared" si="30"/>
        <v>123.50731403339451</v>
      </c>
      <c r="I113" s="322">
        <f t="shared" si="30"/>
        <v>122.96907071933956</v>
      </c>
      <c r="J113" s="322">
        <f t="shared" si="30"/>
        <v>122.4214284253169</v>
      </c>
      <c r="K113" s="322">
        <f t="shared" si="30"/>
        <v>117.70082574774825</v>
      </c>
      <c r="L113" s="322">
        <f t="shared" si="30"/>
        <v>120.69507732794622</v>
      </c>
      <c r="M113" s="322">
        <f t="shared" si="30"/>
        <v>120.22046502565037</v>
      </c>
      <c r="N113" s="322">
        <f t="shared" si="30"/>
        <v>121.12449855869647</v>
      </c>
      <c r="O113" s="322">
        <f t="shared" si="30"/>
        <v>119.04107083791192</v>
      </c>
      <c r="P113" s="322">
        <f t="shared" si="30"/>
        <v>117.45295381773013</v>
      </c>
      <c r="Q113" s="322">
        <f t="shared" si="30"/>
        <v>115.43606639028955</v>
      </c>
      <c r="R113" s="322">
        <f t="shared" si="30"/>
        <v>116.98693683766245</v>
      </c>
      <c r="S113" s="322">
        <f t="shared" si="30"/>
        <v>117.23636786090441</v>
      </c>
      <c r="T113" s="322">
        <f t="shared" si="30"/>
        <v>118.42965025500145</v>
      </c>
      <c r="U113" s="322">
        <f t="shared" si="30"/>
        <v>115.68138546140528</v>
      </c>
      <c r="V113" s="322">
        <f t="shared" si="30"/>
        <v>117.22826197195214</v>
      </c>
      <c r="W113" s="322">
        <f t="shared" si="30"/>
        <v>125.73916970369707</v>
      </c>
      <c r="DA113" s="95"/>
    </row>
    <row r="114" spans="1:105" ht="12" customHeight="1" x14ac:dyDescent="0.3">
      <c r="A114" s="55" t="s">
        <v>92</v>
      </c>
      <c r="B114" s="332">
        <f>IF(B$6=0,0,B$6/FBT!B$5*1000)</f>
        <v>2.6802800233430868</v>
      </c>
      <c r="C114" s="332">
        <f>IF(C$6=0,0,C$6/FBT!C$5*1000)</f>
        <v>2.7638693601566202</v>
      </c>
      <c r="D114" s="332">
        <f>IF(D$6=0,0,D$6/FBT!D$5*1000)</f>
        <v>2.7396740052757518</v>
      </c>
      <c r="E114" s="332">
        <f>IF(E$6=0,0,E$6/FBT!E$5*1000)</f>
        <v>2.1372067347019073</v>
      </c>
      <c r="F114" s="332">
        <f>IF(F$6=0,0,F$6/FBT!F$5*1000)</f>
        <v>2.0079824807622275</v>
      </c>
      <c r="G114" s="332">
        <f>IF(G$6=0,0,G$6/FBT!G$5*1000)</f>
        <v>2.0063504684000462</v>
      </c>
      <c r="H114" s="332">
        <f>IF(H$6=0,0,H$6/FBT!H$5*1000)</f>
        <v>2.0234089870670244</v>
      </c>
      <c r="I114" s="332">
        <f>IF(I$6=0,0,I$6/FBT!I$5*1000)</f>
        <v>2.0505648086180637</v>
      </c>
      <c r="J114" s="332">
        <f>IF(J$6=0,0,J$6/FBT!J$5*1000)</f>
        <v>2.0349787784031159</v>
      </c>
      <c r="K114" s="332">
        <f>IF(K$6=0,0,K$6/FBT!K$5*1000)</f>
        <v>1.8727280446867429</v>
      </c>
      <c r="L114" s="332">
        <f>IF(L$6=0,0,L$6/FBT!L$5*1000)</f>
        <v>1.77205388710364</v>
      </c>
      <c r="M114" s="332">
        <f>IF(M$6=0,0,M$6/FBT!M$5*1000)</f>
        <v>1.9520102450028476</v>
      </c>
      <c r="N114" s="332">
        <f>IF(N$6=0,0,N$6/FBT!N$5*1000)</f>
        <v>1.9463834237843309</v>
      </c>
      <c r="O114" s="332">
        <f>IF(O$6=0,0,O$6/FBT!O$5*1000)</f>
        <v>1.8954158067500779</v>
      </c>
      <c r="P114" s="332">
        <f>IF(P$6=0,0,P$6/FBT!P$5*1000)</f>
        <v>1.8608658567326257</v>
      </c>
      <c r="Q114" s="332">
        <f>IF(Q$6=0,0,Q$6/FBT!Q$5*1000)</f>
        <v>1.782652617196065</v>
      </c>
      <c r="R114" s="332">
        <f>IF(R$6=0,0,R$6/FBT!R$5*1000)</f>
        <v>1.8374202305168512</v>
      </c>
      <c r="S114" s="332">
        <f>IF(S$6=0,0,S$6/FBT!S$5*1000)</f>
        <v>1.8345192653550377</v>
      </c>
      <c r="T114" s="332">
        <f>IF(T$6=0,0,T$6/FBT!T$5*1000)</f>
        <v>1.837598910373903</v>
      </c>
      <c r="U114" s="332">
        <f>IF(U$6=0,0,U$6/FBT!U$5*1000)</f>
        <v>1.7857353713982398</v>
      </c>
      <c r="V114" s="332">
        <f>IF(V$6=0,0,V$6/FBT!V$5*1000)</f>
        <v>1.7119611539969428</v>
      </c>
      <c r="W114" s="332">
        <f>IF(W$6=0,0,W$6/FBT!W$5*1000)</f>
        <v>1.8640430853868046</v>
      </c>
      <c r="DA114" s="67"/>
    </row>
    <row r="115" spans="1:105" ht="12" customHeight="1" x14ac:dyDescent="0.3">
      <c r="A115" s="202" t="s">
        <v>93</v>
      </c>
      <c r="B115" s="333">
        <f>IF(B$7=0,0,B$7/FBT!B$5*1000)</f>
        <v>3.1269933605669347</v>
      </c>
      <c r="C115" s="333">
        <f>IF(C$7=0,0,C$7/FBT!C$5*1000)</f>
        <v>3.224514253516058</v>
      </c>
      <c r="D115" s="333">
        <f>IF(D$7=0,0,D$7/FBT!D$5*1000)</f>
        <v>3.1962863394883771</v>
      </c>
      <c r="E115" s="333">
        <f>IF(E$7=0,0,E$7/FBT!E$5*1000)</f>
        <v>2.4934078571522256</v>
      </c>
      <c r="F115" s="333">
        <f>IF(F$7=0,0,F$7/FBT!F$5*1000)</f>
        <v>2.3426462275559308</v>
      </c>
      <c r="G115" s="333">
        <f>IF(G$7=0,0,G$7/FBT!G$5*1000)</f>
        <v>2.3407422131333875</v>
      </c>
      <c r="H115" s="333">
        <f>IF(H$7=0,0,H$7/FBT!H$5*1000)</f>
        <v>2.3606438182448612</v>
      </c>
      <c r="I115" s="333">
        <f>IF(I$7=0,0,I$7/FBT!I$5*1000)</f>
        <v>2.3923256100544075</v>
      </c>
      <c r="J115" s="333">
        <f>IF(J$7=0,0,J$7/FBT!J$5*1000)</f>
        <v>2.3741419081369699</v>
      </c>
      <c r="K115" s="333">
        <f>IF(K$7=0,0,K$7/FBT!K$5*1000)</f>
        <v>2.1848493854678668</v>
      </c>
      <c r="L115" s="333">
        <f>IF(L$7=0,0,L$7/FBT!L$5*1000)</f>
        <v>2.0673962016209133</v>
      </c>
      <c r="M115" s="333">
        <f>IF(M$7=0,0,M$7/FBT!M$5*1000)</f>
        <v>2.2773452858366556</v>
      </c>
      <c r="N115" s="333">
        <f>IF(N$7=0,0,N$7/FBT!N$5*1000)</f>
        <v>2.2707806610817203</v>
      </c>
      <c r="O115" s="333">
        <f>IF(O$7=0,0,O$7/FBT!O$5*1000)</f>
        <v>2.2113184412084235</v>
      </c>
      <c r="P115" s="333">
        <f>IF(P$7=0,0,P$7/FBT!P$5*1000)</f>
        <v>2.1710101661880641</v>
      </c>
      <c r="Q115" s="333">
        <f>IF(Q$7=0,0,Q$7/FBT!Q$5*1000)</f>
        <v>2.0797613867287432</v>
      </c>
      <c r="R115" s="333">
        <f>IF(R$7=0,0,R$7/FBT!R$5*1000)</f>
        <v>2.1436569356029929</v>
      </c>
      <c r="S115" s="333">
        <f>IF(S$7=0,0,S$7/FBT!S$5*1000)</f>
        <v>2.1402724762475449</v>
      </c>
      <c r="T115" s="333">
        <f>IF(T$7=0,0,T$7/FBT!T$5*1000)</f>
        <v>2.1438653954362197</v>
      </c>
      <c r="U115" s="333">
        <f>IF(U$7=0,0,U$7/FBT!U$5*1000)</f>
        <v>2.0833579332979464</v>
      </c>
      <c r="V115" s="333">
        <f>IF(V$7=0,0,V$7/FBT!V$5*1000)</f>
        <v>1.9972880129964328</v>
      </c>
      <c r="W115" s="333">
        <f>IF(W$7=0,0,W$7/FBT!W$5*1000)</f>
        <v>2.1747169329512728</v>
      </c>
      <c r="DA115" s="174"/>
    </row>
    <row r="116" spans="1:105" ht="12" customHeight="1" x14ac:dyDescent="0.3">
      <c r="A116" s="202" t="s">
        <v>94</v>
      </c>
      <c r="B116" s="333">
        <f>IF(B$8=0,0,B$8/FBT!B$5*1000)</f>
        <v>7.1474133955815642</v>
      </c>
      <c r="C116" s="333">
        <f>IF(C$8=0,0,C$8/FBT!C$5*1000)</f>
        <v>7.370318293750989</v>
      </c>
      <c r="D116" s="333">
        <f>IF(D$8=0,0,D$8/FBT!D$5*1000)</f>
        <v>7.3057973474020059</v>
      </c>
      <c r="E116" s="333">
        <f>IF(E$8=0,0,E$8/FBT!E$5*1000)</f>
        <v>5.699217959205086</v>
      </c>
      <c r="F116" s="333">
        <f>IF(F$8=0,0,F$8/FBT!F$5*1000)</f>
        <v>5.3546199486992707</v>
      </c>
      <c r="G116" s="333">
        <f>IF(G$8=0,0,G$8/FBT!G$5*1000)</f>
        <v>5.3502679157334576</v>
      </c>
      <c r="H116" s="333">
        <f>IF(H$8=0,0,H$8/FBT!H$5*1000)</f>
        <v>5.395757298845397</v>
      </c>
      <c r="I116" s="333">
        <f>IF(I$8=0,0,I$8/FBT!I$5*1000)</f>
        <v>5.4681728229815025</v>
      </c>
      <c r="J116" s="333">
        <f>IF(J$8=0,0,J$8/FBT!J$5*1000)</f>
        <v>5.4266100757416442</v>
      </c>
      <c r="K116" s="333">
        <f>IF(K$8=0,0,K$8/FBT!K$5*1000)</f>
        <v>4.9939414524979817</v>
      </c>
      <c r="L116" s="333">
        <f>IF(L$8=0,0,L$8/FBT!L$5*1000)</f>
        <v>4.7254770322763733</v>
      </c>
      <c r="M116" s="333">
        <f>IF(M$8=0,0,M$8/FBT!M$5*1000)</f>
        <v>5.2053606533409278</v>
      </c>
      <c r="N116" s="333">
        <f>IF(N$8=0,0,N$8/FBT!N$5*1000)</f>
        <v>5.190355796758217</v>
      </c>
      <c r="O116" s="333">
        <f>IF(O$8=0,0,O$8/FBT!O$5*1000)</f>
        <v>5.0544421513335411</v>
      </c>
      <c r="P116" s="333">
        <f>IF(P$8=0,0,P$8/FBT!P$5*1000)</f>
        <v>4.9623089512870031</v>
      </c>
      <c r="Q116" s="333">
        <f>IF(Q$8=0,0,Q$8/FBT!Q$5*1000)</f>
        <v>4.7537403125228401</v>
      </c>
      <c r="R116" s="333">
        <f>IF(R$8=0,0,R$8/FBT!R$5*1000)</f>
        <v>4.8997872813782717</v>
      </c>
      <c r="S116" s="333">
        <f>IF(S$8=0,0,S$8/FBT!S$5*1000)</f>
        <v>4.8920513742801015</v>
      </c>
      <c r="T116" s="333">
        <f>IF(T$8=0,0,T$8/FBT!T$5*1000)</f>
        <v>4.9002637609970741</v>
      </c>
      <c r="U116" s="333">
        <f>IF(U$8=0,0,U$8/FBT!U$5*1000)</f>
        <v>4.7619609903953055</v>
      </c>
      <c r="V116" s="333">
        <f>IF(V$8=0,0,V$8/FBT!V$5*1000)</f>
        <v>4.5652297439918454</v>
      </c>
      <c r="W116" s="333">
        <f>IF(W$8=0,0,W$8/FBT!W$5*1000)</f>
        <v>4.9707815610314787</v>
      </c>
      <c r="DA116" s="174"/>
    </row>
    <row r="117" spans="1:105" ht="12" customHeight="1" x14ac:dyDescent="0.3">
      <c r="A117" s="202" t="s">
        <v>95</v>
      </c>
      <c r="B117" s="333">
        <f>IF(B$9=0,0,B$9/FBT!B$5*1000)</f>
        <v>5.3605600466861718</v>
      </c>
      <c r="C117" s="333">
        <f>IF(C$9=0,0,C$9/FBT!C$5*1000)</f>
        <v>5.5277387203132404</v>
      </c>
      <c r="D117" s="333">
        <f>IF(D$9=0,0,D$9/FBT!D$5*1000)</f>
        <v>5.4793480105515018</v>
      </c>
      <c r="E117" s="333">
        <f>IF(E$9=0,0,E$9/FBT!E$5*1000)</f>
        <v>4.2744134694038154</v>
      </c>
      <c r="F117" s="333">
        <f>IF(F$9=0,0,F$9/FBT!F$5*1000)</f>
        <v>4.0159649615244541</v>
      </c>
      <c r="G117" s="333">
        <f>IF(G$9=0,0,G$9/FBT!G$5*1000)</f>
        <v>4.0127009368000932</v>
      </c>
      <c r="H117" s="333">
        <f>IF(H$9=0,0,H$9/FBT!H$5*1000)</f>
        <v>4.0468179741340471</v>
      </c>
      <c r="I117" s="333">
        <f>IF(I$9=0,0,I$9/FBT!I$5*1000)</f>
        <v>4.1011296172361273</v>
      </c>
      <c r="J117" s="333">
        <f>IF(J$9=0,0,J$9/FBT!J$5*1000)</f>
        <v>4.0699575568062327</v>
      </c>
      <c r="K117" s="333">
        <f>IF(K$9=0,0,K$9/FBT!K$5*1000)</f>
        <v>3.7454560893734858</v>
      </c>
      <c r="L117" s="333">
        <f>IF(L$9=0,0,L$9/FBT!L$5*1000)</f>
        <v>3.54410777420728</v>
      </c>
      <c r="M117" s="333">
        <f>IF(M$9=0,0,M$9/FBT!M$5*1000)</f>
        <v>3.9040204900056952</v>
      </c>
      <c r="N117" s="333">
        <f>IF(N$9=0,0,N$9/FBT!N$5*1000)</f>
        <v>3.8927668475686623</v>
      </c>
      <c r="O117" s="333">
        <f>IF(O$9=0,0,O$9/FBT!O$5*1000)</f>
        <v>3.7908316135001567</v>
      </c>
      <c r="P117" s="333">
        <f>IF(P$9=0,0,P$9/FBT!P$5*1000)</f>
        <v>3.721731713465251</v>
      </c>
      <c r="Q117" s="333">
        <f>IF(Q$9=0,0,Q$9/FBT!Q$5*1000)</f>
        <v>3.5653052343921305</v>
      </c>
      <c r="R117" s="333">
        <f>IF(R$9=0,0,R$9/FBT!R$5*1000)</f>
        <v>3.674840461033702</v>
      </c>
      <c r="S117" s="333">
        <f>IF(S$9=0,0,S$9/FBT!S$5*1000)</f>
        <v>3.669038530710075</v>
      </c>
      <c r="T117" s="333">
        <f>IF(T$9=0,0,T$9/FBT!T$5*1000)</f>
        <v>3.675197820747806</v>
      </c>
      <c r="U117" s="333">
        <f>IF(U$9=0,0,U$9/FBT!U$5*1000)</f>
        <v>3.57147074279648</v>
      </c>
      <c r="V117" s="333">
        <f>IF(V$9=0,0,V$9/FBT!V$5*1000)</f>
        <v>3.4239223079938848</v>
      </c>
      <c r="W117" s="333">
        <f>IF(W$9=0,0,W$9/FBT!W$5*1000)</f>
        <v>3.7280861707736093</v>
      </c>
      <c r="DA117" s="174"/>
    </row>
    <row r="118" spans="1:105" ht="12" customHeight="1" x14ac:dyDescent="0.3">
      <c r="A118" s="56" t="s">
        <v>96</v>
      </c>
      <c r="B118" s="334">
        <f>IF(B$10=0,0,B$10/FBT!B$5*1000)</f>
        <v>3.1008966119750179</v>
      </c>
      <c r="C118" s="334">
        <f>IF(C$10=0,0,C$10/FBT!C$5*1000)</f>
        <v>3.2261891068164079</v>
      </c>
      <c r="D118" s="334">
        <f>IF(D$10=0,0,D$10/FBT!D$5*1000)</f>
        <v>3.1629604176588861</v>
      </c>
      <c r="E118" s="334">
        <f>IF(E$10=0,0,E$10/FBT!E$5*1000)</f>
        <v>2.7201917956913708</v>
      </c>
      <c r="F118" s="334">
        <f>IF(F$10=0,0,F$10/FBT!F$5*1000)</f>
        <v>2.6443247709166853</v>
      </c>
      <c r="G118" s="334">
        <f>IF(G$10=0,0,G$10/FBT!G$5*1000)</f>
        <v>2.5651385135830971</v>
      </c>
      <c r="H118" s="334">
        <f>IF(H$10=0,0,H$10/FBT!H$5*1000)</f>
        <v>2.4913329943778804</v>
      </c>
      <c r="I118" s="334">
        <f>IF(I$10=0,0,I$10/FBT!I$5*1000)</f>
        <v>2.4928791020170631</v>
      </c>
      <c r="J118" s="334">
        <f>IF(J$10=0,0,J$10/FBT!J$5*1000)</f>
        <v>2.474628516833894</v>
      </c>
      <c r="K118" s="334">
        <f>IF(K$10=0,0,K$10/FBT!K$5*1000)</f>
        <v>2.3574659122388413</v>
      </c>
      <c r="L118" s="334">
        <f>IF(L$10=0,0,L$10/FBT!L$5*1000)</f>
        <v>2.3975703109803757</v>
      </c>
      <c r="M118" s="334">
        <f>IF(M$10=0,0,M$10/FBT!M$5*1000)</f>
        <v>2.4215440367373979</v>
      </c>
      <c r="N118" s="334">
        <f>IF(N$10=0,0,N$10/FBT!N$5*1000)</f>
        <v>2.4354734667164144</v>
      </c>
      <c r="O118" s="334">
        <f>IF(O$10=0,0,O$10/FBT!O$5*1000)</f>
        <v>2.3926820962287838</v>
      </c>
      <c r="P118" s="334">
        <f>IF(P$10=0,0,P$10/FBT!P$5*1000)</f>
        <v>2.3681809450155806</v>
      </c>
      <c r="Q118" s="334">
        <f>IF(Q$10=0,0,Q$10/FBT!Q$5*1000)</f>
        <v>2.3285240637224449</v>
      </c>
      <c r="R118" s="334">
        <f>IF(R$10=0,0,R$10/FBT!R$5*1000)</f>
        <v>2.3756433520772484</v>
      </c>
      <c r="S118" s="334">
        <f>IF(S$10=0,0,S$10/FBT!S$5*1000)</f>
        <v>2.3821905604443914</v>
      </c>
      <c r="T118" s="334">
        <f>IF(T$10=0,0,T$10/FBT!T$5*1000)</f>
        <v>2.4005426047761276</v>
      </c>
      <c r="U118" s="334">
        <f>IF(U$10=0,0,U$10/FBT!U$5*1000)</f>
        <v>2.3489927016030254</v>
      </c>
      <c r="V118" s="334">
        <f>IF(V$10=0,0,V$10/FBT!V$5*1000)</f>
        <v>2.3760602661263461</v>
      </c>
      <c r="W118" s="334">
        <f>IF(W$10=0,0,W$10/FBT!W$5*1000)</f>
        <v>2.5220747002969515</v>
      </c>
      <c r="DA118" s="68"/>
    </row>
    <row r="119" spans="1:105" ht="12" customHeight="1" x14ac:dyDescent="0.3">
      <c r="A119" s="203" t="s">
        <v>2149</v>
      </c>
      <c r="B119" s="350">
        <f>IF(B$16=0,0,B$16/FBT!B$5*1000)</f>
        <v>8.9329974835450248</v>
      </c>
      <c r="C119" s="350">
        <f>IF(C$16=0,0,C$16/FBT!C$5*1000)</f>
        <v>9.1597886248465361</v>
      </c>
      <c r="D119" s="350">
        <f>IF(D$16=0,0,D$16/FBT!D$5*1000)</f>
        <v>9.1322588882166791</v>
      </c>
      <c r="E119" s="350">
        <f>IF(E$16=0,0,E$16/FBT!E$5*1000)</f>
        <v>8.3229542824875917</v>
      </c>
      <c r="F119" s="350">
        <f>IF(F$16=0,0,F$16/FBT!F$5*1000)</f>
        <v>8.1251695324540449</v>
      </c>
      <c r="G119" s="350">
        <f>IF(G$16=0,0,G$16/FBT!G$5*1000)</f>
        <v>7.8553523947930568</v>
      </c>
      <c r="H119" s="350">
        <f>IF(H$16=0,0,H$16/FBT!H$5*1000)</f>
        <v>7.6102546637510402</v>
      </c>
      <c r="I119" s="350">
        <f>IF(I$16=0,0,I$16/FBT!I$5*1000)</f>
        <v>7.6048514263310407</v>
      </c>
      <c r="J119" s="350">
        <f>IF(J$16=0,0,J$16/FBT!J$5*1000)</f>
        <v>7.5648133915454734</v>
      </c>
      <c r="K119" s="350">
        <f>IF(K$16=0,0,K$16/FBT!K$5*1000)</f>
        <v>7.2138656247182871</v>
      </c>
      <c r="L119" s="350">
        <f>IF(L$16=0,0,L$16/FBT!L$5*1000)</f>
        <v>7.33205374536813</v>
      </c>
      <c r="M119" s="350">
        <f>IF(M$16=0,0,M$16/FBT!M$5*1000)</f>
        <v>7.3819334775609704</v>
      </c>
      <c r="N119" s="350">
        <f>IF(N$16=0,0,N$16/FBT!N$5*1000)</f>
        <v>7.4201377761910017</v>
      </c>
      <c r="O119" s="350">
        <f>IF(O$16=0,0,O$16/FBT!O$5*1000)</f>
        <v>7.2787582478212265</v>
      </c>
      <c r="P119" s="350">
        <f>IF(P$16=0,0,P$16/FBT!P$5*1000)</f>
        <v>7.1740139929756586</v>
      </c>
      <c r="Q119" s="350">
        <f>IF(Q$16=0,0,Q$16/FBT!Q$5*1000)</f>
        <v>7.0272246324425627</v>
      </c>
      <c r="R119" s="350">
        <f>IF(R$16=0,0,R$16/FBT!R$5*1000)</f>
        <v>7.1393124715442564</v>
      </c>
      <c r="S119" s="350">
        <f>IF(S$16=0,0,S$16/FBT!S$5*1000)</f>
        <v>7.1508975665920866</v>
      </c>
      <c r="T119" s="350">
        <f>IF(T$16=0,0,T$16/FBT!T$5*1000)</f>
        <v>7.2171763044993318</v>
      </c>
      <c r="U119" s="350">
        <f>IF(U$16=0,0,U$16/FBT!U$5*1000)</f>
        <v>7.0459692443124107</v>
      </c>
      <c r="V119" s="350">
        <f>IF(V$16=0,0,V$16/FBT!V$5*1000)</f>
        <v>7.1160175803923398</v>
      </c>
      <c r="W119" s="350">
        <f>IF(W$16=0,0,W$16/FBT!W$5*1000)</f>
        <v>7.6306445931220388</v>
      </c>
      <c r="DA119" s="175"/>
    </row>
    <row r="120" spans="1:105" ht="12" customHeight="1" x14ac:dyDescent="0.3">
      <c r="A120" s="203" t="s">
        <v>2161</v>
      </c>
      <c r="B120" s="350">
        <f>IF(B$25=0,0,B$25/FBT!B$5*1000)</f>
        <v>7.4441645696208569</v>
      </c>
      <c r="C120" s="350">
        <f>IF(C$25=0,0,C$25/FBT!C$5*1000)</f>
        <v>7.6331571873721131</v>
      </c>
      <c r="D120" s="350">
        <f>IF(D$25=0,0,D$25/FBT!D$5*1000)</f>
        <v>7.6102157401805677</v>
      </c>
      <c r="E120" s="350">
        <f>IF(E$25=0,0,E$25/FBT!E$5*1000)</f>
        <v>6.9357952354063261</v>
      </c>
      <c r="F120" s="350">
        <f>IF(F$25=0,0,F$25/FBT!F$5*1000)</f>
        <v>6.7709746103783726</v>
      </c>
      <c r="G120" s="350">
        <f>IF(G$25=0,0,G$25/FBT!G$5*1000)</f>
        <v>6.5461269956608827</v>
      </c>
      <c r="H120" s="350">
        <f>IF(H$25=0,0,H$25/FBT!H$5*1000)</f>
        <v>6.3418788864592015</v>
      </c>
      <c r="I120" s="350">
        <f>IF(I$25=0,0,I$25/FBT!I$5*1000)</f>
        <v>6.3373761886092046</v>
      </c>
      <c r="J120" s="350">
        <f>IF(J$25=0,0,J$25/FBT!J$5*1000)</f>
        <v>6.3040111596212292</v>
      </c>
      <c r="K120" s="350">
        <f>IF(K$25=0,0,K$25/FBT!K$5*1000)</f>
        <v>6.0115546872652388</v>
      </c>
      <c r="L120" s="350">
        <f>IF(L$25=0,0,L$25/FBT!L$5*1000)</f>
        <v>6.1100447878067738</v>
      </c>
      <c r="M120" s="350">
        <f>IF(M$25=0,0,M$25/FBT!M$5*1000)</f>
        <v>6.1516112313008104</v>
      </c>
      <c r="N120" s="350">
        <f>IF(N$25=0,0,N$25/FBT!N$5*1000)</f>
        <v>6.1834481468258344</v>
      </c>
      <c r="O120" s="350">
        <f>IF(O$25=0,0,O$25/FBT!O$5*1000)</f>
        <v>6.0656318731843548</v>
      </c>
      <c r="P120" s="350">
        <f>IF(P$25=0,0,P$25/FBT!P$5*1000)</f>
        <v>5.9783449941463811</v>
      </c>
      <c r="Q120" s="350">
        <f>IF(Q$25=0,0,Q$25/FBT!Q$5*1000)</f>
        <v>5.8560205270354704</v>
      </c>
      <c r="R120" s="350">
        <f>IF(R$25=0,0,R$25/FBT!R$5*1000)</f>
        <v>5.9494270596202146</v>
      </c>
      <c r="S120" s="350">
        <f>IF(S$25=0,0,S$25/FBT!S$5*1000)</f>
        <v>5.9590813054934042</v>
      </c>
      <c r="T120" s="350">
        <f>IF(T$25=0,0,T$25/FBT!T$5*1000)</f>
        <v>6.0143135870827784</v>
      </c>
      <c r="U120" s="350">
        <f>IF(U$25=0,0,U$25/FBT!U$5*1000)</f>
        <v>5.8716410369270093</v>
      </c>
      <c r="V120" s="350">
        <f>IF(V$25=0,0,V$25/FBT!V$5*1000)</f>
        <v>5.9300146503269504</v>
      </c>
      <c r="W120" s="350">
        <f>IF(W$25=0,0,W$25/FBT!W$5*1000)</f>
        <v>6.3588704942683671</v>
      </c>
      <c r="DA120" s="175"/>
    </row>
    <row r="121" spans="1:105" ht="12" customHeight="1" x14ac:dyDescent="0.3">
      <c r="A121" s="203" t="s">
        <v>2173</v>
      </c>
      <c r="B121" s="350">
        <f>IF(B$34=0,0,B$34/FBT!B$5*1000)</f>
        <v>53.773287917832796</v>
      </c>
      <c r="C121" s="350">
        <f>IF(C$34=0,0,C$34/FBT!C$5*1000)</f>
        <v>52.624368454949206</v>
      </c>
      <c r="D121" s="350">
        <f>IF(D$34=0,0,D$34/FBT!D$5*1000)</f>
        <v>55.045866028953881</v>
      </c>
      <c r="E121" s="350">
        <f>IF(E$34=0,0,E$34/FBT!E$5*1000)</f>
        <v>66.175316624879954</v>
      </c>
      <c r="F121" s="350">
        <f>IF(F$34=0,0,F$34/FBT!F$5*1000)</f>
        <v>66.349878827043298</v>
      </c>
      <c r="G121" s="350">
        <f>IF(G$34=0,0,G$34/FBT!G$5*1000)</f>
        <v>62.96529169282676</v>
      </c>
      <c r="H121" s="350">
        <f>IF(H$34=0,0,H$34/FBT!H$5*1000)</f>
        <v>59.133277311822212</v>
      </c>
      <c r="I121" s="350">
        <f>IF(I$34=0,0,I$34/FBT!I$5*1000)</f>
        <v>58.29967469656048</v>
      </c>
      <c r="J121" s="350">
        <f>IF(J$34=0,0,J$34/FBT!J$5*1000)</f>
        <v>58.147750713237841</v>
      </c>
      <c r="K121" s="350">
        <f>IF(K$34=0,0,K$34/FBT!K$5*1000)</f>
        <v>57.250063977948038</v>
      </c>
      <c r="L121" s="350">
        <f>IF(L$34=0,0,L$34/FBT!L$5*1000)</f>
        <v>61.030976382138014</v>
      </c>
      <c r="M121" s="350">
        <f>IF(M$34=0,0,M$34/FBT!M$5*1000)</f>
        <v>57.899834636523401</v>
      </c>
      <c r="N121" s="350">
        <f>IF(N$34=0,0,N$34/FBT!N$5*1000)</f>
        <v>58.666648933767213</v>
      </c>
      <c r="O121" s="350">
        <f>IF(O$34=0,0,O$34/FBT!O$5*1000)</f>
        <v>57.940196332763811</v>
      </c>
      <c r="P121" s="350">
        <f>IF(P$34=0,0,P$34/FBT!P$5*1000)</f>
        <v>57.311343121501942</v>
      </c>
      <c r="Q121" s="350">
        <f>IF(Q$34=0,0,Q$34/FBT!Q$5*1000)</f>
        <v>57.037814880182083</v>
      </c>
      <c r="R121" s="350">
        <f>IF(R$34=0,0,R$34/FBT!R$5*1000)</f>
        <v>57.304848845808294</v>
      </c>
      <c r="S121" s="350">
        <f>IF(S$34=0,0,S$34/FBT!S$5*1000)</f>
        <v>57.531119800418558</v>
      </c>
      <c r="T121" s="350">
        <f>IF(T$34=0,0,T$34/FBT!T$5*1000)</f>
        <v>58.358621071016302</v>
      </c>
      <c r="U121" s="350">
        <f>IF(U$34=0,0,U$34/FBT!U$5*1000)</f>
        <v>57.140843060742661</v>
      </c>
      <c r="V121" s="350">
        <f>IF(V$34=0,0,V$34/FBT!V$5*1000)</f>
        <v>59.379322451994632</v>
      </c>
      <c r="W121" s="350">
        <f>IF(W$34=0,0,W$34/FBT!W$5*1000)</f>
        <v>63.317282163959042</v>
      </c>
      <c r="DA121" s="175"/>
    </row>
    <row r="122" spans="1:105" ht="12" customHeight="1" x14ac:dyDescent="0.3">
      <c r="A122" s="203" t="s">
        <v>2185</v>
      </c>
      <c r="B122" s="350">
        <f>IF(B$45=0,0,B$45/FBT!B$5*1000)</f>
        <v>11.374134261889646</v>
      </c>
      <c r="C122" s="350">
        <f>IF(C$45=0,0,C$45/FBT!C$5*1000)</f>
        <v>11.282769780141111</v>
      </c>
      <c r="D122" s="350">
        <f>IF(D$45=0,0,D$45/FBT!D$5*1000)</f>
        <v>11.638964215345185</v>
      </c>
      <c r="E122" s="350">
        <f>IF(E$45=0,0,E$45/FBT!E$5*1000)</f>
        <v>12.747143845675375</v>
      </c>
      <c r="F122" s="350">
        <f>IF(F$45=0,0,F$45/FBT!F$5*1000)</f>
        <v>12.609034988293086</v>
      </c>
      <c r="G122" s="350">
        <f>IF(G$45=0,0,G$45/FBT!G$5*1000)</f>
        <v>12.06970404945336</v>
      </c>
      <c r="H122" s="350">
        <f>IF(H$45=0,0,H$45/FBT!H$5*1000)</f>
        <v>11.483370202089549</v>
      </c>
      <c r="I122" s="350">
        <f>IF(I$45=0,0,I$45/FBT!I$5*1000)</f>
        <v>11.377060137068856</v>
      </c>
      <c r="J122" s="350">
        <f>IF(J$45=0,0,J$45/FBT!J$5*1000)</f>
        <v>11.335838028846345</v>
      </c>
      <c r="K122" s="350">
        <f>IF(K$45=0,0,K$45/FBT!K$5*1000)</f>
        <v>11.016552092071189</v>
      </c>
      <c r="L122" s="350">
        <f>IF(L$45=0,0,L$45/FBT!L$5*1000)</f>
        <v>11.475956718811455</v>
      </c>
      <c r="M122" s="350">
        <f>IF(M$45=0,0,M$45/FBT!M$5*1000)</f>
        <v>11.174458773084444</v>
      </c>
      <c r="N122" s="350">
        <f>IF(N$45=0,0,N$45/FBT!N$5*1000)</f>
        <v>11.284112399817584</v>
      </c>
      <c r="O122" s="350">
        <f>IF(O$45=0,0,O$45/FBT!O$5*1000)</f>
        <v>11.111889027486678</v>
      </c>
      <c r="P122" s="350">
        <f>IF(P$45=0,0,P$45/FBT!P$5*1000)</f>
        <v>10.973799450360223</v>
      </c>
      <c r="Q122" s="350">
        <f>IF(Q$45=0,0,Q$45/FBT!Q$5*1000)</f>
        <v>10.850595532132534</v>
      </c>
      <c r="R122" s="350">
        <f>IF(R$45=0,0,R$45/FBT!R$5*1000)</f>
        <v>10.956611824469704</v>
      </c>
      <c r="S122" s="350">
        <f>IF(S$45=0,0,S$45/FBT!S$5*1000)</f>
        <v>10.989255362511368</v>
      </c>
      <c r="T122" s="350">
        <f>IF(T$45=0,0,T$45/FBT!T$5*1000)</f>
        <v>11.124003365025104</v>
      </c>
      <c r="U122" s="350">
        <f>IF(U$45=0,0,U$45/FBT!U$5*1000)</f>
        <v>10.878430552316763</v>
      </c>
      <c r="V122" s="350">
        <f>IF(V$45=0,0,V$45/FBT!V$5*1000)</f>
        <v>11.15058408659587</v>
      </c>
      <c r="W122" s="350">
        <f>IF(W$45=0,0,W$45/FBT!W$5*1000)</f>
        <v>11.922373004228785</v>
      </c>
      <c r="DA122" s="175"/>
    </row>
    <row r="123" spans="1:105" ht="12" customHeight="1" x14ac:dyDescent="0.3">
      <c r="A123" s="203" t="s">
        <v>2211</v>
      </c>
      <c r="B123" s="350">
        <f>IF(B$66=0,0,B$66/FBT!B$5*1000)</f>
        <v>13.614602811150865</v>
      </c>
      <c r="C123" s="350">
        <f>IF(C$66=0,0,C$66/FBT!C$5*1000)</f>
        <v>13.89751977450844</v>
      </c>
      <c r="D123" s="350">
        <f>IF(D$66=0,0,D$66/FBT!D$5*1000)</f>
        <v>13.921286001048346</v>
      </c>
      <c r="E123" s="350">
        <f>IF(E$66=0,0,E$66/FBT!E$5*1000)</f>
        <v>11.979554341681752</v>
      </c>
      <c r="F123" s="350">
        <f>IF(F$66=0,0,F$66/FBT!F$5*1000)</f>
        <v>11.445589120566517</v>
      </c>
      <c r="G123" s="350">
        <f>IF(G$66=0,0,G$66/FBT!G$5*1000)</f>
        <v>11.281647100239606</v>
      </c>
      <c r="H123" s="350">
        <f>IF(H$66=0,0,H$66/FBT!H$5*1000)</f>
        <v>11.17212384777806</v>
      </c>
      <c r="I123" s="350">
        <f>IF(I$66=0,0,I$66/FBT!I$5*1000)</f>
        <v>11.242940622701813</v>
      </c>
      <c r="J123" s="350">
        <f>IF(J$66=0,0,J$66/FBT!J$5*1000)</f>
        <v>11.17478836793933</v>
      </c>
      <c r="K123" s="350">
        <f>IF(K$66=0,0,K$66/FBT!K$5*1000)</f>
        <v>10.458453204642977</v>
      </c>
      <c r="L123" s="350">
        <f>IF(L$66=0,0,L$66/FBT!L$5*1000)</f>
        <v>10.213159594400862</v>
      </c>
      <c r="M123" s="350">
        <f>IF(M$66=0,0,M$66/FBT!M$5*1000)</f>
        <v>10.807872230031103</v>
      </c>
      <c r="N123" s="350">
        <f>IF(N$66=0,0,N$66/FBT!N$5*1000)</f>
        <v>10.821753694413738</v>
      </c>
      <c r="O123" s="350">
        <f>IF(O$66=0,0,O$66/FBT!O$5*1000)</f>
        <v>10.575642613042922</v>
      </c>
      <c r="P123" s="350">
        <f>IF(P$66=0,0,P$66/FBT!P$5*1000)</f>
        <v>10.402575608664225</v>
      </c>
      <c r="Q123" s="350">
        <f>IF(Q$66=0,0,Q$66/FBT!Q$5*1000)</f>
        <v>10.06817869583935</v>
      </c>
      <c r="R123" s="350">
        <f>IF(R$66=0,0,R$66/FBT!R$5*1000)</f>
        <v>10.309264711346573</v>
      </c>
      <c r="S123" s="350">
        <f>IF(S$66=0,0,S$66/FBT!S$5*1000)</f>
        <v>10.308231615473034</v>
      </c>
      <c r="T123" s="350">
        <f>IF(T$66=0,0,T$66/FBT!T$5*1000)</f>
        <v>10.360932800151261</v>
      </c>
      <c r="U123" s="350">
        <f>IF(U$66=0,0,U$66/FBT!U$5*1000)</f>
        <v>10.08929309624421</v>
      </c>
      <c r="V123" s="350">
        <f>IF(V$66=0,0,V$66/FBT!V$5*1000)</f>
        <v>9.8915855082221942</v>
      </c>
      <c r="W123" s="350">
        <f>IF(W$66=0,0,W$66/FBT!W$5*1000)</f>
        <v>10.703541220560174</v>
      </c>
      <c r="DA123" s="175"/>
    </row>
    <row r="124" spans="1:105" ht="12" customHeight="1" x14ac:dyDescent="0.3">
      <c r="A124" s="41" t="s">
        <v>2228</v>
      </c>
      <c r="B124" s="335">
        <f>IF(B$80=0,0,B$80/FBT!B$5*1000)</f>
        <v>15.165024372075179</v>
      </c>
      <c r="C124" s="335">
        <f>IF(C$80=0,0,C$80/FBT!C$5*1000)</f>
        <v>15.637972839766157</v>
      </c>
      <c r="D124" s="335">
        <f>IF(D$80=0,0,D$80/FBT!D$5*1000)</f>
        <v>15.501075521850201</v>
      </c>
      <c r="E124" s="335">
        <f>IF(E$80=0,0,E$80/FBT!E$5*1000)</f>
        <v>12.092315704943394</v>
      </c>
      <c r="F124" s="335">
        <f>IF(F$80=0,0,F$80/FBT!F$5*1000)</f>
        <v>11.361164876152676</v>
      </c>
      <c r="G124" s="335">
        <f>IF(G$80=0,0,G$80/FBT!G$5*1000)</f>
        <v>11.351930950207466</v>
      </c>
      <c r="H124" s="335">
        <f>IF(H$80=0,0,H$80/FBT!H$5*1000)</f>
        <v>11.448448048825222</v>
      </c>
      <c r="I124" s="335">
        <f>IF(I$80=0,0,I$80/FBT!I$5*1000)</f>
        <v>11.602095687161004</v>
      </c>
      <c r="J124" s="335">
        <f>IF(J$80=0,0,J$80/FBT!J$5*1000)</f>
        <v>11.513909928204837</v>
      </c>
      <c r="K124" s="335">
        <f>IF(K$80=0,0,K$80/FBT!K$5*1000)</f>
        <v>10.59589527683759</v>
      </c>
      <c r="L124" s="335">
        <f>IF(L$80=0,0,L$80/FBT!L$5*1000)</f>
        <v>10.026280893232396</v>
      </c>
      <c r="M124" s="335">
        <f>IF(M$80=0,0,M$80/FBT!M$5*1000)</f>
        <v>11.044473966226111</v>
      </c>
      <c r="N124" s="335">
        <f>IF(N$80=0,0,N$80/FBT!N$5*1000)</f>
        <v>11.012637411771745</v>
      </c>
      <c r="O124" s="335">
        <f>IF(O$80=0,0,O$80/FBT!O$5*1000)</f>
        <v>10.724262634591941</v>
      </c>
      <c r="P124" s="335">
        <f>IF(P$80=0,0,P$80/FBT!P$5*1000)</f>
        <v>10.528779017393195</v>
      </c>
      <c r="Q124" s="335">
        <f>IF(Q$80=0,0,Q$80/FBT!Q$5*1000)</f>
        <v>10.086248508095343</v>
      </c>
      <c r="R124" s="335">
        <f>IF(R$80=0,0,R$80/FBT!R$5*1000)</f>
        <v>10.396123664264346</v>
      </c>
      <c r="S124" s="335">
        <f>IF(S$80=0,0,S$80/FBT!S$5*1000)</f>
        <v>10.379710003378804</v>
      </c>
      <c r="T124" s="335">
        <f>IF(T$80=0,0,T$80/FBT!T$5*1000)</f>
        <v>10.39713463489554</v>
      </c>
      <c r="U124" s="335">
        <f>IF(U$80=0,0,U$80/FBT!U$5*1000)</f>
        <v>10.103690731371243</v>
      </c>
      <c r="V124" s="335">
        <f>IF(V$80=0,0,V$80/FBT!V$5*1000)</f>
        <v>9.6862762093146983</v>
      </c>
      <c r="W124" s="335">
        <f>IF(W$80=0,0,W$80/FBT!W$5*1000)</f>
        <v>10.546755777118545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1">
    <tabColor theme="6" tint="0.59999389629810485"/>
    <pageSetUpPr fitToPage="1"/>
  </sheetPr>
  <dimension ref="A1:DA124"/>
  <sheetViews>
    <sheetView workbookViewId="0">
      <pane xSplit="1" ySplit="1" topLeftCell="I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Food, beverages and tobacco / useful energy demand"</f>
        <v>BE: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24</v>
      </c>
      <c r="B5" s="225">
        <v>355.11521262638911</v>
      </c>
      <c r="C5" s="225">
        <v>350.25308912878347</v>
      </c>
      <c r="D5" s="225">
        <v>351.70981222407471</v>
      </c>
      <c r="E5" s="225">
        <v>499.99798487082649</v>
      </c>
      <c r="F5" s="225">
        <v>557.84138866676494</v>
      </c>
      <c r="G5" s="225">
        <v>551.44177509406131</v>
      </c>
      <c r="H5" s="225">
        <v>535.86328623556915</v>
      </c>
      <c r="I5" s="225">
        <v>540.81303680464077</v>
      </c>
      <c r="J5" s="225">
        <v>566.76856645573503</v>
      </c>
      <c r="K5" s="225">
        <v>587.35336512600975</v>
      </c>
      <c r="L5" s="225">
        <v>674.59853076333093</v>
      </c>
      <c r="M5" s="225">
        <v>650.15918205615844</v>
      </c>
      <c r="N5" s="225">
        <v>659.67762598797094</v>
      </c>
      <c r="O5" s="225">
        <v>671.36625525441673</v>
      </c>
      <c r="P5" s="225">
        <v>696.5057482677131</v>
      </c>
      <c r="Q5" s="225">
        <v>717.70275794672693</v>
      </c>
      <c r="R5" s="225">
        <v>724.8891739201041</v>
      </c>
      <c r="S5" s="225">
        <v>743.94549304177235</v>
      </c>
      <c r="T5" s="225">
        <v>789.7221096983219</v>
      </c>
      <c r="U5" s="225">
        <v>804.92686069285151</v>
      </c>
      <c r="V5" s="225">
        <v>769.90275439437687</v>
      </c>
      <c r="W5" s="225">
        <v>825.67955995378031</v>
      </c>
      <c r="DA5" s="89" t="s">
        <v>2230</v>
      </c>
    </row>
    <row r="6" spans="1:105" ht="12" customHeight="1" x14ac:dyDescent="0.3">
      <c r="A6" s="55" t="s">
        <v>92</v>
      </c>
      <c r="B6" s="261">
        <v>7.0008899000669293</v>
      </c>
      <c r="C6" s="261">
        <v>7.0849096811824817</v>
      </c>
      <c r="D6" s="261">
        <v>6.9232780296188388</v>
      </c>
      <c r="E6" s="261">
        <v>7.7881729045710149</v>
      </c>
      <c r="F6" s="261">
        <v>8.3168020119813857</v>
      </c>
      <c r="G6" s="261">
        <v>8.4307670234833534</v>
      </c>
      <c r="H6" s="261">
        <v>8.5117810387207413</v>
      </c>
      <c r="I6" s="261">
        <v>8.7399771519864107</v>
      </c>
      <c r="J6" s="261">
        <v>9.0819759654528127</v>
      </c>
      <c r="K6" s="261">
        <v>9.0789194667753623</v>
      </c>
      <c r="L6" s="261">
        <v>9.6997186169315253</v>
      </c>
      <c r="M6" s="261">
        <v>10.218451235341551</v>
      </c>
      <c r="N6" s="261">
        <v>10.240788648245861</v>
      </c>
      <c r="O6" s="261">
        <v>10.33365223385163</v>
      </c>
      <c r="P6" s="261">
        <v>10.66701476654155</v>
      </c>
      <c r="Q6" s="261">
        <v>10.73038533419504</v>
      </c>
      <c r="R6" s="261">
        <v>11.002009490487589</v>
      </c>
      <c r="S6" s="261">
        <v>11.25589019533933</v>
      </c>
      <c r="T6" s="261">
        <v>11.852841169735481</v>
      </c>
      <c r="U6" s="261">
        <v>12.024548638002081</v>
      </c>
      <c r="V6" s="261">
        <v>10.91951621838996</v>
      </c>
      <c r="W6" s="261">
        <v>11.87464630678072</v>
      </c>
      <c r="DA6" s="67" t="s">
        <v>2231</v>
      </c>
    </row>
    <row r="7" spans="1:105" ht="12" customHeight="1" x14ac:dyDescent="0.3">
      <c r="A7" s="202" t="s">
        <v>93</v>
      </c>
      <c r="B7" s="226">
        <v>2.11671241003681</v>
      </c>
      <c r="C7" s="226">
        <v>2.142115711033469</v>
      </c>
      <c r="D7" s="226">
        <v>2.0932465347425748</v>
      </c>
      <c r="E7" s="226">
        <v>2.3547466784844442</v>
      </c>
      <c r="F7" s="226">
        <v>2.5145771868818851</v>
      </c>
      <c r="G7" s="226">
        <v>2.5490343998361848</v>
      </c>
      <c r="H7" s="226">
        <v>2.5735289103752321</v>
      </c>
      <c r="I7" s="226">
        <v>2.6425237884216628</v>
      </c>
      <c r="J7" s="226">
        <v>2.745926804754669</v>
      </c>
      <c r="K7" s="226">
        <v>2.7450026752833909</v>
      </c>
      <c r="L7" s="226">
        <v>2.9327007085381762</v>
      </c>
      <c r="M7" s="226">
        <v>3.0895390228885988</v>
      </c>
      <c r="N7" s="226">
        <v>3.096292718458387</v>
      </c>
      <c r="O7" s="226">
        <v>3.1243699353405372</v>
      </c>
      <c r="P7" s="226">
        <v>3.22516178038574</v>
      </c>
      <c r="Q7" s="226">
        <v>3.244321811310086</v>
      </c>
      <c r="R7" s="226">
        <v>3.3264471169065528</v>
      </c>
      <c r="S7" s="226">
        <v>3.4032077068171951</v>
      </c>
      <c r="T7" s="226">
        <v>3.5836952667880788</v>
      </c>
      <c r="U7" s="226">
        <v>3.635610856686506</v>
      </c>
      <c r="V7" s="226">
        <v>3.301505354461193</v>
      </c>
      <c r="W7" s="226">
        <v>3.5902880292575721</v>
      </c>
      <c r="DA7" s="174" t="s">
        <v>2232</v>
      </c>
    </row>
    <row r="8" spans="1:105" ht="12" customHeight="1" x14ac:dyDescent="0.3">
      <c r="A8" s="202" t="s">
        <v>94</v>
      </c>
      <c r="B8" s="226">
        <v>26.43997615653705</v>
      </c>
      <c r="C8" s="226">
        <v>26.757290246757421</v>
      </c>
      <c r="D8" s="226">
        <v>26.146862561922159</v>
      </c>
      <c r="E8" s="226">
        <v>29.413275860526952</v>
      </c>
      <c r="F8" s="226">
        <v>31.40972791092242</v>
      </c>
      <c r="G8" s="226">
        <v>31.840134934858451</v>
      </c>
      <c r="H8" s="226">
        <v>32.146097271332472</v>
      </c>
      <c r="I8" s="226">
        <v>33.007916251473993</v>
      </c>
      <c r="J8" s="226">
        <v>34.299529261061409</v>
      </c>
      <c r="K8" s="226">
        <v>34.287985906815337</v>
      </c>
      <c r="L8" s="226">
        <v>36.63253280905564</v>
      </c>
      <c r="M8" s="226">
        <v>38.591609191937778</v>
      </c>
      <c r="N8" s="226">
        <v>38.67596999078178</v>
      </c>
      <c r="O8" s="226">
        <v>39.026684117739187</v>
      </c>
      <c r="P8" s="226">
        <v>40.285680836959159</v>
      </c>
      <c r="Q8" s="226">
        <v>40.525009882509288</v>
      </c>
      <c r="R8" s="226">
        <v>41.550841786514233</v>
      </c>
      <c r="S8" s="226">
        <v>42.509662719096063</v>
      </c>
      <c r="T8" s="226">
        <v>44.764143185858543</v>
      </c>
      <c r="U8" s="226">
        <v>45.412623797848269</v>
      </c>
      <c r="V8" s="226">
        <v>41.239292800818077</v>
      </c>
      <c r="W8" s="226">
        <v>44.846493760113482</v>
      </c>
      <c r="DA8" s="174" t="s">
        <v>2233</v>
      </c>
    </row>
    <row r="9" spans="1:105" ht="12" customHeight="1" x14ac:dyDescent="0.3">
      <c r="A9" s="202" t="s">
        <v>95</v>
      </c>
      <c r="B9" s="226">
        <v>14.013951003381781</v>
      </c>
      <c r="C9" s="226">
        <v>14.182136635876439</v>
      </c>
      <c r="D9" s="226">
        <v>13.858592332517681</v>
      </c>
      <c r="E9" s="226">
        <v>15.58988572145384</v>
      </c>
      <c r="F9" s="226">
        <v>16.648062969769011</v>
      </c>
      <c r="G9" s="226">
        <v>16.87619112348747</v>
      </c>
      <c r="H9" s="226">
        <v>17.038359998634771</v>
      </c>
      <c r="I9" s="226">
        <v>17.495148949198999</v>
      </c>
      <c r="J9" s="226">
        <v>18.179741148697389</v>
      </c>
      <c r="K9" s="226">
        <v>18.17362283755136</v>
      </c>
      <c r="L9" s="226">
        <v>19.416300411033319</v>
      </c>
      <c r="M9" s="226">
        <v>20.454667476080949</v>
      </c>
      <c r="N9" s="226">
        <v>20.49938113598013</v>
      </c>
      <c r="O9" s="226">
        <v>20.68526975260658</v>
      </c>
      <c r="P9" s="226">
        <v>21.352574376185249</v>
      </c>
      <c r="Q9" s="226">
        <v>21.479425682637601</v>
      </c>
      <c r="R9" s="226">
        <v>22.023146219877059</v>
      </c>
      <c r="S9" s="226">
        <v>22.53134900684881</v>
      </c>
      <c r="T9" s="226">
        <v>23.726288768225231</v>
      </c>
      <c r="U9" s="226">
        <v>24.070002222021991</v>
      </c>
      <c r="V9" s="226">
        <v>21.858016259288231</v>
      </c>
      <c r="W9" s="226">
        <v>23.76993695103284</v>
      </c>
      <c r="DA9" s="174" t="s">
        <v>2234</v>
      </c>
    </row>
    <row r="10" spans="1:105" ht="12" customHeight="1" x14ac:dyDescent="0.3">
      <c r="A10" s="56" t="s">
        <v>96</v>
      </c>
      <c r="B10" s="262">
        <v>13.686654645736819</v>
      </c>
      <c r="C10" s="262">
        <v>14.08483836000681</v>
      </c>
      <c r="D10" s="262">
        <v>13.493546811124981</v>
      </c>
      <c r="E10" s="262">
        <v>15.496913604377481</v>
      </c>
      <c r="F10" s="262">
        <v>16.878444992778849</v>
      </c>
      <c r="G10" s="262">
        <v>16.742702744041999</v>
      </c>
      <c r="H10" s="262">
        <v>16.435445046301581</v>
      </c>
      <c r="I10" s="262">
        <v>16.7821523182539</v>
      </c>
      <c r="J10" s="262">
        <v>17.35919165869517</v>
      </c>
      <c r="K10" s="262">
        <v>17.787589739216251</v>
      </c>
      <c r="L10" s="262">
        <v>20.08002071999303</v>
      </c>
      <c r="M10" s="262">
        <v>19.89031511536443</v>
      </c>
      <c r="N10" s="262">
        <v>20.015502722084211</v>
      </c>
      <c r="O10" s="262">
        <v>20.34265809351453</v>
      </c>
      <c r="P10" s="262">
        <v>21.194124897032449</v>
      </c>
      <c r="Q10" s="262">
        <v>21.76843716945254</v>
      </c>
      <c r="R10" s="262">
        <v>22.22786561494312</v>
      </c>
      <c r="S10" s="262">
        <v>22.83786698576597</v>
      </c>
      <c r="T10" s="262">
        <v>24.117125171001501</v>
      </c>
      <c r="U10" s="262">
        <v>24.63674884722144</v>
      </c>
      <c r="V10" s="262">
        <v>23.28566485519714</v>
      </c>
      <c r="W10" s="262">
        <v>24.62556629237201</v>
      </c>
      <c r="DA10" s="68" t="s">
        <v>2235</v>
      </c>
    </row>
    <row r="11" spans="1:105" ht="12" customHeight="1" x14ac:dyDescent="0.3">
      <c r="A11" s="37" t="s">
        <v>160</v>
      </c>
      <c r="B11" s="228">
        <v>0.21511587865381809</v>
      </c>
      <c r="C11" s="228">
        <v>0.21123221902358891</v>
      </c>
      <c r="D11" s="228">
        <v>0.2236740294467563</v>
      </c>
      <c r="E11" s="228">
        <v>0.19313614129125251</v>
      </c>
      <c r="F11" s="228">
        <v>0.50818280199076993</v>
      </c>
      <c r="G11" s="228">
        <v>0.19927052487852259</v>
      </c>
      <c r="H11" s="228">
        <v>0.22343001727668629</v>
      </c>
      <c r="I11" s="228">
        <v>7.738758482032812E-2</v>
      </c>
      <c r="J11" s="228">
        <v>6.1628802921592722E-2</v>
      </c>
      <c r="K11" s="228">
        <v>0.10795995362216031</v>
      </c>
      <c r="L11" s="228">
        <v>7.4651630427233301E-2</v>
      </c>
      <c r="M11" s="228">
        <v>6.3954199712478926E-2</v>
      </c>
      <c r="N11" s="228">
        <v>7.5717534372897216E-2</v>
      </c>
      <c r="O11" s="228">
        <v>8.9123002314197078E-2</v>
      </c>
      <c r="P11" s="228">
        <v>6.3623156809208326E-2</v>
      </c>
      <c r="Q11" s="228">
        <v>0.1041139393715181</v>
      </c>
      <c r="R11" s="228">
        <v>0.10109765852841179</v>
      </c>
      <c r="S11" s="228">
        <v>5.8341110545328388E-2</v>
      </c>
      <c r="T11" s="228">
        <v>5.8973701994171623E-2</v>
      </c>
      <c r="U11" s="228">
        <v>5.7895641211408187E-2</v>
      </c>
      <c r="V11" s="228">
        <v>0.20009655666402729</v>
      </c>
      <c r="W11" s="228">
        <v>0.18872067590894431</v>
      </c>
      <c r="DA11" s="69" t="s">
        <v>2236</v>
      </c>
    </row>
    <row r="12" spans="1:105" ht="12" customHeight="1" x14ac:dyDescent="0.3">
      <c r="A12" s="37" t="s">
        <v>162</v>
      </c>
      <c r="B12" s="228">
        <v>1.7971067338583531</v>
      </c>
      <c r="C12" s="228">
        <v>1.400451659339635</v>
      </c>
      <c r="D12" s="228">
        <v>1.808502784479</v>
      </c>
      <c r="E12" s="228">
        <v>7.403666073718651</v>
      </c>
      <c r="F12" s="228">
        <v>8.7143082998081685</v>
      </c>
      <c r="G12" s="228">
        <v>8.5078536014712807</v>
      </c>
      <c r="H12" s="228">
        <v>7.5893592438191577</v>
      </c>
      <c r="I12" s="228">
        <v>7.4414919001751487</v>
      </c>
      <c r="J12" s="228">
        <v>8.1078538946312904</v>
      </c>
      <c r="K12" s="228">
        <v>9.0389066606421107</v>
      </c>
      <c r="L12" s="228">
        <v>11.946726200799541</v>
      </c>
      <c r="M12" s="228">
        <v>9.550794761244104</v>
      </c>
      <c r="N12" s="228">
        <v>10.04426991107634</v>
      </c>
      <c r="O12" s="228">
        <v>10.38155834805081</v>
      </c>
      <c r="P12" s="228">
        <v>10.86379712640708</v>
      </c>
      <c r="Q12" s="228">
        <v>11.72291822298504</v>
      </c>
      <c r="R12" s="228">
        <v>11.47253481004172</v>
      </c>
      <c r="S12" s="228">
        <v>11.897024810575781</v>
      </c>
      <c r="T12" s="228">
        <v>12.87125200255379</v>
      </c>
      <c r="U12" s="228">
        <v>13.220377654374969</v>
      </c>
      <c r="V12" s="228">
        <v>13.77353705698148</v>
      </c>
      <c r="W12" s="228">
        <v>14.563872777459411</v>
      </c>
      <c r="DA12" s="69" t="s">
        <v>2237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2238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0.1782694712300395</v>
      </c>
      <c r="M14" s="228">
        <v>0.19038867453305061</v>
      </c>
      <c r="N14" s="228">
        <v>0.26824434488773091</v>
      </c>
      <c r="O14" s="228">
        <v>0.3561795174656785</v>
      </c>
      <c r="P14" s="228">
        <v>0.6017336964972122</v>
      </c>
      <c r="Q14" s="228">
        <v>0.82651099124711647</v>
      </c>
      <c r="R14" s="228">
        <v>1.079757120718349</v>
      </c>
      <c r="S14" s="228">
        <v>1.172929817649907</v>
      </c>
      <c r="T14" s="228">
        <v>1.145533999128975</v>
      </c>
      <c r="U14" s="228">
        <v>1.3114833744525789</v>
      </c>
      <c r="V14" s="228">
        <v>1.3180471726549829</v>
      </c>
      <c r="W14" s="228">
        <v>0.75143383694709875</v>
      </c>
      <c r="DA14" s="69" t="s">
        <v>2239</v>
      </c>
    </row>
    <row r="15" spans="1:105" ht="12" customHeight="1" x14ac:dyDescent="0.3">
      <c r="A15" s="37" t="s">
        <v>38</v>
      </c>
      <c r="B15" s="228">
        <v>11.674432033224649</v>
      </c>
      <c r="C15" s="228">
        <v>12.473154481643579</v>
      </c>
      <c r="D15" s="228">
        <v>11.46136999719922</v>
      </c>
      <c r="E15" s="228">
        <v>7.9001113893675736</v>
      </c>
      <c r="F15" s="228">
        <v>7.6559538909799123</v>
      </c>
      <c r="G15" s="228">
        <v>8.0355786176921971</v>
      </c>
      <c r="H15" s="228">
        <v>8.6226557852057386</v>
      </c>
      <c r="I15" s="228">
        <v>9.2632728332584264</v>
      </c>
      <c r="J15" s="228">
        <v>9.1897089611422835</v>
      </c>
      <c r="K15" s="228">
        <v>8.6407231249519842</v>
      </c>
      <c r="L15" s="228">
        <v>7.8803734175362186</v>
      </c>
      <c r="M15" s="228">
        <v>10.085177479874799</v>
      </c>
      <c r="N15" s="228">
        <v>9.6272709317472387</v>
      </c>
      <c r="O15" s="228">
        <v>9.5157972256838477</v>
      </c>
      <c r="P15" s="228">
        <v>9.6649709173189464</v>
      </c>
      <c r="Q15" s="228">
        <v>9.1148940158488649</v>
      </c>
      <c r="R15" s="228">
        <v>9.5744760256546346</v>
      </c>
      <c r="S15" s="228">
        <v>9.7095712469949511</v>
      </c>
      <c r="T15" s="228">
        <v>10.04136546732456</v>
      </c>
      <c r="U15" s="228">
        <v>10.04699217718249</v>
      </c>
      <c r="V15" s="228">
        <v>7.993984068896645</v>
      </c>
      <c r="W15" s="228">
        <v>9.1215390020565561</v>
      </c>
      <c r="DA15" s="69" t="s">
        <v>2240</v>
      </c>
    </row>
    <row r="16" spans="1:105" ht="12" customHeight="1" x14ac:dyDescent="0.3">
      <c r="A16" s="57" t="s">
        <v>2149</v>
      </c>
      <c r="B16" s="263">
        <f t="shared" ref="B16:W16" si="0">B17+B23+B24</f>
        <v>30.017442339550673</v>
      </c>
      <c r="C16" s="263">
        <f t="shared" si="0"/>
        <v>30.426762001727919</v>
      </c>
      <c r="D16" s="263">
        <f t="shared" si="0"/>
        <v>29.694419798044468</v>
      </c>
      <c r="E16" s="263">
        <f t="shared" si="0"/>
        <v>35.957144624177069</v>
      </c>
      <c r="F16" s="263">
        <f t="shared" si="0"/>
        <v>39.593749003173201</v>
      </c>
      <c r="G16" s="263">
        <f t="shared" si="0"/>
        <v>39.499665154522795</v>
      </c>
      <c r="H16" s="263">
        <f t="shared" si="0"/>
        <v>39.00112972195187</v>
      </c>
      <c r="I16" s="263">
        <f t="shared" si="0"/>
        <v>39.720544732908451</v>
      </c>
      <c r="J16" s="263">
        <f t="shared" si="0"/>
        <v>41.514950922699136</v>
      </c>
      <c r="K16" s="263">
        <f t="shared" si="0"/>
        <v>42.327807951316295</v>
      </c>
      <c r="L16" s="263">
        <f t="shared" si="0"/>
        <v>47.754634634072936</v>
      </c>
      <c r="M16" s="263">
        <f t="shared" si="0"/>
        <v>47.440734285476928</v>
      </c>
      <c r="N16" s="263">
        <f t="shared" si="0"/>
        <v>47.96275444831803</v>
      </c>
      <c r="O16" s="263">
        <f t="shared" si="0"/>
        <v>48.666752171828634</v>
      </c>
      <c r="P16" s="263">
        <f t="shared" si="0"/>
        <v>50.410123358583206</v>
      </c>
      <c r="Q16" s="263">
        <f t="shared" si="0"/>
        <v>51.466358861835971</v>
      </c>
      <c r="R16" s="263">
        <f t="shared" si="0"/>
        <v>52.238135591917278</v>
      </c>
      <c r="S16" s="263">
        <f t="shared" si="0"/>
        <v>53.562610186696077</v>
      </c>
      <c r="T16" s="263">
        <f t="shared" si="0"/>
        <v>56.685809415947602</v>
      </c>
      <c r="U16" s="263">
        <f t="shared" si="0"/>
        <v>57.675453111628613</v>
      </c>
      <c r="V16" s="263">
        <f t="shared" si="0"/>
        <v>54.434655704626259</v>
      </c>
      <c r="W16" s="263">
        <f t="shared" si="0"/>
        <v>58.609675675069589</v>
      </c>
      <c r="DA16" s="70"/>
    </row>
    <row r="17" spans="1:105" ht="12" customHeight="1" x14ac:dyDescent="0.3">
      <c r="A17" s="60" t="s">
        <v>2150</v>
      </c>
      <c r="B17" s="331">
        <v>6.871534472801037</v>
      </c>
      <c r="C17" s="331">
        <v>6.0369793852905831</v>
      </c>
      <c r="D17" s="331">
        <v>6.8361577743842714</v>
      </c>
      <c r="E17" s="331">
        <v>20.112865698705221</v>
      </c>
      <c r="F17" s="331">
        <v>23.75356809155187</v>
      </c>
      <c r="G17" s="331">
        <v>22.124014548705759</v>
      </c>
      <c r="H17" s="331">
        <v>19.630801051442351</v>
      </c>
      <c r="I17" s="331">
        <v>18.988248149413209</v>
      </c>
      <c r="J17" s="331">
        <v>20.123586363743659</v>
      </c>
      <c r="K17" s="331">
        <v>22.705218558606671</v>
      </c>
      <c r="L17" s="331">
        <v>29.577981118806509</v>
      </c>
      <c r="M17" s="331">
        <v>23.633296531093389</v>
      </c>
      <c r="N17" s="331">
        <v>24.51564842318626</v>
      </c>
      <c r="O17" s="331">
        <v>25.362879981530028</v>
      </c>
      <c r="P17" s="331">
        <v>26.535497043108808</v>
      </c>
      <c r="Q17" s="331">
        <v>28.806333196542031</v>
      </c>
      <c r="R17" s="331">
        <v>28.299910656974639</v>
      </c>
      <c r="S17" s="331">
        <v>29.26949205560399</v>
      </c>
      <c r="T17" s="331">
        <v>31.60812264588294</v>
      </c>
      <c r="U17" s="331">
        <v>32.539424431972442</v>
      </c>
      <c r="V17" s="331">
        <v>34.188099838504897</v>
      </c>
      <c r="W17" s="331">
        <v>35.661495591927768</v>
      </c>
      <c r="DA17" s="72" t="s">
        <v>2241</v>
      </c>
    </row>
    <row r="18" spans="1:105" ht="12" customHeight="1" x14ac:dyDescent="0.3">
      <c r="A18" s="59" t="s">
        <v>30</v>
      </c>
      <c r="B18" s="232">
        <v>0.71897461993221268</v>
      </c>
      <c r="C18" s="232">
        <v>0.77928354713290626</v>
      </c>
      <c r="D18" s="232">
        <v>0.61665057244410304</v>
      </c>
      <c r="E18" s="232">
        <v>1.3799336011337451</v>
      </c>
      <c r="F18" s="232">
        <v>1.7039768087425831</v>
      </c>
      <c r="G18" s="232">
        <v>0.66313584295742767</v>
      </c>
      <c r="H18" s="232">
        <v>0.46694601943494041</v>
      </c>
      <c r="I18" s="232">
        <v>0.86001735772152421</v>
      </c>
      <c r="J18" s="232">
        <v>0.9358335211131581</v>
      </c>
      <c r="K18" s="232">
        <v>1.629353179274224</v>
      </c>
      <c r="L18" s="232">
        <v>1.2376195192729571</v>
      </c>
      <c r="M18" s="232">
        <v>0.83147656670111725</v>
      </c>
      <c r="N18" s="232">
        <v>0.82753640308969423</v>
      </c>
      <c r="O18" s="232">
        <v>0.7415639136398966</v>
      </c>
      <c r="P18" s="232">
        <v>0.69175199211236771</v>
      </c>
      <c r="Q18" s="232">
        <v>0.75060087807804665</v>
      </c>
      <c r="R18" s="232">
        <v>0.67130407906997813</v>
      </c>
      <c r="S18" s="232">
        <v>0.73310104566078449</v>
      </c>
      <c r="T18" s="232">
        <v>0.83172381606094559</v>
      </c>
      <c r="U18" s="232">
        <v>0.93744298313107299</v>
      </c>
      <c r="V18" s="232">
        <v>0.73562697016222578</v>
      </c>
      <c r="W18" s="232">
        <v>0.49668256117216908</v>
      </c>
      <c r="DA18" s="71" t="s">
        <v>2242</v>
      </c>
    </row>
    <row r="19" spans="1:105" ht="12" customHeight="1" x14ac:dyDescent="0.3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6.456100415618389E-2</v>
      </c>
      <c r="K19" s="232">
        <v>6.8382071814798162E-2</v>
      </c>
      <c r="L19" s="232">
        <v>7.5703076300213099E-2</v>
      </c>
      <c r="M19" s="232">
        <v>6.8163726961564974E-2</v>
      </c>
      <c r="N19" s="232">
        <v>3.4650880371289723E-2</v>
      </c>
      <c r="O19" s="232">
        <v>3.513139581093442E-2</v>
      </c>
      <c r="P19" s="232">
        <v>3.5401219539944052E-2</v>
      </c>
      <c r="Q19" s="232">
        <v>3.6340178823526532E-2</v>
      </c>
      <c r="R19" s="232">
        <v>3.5525348926090702E-2</v>
      </c>
      <c r="S19" s="232">
        <v>3.5665944059056522E-2</v>
      </c>
      <c r="T19" s="232">
        <v>5.3933193819924348E-2</v>
      </c>
      <c r="U19" s="232">
        <v>2.5285083778110101E-2</v>
      </c>
      <c r="V19" s="232">
        <v>3.1332976924686333E-2</v>
      </c>
      <c r="W19" s="232">
        <v>3.112393436912567E-2</v>
      </c>
      <c r="DA19" s="71" t="s">
        <v>2243</v>
      </c>
    </row>
    <row r="20" spans="1:105" ht="12" customHeight="1" x14ac:dyDescent="0.3">
      <c r="A20" s="59" t="s">
        <v>160</v>
      </c>
      <c r="B20" s="232">
        <v>0.42355574882652408</v>
      </c>
      <c r="C20" s="232">
        <v>0.41077258580492521</v>
      </c>
      <c r="D20" s="232">
        <v>0.44299717225133778</v>
      </c>
      <c r="E20" s="232">
        <v>0.37614940901001193</v>
      </c>
      <c r="F20" s="232">
        <v>1.016925831599337</v>
      </c>
      <c r="G20" s="232">
        <v>0.41874991432878728</v>
      </c>
      <c r="H20" s="232">
        <v>0.49045868434944478</v>
      </c>
      <c r="I20" s="232">
        <v>0.16960673452800179</v>
      </c>
      <c r="J20" s="232">
        <v>0.14042818877224819</v>
      </c>
      <c r="K20" s="232">
        <v>0.23890657055916381</v>
      </c>
      <c r="L20" s="232">
        <v>0.16636624109696879</v>
      </c>
      <c r="M20" s="232">
        <v>0.14770377303094451</v>
      </c>
      <c r="N20" s="232">
        <v>0.18025417366571531</v>
      </c>
      <c r="O20" s="232">
        <v>0.213171992330179</v>
      </c>
      <c r="P20" s="232">
        <v>0.1534385355461157</v>
      </c>
      <c r="Q20" s="232">
        <v>0.25189090080815513</v>
      </c>
      <c r="R20" s="232">
        <v>0.24639786792675061</v>
      </c>
      <c r="S20" s="232">
        <v>0.14222725371888911</v>
      </c>
      <c r="T20" s="232">
        <v>0.14334889650919211</v>
      </c>
      <c r="U20" s="232">
        <v>0.14088005744119519</v>
      </c>
      <c r="V20" s="232">
        <v>0.48931454162315019</v>
      </c>
      <c r="W20" s="232">
        <v>0.45962643134611247</v>
      </c>
      <c r="DA20" s="71" t="s">
        <v>2244</v>
      </c>
    </row>
    <row r="21" spans="1:105" ht="12" customHeight="1" x14ac:dyDescent="0.3">
      <c r="A21" s="59" t="s">
        <v>70</v>
      </c>
      <c r="B21" s="232">
        <v>2.2752912544783128</v>
      </c>
      <c r="C21" s="232">
        <v>2.188747721338427</v>
      </c>
      <c r="D21" s="232">
        <v>2.280450514941363</v>
      </c>
      <c r="E21" s="232">
        <v>4.2827712691008673</v>
      </c>
      <c r="F21" s="232">
        <v>4.0120022039297139</v>
      </c>
      <c r="G21" s="232">
        <v>3.5917074458395279</v>
      </c>
      <c r="H21" s="232">
        <v>2.4126579340259471</v>
      </c>
      <c r="I21" s="232">
        <v>2.0399805867187402</v>
      </c>
      <c r="J21" s="232">
        <v>0.95048045587197971</v>
      </c>
      <c r="K21" s="232">
        <v>1.245172367562142</v>
      </c>
      <c r="L21" s="232">
        <v>2.1117162941019978</v>
      </c>
      <c r="M21" s="232">
        <v>1.056336853458727</v>
      </c>
      <c r="N21" s="232">
        <v>0.13424783605571161</v>
      </c>
      <c r="O21" s="232">
        <v>0.13610949605604769</v>
      </c>
      <c r="P21" s="232">
        <v>8.2291442890864083E-2</v>
      </c>
      <c r="Q21" s="232">
        <v>8.4474088439969855E-2</v>
      </c>
      <c r="R21" s="232">
        <v>5.5053324157017289E-2</v>
      </c>
      <c r="S21" s="232">
        <v>4.9744580336049039E-2</v>
      </c>
      <c r="T21" s="232">
        <v>4.1791154329094478E-2</v>
      </c>
      <c r="U21" s="232">
        <v>3.6386897012268743E-2</v>
      </c>
      <c r="V21" s="232">
        <v>5.6638337519210179E-2</v>
      </c>
      <c r="W21" s="232">
        <v>5.3299944846361413E-2</v>
      </c>
      <c r="DA21" s="71" t="s">
        <v>2245</v>
      </c>
    </row>
    <row r="22" spans="1:105" ht="12" customHeight="1" x14ac:dyDescent="0.3">
      <c r="A22" s="59" t="s">
        <v>162</v>
      </c>
      <c r="B22" s="232">
        <v>3.4537128495639871</v>
      </c>
      <c r="C22" s="232">
        <v>2.6581755310143249</v>
      </c>
      <c r="D22" s="232">
        <v>3.4960595147474671</v>
      </c>
      <c r="E22" s="232">
        <v>14.0740114194606</v>
      </c>
      <c r="F22" s="232">
        <v>17.02066324728024</v>
      </c>
      <c r="G22" s="232">
        <v>17.450421345580011</v>
      </c>
      <c r="H22" s="232">
        <v>16.260738413632019</v>
      </c>
      <c r="I22" s="232">
        <v>15.918643470444939</v>
      </c>
      <c r="J22" s="232">
        <v>18.032283193830089</v>
      </c>
      <c r="K22" s="232">
        <v>19.523404369396339</v>
      </c>
      <c r="L22" s="232">
        <v>25.986575988034371</v>
      </c>
      <c r="M22" s="232">
        <v>21.529615610941029</v>
      </c>
      <c r="N22" s="232">
        <v>23.33895913000385</v>
      </c>
      <c r="O22" s="232">
        <v>24.23690318369297</v>
      </c>
      <c r="P22" s="232">
        <v>25.572613853019519</v>
      </c>
      <c r="Q22" s="232">
        <v>27.683027150392331</v>
      </c>
      <c r="R22" s="232">
        <v>27.291630036894801</v>
      </c>
      <c r="S22" s="232">
        <v>28.308753231829211</v>
      </c>
      <c r="T22" s="232">
        <v>30.537325585163789</v>
      </c>
      <c r="U22" s="232">
        <v>31.399429410609791</v>
      </c>
      <c r="V22" s="232">
        <v>32.875187012275617</v>
      </c>
      <c r="W22" s="232">
        <v>34.620762720194008</v>
      </c>
      <c r="DA22" s="71" t="s">
        <v>2246</v>
      </c>
    </row>
    <row r="23" spans="1:105" ht="12" customHeight="1" x14ac:dyDescent="0.3">
      <c r="A23" s="60" t="s">
        <v>2157</v>
      </c>
      <c r="B23" s="331">
        <v>22.352719879994549</v>
      </c>
      <c r="C23" s="331">
        <v>23.587075342565619</v>
      </c>
      <c r="D23" s="331">
        <v>22.073867319494571</v>
      </c>
      <c r="E23" s="331">
        <v>14.961893218103681</v>
      </c>
      <c r="F23" s="331">
        <v>14.897902495835771</v>
      </c>
      <c r="G23" s="331">
        <v>16.420460163228579</v>
      </c>
      <c r="H23" s="331">
        <v>18.405959488566161</v>
      </c>
      <c r="I23" s="331">
        <v>19.742073200407429</v>
      </c>
      <c r="J23" s="331">
        <v>20.362393337493081</v>
      </c>
      <c r="K23" s="331">
        <v>18.593964466942079</v>
      </c>
      <c r="L23" s="331">
        <v>17.077693184268909</v>
      </c>
      <c r="M23" s="331">
        <v>22.649705969023209</v>
      </c>
      <c r="N23" s="331">
        <v>22.28684345185393</v>
      </c>
      <c r="O23" s="331">
        <v>22.133088343074039</v>
      </c>
      <c r="P23" s="331">
        <v>22.666073104649161</v>
      </c>
      <c r="Q23" s="331">
        <v>21.444292685368762</v>
      </c>
      <c r="R23" s="331">
        <v>22.69171743624068</v>
      </c>
      <c r="S23" s="331">
        <v>23.017846414121902</v>
      </c>
      <c r="T23" s="331">
        <v>23.734781602442979</v>
      </c>
      <c r="U23" s="331">
        <v>23.77366937077398</v>
      </c>
      <c r="V23" s="331">
        <v>19.009394703863769</v>
      </c>
      <c r="W23" s="331">
        <v>21.602804433481332</v>
      </c>
      <c r="DA23" s="72" t="s">
        <v>2247</v>
      </c>
    </row>
    <row r="24" spans="1:105" ht="12" customHeight="1" x14ac:dyDescent="0.3">
      <c r="A24" s="60" t="s">
        <v>2159</v>
      </c>
      <c r="B24" s="331">
        <v>0.79318798675508739</v>
      </c>
      <c r="C24" s="331">
        <v>0.80270727387171648</v>
      </c>
      <c r="D24" s="331">
        <v>0.78439470416562262</v>
      </c>
      <c r="E24" s="331">
        <v>0.88238570736816535</v>
      </c>
      <c r="F24" s="331">
        <v>0.9422784157855566</v>
      </c>
      <c r="G24" s="331">
        <v>0.95519044258844987</v>
      </c>
      <c r="H24" s="331">
        <v>0.96436918194335364</v>
      </c>
      <c r="I24" s="331">
        <v>0.99022338308781122</v>
      </c>
      <c r="J24" s="331">
        <v>1.0289712214623941</v>
      </c>
      <c r="K24" s="331">
        <v>1.0286249257675479</v>
      </c>
      <c r="L24" s="331">
        <v>1.0989603309975211</v>
      </c>
      <c r="M24" s="331">
        <v>1.1577317853603319</v>
      </c>
      <c r="N24" s="331">
        <v>1.160262573277838</v>
      </c>
      <c r="O24" s="331">
        <v>1.170783847224568</v>
      </c>
      <c r="P24" s="331">
        <v>1.208553210825239</v>
      </c>
      <c r="Q24" s="331">
        <v>1.2157329799251819</v>
      </c>
      <c r="R24" s="331">
        <v>1.246507498701956</v>
      </c>
      <c r="S24" s="331">
        <v>1.275271716970179</v>
      </c>
      <c r="T24" s="331">
        <v>1.342905167621679</v>
      </c>
      <c r="U24" s="331">
        <v>1.362359308882191</v>
      </c>
      <c r="V24" s="331">
        <v>1.237161162257594</v>
      </c>
      <c r="W24" s="331">
        <v>1.3453756496604929</v>
      </c>
      <c r="DA24" s="72" t="s">
        <v>2248</v>
      </c>
    </row>
    <row r="25" spans="1:105" ht="12" customHeight="1" x14ac:dyDescent="0.3">
      <c r="A25" s="57" t="s">
        <v>2161</v>
      </c>
      <c r="B25" s="263">
        <f t="shared" ref="B25:W25" si="1">B26+B32+B33</f>
        <v>13.644291972523032</v>
      </c>
      <c r="C25" s="263">
        <f t="shared" si="1"/>
        <v>13.830346364421787</v>
      </c>
      <c r="D25" s="263">
        <f t="shared" si="1"/>
        <v>13.49746354456566</v>
      </c>
      <c r="E25" s="263">
        <f t="shared" si="1"/>
        <v>16.344156647353209</v>
      </c>
      <c r="F25" s="263">
        <f t="shared" si="1"/>
        <v>17.997158637806002</v>
      </c>
      <c r="G25" s="263">
        <f t="shared" si="1"/>
        <v>17.954393252055816</v>
      </c>
      <c r="H25" s="263">
        <f t="shared" si="1"/>
        <v>17.727786237250847</v>
      </c>
      <c r="I25" s="263">
        <f t="shared" si="1"/>
        <v>18.054793060412937</v>
      </c>
      <c r="J25" s="263">
        <f t="shared" si="1"/>
        <v>18.870432237590517</v>
      </c>
      <c r="K25" s="263">
        <f t="shared" si="1"/>
        <v>19.239912705143773</v>
      </c>
      <c r="L25" s="263">
        <f t="shared" si="1"/>
        <v>21.706652106396781</v>
      </c>
      <c r="M25" s="263">
        <f t="shared" si="1"/>
        <v>21.563970129762243</v>
      </c>
      <c r="N25" s="263">
        <f t="shared" si="1"/>
        <v>21.801252021962732</v>
      </c>
      <c r="O25" s="263">
        <f t="shared" si="1"/>
        <v>22.121250987194831</v>
      </c>
      <c r="P25" s="263">
        <f t="shared" si="1"/>
        <v>22.913692435719639</v>
      </c>
      <c r="Q25" s="263">
        <f t="shared" si="1"/>
        <v>23.393799482652721</v>
      </c>
      <c r="R25" s="263">
        <f t="shared" si="1"/>
        <v>23.744607087235128</v>
      </c>
      <c r="S25" s="263">
        <f t="shared" si="1"/>
        <v>24.346640993952754</v>
      </c>
      <c r="T25" s="263">
        <f t="shared" si="1"/>
        <v>25.766277007248917</v>
      </c>
      <c r="U25" s="263">
        <f t="shared" si="1"/>
        <v>26.216115050740278</v>
      </c>
      <c r="V25" s="263">
        <f t="shared" si="1"/>
        <v>24.743025320284652</v>
      </c>
      <c r="W25" s="263">
        <f t="shared" si="1"/>
        <v>26.640761670486178</v>
      </c>
      <c r="DA25" s="70"/>
    </row>
    <row r="26" spans="1:105" ht="12" customHeight="1" x14ac:dyDescent="0.3">
      <c r="A26" s="60" t="s">
        <v>2162</v>
      </c>
      <c r="B26" s="331">
        <v>3.1234247603641072</v>
      </c>
      <c r="C26" s="331">
        <v>2.744081538768445</v>
      </c>
      <c r="D26" s="331">
        <v>3.1073444429019408</v>
      </c>
      <c r="E26" s="331">
        <v>9.1422116812296448</v>
      </c>
      <c r="F26" s="331">
        <v>10.79707640525085</v>
      </c>
      <c r="G26" s="331">
        <v>10.05637024941171</v>
      </c>
      <c r="H26" s="331">
        <v>8.9230913870192499</v>
      </c>
      <c r="I26" s="331">
        <v>8.6310218860969172</v>
      </c>
      <c r="J26" s="331">
        <v>9.147084710792571</v>
      </c>
      <c r="K26" s="331">
        <v>10.320553890275759</v>
      </c>
      <c r="L26" s="331">
        <v>13.44453687218477</v>
      </c>
      <c r="M26" s="331">
        <v>10.74240751413336</v>
      </c>
      <c r="N26" s="331">
        <v>11.14347655599375</v>
      </c>
      <c r="O26" s="331">
        <v>11.52858180978637</v>
      </c>
      <c r="P26" s="331">
        <v>12.061589565049459</v>
      </c>
      <c r="Q26" s="331">
        <v>13.093787816610019</v>
      </c>
      <c r="R26" s="331">
        <v>12.863595753170291</v>
      </c>
      <c r="S26" s="331">
        <v>13.30431457072908</v>
      </c>
      <c r="T26" s="331">
        <v>14.36732847540134</v>
      </c>
      <c r="U26" s="331">
        <v>14.79064746907838</v>
      </c>
      <c r="V26" s="331">
        <v>15.540045381138579</v>
      </c>
      <c r="W26" s="331">
        <v>16.20977072360353</v>
      </c>
      <c r="DA26" s="72" t="s">
        <v>2249</v>
      </c>
    </row>
    <row r="27" spans="1:105" ht="12" customHeight="1" x14ac:dyDescent="0.3">
      <c r="A27" s="59" t="s">
        <v>30</v>
      </c>
      <c r="B27" s="232">
        <v>0.326806645423733</v>
      </c>
      <c r="C27" s="232">
        <v>0.35421979415132082</v>
      </c>
      <c r="D27" s="232">
        <v>0.28029571474731962</v>
      </c>
      <c r="E27" s="232">
        <v>0.62724254596988416</v>
      </c>
      <c r="F27" s="232">
        <v>0.77453491306481059</v>
      </c>
      <c r="G27" s="232">
        <v>0.30142538316246731</v>
      </c>
      <c r="H27" s="232">
        <v>0.21224819065224571</v>
      </c>
      <c r="I27" s="232">
        <v>0.39091698078251108</v>
      </c>
      <c r="J27" s="232">
        <v>0.42537887323325391</v>
      </c>
      <c r="K27" s="232">
        <v>0.7406150814882837</v>
      </c>
      <c r="L27" s="232">
        <v>0.56255432694225305</v>
      </c>
      <c r="M27" s="232">
        <v>0.37794389395505351</v>
      </c>
      <c r="N27" s="232">
        <v>0.37615291049531557</v>
      </c>
      <c r="O27" s="232">
        <v>0.33707450619995299</v>
      </c>
      <c r="P27" s="232">
        <v>0.31443272368743969</v>
      </c>
      <c r="Q27" s="232">
        <v>0.34118221730820331</v>
      </c>
      <c r="R27" s="232">
        <v>0.30513821775908101</v>
      </c>
      <c r="S27" s="232">
        <v>0.33322774802762928</v>
      </c>
      <c r="T27" s="232">
        <v>0.37805628002770258</v>
      </c>
      <c r="U27" s="232">
        <v>0.42611044687776067</v>
      </c>
      <c r="V27" s="232">
        <v>0.33437589552828428</v>
      </c>
      <c r="W27" s="232">
        <v>0.22576480053280429</v>
      </c>
      <c r="DA27" s="71" t="s">
        <v>2250</v>
      </c>
    </row>
    <row r="28" spans="1:105" ht="12" customHeight="1" x14ac:dyDescent="0.3">
      <c r="A28" s="59" t="s">
        <v>33</v>
      </c>
      <c r="B28" s="232">
        <v>0</v>
      </c>
      <c r="C28" s="232">
        <v>0</v>
      </c>
      <c r="D28" s="232">
        <v>0</v>
      </c>
      <c r="E28" s="232">
        <v>0</v>
      </c>
      <c r="F28" s="232">
        <v>0</v>
      </c>
      <c r="G28" s="232">
        <v>0</v>
      </c>
      <c r="H28" s="232">
        <v>0</v>
      </c>
      <c r="I28" s="232">
        <v>0</v>
      </c>
      <c r="J28" s="232">
        <v>2.93459109800836E-2</v>
      </c>
      <c r="K28" s="232">
        <v>3.108275991581734E-2</v>
      </c>
      <c r="L28" s="232">
        <v>3.4410489227369577E-2</v>
      </c>
      <c r="M28" s="232">
        <v>3.098351225525681E-2</v>
      </c>
      <c r="N28" s="232">
        <v>1.5750400168768049E-2</v>
      </c>
      <c r="O28" s="232">
        <v>1.5968816277697459E-2</v>
      </c>
      <c r="P28" s="232">
        <v>1.609146342724729E-2</v>
      </c>
      <c r="Q28" s="232">
        <v>1.6518263101602981E-2</v>
      </c>
      <c r="R28" s="232">
        <v>1.614788587549577E-2</v>
      </c>
      <c r="S28" s="232">
        <v>1.6211792754116602E-2</v>
      </c>
      <c r="T28" s="232">
        <v>2.451508809996562E-2</v>
      </c>
      <c r="U28" s="232">
        <v>1.149321989914096E-2</v>
      </c>
      <c r="V28" s="232">
        <v>1.4242262238493781E-2</v>
      </c>
      <c r="W28" s="232">
        <v>1.414724289505712E-2</v>
      </c>
      <c r="DA28" s="71" t="s">
        <v>2251</v>
      </c>
    </row>
    <row r="29" spans="1:105" ht="12" customHeight="1" x14ac:dyDescent="0.3">
      <c r="A29" s="59" t="s">
        <v>160</v>
      </c>
      <c r="B29" s="232">
        <v>0.19252534037569269</v>
      </c>
      <c r="C29" s="232">
        <v>0.18671481172951129</v>
      </c>
      <c r="D29" s="232">
        <v>0.2013623510233353</v>
      </c>
      <c r="E29" s="232">
        <v>0.17097700409545999</v>
      </c>
      <c r="F29" s="232">
        <v>0.46223901436333498</v>
      </c>
      <c r="G29" s="232">
        <v>0.19034087014944881</v>
      </c>
      <c r="H29" s="232">
        <v>0.22293576561338399</v>
      </c>
      <c r="I29" s="232">
        <v>7.7093970240000836E-2</v>
      </c>
      <c r="J29" s="232">
        <v>6.3830994896476451E-2</v>
      </c>
      <c r="K29" s="232">
        <v>0.10859389570871079</v>
      </c>
      <c r="L29" s="232">
        <v>7.5621018680440327E-2</v>
      </c>
      <c r="M29" s="232">
        <v>6.7138078650429298E-2</v>
      </c>
      <c r="N29" s="232">
        <v>8.1933715302597812E-2</v>
      </c>
      <c r="O29" s="232">
        <v>9.6896360150081337E-2</v>
      </c>
      <c r="P29" s="232">
        <v>6.9744788884597994E-2</v>
      </c>
      <c r="Q29" s="232">
        <v>0.1144958640037069</v>
      </c>
      <c r="R29" s="232">
        <v>0.1119990308757957</v>
      </c>
      <c r="S29" s="232">
        <v>6.4648751690404141E-2</v>
      </c>
      <c r="T29" s="232">
        <v>6.515858932236003E-2</v>
      </c>
      <c r="U29" s="232">
        <v>6.4036389745997818E-2</v>
      </c>
      <c r="V29" s="232">
        <v>0.22241570073779551</v>
      </c>
      <c r="W29" s="232">
        <v>0.2089211051573239</v>
      </c>
      <c r="DA29" s="71" t="s">
        <v>2252</v>
      </c>
    </row>
    <row r="30" spans="1:105" ht="12" customHeight="1" x14ac:dyDescent="0.3">
      <c r="A30" s="59" t="s">
        <v>70</v>
      </c>
      <c r="B30" s="232">
        <v>1.034223297490142</v>
      </c>
      <c r="C30" s="232">
        <v>0.99488532788110273</v>
      </c>
      <c r="D30" s="232">
        <v>1.036568415882438</v>
      </c>
      <c r="E30" s="232">
        <v>1.9467142132276669</v>
      </c>
      <c r="F30" s="232">
        <v>1.823637365422597</v>
      </c>
      <c r="G30" s="232">
        <v>1.6325942935634219</v>
      </c>
      <c r="H30" s="232">
        <v>1.096662697284521</v>
      </c>
      <c r="I30" s="232">
        <v>0.92726390305397288</v>
      </c>
      <c r="J30" s="232">
        <v>0.43203657085089991</v>
      </c>
      <c r="K30" s="232">
        <v>0.56598743980097377</v>
      </c>
      <c r="L30" s="232">
        <v>0.95987104277363511</v>
      </c>
      <c r="M30" s="232">
        <v>0.48015311520851212</v>
      </c>
      <c r="N30" s="232">
        <v>6.1021743661687097E-2</v>
      </c>
      <c r="O30" s="232">
        <v>6.1867952752748902E-2</v>
      </c>
      <c r="P30" s="232">
        <v>3.7405201314029093E-2</v>
      </c>
      <c r="Q30" s="232">
        <v>3.8397312927259022E-2</v>
      </c>
      <c r="R30" s="232">
        <v>2.5024238253189678E-2</v>
      </c>
      <c r="S30" s="232">
        <v>2.261117288002229E-2</v>
      </c>
      <c r="T30" s="232">
        <v>1.899597924049749E-2</v>
      </c>
      <c r="U30" s="232">
        <v>1.653949864194033E-2</v>
      </c>
      <c r="V30" s="232">
        <v>2.5744698872368261E-2</v>
      </c>
      <c r="W30" s="232">
        <v>2.4227247657437001E-2</v>
      </c>
      <c r="DA30" s="71" t="s">
        <v>2253</v>
      </c>
    </row>
    <row r="31" spans="1:105" ht="12" customHeight="1" x14ac:dyDescent="0.3">
      <c r="A31" s="59" t="s">
        <v>162</v>
      </c>
      <c r="B31" s="232">
        <v>1.5698694770745389</v>
      </c>
      <c r="C31" s="232">
        <v>1.2082616050065109</v>
      </c>
      <c r="D31" s="232">
        <v>1.589117961248848</v>
      </c>
      <c r="E31" s="232">
        <v>6.3972779179366341</v>
      </c>
      <c r="F31" s="232">
        <v>7.7366651124001091</v>
      </c>
      <c r="G31" s="232">
        <v>7.9320097025363694</v>
      </c>
      <c r="H31" s="232">
        <v>7.3912447334691</v>
      </c>
      <c r="I31" s="232">
        <v>7.2357470320204316</v>
      </c>
      <c r="J31" s="232">
        <v>8.1964923608318578</v>
      </c>
      <c r="K31" s="232">
        <v>8.8742747133619719</v>
      </c>
      <c r="L31" s="232">
        <v>11.812079994561071</v>
      </c>
      <c r="M31" s="232">
        <v>9.7861889140641054</v>
      </c>
      <c r="N31" s="232">
        <v>10.608617786365381</v>
      </c>
      <c r="O31" s="232">
        <v>11.01677417440589</v>
      </c>
      <c r="P31" s="232">
        <v>11.62391538773614</v>
      </c>
      <c r="Q31" s="232">
        <v>12.583194159269249</v>
      </c>
      <c r="R31" s="232">
        <v>12.40528638040673</v>
      </c>
      <c r="S31" s="232">
        <v>12.86761510537691</v>
      </c>
      <c r="T31" s="232">
        <v>13.880602538710811</v>
      </c>
      <c r="U31" s="232">
        <v>14.272467913913539</v>
      </c>
      <c r="V31" s="232">
        <v>14.94326682376164</v>
      </c>
      <c r="W31" s="232">
        <v>15.73671032736091</v>
      </c>
      <c r="DA31" s="71" t="s">
        <v>2254</v>
      </c>
    </row>
    <row r="32" spans="1:105" ht="12" customHeight="1" x14ac:dyDescent="0.3">
      <c r="A32" s="60" t="s">
        <v>2169</v>
      </c>
      <c r="B32" s="331">
        <v>10.16032721817934</v>
      </c>
      <c r="C32" s="331">
        <v>10.72139788298438</v>
      </c>
      <c r="D32" s="331">
        <v>10.033576054315709</v>
      </c>
      <c r="E32" s="331">
        <v>6.8008605536834894</v>
      </c>
      <c r="F32" s="331">
        <v>6.7717738617435357</v>
      </c>
      <c r="G32" s="331">
        <v>7.463845528740265</v>
      </c>
      <c r="H32" s="331">
        <v>8.3663452220755303</v>
      </c>
      <c r="I32" s="331">
        <v>8.9736696365488342</v>
      </c>
      <c r="J32" s="331">
        <v>9.2556333352241289</v>
      </c>
      <c r="K32" s="331">
        <v>8.4518020304282189</v>
      </c>
      <c r="L32" s="331">
        <v>7.7625878110313193</v>
      </c>
      <c r="M32" s="331">
        <v>10.295320895010549</v>
      </c>
      <c r="N32" s="331">
        <v>10.130383387206329</v>
      </c>
      <c r="O32" s="331">
        <v>10.060494701397291</v>
      </c>
      <c r="P32" s="331">
        <v>10.30276050211325</v>
      </c>
      <c r="Q32" s="331">
        <v>9.7474057660767102</v>
      </c>
      <c r="R32" s="331">
        <v>10.31441701647304</v>
      </c>
      <c r="S32" s="331">
        <v>10.4626574609645</v>
      </c>
      <c r="T32" s="331">
        <v>10.78853709201954</v>
      </c>
      <c r="U32" s="331">
        <v>10.806213350351809</v>
      </c>
      <c r="V32" s="331">
        <v>8.6406339563017127</v>
      </c>
      <c r="W32" s="331">
        <v>9.8194565606733342</v>
      </c>
      <c r="DA32" s="72" t="s">
        <v>2255</v>
      </c>
    </row>
    <row r="33" spans="1:105" ht="12" customHeight="1" x14ac:dyDescent="0.3">
      <c r="A33" s="60" t="s">
        <v>2171</v>
      </c>
      <c r="B33" s="331">
        <v>0.36053999397958503</v>
      </c>
      <c r="C33" s="331">
        <v>0.36486694266896208</v>
      </c>
      <c r="D33" s="331">
        <v>0.35654304734801018</v>
      </c>
      <c r="E33" s="331">
        <v>0.40108441244007509</v>
      </c>
      <c r="F33" s="331">
        <v>0.42830837081161671</v>
      </c>
      <c r="G33" s="331">
        <v>0.43417747390384093</v>
      </c>
      <c r="H33" s="331">
        <v>0.43834962815606981</v>
      </c>
      <c r="I33" s="331">
        <v>0.45010153776718692</v>
      </c>
      <c r="J33" s="331">
        <v>0.46771419157381539</v>
      </c>
      <c r="K33" s="331">
        <v>0.46755678443979448</v>
      </c>
      <c r="L33" s="331">
        <v>0.49952742318069132</v>
      </c>
      <c r="M33" s="331">
        <v>0.52624172061833274</v>
      </c>
      <c r="N33" s="331">
        <v>0.52739207876265382</v>
      </c>
      <c r="O33" s="331">
        <v>0.53217447601116707</v>
      </c>
      <c r="P33" s="331">
        <v>0.54934236855692697</v>
      </c>
      <c r="Q33" s="331">
        <v>0.55260589996599196</v>
      </c>
      <c r="R33" s="331">
        <v>0.56659431759179824</v>
      </c>
      <c r="S33" s="331">
        <v>0.57966896225917197</v>
      </c>
      <c r="T33" s="331">
        <v>0.61041143982803581</v>
      </c>
      <c r="U33" s="331">
        <v>0.61925423131008706</v>
      </c>
      <c r="V33" s="331">
        <v>0.5623459828443611</v>
      </c>
      <c r="W33" s="331">
        <v>0.61153438620931511</v>
      </c>
      <c r="DA33" s="72" t="s">
        <v>2256</v>
      </c>
    </row>
    <row r="34" spans="1:105" ht="12" customHeight="1" x14ac:dyDescent="0.3">
      <c r="A34" s="57" t="s">
        <v>2173</v>
      </c>
      <c r="B34" s="263">
        <v>129.73643184928761</v>
      </c>
      <c r="C34" s="263">
        <v>123.35460143141781</v>
      </c>
      <c r="D34" s="263">
        <v>128.77450113622169</v>
      </c>
      <c r="E34" s="263">
        <v>229.20548854263089</v>
      </c>
      <c r="F34" s="263">
        <v>263.33542879434549</v>
      </c>
      <c r="G34" s="263">
        <v>256.30357962029558</v>
      </c>
      <c r="H34" s="263">
        <v>242.72992087586351</v>
      </c>
      <c r="I34" s="263">
        <v>241.75678296448609</v>
      </c>
      <c r="J34" s="263">
        <v>255.10102461966741</v>
      </c>
      <c r="K34" s="263">
        <v>271.0936645494985</v>
      </c>
      <c r="L34" s="263">
        <v>325.20610901045279</v>
      </c>
      <c r="M34" s="263">
        <v>296.29427783752368</v>
      </c>
      <c r="N34" s="263">
        <v>303.19548507580902</v>
      </c>
      <c r="O34" s="263">
        <v>310.29867048952298</v>
      </c>
      <c r="P34" s="263">
        <v>322.86300232524468</v>
      </c>
      <c r="Q34" s="263">
        <v>337.84889458535872</v>
      </c>
      <c r="R34" s="263">
        <v>337.8613900627156</v>
      </c>
      <c r="S34" s="263">
        <v>347.36691624630879</v>
      </c>
      <c r="T34" s="263">
        <v>370.72323732649852</v>
      </c>
      <c r="U34" s="263">
        <v>378.91074561005098</v>
      </c>
      <c r="V34" s="263">
        <v>373.60301267510943</v>
      </c>
      <c r="W34" s="263">
        <v>397.8720360313456</v>
      </c>
      <c r="DA34" s="70" t="s">
        <v>2257</v>
      </c>
    </row>
    <row r="35" spans="1:105" ht="12" customHeight="1" x14ac:dyDescent="0.3">
      <c r="A35" s="64" t="s">
        <v>30</v>
      </c>
      <c r="B35" s="231">
        <v>13.50895786466937</v>
      </c>
      <c r="C35" s="231">
        <v>15.851997601483241</v>
      </c>
      <c r="D35" s="231">
        <v>11.558217191258599</v>
      </c>
      <c r="E35" s="231">
        <v>15.642055286334671</v>
      </c>
      <c r="F35" s="231">
        <v>17.92096201644258</v>
      </c>
      <c r="G35" s="231">
        <v>7.2247112425682047</v>
      </c>
      <c r="H35" s="231">
        <v>5.4033356555290739</v>
      </c>
      <c r="I35" s="231">
        <v>10.17752547057164</v>
      </c>
      <c r="J35" s="231">
        <v>11.00750930857869</v>
      </c>
      <c r="K35" s="231">
        <v>17.962125876215879</v>
      </c>
      <c r="L35" s="231">
        <v>12.122401817048461</v>
      </c>
      <c r="M35" s="231">
        <v>9.1616678927149966</v>
      </c>
      <c r="N35" s="231">
        <v>8.9451469266523542</v>
      </c>
      <c r="O35" s="231">
        <v>7.8888602324843866</v>
      </c>
      <c r="P35" s="231">
        <v>7.2933817438099426</v>
      </c>
      <c r="Q35" s="231">
        <v>7.6880259596437126</v>
      </c>
      <c r="R35" s="231">
        <v>7.059034365816105</v>
      </c>
      <c r="S35" s="231">
        <v>7.6749742536990277</v>
      </c>
      <c r="T35" s="231">
        <v>8.6306046451928768</v>
      </c>
      <c r="U35" s="231">
        <v>9.6779241063861221</v>
      </c>
      <c r="V35" s="231">
        <v>7.1525027712451639</v>
      </c>
      <c r="W35" s="231">
        <v>4.8606873267175326</v>
      </c>
      <c r="DA35" s="73" t="s">
        <v>2258</v>
      </c>
    </row>
    <row r="36" spans="1:105" ht="12" customHeight="1" x14ac:dyDescent="0.3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2259</v>
      </c>
    </row>
    <row r="37" spans="1:105" ht="12" customHeight="1" x14ac:dyDescent="0.3">
      <c r="A37" s="64" t="s">
        <v>33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0.76695200549889697</v>
      </c>
      <c r="K37" s="231">
        <v>0.76136376635541281</v>
      </c>
      <c r="L37" s="231">
        <v>0.74889770524941968</v>
      </c>
      <c r="M37" s="231">
        <v>0.75855190876128531</v>
      </c>
      <c r="N37" s="231">
        <v>0.37828758718644151</v>
      </c>
      <c r="O37" s="231">
        <v>0.37745790562490927</v>
      </c>
      <c r="P37" s="231">
        <v>0.37696774982129327</v>
      </c>
      <c r="Q37" s="231">
        <v>0.3759241962231179</v>
      </c>
      <c r="R37" s="231">
        <v>0.37728697210256351</v>
      </c>
      <c r="S37" s="231">
        <v>0.37711539252437409</v>
      </c>
      <c r="T37" s="231">
        <v>0.56523060755113808</v>
      </c>
      <c r="U37" s="231">
        <v>0.26363871920446702</v>
      </c>
      <c r="V37" s="231">
        <v>0.30768724774052281</v>
      </c>
      <c r="W37" s="231">
        <v>0.30762435124934562</v>
      </c>
      <c r="DA37" s="73" t="s">
        <v>2260</v>
      </c>
    </row>
    <row r="38" spans="1:105" ht="12" customHeight="1" x14ac:dyDescent="0.3">
      <c r="A38" s="64" t="s">
        <v>160</v>
      </c>
      <c r="B38" s="231">
        <v>8.1904483837478192</v>
      </c>
      <c r="C38" s="231">
        <v>8.599609930343437</v>
      </c>
      <c r="D38" s="231">
        <v>8.5455786568970815</v>
      </c>
      <c r="E38" s="231">
        <v>4.3881839075690507</v>
      </c>
      <c r="F38" s="231">
        <v>11.00717138883002</v>
      </c>
      <c r="G38" s="231">
        <v>4.6952803914769117</v>
      </c>
      <c r="H38" s="231">
        <v>5.8409906077812339</v>
      </c>
      <c r="I38" s="231">
        <v>2.0656982603080589</v>
      </c>
      <c r="J38" s="231">
        <v>1.6999399029979481</v>
      </c>
      <c r="K38" s="231">
        <v>2.7105623845915301</v>
      </c>
      <c r="L38" s="231">
        <v>1.6770867937811009</v>
      </c>
      <c r="M38" s="231">
        <v>1.674961888726985</v>
      </c>
      <c r="N38" s="231">
        <v>2.0052776352286452</v>
      </c>
      <c r="O38" s="231">
        <v>2.3339128113087928</v>
      </c>
      <c r="P38" s="231">
        <v>1.6649522466754689</v>
      </c>
      <c r="Q38" s="231">
        <v>2.6552600565230411</v>
      </c>
      <c r="R38" s="231">
        <v>2.666562488886361</v>
      </c>
      <c r="S38" s="231">
        <v>1.5324443858721979</v>
      </c>
      <c r="T38" s="231">
        <v>1.530894452030962</v>
      </c>
      <c r="U38" s="231">
        <v>1.4968410305363551</v>
      </c>
      <c r="V38" s="231">
        <v>4.8964048984733326</v>
      </c>
      <c r="W38" s="231">
        <v>4.6292707125569237</v>
      </c>
      <c r="DA38" s="73" t="s">
        <v>2261</v>
      </c>
    </row>
    <row r="39" spans="1:105" ht="12" customHeight="1" x14ac:dyDescent="0.3">
      <c r="A39" s="64" t="s">
        <v>70</v>
      </c>
      <c r="B39" s="231">
        <v>42.655151063109557</v>
      </c>
      <c r="C39" s="231">
        <v>44.423257064581151</v>
      </c>
      <c r="D39" s="231">
        <v>42.647989669647188</v>
      </c>
      <c r="E39" s="231">
        <v>48.438056223976957</v>
      </c>
      <c r="F39" s="231">
        <v>42.100281740927507</v>
      </c>
      <c r="G39" s="231">
        <v>39.043176678913071</v>
      </c>
      <c r="H39" s="231">
        <v>27.85590168636114</v>
      </c>
      <c r="I39" s="231">
        <v>24.08724973464361</v>
      </c>
      <c r="J39" s="231">
        <v>11.154750346888161</v>
      </c>
      <c r="K39" s="231">
        <v>13.696139702139289</v>
      </c>
      <c r="L39" s="231">
        <v>20.6377950690866</v>
      </c>
      <c r="M39" s="231">
        <v>11.613233599275389</v>
      </c>
      <c r="N39" s="231">
        <v>1.4478843192139159</v>
      </c>
      <c r="O39" s="231">
        <v>1.4447087380857639</v>
      </c>
      <c r="P39" s="231">
        <v>0.8656840264590222</v>
      </c>
      <c r="Q39" s="231">
        <v>0.86328756766082904</v>
      </c>
      <c r="R39" s="231">
        <v>0.5776114009666421</v>
      </c>
      <c r="S39" s="231">
        <v>0.51961904367994582</v>
      </c>
      <c r="T39" s="231">
        <v>0.43268580927215589</v>
      </c>
      <c r="U39" s="231">
        <v>0.37480775713293563</v>
      </c>
      <c r="V39" s="231">
        <v>0.54946127333516581</v>
      </c>
      <c r="W39" s="231">
        <v>0.52044127537238638</v>
      </c>
      <c r="DA39" s="73" t="s">
        <v>2262</v>
      </c>
    </row>
    <row r="40" spans="1:105" ht="12" customHeight="1" x14ac:dyDescent="0.3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2263</v>
      </c>
    </row>
    <row r="41" spans="1:105" ht="12" customHeight="1" x14ac:dyDescent="0.3">
      <c r="A41" s="64" t="s">
        <v>162</v>
      </c>
      <c r="B41" s="231">
        <v>65.381874537760893</v>
      </c>
      <c r="C41" s="231">
        <v>54.479736835009952</v>
      </c>
      <c r="D41" s="231">
        <v>66.022715618418843</v>
      </c>
      <c r="E41" s="231">
        <v>160.73719312475029</v>
      </c>
      <c r="F41" s="231">
        <v>180.35864891069491</v>
      </c>
      <c r="G41" s="231">
        <v>191.5520319805828</v>
      </c>
      <c r="H41" s="231">
        <v>189.5825615478183</v>
      </c>
      <c r="I41" s="231">
        <v>189.8033579270548</v>
      </c>
      <c r="J41" s="231">
        <v>213.6997615832972</v>
      </c>
      <c r="K41" s="231">
        <v>216.85073924453059</v>
      </c>
      <c r="L41" s="231">
        <v>256.45633981371623</v>
      </c>
      <c r="M41" s="231">
        <v>239.0141765958555</v>
      </c>
      <c r="N41" s="231">
        <v>254.18195099308971</v>
      </c>
      <c r="O41" s="231">
        <v>259.77996638314983</v>
      </c>
      <c r="P41" s="231">
        <v>271.65424897621949</v>
      </c>
      <c r="Q41" s="231">
        <v>285.68155819973441</v>
      </c>
      <c r="R41" s="231">
        <v>289.14676636867478</v>
      </c>
      <c r="S41" s="231">
        <v>298.60473172153849</v>
      </c>
      <c r="T41" s="231">
        <v>319.26840236329917</v>
      </c>
      <c r="U41" s="231">
        <v>326.60434634299321</v>
      </c>
      <c r="V41" s="231">
        <v>322.05606166788579</v>
      </c>
      <c r="W41" s="231">
        <v>341.36442459519412</v>
      </c>
      <c r="DA41" s="73" t="s">
        <v>2264</v>
      </c>
    </row>
    <row r="42" spans="1:105" ht="12" customHeight="1" x14ac:dyDescent="0.3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2265</v>
      </c>
    </row>
    <row r="43" spans="1:105" ht="12" customHeight="1" x14ac:dyDescent="0.3">
      <c r="A43" s="64" t="s">
        <v>73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2.940919350606563</v>
      </c>
      <c r="J43" s="231">
        <v>1.7996444237978519</v>
      </c>
      <c r="K43" s="231">
        <v>2.414179507751848</v>
      </c>
      <c r="L43" s="231">
        <v>15.824697161618349</v>
      </c>
      <c r="M43" s="231">
        <v>16.483983167629219</v>
      </c>
      <c r="N43" s="231">
        <v>18.95697726994036</v>
      </c>
      <c r="O43" s="231">
        <v>20.6837750304019</v>
      </c>
      <c r="P43" s="231">
        <v>22.570361393820079</v>
      </c>
      <c r="Q43" s="231">
        <v>20.976109796492139</v>
      </c>
      <c r="R43" s="231">
        <v>20.55824490165271</v>
      </c>
      <c r="S43" s="231">
        <v>22.078733326653179</v>
      </c>
      <c r="T43" s="231">
        <v>21.695095302279569</v>
      </c>
      <c r="U43" s="231">
        <v>21.511635484207229</v>
      </c>
      <c r="V43" s="231">
        <v>19.309011535795321</v>
      </c>
      <c r="W43" s="231">
        <v>24.113667732419248</v>
      </c>
      <c r="DA43" s="73" t="s">
        <v>2266</v>
      </c>
    </row>
    <row r="44" spans="1:105" ht="12" customHeight="1" x14ac:dyDescent="0.3">
      <c r="A44" s="64" t="s">
        <v>79</v>
      </c>
      <c r="B44" s="231">
        <v>0</v>
      </c>
      <c r="C44" s="231">
        <v>0</v>
      </c>
      <c r="D44" s="231">
        <v>0</v>
      </c>
      <c r="E44" s="231">
        <v>0</v>
      </c>
      <c r="F44" s="231">
        <v>11.948364737450509</v>
      </c>
      <c r="G44" s="231">
        <v>13.78837932675466</v>
      </c>
      <c r="H44" s="231">
        <v>14.04713137837371</v>
      </c>
      <c r="I44" s="231">
        <v>12.6820322213014</v>
      </c>
      <c r="J44" s="231">
        <v>14.97246704860866</v>
      </c>
      <c r="K44" s="231">
        <v>16.6985540679139</v>
      </c>
      <c r="L44" s="231">
        <v>17.73889064995274</v>
      </c>
      <c r="M44" s="231">
        <v>17.5877027845603</v>
      </c>
      <c r="N44" s="231">
        <v>17.27996034449755</v>
      </c>
      <c r="O44" s="231">
        <v>17.789989388467468</v>
      </c>
      <c r="P44" s="231">
        <v>18.43740618843934</v>
      </c>
      <c r="Q44" s="231">
        <v>19.60872880908137</v>
      </c>
      <c r="R44" s="231">
        <v>17.475883564616339</v>
      </c>
      <c r="S44" s="231">
        <v>16.579298122341729</v>
      </c>
      <c r="T44" s="231">
        <v>18.60032414687257</v>
      </c>
      <c r="U44" s="231">
        <v>18.981552169590788</v>
      </c>
      <c r="V44" s="231">
        <v>19.33188328063407</v>
      </c>
      <c r="W44" s="231">
        <v>22.075920037836038</v>
      </c>
      <c r="DA44" s="73" t="s">
        <v>2267</v>
      </c>
    </row>
    <row r="45" spans="1:105" ht="12" customHeight="1" x14ac:dyDescent="0.3">
      <c r="A45" s="57" t="s">
        <v>2185</v>
      </c>
      <c r="B45" s="263">
        <f t="shared" ref="B45:W45" si="2">B46+B52+B63+B64+B65</f>
        <v>24.827618968601509</v>
      </c>
      <c r="C45" s="263">
        <f t="shared" si="2"/>
        <v>23.995452194039359</v>
      </c>
      <c r="D45" s="263">
        <f t="shared" si="2"/>
        <v>24.618928026746381</v>
      </c>
      <c r="E45" s="263">
        <f t="shared" si="2"/>
        <v>39.728541285163658</v>
      </c>
      <c r="F45" s="263">
        <f t="shared" si="2"/>
        <v>44.91030753875765</v>
      </c>
      <c r="G45" s="263">
        <f t="shared" si="2"/>
        <v>44.000192715437372</v>
      </c>
      <c r="H45" s="263">
        <f t="shared" si="2"/>
        <v>42.132874960302317</v>
      </c>
      <c r="I45" s="263">
        <f t="shared" si="2"/>
        <v>42.228152443174309</v>
      </c>
      <c r="J45" s="263">
        <f t="shared" si="2"/>
        <v>44.411801472882836</v>
      </c>
      <c r="K45" s="263">
        <f t="shared" si="2"/>
        <v>46.664882977200278</v>
      </c>
      <c r="L45" s="263">
        <f t="shared" si="2"/>
        <v>54.9516546917244</v>
      </c>
      <c r="M45" s="263">
        <f t="shared" si="2"/>
        <v>51.319480926665825</v>
      </c>
      <c r="N45" s="263">
        <f t="shared" si="2"/>
        <v>52.338681536355686</v>
      </c>
      <c r="O45" s="263">
        <f t="shared" si="2"/>
        <v>53.433493703954674</v>
      </c>
      <c r="P45" s="263">
        <f t="shared" si="2"/>
        <v>55.526424565272016</v>
      </c>
      <c r="Q45" s="263">
        <f t="shared" si="2"/>
        <v>57.697178171016311</v>
      </c>
      <c r="R45" s="263">
        <f t="shared" si="2"/>
        <v>57.970571634965296</v>
      </c>
      <c r="S45" s="263">
        <f t="shared" si="2"/>
        <v>59.570460155311814</v>
      </c>
      <c r="T45" s="263">
        <f t="shared" si="2"/>
        <v>63.415027683482215</v>
      </c>
      <c r="U45" s="263">
        <f t="shared" si="2"/>
        <v>64.731405816790527</v>
      </c>
      <c r="V45" s="263">
        <f t="shared" si="2"/>
        <v>62.954061470905209</v>
      </c>
      <c r="W45" s="263">
        <f t="shared" si="2"/>
        <v>67.263911115402607</v>
      </c>
      <c r="DA45" s="70"/>
    </row>
    <row r="46" spans="1:105" ht="12" customHeight="1" x14ac:dyDescent="0.3">
      <c r="A46" s="165" t="s">
        <v>2186</v>
      </c>
      <c r="B46" s="348">
        <v>9.6052195867843722</v>
      </c>
      <c r="C46" s="348">
        <v>9.1359447536319216</v>
      </c>
      <c r="D46" s="348">
        <v>9.5325495303153449</v>
      </c>
      <c r="E46" s="348">
        <v>16.96113307055229</v>
      </c>
      <c r="F46" s="348">
        <v>19.32118957489698</v>
      </c>
      <c r="G46" s="348">
        <v>18.791662732865579</v>
      </c>
      <c r="H46" s="348">
        <v>17.784188475224749</v>
      </c>
      <c r="I46" s="348">
        <v>17.74077983481585</v>
      </c>
      <c r="J46" s="348">
        <v>18.699294211273251</v>
      </c>
      <c r="K46" s="348">
        <v>19.85606711103193</v>
      </c>
      <c r="L46" s="348">
        <v>23.864843348763269</v>
      </c>
      <c r="M46" s="348">
        <v>21.752293470479859</v>
      </c>
      <c r="N46" s="348">
        <v>22.277100585697148</v>
      </c>
      <c r="O46" s="348">
        <v>22.800107501131212</v>
      </c>
      <c r="P46" s="348">
        <v>23.729281153285068</v>
      </c>
      <c r="Q46" s="348">
        <v>24.813074191755319</v>
      </c>
      <c r="R46" s="348">
        <v>24.84092512032057</v>
      </c>
      <c r="S46" s="348">
        <v>25.55886531208839</v>
      </c>
      <c r="T46" s="348">
        <v>27.26057282122726</v>
      </c>
      <c r="U46" s="348">
        <v>27.859603844412529</v>
      </c>
      <c r="V46" s="348">
        <v>27.442455353403219</v>
      </c>
      <c r="W46" s="348">
        <v>29.224067319722419</v>
      </c>
      <c r="DA46" s="167" t="s">
        <v>2268</v>
      </c>
    </row>
    <row r="47" spans="1:105" ht="12" customHeight="1" x14ac:dyDescent="0.3">
      <c r="A47" s="59" t="s">
        <v>30</v>
      </c>
      <c r="B47" s="232">
        <v>1.0050024676597009</v>
      </c>
      <c r="C47" s="232">
        <v>1.1793135241388371</v>
      </c>
      <c r="D47" s="232">
        <v>0.85987660301625757</v>
      </c>
      <c r="E47" s="232">
        <v>1.1636948104746021</v>
      </c>
      <c r="F47" s="232">
        <v>1.3860174111969601</v>
      </c>
      <c r="G47" s="232">
        <v>0.56325334082098033</v>
      </c>
      <c r="H47" s="232">
        <v>0.42302176032581179</v>
      </c>
      <c r="I47" s="232">
        <v>0.8035169162211061</v>
      </c>
      <c r="J47" s="232">
        <v>0.86959779572865747</v>
      </c>
      <c r="K47" s="232">
        <v>1.424894721525535</v>
      </c>
      <c r="L47" s="232">
        <v>0.99856700273708976</v>
      </c>
      <c r="M47" s="232">
        <v>0.7652983268294381</v>
      </c>
      <c r="N47" s="232">
        <v>0.75197324466929838</v>
      </c>
      <c r="O47" s="232">
        <v>0.66663316477710455</v>
      </c>
      <c r="P47" s="232">
        <v>0.61859694892891703</v>
      </c>
      <c r="Q47" s="232">
        <v>0.64654932472915427</v>
      </c>
      <c r="R47" s="232">
        <v>0.58925325112407234</v>
      </c>
      <c r="S47" s="232">
        <v>0.64016248900389394</v>
      </c>
      <c r="T47" s="232">
        <v>0.71732408497952072</v>
      </c>
      <c r="U47" s="232">
        <v>0.80261991699811031</v>
      </c>
      <c r="V47" s="232">
        <v>0.59048061696309229</v>
      </c>
      <c r="W47" s="232">
        <v>0.40702400062865618</v>
      </c>
      <c r="DA47" s="71" t="s">
        <v>2269</v>
      </c>
    </row>
    <row r="48" spans="1:105" ht="12" customHeight="1" x14ac:dyDescent="0.3">
      <c r="A48" s="59" t="s">
        <v>33</v>
      </c>
      <c r="B48" s="232">
        <v>0</v>
      </c>
      <c r="C48" s="232">
        <v>0</v>
      </c>
      <c r="D48" s="232">
        <v>0</v>
      </c>
      <c r="E48" s="232">
        <v>0</v>
      </c>
      <c r="F48" s="232">
        <v>0</v>
      </c>
      <c r="G48" s="232">
        <v>0</v>
      </c>
      <c r="H48" s="232">
        <v>0</v>
      </c>
      <c r="I48" s="232">
        <v>0</v>
      </c>
      <c r="J48" s="232">
        <v>5.9991553665940653E-2</v>
      </c>
      <c r="K48" s="232">
        <v>5.9801186394277103E-2</v>
      </c>
      <c r="L48" s="232">
        <v>6.1080641361805008E-2</v>
      </c>
      <c r="M48" s="232">
        <v>6.2738492319887276E-2</v>
      </c>
      <c r="N48" s="232">
        <v>3.1486874590847758E-2</v>
      </c>
      <c r="O48" s="232">
        <v>3.1581571246538487E-2</v>
      </c>
      <c r="P48" s="232">
        <v>3.1657424402783477E-2</v>
      </c>
      <c r="Q48" s="232">
        <v>3.1302545420743198E-2</v>
      </c>
      <c r="R48" s="232">
        <v>3.118322680389058E-2</v>
      </c>
      <c r="S48" s="232">
        <v>3.1144409978217311E-2</v>
      </c>
      <c r="T48" s="232">
        <v>4.6514934597070033E-2</v>
      </c>
      <c r="U48" s="232">
        <v>2.164858258951782E-2</v>
      </c>
      <c r="V48" s="232">
        <v>2.51506759488427E-2</v>
      </c>
      <c r="W48" s="232">
        <v>2.550560312069014E-2</v>
      </c>
      <c r="DA48" s="71" t="s">
        <v>2270</v>
      </c>
    </row>
    <row r="49" spans="1:105" ht="12" customHeight="1" x14ac:dyDescent="0.3">
      <c r="A49" s="59" t="s">
        <v>160</v>
      </c>
      <c r="B49" s="232">
        <v>0.59205785706627989</v>
      </c>
      <c r="C49" s="232">
        <v>0.62163466374660925</v>
      </c>
      <c r="D49" s="232">
        <v>0.61772893862969236</v>
      </c>
      <c r="E49" s="232">
        <v>0.31720592561005001</v>
      </c>
      <c r="F49" s="232">
        <v>0.82716906783063815</v>
      </c>
      <c r="G49" s="232">
        <v>0.35567718246430369</v>
      </c>
      <c r="H49" s="232">
        <v>0.44432265697789353</v>
      </c>
      <c r="I49" s="232">
        <v>0.15846410432846189</v>
      </c>
      <c r="J49" s="232">
        <v>0.1304890674029926</v>
      </c>
      <c r="K49" s="232">
        <v>0.20892751532184969</v>
      </c>
      <c r="L49" s="232">
        <v>0.13423175389672939</v>
      </c>
      <c r="M49" s="232">
        <v>0.1359478485550745</v>
      </c>
      <c r="N49" s="232">
        <v>0.16379498875277829</v>
      </c>
      <c r="O49" s="232">
        <v>0.19163219417108149</v>
      </c>
      <c r="P49" s="232">
        <v>0.13721190689614979</v>
      </c>
      <c r="Q49" s="232">
        <v>0.21697269025309751</v>
      </c>
      <c r="R49" s="232">
        <v>0.21628163640391451</v>
      </c>
      <c r="S49" s="232">
        <v>0.1241964573421189</v>
      </c>
      <c r="T49" s="232">
        <v>0.1236319244869926</v>
      </c>
      <c r="U49" s="232">
        <v>0.1206186851305614</v>
      </c>
      <c r="V49" s="232">
        <v>0.39276802529811211</v>
      </c>
      <c r="W49" s="232">
        <v>0.3766570512152897</v>
      </c>
      <c r="DA49" s="71" t="s">
        <v>2271</v>
      </c>
    </row>
    <row r="50" spans="1:105" ht="12" customHeight="1" x14ac:dyDescent="0.3">
      <c r="A50" s="59" t="s">
        <v>70</v>
      </c>
      <c r="B50" s="232">
        <v>3.1804645977779211</v>
      </c>
      <c r="C50" s="232">
        <v>3.3122985827163172</v>
      </c>
      <c r="D50" s="232">
        <v>3.1799306280741368</v>
      </c>
      <c r="E50" s="232">
        <v>3.6116510940872151</v>
      </c>
      <c r="F50" s="232">
        <v>3.2633688908656988</v>
      </c>
      <c r="G50" s="232">
        <v>3.050719154462266</v>
      </c>
      <c r="H50" s="232">
        <v>2.185706192657443</v>
      </c>
      <c r="I50" s="232">
        <v>1.9059602640275179</v>
      </c>
      <c r="J50" s="232">
        <v>0.8832080606882865</v>
      </c>
      <c r="K50" s="232">
        <v>1.08892262064328</v>
      </c>
      <c r="L50" s="232">
        <v>1.7038275314785449</v>
      </c>
      <c r="M50" s="232">
        <v>0.97226170753989372</v>
      </c>
      <c r="N50" s="232">
        <v>0.1219895348310179</v>
      </c>
      <c r="O50" s="232">
        <v>0.1223564178934964</v>
      </c>
      <c r="P50" s="232">
        <v>7.3588852761811346E-2</v>
      </c>
      <c r="Q50" s="232">
        <v>7.2763923455328519E-2</v>
      </c>
      <c r="R50" s="232">
        <v>4.832437528109855E-2</v>
      </c>
      <c r="S50" s="232">
        <v>4.3438233447990797E-2</v>
      </c>
      <c r="T50" s="232">
        <v>3.6042975998127419E-2</v>
      </c>
      <c r="U50" s="232">
        <v>3.1153732851315709E-2</v>
      </c>
      <c r="V50" s="232">
        <v>4.5463042871758487E-2</v>
      </c>
      <c r="W50" s="232">
        <v>4.3678515173663703E-2</v>
      </c>
      <c r="DA50" s="71" t="s">
        <v>2272</v>
      </c>
    </row>
    <row r="51" spans="1:105" ht="12" customHeight="1" x14ac:dyDescent="0.3">
      <c r="A51" s="59" t="s">
        <v>162</v>
      </c>
      <c r="B51" s="232">
        <v>4.8276946642804699</v>
      </c>
      <c r="C51" s="232">
        <v>4.0226979830301586</v>
      </c>
      <c r="D51" s="232">
        <v>4.8750133605952577</v>
      </c>
      <c r="E51" s="232">
        <v>11.868581240380429</v>
      </c>
      <c r="F51" s="232">
        <v>13.844634205003681</v>
      </c>
      <c r="G51" s="232">
        <v>14.822013055118029</v>
      </c>
      <c r="H51" s="232">
        <v>14.7311378652636</v>
      </c>
      <c r="I51" s="232">
        <v>14.872838550238759</v>
      </c>
      <c r="J51" s="232">
        <v>16.756007733787381</v>
      </c>
      <c r="K51" s="232">
        <v>17.073521067146991</v>
      </c>
      <c r="L51" s="232">
        <v>20.967136419289101</v>
      </c>
      <c r="M51" s="232">
        <v>19.816047095235561</v>
      </c>
      <c r="N51" s="232">
        <v>21.207855942853211</v>
      </c>
      <c r="O51" s="232">
        <v>21.787904153042991</v>
      </c>
      <c r="P51" s="232">
        <v>22.86822602029541</v>
      </c>
      <c r="Q51" s="232">
        <v>23.845485707897002</v>
      </c>
      <c r="R51" s="232">
        <v>23.955882630707588</v>
      </c>
      <c r="S51" s="232">
        <v>24.71992372231616</v>
      </c>
      <c r="T51" s="232">
        <v>26.337058901165548</v>
      </c>
      <c r="U51" s="232">
        <v>26.88356292684303</v>
      </c>
      <c r="V51" s="232">
        <v>26.388592992321421</v>
      </c>
      <c r="W51" s="232">
        <v>28.371202149584121</v>
      </c>
      <c r="DA51" s="71" t="s">
        <v>2273</v>
      </c>
    </row>
    <row r="52" spans="1:105" ht="12" customHeight="1" x14ac:dyDescent="0.3">
      <c r="A52" s="165" t="s">
        <v>2193</v>
      </c>
      <c r="B52" s="348">
        <v>8.9158748455089878</v>
      </c>
      <c r="C52" s="348">
        <v>8.477296410138651</v>
      </c>
      <c r="D52" s="348">
        <v>8.84976809565085</v>
      </c>
      <c r="E52" s="348">
        <v>15.751685325551531</v>
      </c>
      <c r="F52" s="348">
        <v>18.097196693726691</v>
      </c>
      <c r="G52" s="348">
        <v>17.613947029197949</v>
      </c>
      <c r="H52" s="348">
        <v>16.68112468441824</v>
      </c>
      <c r="I52" s="348">
        <v>16.614247742439911</v>
      </c>
      <c r="J52" s="348">
        <v>17.531303860061801</v>
      </c>
      <c r="K52" s="348">
        <v>18.63036581229203</v>
      </c>
      <c r="L52" s="348">
        <v>22.349134515279719</v>
      </c>
      <c r="M52" s="348">
        <v>20.362227178474171</v>
      </c>
      <c r="N52" s="348">
        <v>20.836498739225529</v>
      </c>
      <c r="O52" s="348">
        <v>21.324650843074728</v>
      </c>
      <c r="P52" s="348">
        <v>22.188109229959249</v>
      </c>
      <c r="Q52" s="348">
        <v>23.217984477296639</v>
      </c>
      <c r="R52" s="348">
        <v>23.21884320379823</v>
      </c>
      <c r="S52" s="348">
        <v>23.87209133607368</v>
      </c>
      <c r="T52" s="348">
        <v>25.47720743672614</v>
      </c>
      <c r="U52" s="348">
        <v>26.039877444773879</v>
      </c>
      <c r="V52" s="348">
        <v>25.675114194491929</v>
      </c>
      <c r="W52" s="348">
        <v>27.34295391986916</v>
      </c>
      <c r="DA52" s="167" t="s">
        <v>2274</v>
      </c>
    </row>
    <row r="53" spans="1:105" ht="12" customHeight="1" x14ac:dyDescent="0.3">
      <c r="A53" s="64" t="s">
        <v>30</v>
      </c>
      <c r="B53" s="231">
        <v>0.92837590719747987</v>
      </c>
      <c r="C53" s="231">
        <v>1.089396591624461</v>
      </c>
      <c r="D53" s="231">
        <v>0.79431518537664936</v>
      </c>
      <c r="E53" s="231">
        <v>1.074968729072981</v>
      </c>
      <c r="F53" s="231">
        <v>1.2315820018492341</v>
      </c>
      <c r="G53" s="231">
        <v>0.49650372154915617</v>
      </c>
      <c r="H53" s="231">
        <v>0.37133335460418693</v>
      </c>
      <c r="I53" s="231">
        <v>0.69942992911975121</v>
      </c>
      <c r="J53" s="231">
        <v>0.75646889587708011</v>
      </c>
      <c r="K53" s="231">
        <v>1.2344109051623999</v>
      </c>
      <c r="L53" s="231">
        <v>0.83308763688931509</v>
      </c>
      <c r="M53" s="231">
        <v>0.62961716414750812</v>
      </c>
      <c r="N53" s="231">
        <v>0.6147371970686708</v>
      </c>
      <c r="O53" s="231">
        <v>0.54214602254709587</v>
      </c>
      <c r="P53" s="231">
        <v>0.50122296336830052</v>
      </c>
      <c r="Q53" s="231">
        <v>0.52834409184950781</v>
      </c>
      <c r="R53" s="231">
        <v>0.48511791205169352</v>
      </c>
      <c r="S53" s="231">
        <v>0.52744713965909795</v>
      </c>
      <c r="T53" s="231">
        <v>0.59312091261303379</v>
      </c>
      <c r="U53" s="231">
        <v>0.66509583211839229</v>
      </c>
      <c r="V53" s="231">
        <v>0.49154133986557752</v>
      </c>
      <c r="W53" s="231">
        <v>0.33404094170332399</v>
      </c>
      <c r="DA53" s="73" t="s">
        <v>2275</v>
      </c>
    </row>
    <row r="54" spans="1:105" ht="12" customHeight="1" x14ac:dyDescent="0.3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2276</v>
      </c>
    </row>
    <row r="55" spans="1:105" ht="12" customHeight="1" x14ac:dyDescent="0.3">
      <c r="A55" s="64" t="s">
        <v>33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5.2707231084356557E-2</v>
      </c>
      <c r="K55" s="231">
        <v>5.2323190610143767E-2</v>
      </c>
      <c r="L55" s="231">
        <v>5.1466485681133399E-2</v>
      </c>
      <c r="M55" s="231">
        <v>5.2129951363193018E-2</v>
      </c>
      <c r="N55" s="231">
        <v>2.5997052137844812E-2</v>
      </c>
      <c r="O55" s="231">
        <v>2.5940033944429081E-2</v>
      </c>
      <c r="P55" s="231">
        <v>2.5906348974544021E-2</v>
      </c>
      <c r="Q55" s="231">
        <v>2.583463285638592E-2</v>
      </c>
      <c r="R55" s="231">
        <v>2.5928286882555929E-2</v>
      </c>
      <c r="S55" s="231">
        <v>2.59164954217968E-2</v>
      </c>
      <c r="T55" s="231">
        <v>3.8844334501439599E-2</v>
      </c>
      <c r="U55" s="231">
        <v>1.8118039715998409E-2</v>
      </c>
      <c r="V55" s="231">
        <v>2.114518607695683E-2</v>
      </c>
      <c r="W55" s="231">
        <v>2.1140863642344111E-2</v>
      </c>
      <c r="DA55" s="73" t="s">
        <v>2277</v>
      </c>
    </row>
    <row r="56" spans="1:105" ht="12" customHeight="1" x14ac:dyDescent="0.3">
      <c r="A56" s="64" t="s">
        <v>160</v>
      </c>
      <c r="B56" s="231">
        <v>0.56287206050902261</v>
      </c>
      <c r="C56" s="231">
        <v>0.59099086329280215</v>
      </c>
      <c r="D56" s="231">
        <v>0.58727767290422406</v>
      </c>
      <c r="E56" s="231">
        <v>0.30156909636926349</v>
      </c>
      <c r="F56" s="231">
        <v>0.75644567302329924</v>
      </c>
      <c r="G56" s="231">
        <v>0.32267368339227542</v>
      </c>
      <c r="H56" s="231">
        <v>0.40141030927433258</v>
      </c>
      <c r="I56" s="231">
        <v>0.1419609503280278</v>
      </c>
      <c r="J56" s="231">
        <v>0.1168249442656427</v>
      </c>
      <c r="K56" s="231">
        <v>0.18627793779650781</v>
      </c>
      <c r="L56" s="231">
        <v>0.1152544103862706</v>
      </c>
      <c r="M56" s="231">
        <v>0.11510838056834639</v>
      </c>
      <c r="N56" s="231">
        <v>0.13780866462372179</v>
      </c>
      <c r="O56" s="231">
        <v>0.16039345486341491</v>
      </c>
      <c r="P56" s="231">
        <v>0.1144204880888975</v>
      </c>
      <c r="Q56" s="231">
        <v>0.18247739674033989</v>
      </c>
      <c r="R56" s="231">
        <v>0.18325413362885151</v>
      </c>
      <c r="S56" s="231">
        <v>0.10531415237326359</v>
      </c>
      <c r="T56" s="231">
        <v>0.10520763629331351</v>
      </c>
      <c r="U56" s="231">
        <v>0.10286738352252681</v>
      </c>
      <c r="V56" s="231">
        <v>0.33649555984736329</v>
      </c>
      <c r="W56" s="231">
        <v>0.31813730122534079</v>
      </c>
      <c r="DA56" s="73" t="s">
        <v>2278</v>
      </c>
    </row>
    <row r="57" spans="1:105" ht="12" customHeight="1" x14ac:dyDescent="0.3">
      <c r="A57" s="64" t="s">
        <v>70</v>
      </c>
      <c r="B57" s="231">
        <v>2.9313893019407309</v>
      </c>
      <c r="C57" s="231">
        <v>3.052898823961705</v>
      </c>
      <c r="D57" s="231">
        <v>2.9308971496060301</v>
      </c>
      <c r="E57" s="231">
        <v>3.3288078059245412</v>
      </c>
      <c r="F57" s="231">
        <v>2.893257025897138</v>
      </c>
      <c r="G57" s="231">
        <v>2.6831636409167618</v>
      </c>
      <c r="H57" s="231">
        <v>1.9143407106564581</v>
      </c>
      <c r="I57" s="231">
        <v>1.6553476995273251</v>
      </c>
      <c r="J57" s="231">
        <v>0.76658773952783754</v>
      </c>
      <c r="K57" s="231">
        <v>0.94123960178538768</v>
      </c>
      <c r="L57" s="231">
        <v>1.4182908786715549</v>
      </c>
      <c r="M57" s="231">
        <v>0.79809607715342556</v>
      </c>
      <c r="N57" s="231">
        <v>9.9502932190108098E-2</v>
      </c>
      <c r="O57" s="231">
        <v>9.928469677622484E-2</v>
      </c>
      <c r="P57" s="231">
        <v>5.9492390268842649E-2</v>
      </c>
      <c r="Q57" s="231">
        <v>5.9327698467067709E-2</v>
      </c>
      <c r="R57" s="231">
        <v>3.9695179580244967E-2</v>
      </c>
      <c r="S57" s="231">
        <v>3.5709771686763883E-2</v>
      </c>
      <c r="T57" s="231">
        <v>2.973546033222043E-2</v>
      </c>
      <c r="U57" s="231">
        <v>2.5757907829662051E-2</v>
      </c>
      <c r="V57" s="231">
        <v>3.7760618784408458E-2</v>
      </c>
      <c r="W57" s="231">
        <v>3.5766277902938577E-2</v>
      </c>
      <c r="DA57" s="73" t="s">
        <v>2279</v>
      </c>
    </row>
    <row r="58" spans="1:105" ht="12" customHeight="1" x14ac:dyDescent="0.3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2280</v>
      </c>
    </row>
    <row r="59" spans="1:105" ht="12" customHeight="1" x14ac:dyDescent="0.3">
      <c r="A59" s="64" t="s">
        <v>162</v>
      </c>
      <c r="B59" s="231">
        <v>4.4932375758617544</v>
      </c>
      <c r="C59" s="231">
        <v>3.744010131259683</v>
      </c>
      <c r="D59" s="231">
        <v>4.5372780877639469</v>
      </c>
      <c r="E59" s="231">
        <v>11.04633969418474</v>
      </c>
      <c r="F59" s="231">
        <v>12.39478470365901</v>
      </c>
      <c r="G59" s="231">
        <v>13.16402739922578</v>
      </c>
      <c r="H59" s="231">
        <v>13.028679512435909</v>
      </c>
      <c r="I59" s="231">
        <v>13.04385329866969</v>
      </c>
      <c r="J59" s="231">
        <v>14.68608548603496</v>
      </c>
      <c r="K59" s="231">
        <v>14.90263007623293</v>
      </c>
      <c r="L59" s="231">
        <v>17.62444516566201</v>
      </c>
      <c r="M59" s="231">
        <v>16.42576764641251</v>
      </c>
      <c r="N59" s="231">
        <v>17.46814237711078</v>
      </c>
      <c r="O59" s="231">
        <v>17.8528547041693</v>
      </c>
      <c r="P59" s="231">
        <v>18.668890847378499</v>
      </c>
      <c r="Q59" s="231">
        <v>19.632889407177011</v>
      </c>
      <c r="R59" s="231">
        <v>19.871028855807751</v>
      </c>
      <c r="S59" s="231">
        <v>20.52100846583166</v>
      </c>
      <c r="T59" s="231">
        <v>21.941077591093091</v>
      </c>
      <c r="U59" s="231">
        <v>22.445225558354881</v>
      </c>
      <c r="V59" s="231">
        <v>22.132653859357379</v>
      </c>
      <c r="W59" s="231">
        <v>23.459582193038791</v>
      </c>
      <c r="DA59" s="73" t="s">
        <v>2281</v>
      </c>
    </row>
    <row r="60" spans="1:105" ht="12" customHeight="1" x14ac:dyDescent="0.3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2282</v>
      </c>
    </row>
    <row r="61" spans="1:105" ht="12" customHeight="1" x14ac:dyDescent="0.3">
      <c r="A61" s="64" t="s">
        <v>73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0.20210875609099499</v>
      </c>
      <c r="J61" s="231">
        <v>0.1236769365419223</v>
      </c>
      <c r="K61" s="231">
        <v>0.1659096218301471</v>
      </c>
      <c r="L61" s="231">
        <v>1.0875204239081679</v>
      </c>
      <c r="M61" s="231">
        <v>1.132828526136668</v>
      </c>
      <c r="N61" s="231">
        <v>1.3027800624599559</v>
      </c>
      <c r="O61" s="231">
        <v>1.4214507588582159</v>
      </c>
      <c r="P61" s="231">
        <v>1.5511026050028709</v>
      </c>
      <c r="Q61" s="231">
        <v>1.4415408765707141</v>
      </c>
      <c r="R61" s="231">
        <v>1.412823953717093</v>
      </c>
      <c r="S61" s="231">
        <v>1.517316456772037</v>
      </c>
      <c r="T61" s="231">
        <v>1.49095170662023</v>
      </c>
      <c r="U61" s="231">
        <v>1.4783438003151379</v>
      </c>
      <c r="V61" s="231">
        <v>1.326972907992656</v>
      </c>
      <c r="W61" s="231">
        <v>1.657163223189253</v>
      </c>
      <c r="DA61" s="73" t="s">
        <v>2283</v>
      </c>
    </row>
    <row r="62" spans="1:105" ht="12" customHeight="1" x14ac:dyDescent="0.3">
      <c r="A62" s="64" t="s">
        <v>79</v>
      </c>
      <c r="B62" s="231">
        <v>0</v>
      </c>
      <c r="C62" s="231">
        <v>0</v>
      </c>
      <c r="D62" s="231">
        <v>0</v>
      </c>
      <c r="E62" s="231">
        <v>0</v>
      </c>
      <c r="F62" s="231">
        <v>0.82112728929800971</v>
      </c>
      <c r="G62" s="231">
        <v>0.94757858411398044</v>
      </c>
      <c r="H62" s="231">
        <v>0.96536079744735015</v>
      </c>
      <c r="I62" s="231">
        <v>0.87154710870411845</v>
      </c>
      <c r="J62" s="231">
        <v>1.0289526267299991</v>
      </c>
      <c r="K62" s="231">
        <v>1.1475744788745139</v>
      </c>
      <c r="L62" s="231">
        <v>1.219069514081264</v>
      </c>
      <c r="M62" s="231">
        <v>1.2086794326925261</v>
      </c>
      <c r="N62" s="231">
        <v>1.187530453634442</v>
      </c>
      <c r="O62" s="231">
        <v>1.22258117191605</v>
      </c>
      <c r="P62" s="231">
        <v>1.26707358687729</v>
      </c>
      <c r="Q62" s="231">
        <v>1.3475703736356131</v>
      </c>
      <c r="R62" s="231">
        <v>1.2009948821300369</v>
      </c>
      <c r="S62" s="231">
        <v>1.1393788543290551</v>
      </c>
      <c r="T62" s="231">
        <v>1.278269795272815</v>
      </c>
      <c r="U62" s="231">
        <v>1.3044689229172779</v>
      </c>
      <c r="V62" s="231">
        <v>1.3285447225675899</v>
      </c>
      <c r="W62" s="231">
        <v>1.5171231191671679</v>
      </c>
      <c r="DA62" s="73" t="s">
        <v>2284</v>
      </c>
    </row>
    <row r="63" spans="1:105" ht="12" customHeight="1" x14ac:dyDescent="0.3">
      <c r="A63" s="166" t="s">
        <v>2205</v>
      </c>
      <c r="B63" s="349">
        <v>2.4683460964235469</v>
      </c>
      <c r="C63" s="349">
        <v>2.4979694588387962</v>
      </c>
      <c r="D63" s="349">
        <v>2.4409820098300918</v>
      </c>
      <c r="E63" s="349">
        <v>2.7459232271436971</v>
      </c>
      <c r="F63" s="349">
        <v>2.9323051889168381</v>
      </c>
      <c r="G63" s="349">
        <v>2.9724865223309038</v>
      </c>
      <c r="H63" s="349">
        <v>3.0010501236903391</v>
      </c>
      <c r="I63" s="349">
        <v>3.081506607571475</v>
      </c>
      <c r="J63" s="349">
        <v>3.202087197789472</v>
      </c>
      <c r="K63" s="349">
        <v>3.2010095495637589</v>
      </c>
      <c r="L63" s="349">
        <v>3.4198884607913689</v>
      </c>
      <c r="M63" s="349">
        <v>3.6027811575794888</v>
      </c>
      <c r="N63" s="349">
        <v>3.610656794353325</v>
      </c>
      <c r="O63" s="349">
        <v>3.6433982704087748</v>
      </c>
      <c r="P63" s="349">
        <v>3.7609339148775121</v>
      </c>
      <c r="Q63" s="349">
        <v>3.783276859207227</v>
      </c>
      <c r="R63" s="349">
        <v>3.8790450308896069</v>
      </c>
      <c r="S63" s="349">
        <v>3.9685572865775689</v>
      </c>
      <c r="T63" s="349">
        <v>4.1790279022335701</v>
      </c>
      <c r="U63" s="349">
        <v>4.2395678428800538</v>
      </c>
      <c r="V63" s="349">
        <v>3.849959878991783</v>
      </c>
      <c r="W63" s="349">
        <v>4.1867158712883441</v>
      </c>
      <c r="DA63" s="168" t="s">
        <v>2285</v>
      </c>
    </row>
    <row r="64" spans="1:105" ht="12" customHeight="1" x14ac:dyDescent="0.3">
      <c r="A64" s="60" t="s">
        <v>2207</v>
      </c>
      <c r="B64" s="264">
        <v>2.867724956089555</v>
      </c>
      <c r="C64" s="264">
        <v>2.9021413840793659</v>
      </c>
      <c r="D64" s="264">
        <v>2.835933355171699</v>
      </c>
      <c r="E64" s="264">
        <v>3.1902141184316082</v>
      </c>
      <c r="F64" s="264">
        <v>3.4067527164492062</v>
      </c>
      <c r="G64" s="264">
        <v>3.4534353971184339</v>
      </c>
      <c r="H64" s="264">
        <v>3.4866205945155619</v>
      </c>
      <c r="I64" s="264">
        <v>3.580094952523726</v>
      </c>
      <c r="J64" s="264">
        <v>3.7201855047721262</v>
      </c>
      <c r="K64" s="264">
        <v>3.7189334928621109</v>
      </c>
      <c r="L64" s="264">
        <v>3.9732270528286802</v>
      </c>
      <c r="M64" s="264">
        <v>4.1857118221346354</v>
      </c>
      <c r="N64" s="264">
        <v>4.1948617384102116</v>
      </c>
      <c r="O64" s="264">
        <v>4.2329007914098993</v>
      </c>
      <c r="P64" s="264">
        <v>4.3694537251177934</v>
      </c>
      <c r="Q64" s="264">
        <v>4.3954117620153257</v>
      </c>
      <c r="R64" s="264">
        <v>4.5066752417723013</v>
      </c>
      <c r="S64" s="264">
        <v>4.6106705971579069</v>
      </c>
      <c r="T64" s="264">
        <v>4.8551953977581057</v>
      </c>
      <c r="U64" s="264">
        <v>4.9255307121144076</v>
      </c>
      <c r="V64" s="264">
        <v>4.4728841068622094</v>
      </c>
      <c r="W64" s="264">
        <v>4.8641272816426078</v>
      </c>
      <c r="DA64" s="72" t="s">
        <v>2286</v>
      </c>
    </row>
    <row r="65" spans="1:105" ht="12" customHeight="1" x14ac:dyDescent="0.3">
      <c r="A65" s="101" t="s">
        <v>2209</v>
      </c>
      <c r="B65" s="280">
        <v>0.97045348379505003</v>
      </c>
      <c r="C65" s="280">
        <v>0.9821001873506231</v>
      </c>
      <c r="D65" s="280">
        <v>0.9596950357783941</v>
      </c>
      <c r="E65" s="280">
        <v>1.0795855434845361</v>
      </c>
      <c r="F65" s="280">
        <v>1.1528633647679349</v>
      </c>
      <c r="G65" s="280">
        <v>1.1686610339245049</v>
      </c>
      <c r="H65" s="280">
        <v>1.179891082453421</v>
      </c>
      <c r="I65" s="280">
        <v>1.211523305823345</v>
      </c>
      <c r="J65" s="280">
        <v>1.258930698986187</v>
      </c>
      <c r="K65" s="280">
        <v>1.2585070114504471</v>
      </c>
      <c r="L65" s="280">
        <v>1.344561314061361</v>
      </c>
      <c r="M65" s="280">
        <v>1.4164672979976789</v>
      </c>
      <c r="N65" s="280">
        <v>1.4195636786694761</v>
      </c>
      <c r="O65" s="280">
        <v>1.432436297930058</v>
      </c>
      <c r="P65" s="280">
        <v>1.478646542032396</v>
      </c>
      <c r="Q65" s="280">
        <v>1.4874308807417951</v>
      </c>
      <c r="R65" s="280">
        <v>1.525083038184591</v>
      </c>
      <c r="S65" s="280">
        <v>1.5602756234142721</v>
      </c>
      <c r="T65" s="280">
        <v>1.6430241255371301</v>
      </c>
      <c r="U65" s="280">
        <v>1.666825972609651</v>
      </c>
      <c r="V65" s="280">
        <v>1.513647937156072</v>
      </c>
      <c r="W65" s="280">
        <v>1.646046722880073</v>
      </c>
      <c r="DA65" s="102" t="s">
        <v>2287</v>
      </c>
    </row>
    <row r="66" spans="1:105" ht="12" customHeight="1" x14ac:dyDescent="0.3">
      <c r="A66" s="57" t="s">
        <v>2211</v>
      </c>
      <c r="B66" s="263">
        <f t="shared" ref="B66:W66" si="3">B67+B68+B79</f>
        <v>50.599218265789915</v>
      </c>
      <c r="C66" s="263">
        <f t="shared" si="3"/>
        <v>50.846171137314876</v>
      </c>
      <c r="D66" s="263">
        <f t="shared" si="3"/>
        <v>50.05400139494818</v>
      </c>
      <c r="E66" s="263">
        <f t="shared" si="3"/>
        <v>60.24848022161607</v>
      </c>
      <c r="F66" s="263">
        <f t="shared" si="3"/>
        <v>65.116652343364635</v>
      </c>
      <c r="G66" s="263">
        <f t="shared" si="3"/>
        <v>65.424133726287181</v>
      </c>
      <c r="H66" s="263">
        <f t="shared" si="3"/>
        <v>65.247416918024669</v>
      </c>
      <c r="I66" s="263">
        <f t="shared" si="3"/>
        <v>66.663458078066327</v>
      </c>
      <c r="J66" s="263">
        <f t="shared" si="3"/>
        <v>69.380258036639361</v>
      </c>
      <c r="K66" s="263">
        <f t="shared" si="3"/>
        <v>70.149029219485698</v>
      </c>
      <c r="L66" s="263">
        <f t="shared" si="3"/>
        <v>76.597424399052102</v>
      </c>
      <c r="M66" s="263">
        <f t="shared" si="3"/>
        <v>78.486885944003561</v>
      </c>
      <c r="N66" s="263">
        <f t="shared" si="3"/>
        <v>78.904966523208614</v>
      </c>
      <c r="O66" s="263">
        <f t="shared" si="3"/>
        <v>79.816102574516236</v>
      </c>
      <c r="P66" s="263">
        <f t="shared" si="3"/>
        <v>82.501534671768539</v>
      </c>
      <c r="Q66" s="263">
        <f t="shared" si="3"/>
        <v>83.593015964905049</v>
      </c>
      <c r="R66" s="263">
        <f t="shared" si="3"/>
        <v>85.318649491248308</v>
      </c>
      <c r="S66" s="263">
        <f t="shared" si="3"/>
        <v>87.374862998905883</v>
      </c>
      <c r="T66" s="263">
        <f t="shared" si="3"/>
        <v>92.232389705734732</v>
      </c>
      <c r="U66" s="263">
        <f t="shared" si="3"/>
        <v>93.702905906440193</v>
      </c>
      <c r="V66" s="263">
        <f t="shared" si="3"/>
        <v>86.44555124433974</v>
      </c>
      <c r="W66" s="263">
        <f t="shared" si="3"/>
        <v>93.59694056227022</v>
      </c>
      <c r="DA66" s="70"/>
    </row>
    <row r="67" spans="1:105" ht="12" customHeight="1" x14ac:dyDescent="0.3">
      <c r="A67" s="165" t="s">
        <v>2212</v>
      </c>
      <c r="B67" s="348">
        <v>4.6233869197697306</v>
      </c>
      <c r="C67" s="348">
        <v>4.4213386698240473</v>
      </c>
      <c r="D67" s="348">
        <v>4.5816920654430966</v>
      </c>
      <c r="E67" s="348">
        <v>8.0036799020329834</v>
      </c>
      <c r="F67" s="348">
        <v>9.0852692633199599</v>
      </c>
      <c r="G67" s="348">
        <v>8.7626930646355579</v>
      </c>
      <c r="H67" s="348">
        <v>8.2490919454318679</v>
      </c>
      <c r="I67" s="348">
        <v>8.2338763658482002</v>
      </c>
      <c r="J67" s="348">
        <v>8.6140221585906502</v>
      </c>
      <c r="K67" s="348">
        <v>9.1951070552940948</v>
      </c>
      <c r="L67" s="348">
        <v>11.015061978560579</v>
      </c>
      <c r="M67" s="348">
        <v>9.9966372014170908</v>
      </c>
      <c r="N67" s="348">
        <v>10.184046893902609</v>
      </c>
      <c r="O67" s="348">
        <v>10.41566065270818</v>
      </c>
      <c r="P67" s="348">
        <v>10.82917847070844</v>
      </c>
      <c r="Q67" s="348">
        <v>11.325705162549159</v>
      </c>
      <c r="R67" s="348">
        <v>11.33254275254756</v>
      </c>
      <c r="S67" s="348">
        <v>11.65933983748846</v>
      </c>
      <c r="T67" s="348">
        <v>12.437459227429409</v>
      </c>
      <c r="U67" s="348">
        <v>12.71555149619849</v>
      </c>
      <c r="V67" s="348">
        <v>12.518723049943739</v>
      </c>
      <c r="W67" s="348">
        <v>13.312600960578591</v>
      </c>
      <c r="DA67" s="167" t="s">
        <v>2288</v>
      </c>
    </row>
    <row r="68" spans="1:105" ht="12" customHeight="1" x14ac:dyDescent="0.3">
      <c r="A68" s="165" t="s">
        <v>2214</v>
      </c>
      <c r="B68" s="348">
        <v>1.67944456923715</v>
      </c>
      <c r="C68" s="348">
        <v>1.59683145675742</v>
      </c>
      <c r="D68" s="348">
        <v>1.6669923282666419</v>
      </c>
      <c r="E68" s="348">
        <v>2.9670764602146922</v>
      </c>
      <c r="F68" s="348">
        <v>3.408890235937438</v>
      </c>
      <c r="G68" s="348">
        <v>3.3178625982976739</v>
      </c>
      <c r="H68" s="348">
        <v>3.142150910084323</v>
      </c>
      <c r="I68" s="348">
        <v>3.129553591373722</v>
      </c>
      <c r="J68" s="348">
        <v>3.3022954639451578</v>
      </c>
      <c r="K68" s="348">
        <v>3.5093209840328479</v>
      </c>
      <c r="L68" s="348">
        <v>4.2098092715762352</v>
      </c>
      <c r="M68" s="348">
        <v>3.835544177662725</v>
      </c>
      <c r="N68" s="348">
        <v>3.924880648939987</v>
      </c>
      <c r="O68" s="348">
        <v>4.0168317377536873</v>
      </c>
      <c r="P68" s="348">
        <v>4.1794776388842898</v>
      </c>
      <c r="Q68" s="348">
        <v>4.3734707602664038</v>
      </c>
      <c r="R68" s="348">
        <v>4.3736325148428801</v>
      </c>
      <c r="S68" s="348">
        <v>4.4966820245235732</v>
      </c>
      <c r="T68" s="348">
        <v>4.7990307637046454</v>
      </c>
      <c r="U68" s="348">
        <v>4.9050184660515876</v>
      </c>
      <c r="V68" s="348">
        <v>4.8363095989624671</v>
      </c>
      <c r="W68" s="348">
        <v>5.15047331454599</v>
      </c>
      <c r="DA68" s="167" t="s">
        <v>2289</v>
      </c>
    </row>
    <row r="69" spans="1:105" ht="12" customHeight="1" x14ac:dyDescent="0.3">
      <c r="A69" s="64" t="s">
        <v>30</v>
      </c>
      <c r="B69" s="231">
        <v>0.17487413210368041</v>
      </c>
      <c r="C69" s="231">
        <v>0.2052048981453278</v>
      </c>
      <c r="D69" s="231">
        <v>0.1496216969684547</v>
      </c>
      <c r="E69" s="231">
        <v>0.2024871844237193</v>
      </c>
      <c r="F69" s="231">
        <v>0.23198774550068671</v>
      </c>
      <c r="G69" s="231">
        <v>9.3524246718400608E-2</v>
      </c>
      <c r="H69" s="231">
        <v>6.9946449066716654E-2</v>
      </c>
      <c r="I69" s="231">
        <v>0.1317485739062135</v>
      </c>
      <c r="J69" s="231">
        <v>0.1424927560100871</v>
      </c>
      <c r="K69" s="231">
        <v>0.23252061371480109</v>
      </c>
      <c r="L69" s="231">
        <v>0.15692509503732249</v>
      </c>
      <c r="M69" s="231">
        <v>0.1185982469862342</v>
      </c>
      <c r="N69" s="231">
        <v>0.1157953723010238</v>
      </c>
      <c r="O69" s="231">
        <v>0.1021216884576247</v>
      </c>
      <c r="P69" s="231">
        <v>9.4413189775746337E-2</v>
      </c>
      <c r="Q69" s="231">
        <v>9.952187879713717E-2</v>
      </c>
      <c r="R69" s="231">
        <v>9.1379551300596024E-2</v>
      </c>
      <c r="S69" s="231">
        <v>9.9352923813902094E-2</v>
      </c>
      <c r="T69" s="231">
        <v>0.1117236068079953</v>
      </c>
      <c r="U69" s="231">
        <v>0.1252812093741015</v>
      </c>
      <c r="V69" s="231">
        <v>9.2589504462214034E-2</v>
      </c>
      <c r="W69" s="231">
        <v>6.2921839434421117E-2</v>
      </c>
      <c r="DA69" s="73" t="s">
        <v>2290</v>
      </c>
    </row>
    <row r="70" spans="1:105" ht="12" customHeight="1" x14ac:dyDescent="0.3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2291</v>
      </c>
    </row>
    <row r="71" spans="1:105" ht="12" customHeight="1" x14ac:dyDescent="0.3">
      <c r="A71" s="64" t="s">
        <v>33</v>
      </c>
      <c r="B71" s="231">
        <v>0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9.9282318940062207E-3</v>
      </c>
      <c r="K71" s="231">
        <v>9.855891860082483E-3</v>
      </c>
      <c r="L71" s="231">
        <v>9.6945180784406438E-3</v>
      </c>
      <c r="M71" s="231">
        <v>9.8194922235377395E-3</v>
      </c>
      <c r="N71" s="231">
        <v>4.8969516492339254E-3</v>
      </c>
      <c r="O71" s="231">
        <v>4.886211380114064E-3</v>
      </c>
      <c r="P71" s="231">
        <v>4.8798662888337764E-3</v>
      </c>
      <c r="Q71" s="231">
        <v>4.8663574355519183E-3</v>
      </c>
      <c r="R71" s="231">
        <v>4.8839986371573508E-3</v>
      </c>
      <c r="S71" s="231">
        <v>4.8817775309755729E-3</v>
      </c>
      <c r="T71" s="231">
        <v>7.3169383548418072E-3</v>
      </c>
      <c r="U71" s="231">
        <v>3.41281634539582E-3</v>
      </c>
      <c r="V71" s="231">
        <v>3.9830267402577958E-3</v>
      </c>
      <c r="W71" s="231">
        <v>3.9822125420481977E-3</v>
      </c>
      <c r="DA71" s="73" t="s">
        <v>2292</v>
      </c>
    </row>
    <row r="72" spans="1:105" ht="12" customHeight="1" x14ac:dyDescent="0.3">
      <c r="A72" s="64" t="s">
        <v>160</v>
      </c>
      <c r="B72" s="231">
        <v>0.1060257620903422</v>
      </c>
      <c r="C72" s="231">
        <v>0.1113223786811927</v>
      </c>
      <c r="D72" s="231">
        <v>0.11062294115647441</v>
      </c>
      <c r="E72" s="231">
        <v>5.6805259149888973E-2</v>
      </c>
      <c r="F72" s="231">
        <v>0.1424883816221173</v>
      </c>
      <c r="G72" s="231">
        <v>6.0780638422921668E-2</v>
      </c>
      <c r="H72" s="231">
        <v>7.561191421233969E-2</v>
      </c>
      <c r="I72" s="231">
        <v>2.6740566820791942E-2</v>
      </c>
      <c r="J72" s="231">
        <v>2.2005806676076739E-2</v>
      </c>
      <c r="K72" s="231">
        <v>3.5088365014300633E-2</v>
      </c>
      <c r="L72" s="231">
        <v>2.1709972039519129E-2</v>
      </c>
      <c r="M72" s="231">
        <v>2.1682465037804861E-2</v>
      </c>
      <c r="N72" s="231">
        <v>2.5958418821088861E-2</v>
      </c>
      <c r="O72" s="231">
        <v>3.0212617536598908E-2</v>
      </c>
      <c r="P72" s="231">
        <v>2.155288972311643E-2</v>
      </c>
      <c r="Q72" s="231">
        <v>3.4372473624219149E-2</v>
      </c>
      <c r="R72" s="231">
        <v>3.4518784173855677E-2</v>
      </c>
      <c r="S72" s="231">
        <v>1.9837568868093961E-2</v>
      </c>
      <c r="T72" s="231">
        <v>1.981750489735546E-2</v>
      </c>
      <c r="U72" s="231">
        <v>1.9376681660752969E-2</v>
      </c>
      <c r="V72" s="231">
        <v>6.3384205179004713E-2</v>
      </c>
      <c r="W72" s="231">
        <v>5.9926139843000457E-2</v>
      </c>
      <c r="DA72" s="73" t="s">
        <v>2293</v>
      </c>
    </row>
    <row r="73" spans="1:105" ht="12" customHeight="1" x14ac:dyDescent="0.3">
      <c r="A73" s="64" t="s">
        <v>70</v>
      </c>
      <c r="B73" s="231">
        <v>0.55217305410517914</v>
      </c>
      <c r="C73" s="231">
        <v>0.57506127431965681</v>
      </c>
      <c r="D73" s="231">
        <v>0.55208034951027707</v>
      </c>
      <c r="E73" s="231">
        <v>0.62703304931542592</v>
      </c>
      <c r="F73" s="231">
        <v>0.54499024310527799</v>
      </c>
      <c r="G73" s="231">
        <v>0.50541586587905751</v>
      </c>
      <c r="H73" s="231">
        <v>0.36059603414027469</v>
      </c>
      <c r="I73" s="231">
        <v>0.31181064700237687</v>
      </c>
      <c r="J73" s="231">
        <v>0.14439879858142091</v>
      </c>
      <c r="K73" s="231">
        <v>0.1772972103086049</v>
      </c>
      <c r="L73" s="231">
        <v>0.26715728462511279</v>
      </c>
      <c r="M73" s="231">
        <v>0.15033388710923251</v>
      </c>
      <c r="N73" s="231">
        <v>1.874293459536662E-2</v>
      </c>
      <c r="O73" s="231">
        <v>1.87018265395659E-2</v>
      </c>
      <c r="P73" s="231">
        <v>1.120632282072382E-2</v>
      </c>
      <c r="Q73" s="231">
        <v>1.117530054227314E-2</v>
      </c>
      <c r="R73" s="231">
        <v>7.4772083419852057E-3</v>
      </c>
      <c r="S73" s="231">
        <v>6.7264943897505361E-3</v>
      </c>
      <c r="T73" s="231">
        <v>5.6011393423573107E-3</v>
      </c>
      <c r="U73" s="231">
        <v>4.8519050759474177E-3</v>
      </c>
      <c r="V73" s="231">
        <v>7.1128035383373244E-3</v>
      </c>
      <c r="W73" s="231">
        <v>6.7371382199441082E-3</v>
      </c>
      <c r="DA73" s="73" t="s">
        <v>2294</v>
      </c>
    </row>
    <row r="74" spans="1:105" ht="12" customHeight="1" x14ac:dyDescent="0.3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2295</v>
      </c>
    </row>
    <row r="75" spans="1:105" ht="12" customHeight="1" x14ac:dyDescent="0.3">
      <c r="A75" s="64" t="s">
        <v>162</v>
      </c>
      <c r="B75" s="231">
        <v>0.84637162093794815</v>
      </c>
      <c r="C75" s="231">
        <v>0.70524290561124248</v>
      </c>
      <c r="D75" s="231">
        <v>0.85466734063143612</v>
      </c>
      <c r="E75" s="231">
        <v>2.0807509673256579</v>
      </c>
      <c r="F75" s="231">
        <v>2.3347516893318909</v>
      </c>
      <c r="G75" s="231">
        <v>2.4796505904358801</v>
      </c>
      <c r="H75" s="231">
        <v>2.4541556976333578</v>
      </c>
      <c r="I75" s="231">
        <v>2.457013917754955</v>
      </c>
      <c r="J75" s="231">
        <v>2.7663540527711268</v>
      </c>
      <c r="K75" s="231">
        <v>2.807143615467699</v>
      </c>
      <c r="L75" s="231">
        <v>3.3198400866066948</v>
      </c>
      <c r="M75" s="231">
        <v>3.0940504153907211</v>
      </c>
      <c r="N75" s="231">
        <v>3.2903980100928889</v>
      </c>
      <c r="O75" s="231">
        <v>3.362864598015268</v>
      </c>
      <c r="P75" s="231">
        <v>3.516577777345534</v>
      </c>
      <c r="Q75" s="231">
        <v>3.69816199359567</v>
      </c>
      <c r="R75" s="231">
        <v>3.7430192858585238</v>
      </c>
      <c r="S75" s="231">
        <v>3.865453118217598</v>
      </c>
      <c r="T75" s="231">
        <v>4.1329453634191946</v>
      </c>
      <c r="U75" s="231">
        <v>4.2279095234574289</v>
      </c>
      <c r="V75" s="231">
        <v>4.1690317519011106</v>
      </c>
      <c r="W75" s="231">
        <v>4.4189794712649242</v>
      </c>
      <c r="DA75" s="73" t="s">
        <v>2296</v>
      </c>
    </row>
    <row r="76" spans="1:105" ht="12" customHeight="1" x14ac:dyDescent="0.3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2297</v>
      </c>
    </row>
    <row r="77" spans="1:105" ht="12" customHeight="1" x14ac:dyDescent="0.3">
      <c r="A77" s="64" t="s">
        <v>73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3.8070347407722041E-2</v>
      </c>
      <c r="J77" s="231">
        <v>2.329648666163632E-2</v>
      </c>
      <c r="K77" s="231">
        <v>3.1251673918144048E-2</v>
      </c>
      <c r="L77" s="231">
        <v>0.20485149259212029</v>
      </c>
      <c r="M77" s="231">
        <v>0.21338598276258561</v>
      </c>
      <c r="N77" s="231">
        <v>0.24539901453539339</v>
      </c>
      <c r="O77" s="231">
        <v>0.26775249751345892</v>
      </c>
      <c r="P77" s="231">
        <v>0.29217445191189811</v>
      </c>
      <c r="Q77" s="231">
        <v>0.27153678561442812</v>
      </c>
      <c r="R77" s="231">
        <v>0.26612750374726413</v>
      </c>
      <c r="S77" s="231">
        <v>0.28581030210664399</v>
      </c>
      <c r="T77" s="231">
        <v>0.28084408878164979</v>
      </c>
      <c r="U77" s="231">
        <v>0.27846919230312828</v>
      </c>
      <c r="V77" s="231">
        <v>0.24995611563296549</v>
      </c>
      <c r="W77" s="231">
        <v>0.31215262929880661</v>
      </c>
      <c r="DA77" s="73" t="s">
        <v>2298</v>
      </c>
    </row>
    <row r="78" spans="1:105" ht="12" customHeight="1" x14ac:dyDescent="0.3">
      <c r="A78" s="64" t="s">
        <v>79</v>
      </c>
      <c r="B78" s="231">
        <v>0</v>
      </c>
      <c r="C78" s="231">
        <v>0</v>
      </c>
      <c r="D78" s="231">
        <v>0</v>
      </c>
      <c r="E78" s="231">
        <v>0</v>
      </c>
      <c r="F78" s="231">
        <v>0.15467217637746439</v>
      </c>
      <c r="G78" s="231">
        <v>0.17849125684141459</v>
      </c>
      <c r="H78" s="231">
        <v>0.18184081503163391</v>
      </c>
      <c r="I78" s="231">
        <v>0.16416953848166221</v>
      </c>
      <c r="J78" s="231">
        <v>0.19381933135080309</v>
      </c>
      <c r="K78" s="231">
        <v>0.216163613749216</v>
      </c>
      <c r="L78" s="231">
        <v>0.22963082259702489</v>
      </c>
      <c r="M78" s="231">
        <v>0.22767368815260869</v>
      </c>
      <c r="N78" s="231">
        <v>0.22368994694499189</v>
      </c>
      <c r="O78" s="231">
        <v>0.23029229831105641</v>
      </c>
      <c r="P78" s="231">
        <v>0.23867314101843681</v>
      </c>
      <c r="Q78" s="231">
        <v>0.25383597065712388</v>
      </c>
      <c r="R78" s="231">
        <v>0.22622618278349721</v>
      </c>
      <c r="S78" s="231">
        <v>0.21461983959660871</v>
      </c>
      <c r="T78" s="231">
        <v>0.2407821221012505</v>
      </c>
      <c r="U78" s="231">
        <v>0.2457171378348334</v>
      </c>
      <c r="V78" s="231">
        <v>0.25025219150857653</v>
      </c>
      <c r="W78" s="231">
        <v>0.28577388394284609</v>
      </c>
      <c r="DA78" s="73" t="s">
        <v>2299</v>
      </c>
    </row>
    <row r="79" spans="1:105" ht="12" customHeight="1" x14ac:dyDescent="0.3">
      <c r="A79" s="165" t="s">
        <v>2226</v>
      </c>
      <c r="B79" s="348">
        <v>44.296386776783038</v>
      </c>
      <c r="C79" s="348">
        <v>44.828001010733409</v>
      </c>
      <c r="D79" s="348">
        <v>43.805317001238443</v>
      </c>
      <c r="E79" s="348">
        <v>49.277723859368393</v>
      </c>
      <c r="F79" s="348">
        <v>52.622492844107242</v>
      </c>
      <c r="G79" s="348">
        <v>53.343578063353952</v>
      </c>
      <c r="H79" s="348">
        <v>53.856174062508472</v>
      </c>
      <c r="I79" s="348">
        <v>55.300028120844402</v>
      </c>
      <c r="J79" s="348">
        <v>57.463940414103547</v>
      </c>
      <c r="K79" s="348">
        <v>57.444601180158763</v>
      </c>
      <c r="L79" s="348">
        <v>61.37255314891528</v>
      </c>
      <c r="M79" s="348">
        <v>64.654704564923748</v>
      </c>
      <c r="N79" s="348">
        <v>64.796038980366021</v>
      </c>
      <c r="O79" s="348">
        <v>65.383610184054376</v>
      </c>
      <c r="P79" s="348">
        <v>67.492878562175804</v>
      </c>
      <c r="Q79" s="348">
        <v>67.893840042089494</v>
      </c>
      <c r="R79" s="348">
        <v>69.612474223857873</v>
      </c>
      <c r="S79" s="348">
        <v>71.218841136893843</v>
      </c>
      <c r="T79" s="348">
        <v>74.995899714600682</v>
      </c>
      <c r="U79" s="348">
        <v>76.08233594419012</v>
      </c>
      <c r="V79" s="348">
        <v>69.090518595433537</v>
      </c>
      <c r="W79" s="348">
        <v>75.133866287145636</v>
      </c>
      <c r="DA79" s="167" t="s">
        <v>2300</v>
      </c>
    </row>
    <row r="80" spans="1:105" ht="12" customHeight="1" x14ac:dyDescent="0.3">
      <c r="A80" s="132" t="s">
        <v>2228</v>
      </c>
      <c r="B80" s="318">
        <v>43.032025114876902</v>
      </c>
      <c r="C80" s="318">
        <v>43.54846536500515</v>
      </c>
      <c r="D80" s="318">
        <v>42.554972053622087</v>
      </c>
      <c r="E80" s="318">
        <v>47.871178780471837</v>
      </c>
      <c r="F80" s="318">
        <v>51.120477276984481</v>
      </c>
      <c r="G80" s="318">
        <v>51.820980399755094</v>
      </c>
      <c r="H80" s="318">
        <v>52.318945256811169</v>
      </c>
      <c r="I80" s="318">
        <v>53.721587066257683</v>
      </c>
      <c r="J80" s="318">
        <v>55.823734327594217</v>
      </c>
      <c r="K80" s="318">
        <v>55.804947097723577</v>
      </c>
      <c r="L80" s="318">
        <v>59.620782656080067</v>
      </c>
      <c r="M80" s="318">
        <v>62.809250891112981</v>
      </c>
      <c r="N80" s="318">
        <v>62.946551166766547</v>
      </c>
      <c r="O80" s="318">
        <v>63.517351194346837</v>
      </c>
      <c r="P80" s="318">
        <v>65.566414254020827</v>
      </c>
      <c r="Q80" s="318">
        <v>65.955931000853695</v>
      </c>
      <c r="R80" s="318">
        <v>67.625509823294024</v>
      </c>
      <c r="S80" s="318">
        <v>69.186025846729677</v>
      </c>
      <c r="T80" s="318">
        <v>72.855274997801061</v>
      </c>
      <c r="U80" s="318">
        <v>73.910700835420599</v>
      </c>
      <c r="V80" s="318">
        <v>67.11845249095694</v>
      </c>
      <c r="W80" s="318">
        <v>72.989303559649358</v>
      </c>
      <c r="DA80" s="139" t="s">
        <v>2301</v>
      </c>
    </row>
    <row r="81" spans="1:105" ht="12" customHeight="1" x14ac:dyDescent="0.3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3">
      <c r="A82" s="32" t="s">
        <v>102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3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3">
      <c r="A84" s="35" t="s">
        <v>24</v>
      </c>
      <c r="B84" s="234">
        <f t="shared" ref="B84:W84" si="4">SUM(B$85:B$89,B$91:B$93,B$95:B$97,B$98,B$100:B$104,B$106:B$109)</f>
        <v>0.99999999999999989</v>
      </c>
      <c r="C84" s="234">
        <f t="shared" si="4"/>
        <v>1.0000000000000002</v>
      </c>
      <c r="D84" s="234">
        <f t="shared" si="4"/>
        <v>0.99999999999999989</v>
      </c>
      <c r="E84" s="234">
        <f t="shared" si="4"/>
        <v>0.99999999999999989</v>
      </c>
      <c r="F84" s="234">
        <f t="shared" si="4"/>
        <v>1</v>
      </c>
      <c r="G84" s="234">
        <f t="shared" si="4"/>
        <v>0.99999999999999989</v>
      </c>
      <c r="H84" s="234">
        <f t="shared" si="4"/>
        <v>1</v>
      </c>
      <c r="I84" s="234">
        <f t="shared" si="4"/>
        <v>0.99999999999999989</v>
      </c>
      <c r="J84" s="234">
        <f t="shared" si="4"/>
        <v>1</v>
      </c>
      <c r="K84" s="234">
        <f t="shared" si="4"/>
        <v>1.0000000000000002</v>
      </c>
      <c r="L84" s="234">
        <f t="shared" si="4"/>
        <v>0.99999999999999989</v>
      </c>
      <c r="M84" s="234">
        <f t="shared" si="4"/>
        <v>1.0000000000000002</v>
      </c>
      <c r="N84" s="234">
        <f t="shared" si="4"/>
        <v>1</v>
      </c>
      <c r="O84" s="234">
        <f t="shared" si="4"/>
        <v>0.99999999999999978</v>
      </c>
      <c r="P84" s="234">
        <f t="shared" si="4"/>
        <v>0.99999999999999989</v>
      </c>
      <c r="Q84" s="234">
        <f t="shared" si="4"/>
        <v>1.0000000000000002</v>
      </c>
      <c r="R84" s="234">
        <f t="shared" si="4"/>
        <v>1.0000000000000002</v>
      </c>
      <c r="S84" s="234">
        <f t="shared" si="4"/>
        <v>1</v>
      </c>
      <c r="T84" s="234">
        <f t="shared" si="4"/>
        <v>0.99999999999999989</v>
      </c>
      <c r="U84" s="234">
        <f t="shared" si="4"/>
        <v>1</v>
      </c>
      <c r="V84" s="234">
        <f t="shared" si="4"/>
        <v>0.99999999999999989</v>
      </c>
      <c r="W84" s="234">
        <f t="shared" si="4"/>
        <v>1</v>
      </c>
      <c r="DA84" s="95"/>
    </row>
    <row r="85" spans="1:105" ht="12" customHeight="1" x14ac:dyDescent="0.3">
      <c r="A85" s="55" t="s">
        <v>92</v>
      </c>
      <c r="B85" s="301">
        <f t="shared" ref="B85:W85" si="5">IF(B$6=0,0,B$6/B$5)</f>
        <v>1.9714418451097025E-2</v>
      </c>
      <c r="C85" s="301">
        <f t="shared" si="5"/>
        <v>2.0227972003917009E-2</v>
      </c>
      <c r="D85" s="301">
        <f t="shared" si="5"/>
        <v>1.9684631446130967E-2</v>
      </c>
      <c r="E85" s="301">
        <f t="shared" si="5"/>
        <v>1.5576408586092751E-2</v>
      </c>
      <c r="F85" s="301">
        <f t="shared" si="5"/>
        <v>1.4908900954549921E-2</v>
      </c>
      <c r="G85" s="301">
        <f t="shared" si="5"/>
        <v>1.5288589664874933E-2</v>
      </c>
      <c r="H85" s="301">
        <f t="shared" si="5"/>
        <v>1.5884239986874011E-2</v>
      </c>
      <c r="I85" s="301">
        <f t="shared" si="5"/>
        <v>1.6160810774137412E-2</v>
      </c>
      <c r="J85" s="301">
        <f t="shared" si="5"/>
        <v>1.6024134899093986E-2</v>
      </c>
      <c r="K85" s="301">
        <f t="shared" si="5"/>
        <v>1.54573379601351E-2</v>
      </c>
      <c r="L85" s="301">
        <f t="shared" si="5"/>
        <v>1.4378505399286843E-2</v>
      </c>
      <c r="M85" s="301">
        <f t="shared" si="5"/>
        <v>1.5716845224003798E-2</v>
      </c>
      <c r="N85" s="301">
        <f t="shared" si="5"/>
        <v>1.5523929029590279E-2</v>
      </c>
      <c r="O85" s="301">
        <f t="shared" si="5"/>
        <v>1.5391974429718179E-2</v>
      </c>
      <c r="P85" s="301">
        <f t="shared" si="5"/>
        <v>1.5315041969246624E-2</v>
      </c>
      <c r="Q85" s="301">
        <f t="shared" si="5"/>
        <v>1.4951015884199132E-2</v>
      </c>
      <c r="R85" s="301">
        <f t="shared" si="5"/>
        <v>1.5177505591634357E-2</v>
      </c>
      <c r="S85" s="301">
        <f t="shared" si="5"/>
        <v>1.512999312532607E-2</v>
      </c>
      <c r="T85" s="301">
        <f t="shared" si="5"/>
        <v>1.500887593771856E-2</v>
      </c>
      <c r="U85" s="301">
        <f t="shared" si="5"/>
        <v>1.4938684773982807E-2</v>
      </c>
      <c r="V85" s="301">
        <f t="shared" si="5"/>
        <v>1.418298110516503E-2</v>
      </c>
      <c r="W85" s="301">
        <f t="shared" si="5"/>
        <v>1.4381664368009105E-2</v>
      </c>
      <c r="DA85" s="67"/>
    </row>
    <row r="86" spans="1:105" ht="12" customHeight="1" x14ac:dyDescent="0.3">
      <c r="A86" s="202" t="s">
        <v>93</v>
      </c>
      <c r="B86" s="235">
        <f t="shared" ref="B86:W86" si="6">IF(B$7=0,0,B$7/B$5)</f>
        <v>5.9606356888567552E-3</v>
      </c>
      <c r="C86" s="235">
        <f t="shared" si="6"/>
        <v>6.1159081176464401E-3</v>
      </c>
      <c r="D86" s="235">
        <f t="shared" si="6"/>
        <v>5.9516296162046376E-3</v>
      </c>
      <c r="E86" s="235">
        <f t="shared" si="6"/>
        <v>4.7095123375202972E-3</v>
      </c>
      <c r="F86" s="235">
        <f t="shared" si="6"/>
        <v>4.5076920392939975E-3</v>
      </c>
      <c r="G86" s="235">
        <f t="shared" si="6"/>
        <v>4.6224905601346348E-3</v>
      </c>
      <c r="H86" s="235">
        <f t="shared" si="6"/>
        <v>4.8025848690889626E-3</v>
      </c>
      <c r="I86" s="235">
        <f t="shared" si="6"/>
        <v>4.8862057838598818E-3</v>
      </c>
      <c r="J86" s="235">
        <f t="shared" si="6"/>
        <v>4.8448819628904519E-3</v>
      </c>
      <c r="K86" s="235">
        <f t="shared" si="6"/>
        <v>4.6735114468859527E-3</v>
      </c>
      <c r="L86" s="235">
        <f t="shared" si="6"/>
        <v>4.347327447066519E-3</v>
      </c>
      <c r="M86" s="235">
        <f t="shared" si="6"/>
        <v>4.7519732215698142E-3</v>
      </c>
      <c r="N86" s="235">
        <f t="shared" si="6"/>
        <v>4.693645193470374E-3</v>
      </c>
      <c r="O86" s="235">
        <f t="shared" si="6"/>
        <v>4.6537488455635082E-3</v>
      </c>
      <c r="P86" s="235">
        <f t="shared" si="6"/>
        <v>4.6304883892302031E-3</v>
      </c>
      <c r="Q86" s="235">
        <f t="shared" si="6"/>
        <v>4.520425448261832E-3</v>
      </c>
      <c r="R86" s="235">
        <f t="shared" si="6"/>
        <v>4.5889043961266102E-3</v>
      </c>
      <c r="S86" s="235">
        <f t="shared" si="6"/>
        <v>4.5745390470778831E-3</v>
      </c>
      <c r="T86" s="235">
        <f t="shared" si="6"/>
        <v>4.5379193804730494E-3</v>
      </c>
      <c r="U86" s="235">
        <f t="shared" si="6"/>
        <v>4.5166971488031912E-3</v>
      </c>
      <c r="V86" s="235">
        <f t="shared" si="6"/>
        <v>4.2882108624981248E-3</v>
      </c>
      <c r="W86" s="235">
        <f t="shared" si="6"/>
        <v>4.3482825582584952E-3</v>
      </c>
      <c r="DA86" s="174"/>
    </row>
    <row r="87" spans="1:105" ht="12" customHeight="1" x14ac:dyDescent="0.3">
      <c r="A87" s="202" t="s">
        <v>94</v>
      </c>
      <c r="B87" s="235">
        <f t="shared" ref="B87:W87" si="7">IF(B$8=0,0,B$8/B$5)</f>
        <v>7.4454642370824359E-2</v>
      </c>
      <c r="C87" s="235">
        <f t="shared" si="7"/>
        <v>7.6394159187327296E-2</v>
      </c>
      <c r="D87" s="235">
        <f t="shared" si="7"/>
        <v>7.4342147000618697E-2</v>
      </c>
      <c r="E87" s="235">
        <f t="shared" si="7"/>
        <v>5.8826788808210524E-2</v>
      </c>
      <c r="F87" s="235">
        <f t="shared" si="7"/>
        <v>5.6305839883970137E-2</v>
      </c>
      <c r="G87" s="235">
        <f t="shared" si="7"/>
        <v>5.7739794794160033E-2</v>
      </c>
      <c r="H87" s="235">
        <f t="shared" si="7"/>
        <v>5.9989363139912572E-2</v>
      </c>
      <c r="I87" s="235">
        <f t="shared" si="7"/>
        <v>6.1033876783923614E-2</v>
      </c>
      <c r="J87" s="235">
        <f t="shared" si="7"/>
        <v>6.0517698565310647E-2</v>
      </c>
      <c r="K87" s="235">
        <f t="shared" si="7"/>
        <v>5.8377099617807168E-2</v>
      </c>
      <c r="L87" s="235">
        <f t="shared" si="7"/>
        <v>5.4302716561811508E-2</v>
      </c>
      <c r="M87" s="235">
        <f t="shared" si="7"/>
        <v>5.9357170146993897E-2</v>
      </c>
      <c r="N87" s="235">
        <f t="shared" si="7"/>
        <v>5.8628591401532586E-2</v>
      </c>
      <c r="O87" s="235">
        <f t="shared" si="7"/>
        <v>5.8130243830842941E-2</v>
      </c>
      <c r="P87" s="235">
        <f t="shared" si="7"/>
        <v>5.7839696136254594E-2</v>
      </c>
      <c r="Q87" s="235">
        <f t="shared" si="7"/>
        <v>5.6464893625944999E-2</v>
      </c>
      <c r="R87" s="235">
        <f t="shared" si="7"/>
        <v>5.7320268092586918E-2</v>
      </c>
      <c r="S87" s="235">
        <f t="shared" si="7"/>
        <v>5.7140829693431795E-2</v>
      </c>
      <c r="T87" s="235">
        <f t="shared" si="7"/>
        <v>5.6683411336879867E-2</v>
      </c>
      <c r="U87" s="235">
        <f t="shared" si="7"/>
        <v>5.6418323223502258E-2</v>
      </c>
      <c r="V87" s="235">
        <f t="shared" si="7"/>
        <v>5.3564287912254385E-2</v>
      </c>
      <c r="W87" s="235">
        <f t="shared" si="7"/>
        <v>5.4314646910508343E-2</v>
      </c>
      <c r="DA87" s="174"/>
    </row>
    <row r="88" spans="1:105" ht="12" customHeight="1" x14ac:dyDescent="0.3">
      <c r="A88" s="202" t="s">
        <v>95</v>
      </c>
      <c r="B88" s="235">
        <f t="shared" ref="B88:W88" si="8">IF(B$9=0,0,B$9/B$5)</f>
        <v>3.9463110858406474E-2</v>
      </c>
      <c r="C88" s="235">
        <f t="shared" si="8"/>
        <v>4.049111078835297E-2</v>
      </c>
      <c r="D88" s="235">
        <f t="shared" si="8"/>
        <v>3.9403485063101838E-2</v>
      </c>
      <c r="E88" s="235">
        <f t="shared" si="8"/>
        <v>3.1179897105948248E-2</v>
      </c>
      <c r="F88" s="235">
        <f t="shared" si="8"/>
        <v>2.9843721365956203E-2</v>
      </c>
      <c r="G88" s="235">
        <f t="shared" si="8"/>
        <v>3.0603758883898196E-2</v>
      </c>
      <c r="H88" s="235">
        <f t="shared" si="8"/>
        <v>3.1796095079267277E-2</v>
      </c>
      <c r="I88" s="235">
        <f t="shared" si="8"/>
        <v>3.2349717478276717E-2</v>
      </c>
      <c r="J88" s="235">
        <f t="shared" si="8"/>
        <v>3.2076128114132518E-2</v>
      </c>
      <c r="K88" s="235">
        <f t="shared" si="8"/>
        <v>3.0941548847093815E-2</v>
      </c>
      <c r="L88" s="235">
        <f t="shared" si="8"/>
        <v>2.878200815092663E-2</v>
      </c>
      <c r="M88" s="235">
        <f t="shared" si="8"/>
        <v>3.1461014533997841E-2</v>
      </c>
      <c r="N88" s="235">
        <f t="shared" si="8"/>
        <v>3.1074846756063743E-2</v>
      </c>
      <c r="O88" s="235">
        <f t="shared" si="8"/>
        <v>3.0810708150304369E-2</v>
      </c>
      <c r="P88" s="235">
        <f t="shared" si="8"/>
        <v>3.0656709480562747E-2</v>
      </c>
      <c r="Q88" s="235">
        <f t="shared" si="8"/>
        <v>2.9928024442999225E-2</v>
      </c>
      <c r="R88" s="235">
        <f t="shared" si="8"/>
        <v>3.0381397615277958E-2</v>
      </c>
      <c r="S88" s="235">
        <f t="shared" si="8"/>
        <v>3.0286290081178946E-2</v>
      </c>
      <c r="T88" s="235">
        <f t="shared" si="8"/>
        <v>3.00438451410317E-2</v>
      </c>
      <c r="U88" s="235">
        <f t="shared" si="8"/>
        <v>2.9903340784656406E-2</v>
      </c>
      <c r="V88" s="235">
        <f t="shared" si="8"/>
        <v>2.8390619639336461E-2</v>
      </c>
      <c r="W88" s="235">
        <f t="shared" si="8"/>
        <v>2.8788331580308742E-2</v>
      </c>
      <c r="DA88" s="174"/>
    </row>
    <row r="89" spans="1:105" ht="12" customHeight="1" x14ac:dyDescent="0.3">
      <c r="A89" s="56" t="s">
        <v>96</v>
      </c>
      <c r="B89" s="302">
        <f t="shared" ref="B89:W89" si="9">IF(B$10=0,0,B$10/B$5)</f>
        <v>3.8541448406312927E-2</v>
      </c>
      <c r="C89" s="302">
        <f t="shared" si="9"/>
        <v>4.021331659070107E-2</v>
      </c>
      <c r="D89" s="302">
        <f t="shared" si="9"/>
        <v>3.8365568267194741E-2</v>
      </c>
      <c r="E89" s="302">
        <f t="shared" si="9"/>
        <v>3.0993952122389212E-2</v>
      </c>
      <c r="F89" s="302">
        <f t="shared" si="9"/>
        <v>3.0256709766763909E-2</v>
      </c>
      <c r="G89" s="302">
        <f t="shared" si="9"/>
        <v>3.0361687308122675E-2</v>
      </c>
      <c r="H89" s="302">
        <f t="shared" si="9"/>
        <v>3.0670966771693418E-2</v>
      </c>
      <c r="I89" s="302">
        <f t="shared" si="9"/>
        <v>3.1031338329804644E-2</v>
      </c>
      <c r="J89" s="302">
        <f t="shared" si="9"/>
        <v>3.0628359944607008E-2</v>
      </c>
      <c r="K89" s="302">
        <f t="shared" si="9"/>
        <v>3.0284307191123582E-2</v>
      </c>
      <c r="L89" s="302">
        <f t="shared" si="9"/>
        <v>2.9765882675836561E-2</v>
      </c>
      <c r="M89" s="302">
        <f t="shared" si="9"/>
        <v>3.059299270750955E-2</v>
      </c>
      <c r="N89" s="302">
        <f t="shared" si="9"/>
        <v>3.0341339365736179E-2</v>
      </c>
      <c r="O89" s="302">
        <f t="shared" si="9"/>
        <v>3.0300388103071407E-2</v>
      </c>
      <c r="P89" s="302">
        <f t="shared" si="9"/>
        <v>3.0429217489941159E-2</v>
      </c>
      <c r="Q89" s="302">
        <f t="shared" si="9"/>
        <v>3.0330714113081823E-2</v>
      </c>
      <c r="R89" s="302">
        <f t="shared" si="9"/>
        <v>3.0663812365603123E-2</v>
      </c>
      <c r="S89" s="302">
        <f t="shared" si="9"/>
        <v>3.0698306797166966E-2</v>
      </c>
      <c r="T89" s="302">
        <f t="shared" si="9"/>
        <v>3.0538748852066928E-2</v>
      </c>
      <c r="U89" s="302">
        <f t="shared" si="9"/>
        <v>3.0607437831078256E-2</v>
      </c>
      <c r="V89" s="302">
        <f t="shared" si="9"/>
        <v>3.0244942912971102E-2</v>
      </c>
      <c r="W89" s="302">
        <f t="shared" si="9"/>
        <v>2.9824604467319615E-2</v>
      </c>
      <c r="DA89" s="68"/>
    </row>
    <row r="90" spans="1:105" ht="12" customHeight="1" x14ac:dyDescent="0.3">
      <c r="A90" s="203" t="s">
        <v>2149</v>
      </c>
      <c r="B90" s="303">
        <f t="shared" ref="B90:W90" si="10">IF(B$16=0,0,B$16/B$5)</f>
        <v>8.4528742425719547E-2</v>
      </c>
      <c r="C90" s="303">
        <f t="shared" si="10"/>
        <v>8.6870788427337461E-2</v>
      </c>
      <c r="D90" s="303">
        <f t="shared" si="10"/>
        <v>8.442874996938135E-2</v>
      </c>
      <c r="E90" s="303">
        <f t="shared" si="10"/>
        <v>7.1914579082686753E-2</v>
      </c>
      <c r="F90" s="303">
        <f t="shared" si="10"/>
        <v>7.0976714542106398E-2</v>
      </c>
      <c r="G90" s="303">
        <f t="shared" si="10"/>
        <v>7.162980198187778E-2</v>
      </c>
      <c r="H90" s="303">
        <f t="shared" si="10"/>
        <v>7.2781865680580898E-2</v>
      </c>
      <c r="I90" s="303">
        <f t="shared" si="10"/>
        <v>7.3445982307665414E-2</v>
      </c>
      <c r="J90" s="303">
        <f t="shared" si="10"/>
        <v>7.3248506321215462E-2</v>
      </c>
      <c r="K90" s="303">
        <f t="shared" si="10"/>
        <v>7.2065319558074492E-2</v>
      </c>
      <c r="L90" s="303">
        <f t="shared" si="10"/>
        <v>7.0789710407517428E-2</v>
      </c>
      <c r="M90" s="303">
        <f t="shared" si="10"/>
        <v>7.2967875552327685E-2</v>
      </c>
      <c r="N90" s="303">
        <f t="shared" si="10"/>
        <v>7.2706353162252949E-2</v>
      </c>
      <c r="O90" s="303">
        <f t="shared" si="10"/>
        <v>7.2489124663237939E-2</v>
      </c>
      <c r="P90" s="303">
        <f t="shared" si="10"/>
        <v>7.2375746336564725E-2</v>
      </c>
      <c r="Q90" s="303">
        <f t="shared" si="10"/>
        <v>7.1709852431215235E-2</v>
      </c>
      <c r="R90" s="303">
        <f t="shared" si="10"/>
        <v>7.2063616717325765E-2</v>
      </c>
      <c r="S90" s="303">
        <f t="shared" si="10"/>
        <v>7.1998030349904346E-2</v>
      </c>
      <c r="T90" s="303">
        <f t="shared" si="10"/>
        <v>7.177943826037983E-2</v>
      </c>
      <c r="U90" s="303">
        <f t="shared" si="10"/>
        <v>7.1653035732940629E-2</v>
      </c>
      <c r="V90" s="303">
        <f t="shared" si="10"/>
        <v>7.0703287387828356E-2</v>
      </c>
      <c r="W90" s="303">
        <f t="shared" si="10"/>
        <v>7.098356132050844E-2</v>
      </c>
      <c r="DA90" s="175"/>
    </row>
    <row r="91" spans="1:105" ht="12" customHeight="1" x14ac:dyDescent="0.3">
      <c r="A91" s="62" t="s">
        <v>2150</v>
      </c>
      <c r="B91" s="304">
        <f t="shared" ref="B91:W91" si="11">IF(B$17=0,0,B$17/B$5)</f>
        <v>1.9350155184792002E-2</v>
      </c>
      <c r="C91" s="304">
        <f t="shared" si="11"/>
        <v>1.7236048939088342E-2</v>
      </c>
      <c r="D91" s="304">
        <f t="shared" si="11"/>
        <v>1.9436926513807205E-2</v>
      </c>
      <c r="E91" s="304">
        <f t="shared" si="11"/>
        <v>4.022589351815356E-2</v>
      </c>
      <c r="F91" s="304">
        <f t="shared" si="11"/>
        <v>4.2581222143309672E-2</v>
      </c>
      <c r="G91" s="304">
        <f t="shared" si="11"/>
        <v>4.012030924739423E-2</v>
      </c>
      <c r="H91" s="304">
        <f t="shared" si="11"/>
        <v>3.6633972798077674E-2</v>
      </c>
      <c r="I91" s="304">
        <f t="shared" si="11"/>
        <v>3.5110559208417123E-2</v>
      </c>
      <c r="J91" s="304">
        <f t="shared" si="11"/>
        <v>3.5505826460323506E-2</v>
      </c>
      <c r="K91" s="304">
        <f t="shared" si="11"/>
        <v>3.8656828932503919E-2</v>
      </c>
      <c r="L91" s="304">
        <f t="shared" si="11"/>
        <v>4.3845309128287054E-2</v>
      </c>
      <c r="M91" s="304">
        <f t="shared" si="11"/>
        <v>3.6350015785906457E-2</v>
      </c>
      <c r="N91" s="304">
        <f t="shared" si="11"/>
        <v>3.7163073988556491E-2</v>
      </c>
      <c r="O91" s="304">
        <f t="shared" si="11"/>
        <v>3.7778008327092147E-2</v>
      </c>
      <c r="P91" s="304">
        <f t="shared" si="11"/>
        <v>3.8098030215982459E-2</v>
      </c>
      <c r="Q91" s="304">
        <f t="shared" si="11"/>
        <v>4.01368573237115E-2</v>
      </c>
      <c r="R91" s="304">
        <f t="shared" si="11"/>
        <v>3.9040327370227494E-2</v>
      </c>
      <c r="S91" s="304">
        <f t="shared" si="11"/>
        <v>3.9343597520740028E-2</v>
      </c>
      <c r="T91" s="304">
        <f t="shared" si="11"/>
        <v>4.0024360794403253E-2</v>
      </c>
      <c r="U91" s="304">
        <f t="shared" si="11"/>
        <v>4.0425318151221468E-2</v>
      </c>
      <c r="V91" s="304">
        <f t="shared" si="11"/>
        <v>4.4405737793986773E-2</v>
      </c>
      <c r="W91" s="304">
        <f t="shared" si="11"/>
        <v>4.3190478875272165E-2</v>
      </c>
      <c r="DA91" s="72"/>
    </row>
    <row r="92" spans="1:105" ht="12" customHeight="1" x14ac:dyDescent="0.3">
      <c r="A92" s="62" t="s">
        <v>2157</v>
      </c>
      <c r="B92" s="304">
        <f t="shared" ref="B92:W92" si="12">IF(B$23=0,0,B$23/B$5)</f>
        <v>6.2944979784663513E-2</v>
      </c>
      <c r="C92" s="304">
        <f t="shared" si="12"/>
        <v>6.7342947356255747E-2</v>
      </c>
      <c r="D92" s="304">
        <f t="shared" si="12"/>
        <v>6.2761590812346418E-2</v>
      </c>
      <c r="E92" s="304">
        <f t="shared" si="12"/>
        <v>2.9923907037283475E-2</v>
      </c>
      <c r="F92" s="304">
        <f t="shared" si="12"/>
        <v>2.6706341262059455E-2</v>
      </c>
      <c r="G92" s="304">
        <f t="shared" si="12"/>
        <v>2.9777323563177065E-2</v>
      </c>
      <c r="H92" s="304">
        <f t="shared" si="12"/>
        <v>3.4348237622076568E-2</v>
      </c>
      <c r="I92" s="304">
        <f t="shared" si="12"/>
        <v>3.6504432875827483E-2</v>
      </c>
      <c r="J92" s="304">
        <f t="shared" si="12"/>
        <v>3.5927174763463875E-2</v>
      </c>
      <c r="K92" s="304">
        <f t="shared" si="12"/>
        <v>3.1657202581878395E-2</v>
      </c>
      <c r="L92" s="304">
        <f t="shared" si="12"/>
        <v>2.5315342986212741E-2</v>
      </c>
      <c r="M92" s="304">
        <f t="shared" si="12"/>
        <v>3.4837170025642746E-2</v>
      </c>
      <c r="N92" s="304">
        <f t="shared" si="12"/>
        <v>3.3784446483956281E-2</v>
      </c>
      <c r="O92" s="304">
        <f t="shared" si="12"/>
        <v>3.2967233860579759E-2</v>
      </c>
      <c r="P92" s="304">
        <f t="shared" si="12"/>
        <v>3.2542549951701326E-2</v>
      </c>
      <c r="Q92" s="304">
        <f t="shared" si="12"/>
        <v>2.9879072426471729E-2</v>
      </c>
      <c r="R92" s="304">
        <f t="shared" si="12"/>
        <v>3.1303705797573023E-2</v>
      </c>
      <c r="S92" s="304">
        <f t="shared" si="12"/>
        <v>3.0940232354938743E-2</v>
      </c>
      <c r="T92" s="304">
        <f t="shared" si="12"/>
        <v>3.0054599346990288E-2</v>
      </c>
      <c r="U92" s="304">
        <f t="shared" si="12"/>
        <v>2.9535191992860664E-2</v>
      </c>
      <c r="V92" s="304">
        <f t="shared" si="12"/>
        <v>2.4690643844776209E-2</v>
      </c>
      <c r="W92" s="304">
        <f t="shared" si="12"/>
        <v>2.6163666246855632E-2</v>
      </c>
      <c r="DA92" s="72"/>
    </row>
    <row r="93" spans="1:105" ht="12" customHeight="1" x14ac:dyDescent="0.3">
      <c r="A93" s="62" t="s">
        <v>2159</v>
      </c>
      <c r="B93" s="304">
        <f t="shared" ref="B93:W93" si="13">IF(B$24=0,0,B$24/B$5)</f>
        <v>2.2336074562640251E-3</v>
      </c>
      <c r="C93" s="304">
        <f t="shared" si="13"/>
        <v>2.2917921319933641E-3</v>
      </c>
      <c r="D93" s="304">
        <f t="shared" si="13"/>
        <v>2.2302326432277184E-3</v>
      </c>
      <c r="E93" s="304">
        <f t="shared" si="13"/>
        <v>1.7647785272497207E-3</v>
      </c>
      <c r="F93" s="304">
        <f t="shared" si="13"/>
        <v>1.6891511367372581E-3</v>
      </c>
      <c r="G93" s="304">
        <f t="shared" si="13"/>
        <v>1.7321691713064716E-3</v>
      </c>
      <c r="H93" s="304">
        <f t="shared" si="13"/>
        <v>1.7996552604266499E-3</v>
      </c>
      <c r="I93" s="304">
        <f t="shared" si="13"/>
        <v>1.8309902234208012E-3</v>
      </c>
      <c r="J93" s="304">
        <f t="shared" si="13"/>
        <v>1.8155050974280828E-3</v>
      </c>
      <c r="K93" s="304">
        <f t="shared" si="13"/>
        <v>1.7512880436921794E-3</v>
      </c>
      <c r="L93" s="304">
        <f t="shared" si="13"/>
        <v>1.6290582930176419E-3</v>
      </c>
      <c r="M93" s="304">
        <f t="shared" si="13"/>
        <v>1.7806897407784839E-3</v>
      </c>
      <c r="N93" s="304">
        <f t="shared" si="13"/>
        <v>1.7588326897401778E-3</v>
      </c>
      <c r="O93" s="304">
        <f t="shared" si="13"/>
        <v>1.7438824755660308E-3</v>
      </c>
      <c r="P93" s="304">
        <f t="shared" si="13"/>
        <v>1.7351661688809383E-3</v>
      </c>
      <c r="Q93" s="304">
        <f t="shared" si="13"/>
        <v>1.6939226810320023E-3</v>
      </c>
      <c r="R93" s="304">
        <f t="shared" si="13"/>
        <v>1.7195835495252461E-3</v>
      </c>
      <c r="S93" s="304">
        <f t="shared" si="13"/>
        <v>1.7142004742255665E-3</v>
      </c>
      <c r="T93" s="304">
        <f t="shared" si="13"/>
        <v>1.7004781189862799E-3</v>
      </c>
      <c r="U93" s="304">
        <f t="shared" si="13"/>
        <v>1.6925255888584985E-3</v>
      </c>
      <c r="V93" s="304">
        <f t="shared" si="13"/>
        <v>1.6069057490653781E-3</v>
      </c>
      <c r="W93" s="304">
        <f t="shared" si="13"/>
        <v>1.6294161983806455E-3</v>
      </c>
      <c r="DA93" s="72"/>
    </row>
    <row r="94" spans="1:105" ht="12" customHeight="1" x14ac:dyDescent="0.3">
      <c r="A94" s="203" t="s">
        <v>2161</v>
      </c>
      <c r="B94" s="303">
        <f t="shared" ref="B94:W94" si="14">IF(B$25=0,0,B$25/B$5)</f>
        <v>3.8422155648054332E-2</v>
      </c>
      <c r="C94" s="303">
        <f t="shared" si="14"/>
        <v>3.9486722012426138E-2</v>
      </c>
      <c r="D94" s="303">
        <f t="shared" si="14"/>
        <v>3.8376704531536958E-2</v>
      </c>
      <c r="E94" s="303">
        <f t="shared" si="14"/>
        <v>3.2688445037584883E-2</v>
      </c>
      <c r="F94" s="303">
        <f t="shared" si="14"/>
        <v>3.2262142973684731E-2</v>
      </c>
      <c r="G94" s="303">
        <f t="shared" si="14"/>
        <v>3.2559000900853535E-2</v>
      </c>
      <c r="H94" s="303">
        <f t="shared" si="14"/>
        <v>3.3082666218445855E-2</v>
      </c>
      <c r="I94" s="303">
        <f t="shared" si="14"/>
        <v>3.3384537412575195E-2</v>
      </c>
      <c r="J94" s="303">
        <f t="shared" si="14"/>
        <v>3.3294775600552488E-2</v>
      </c>
      <c r="K94" s="303">
        <f t="shared" si="14"/>
        <v>3.2756963435488409E-2</v>
      </c>
      <c r="L94" s="303">
        <f t="shared" si="14"/>
        <v>3.2177141094326095E-2</v>
      </c>
      <c r="M94" s="303">
        <f t="shared" si="14"/>
        <v>3.3167216160148949E-2</v>
      </c>
      <c r="N94" s="303">
        <f t="shared" si="14"/>
        <v>3.3048342346478597E-2</v>
      </c>
      <c r="O94" s="303">
        <f t="shared" si="14"/>
        <v>3.2949602119653601E-2</v>
      </c>
      <c r="P94" s="303">
        <f t="shared" si="14"/>
        <v>3.2898066516620326E-2</v>
      </c>
      <c r="Q94" s="303">
        <f t="shared" si="14"/>
        <v>3.2595387468734208E-2</v>
      </c>
      <c r="R94" s="303">
        <f t="shared" si="14"/>
        <v>3.2756189416966258E-2</v>
      </c>
      <c r="S94" s="303">
        <f t="shared" si="14"/>
        <v>3.2726377431774693E-2</v>
      </c>
      <c r="T94" s="303">
        <f t="shared" si="14"/>
        <v>3.2627017391081745E-2</v>
      </c>
      <c r="U94" s="303">
        <f t="shared" si="14"/>
        <v>3.2569561696791191E-2</v>
      </c>
      <c r="V94" s="303">
        <f t="shared" si="14"/>
        <v>3.2137857903558331E-2</v>
      </c>
      <c r="W94" s="303">
        <f t="shared" si="14"/>
        <v>3.2265255145685658E-2</v>
      </c>
      <c r="DA94" s="175"/>
    </row>
    <row r="95" spans="1:105" ht="12" customHeight="1" x14ac:dyDescent="0.3">
      <c r="A95" s="62" t="s">
        <v>2162</v>
      </c>
      <c r="B95" s="304">
        <f t="shared" ref="B95:W95" si="15">IF(B$26=0,0,B$26/B$5)</f>
        <v>8.7955250839963622E-3</v>
      </c>
      <c r="C95" s="304">
        <f t="shared" si="15"/>
        <v>7.8345676995856053E-3</v>
      </c>
      <c r="D95" s="304">
        <f t="shared" si="15"/>
        <v>8.834966597185091E-3</v>
      </c>
      <c r="E95" s="304">
        <f t="shared" si="15"/>
        <v>1.8284497053706161E-2</v>
      </c>
      <c r="F95" s="304">
        <f t="shared" si="15"/>
        <v>1.9355100974231671E-2</v>
      </c>
      <c r="G95" s="304">
        <f t="shared" si="15"/>
        <v>1.823650420336102E-2</v>
      </c>
      <c r="H95" s="304">
        <f t="shared" si="15"/>
        <v>1.6651805817308032E-2</v>
      </c>
      <c r="I95" s="304">
        <f t="shared" si="15"/>
        <v>1.5959345094735063E-2</v>
      </c>
      <c r="J95" s="304">
        <f t="shared" si="15"/>
        <v>1.6139012027419773E-2</v>
      </c>
      <c r="K95" s="304">
        <f t="shared" si="15"/>
        <v>1.7571285878410871E-2</v>
      </c>
      <c r="L95" s="304">
        <f t="shared" si="15"/>
        <v>1.9929685967403198E-2</v>
      </c>
      <c r="M95" s="304">
        <f t="shared" si="15"/>
        <v>1.6522734448139301E-2</v>
      </c>
      <c r="N95" s="304">
        <f t="shared" si="15"/>
        <v>1.689230635843476E-2</v>
      </c>
      <c r="O95" s="304">
        <f t="shared" si="15"/>
        <v>1.7171821966860058E-2</v>
      </c>
      <c r="P95" s="304">
        <f t="shared" si="15"/>
        <v>1.7317286461810213E-2</v>
      </c>
      <c r="Q95" s="304">
        <f t="shared" si="15"/>
        <v>1.8244026056232508E-2</v>
      </c>
      <c r="R95" s="304">
        <f t="shared" si="15"/>
        <v>1.7745603350103407E-2</v>
      </c>
      <c r="S95" s="304">
        <f t="shared" si="15"/>
        <v>1.7883453418518182E-2</v>
      </c>
      <c r="T95" s="304">
        <f t="shared" si="15"/>
        <v>1.8192891270183302E-2</v>
      </c>
      <c r="U95" s="304">
        <f t="shared" si="15"/>
        <v>1.8375144614191572E-2</v>
      </c>
      <c r="V95" s="304">
        <f t="shared" si="15"/>
        <v>2.0184426269993973E-2</v>
      </c>
      <c r="W95" s="304">
        <f t="shared" si="15"/>
        <v>1.9632035852396437E-2</v>
      </c>
      <c r="DA95" s="72"/>
    </row>
    <row r="96" spans="1:105" ht="12" customHeight="1" x14ac:dyDescent="0.3">
      <c r="A96" s="62" t="s">
        <v>2169</v>
      </c>
      <c r="B96" s="304">
        <f t="shared" ref="B96:W96" si="16">IF(B$32=0,0,B$32/B$5)</f>
        <v>2.8611354447574323E-2</v>
      </c>
      <c r="C96" s="304">
        <f t="shared" si="16"/>
        <v>3.061043061647991E-2</v>
      </c>
      <c r="D96" s="304">
        <f t="shared" si="16"/>
        <v>2.8527995823793811E-2</v>
      </c>
      <c r="E96" s="304">
        <f t="shared" si="16"/>
        <v>1.3601775926037939E-2</v>
      </c>
      <c r="F96" s="304">
        <f t="shared" si="16"/>
        <v>1.213924602820885E-2</v>
      </c>
      <c r="G96" s="304">
        <f t="shared" si="16"/>
        <v>1.3535147074171396E-2</v>
      </c>
      <c r="H96" s="304">
        <f t="shared" si="16"/>
        <v>1.5612835282762081E-2</v>
      </c>
      <c r="I96" s="304">
        <f t="shared" si="16"/>
        <v>1.6592924034467046E-2</v>
      </c>
      <c r="J96" s="304">
        <f t="shared" si="16"/>
        <v>1.6330533983392671E-2</v>
      </c>
      <c r="K96" s="304">
        <f t="shared" si="16"/>
        <v>1.4389637537217453E-2</v>
      </c>
      <c r="L96" s="304">
        <f t="shared" si="16"/>
        <v>1.1506974084642151E-2</v>
      </c>
      <c r="M96" s="304">
        <f t="shared" si="16"/>
        <v>1.5835077284383069E-2</v>
      </c>
      <c r="N96" s="304">
        <f t="shared" si="16"/>
        <v>1.5356566583616487E-2</v>
      </c>
      <c r="O96" s="304">
        <f t="shared" si="16"/>
        <v>1.4985106300263526E-2</v>
      </c>
      <c r="P96" s="304">
        <f t="shared" si="16"/>
        <v>1.479206815986423E-2</v>
      </c>
      <c r="Q96" s="304">
        <f t="shared" si="16"/>
        <v>1.3581396557487149E-2</v>
      </c>
      <c r="R96" s="304">
        <f t="shared" si="16"/>
        <v>1.4228957180715015E-2</v>
      </c>
      <c r="S96" s="304">
        <f t="shared" si="16"/>
        <v>1.4063741979517611E-2</v>
      </c>
      <c r="T96" s="304">
        <f t="shared" si="16"/>
        <v>1.3661181521359228E-2</v>
      </c>
      <c r="U96" s="304">
        <f t="shared" si="16"/>
        <v>1.3425087269482121E-2</v>
      </c>
      <c r="V96" s="304">
        <f t="shared" si="16"/>
        <v>1.1223019929443729E-2</v>
      </c>
      <c r="W96" s="304">
        <f t="shared" si="16"/>
        <v>1.1892575566752561E-2</v>
      </c>
      <c r="DA96" s="72"/>
    </row>
    <row r="97" spans="1:105" ht="12" customHeight="1" x14ac:dyDescent="0.3">
      <c r="A97" s="62" t="s">
        <v>2171</v>
      </c>
      <c r="B97" s="304">
        <f t="shared" ref="B97:W97" si="17">IF(B$33=0,0,B$33/B$5)</f>
        <v>1.0152761164836474E-3</v>
      </c>
      <c r="C97" s="304">
        <f t="shared" si="17"/>
        <v>1.0417236963606203E-3</v>
      </c>
      <c r="D97" s="304">
        <f t="shared" si="17"/>
        <v>1.0137421105580536E-3</v>
      </c>
      <c r="E97" s="304">
        <f t="shared" si="17"/>
        <v>8.0217205784078205E-4</v>
      </c>
      <c r="F97" s="304">
        <f t="shared" si="17"/>
        <v>7.6779597124420837E-4</v>
      </c>
      <c r="G97" s="304">
        <f t="shared" si="17"/>
        <v>7.8734962332112357E-4</v>
      </c>
      <c r="H97" s="304">
        <f t="shared" si="17"/>
        <v>8.1802511837574996E-4</v>
      </c>
      <c r="I97" s="304">
        <f t="shared" si="17"/>
        <v>8.3226828337309153E-4</v>
      </c>
      <c r="J97" s="304">
        <f t="shared" si="17"/>
        <v>8.2522958974003754E-4</v>
      </c>
      <c r="K97" s="304">
        <f t="shared" si="17"/>
        <v>7.9604001986008149E-4</v>
      </c>
      <c r="L97" s="304">
        <f t="shared" si="17"/>
        <v>7.4048104228074626E-4</v>
      </c>
      <c r="M97" s="304">
        <f t="shared" si="17"/>
        <v>8.0940442762658367E-4</v>
      </c>
      <c r="N97" s="304">
        <f t="shared" si="17"/>
        <v>7.9946940442735383E-4</v>
      </c>
      <c r="O97" s="304">
        <f t="shared" si="17"/>
        <v>7.9267385253001374E-4</v>
      </c>
      <c r="P97" s="304">
        <f t="shared" si="17"/>
        <v>7.8871189494588128E-4</v>
      </c>
      <c r="Q97" s="304">
        <f t="shared" si="17"/>
        <v>7.6996485501454673E-4</v>
      </c>
      <c r="R97" s="304">
        <f t="shared" si="17"/>
        <v>7.8162888614783917E-4</v>
      </c>
      <c r="S97" s="304">
        <f t="shared" si="17"/>
        <v>7.7918203373889341E-4</v>
      </c>
      <c r="T97" s="304">
        <f t="shared" si="17"/>
        <v>7.7294459953921799E-4</v>
      </c>
      <c r="U97" s="304">
        <f t="shared" si="17"/>
        <v>7.6932981311749957E-4</v>
      </c>
      <c r="V97" s="304">
        <f t="shared" si="17"/>
        <v>7.3041170412062664E-4</v>
      </c>
      <c r="W97" s="304">
        <f t="shared" si="17"/>
        <v>7.4064372653665715E-4</v>
      </c>
      <c r="DA97" s="72"/>
    </row>
    <row r="98" spans="1:105" ht="12" customHeight="1" x14ac:dyDescent="0.3">
      <c r="A98" s="203" t="s">
        <v>2173</v>
      </c>
      <c r="B98" s="303">
        <f t="shared" ref="B98:W98" si="18">IF(B$34=0,0,B$34/B$5)</f>
        <v>0.36533617044950756</v>
      </c>
      <c r="C98" s="303">
        <f t="shared" si="18"/>
        <v>0.35218704776665632</v>
      </c>
      <c r="D98" s="303">
        <f t="shared" si="18"/>
        <v>0.36613849446480418</v>
      </c>
      <c r="E98" s="303">
        <f t="shared" si="18"/>
        <v>0.45841282460737454</v>
      </c>
      <c r="F98" s="303">
        <f t="shared" si="18"/>
        <v>0.47206147507934898</v>
      </c>
      <c r="G98" s="303">
        <f t="shared" si="18"/>
        <v>0.46478810854795505</v>
      </c>
      <c r="H98" s="303">
        <f t="shared" si="18"/>
        <v>0.4529698658421577</v>
      </c>
      <c r="I98" s="303">
        <f t="shared" si="18"/>
        <v>0.44702469524937966</v>
      </c>
      <c r="J98" s="303">
        <f t="shared" si="18"/>
        <v>0.450097340815726</v>
      </c>
      <c r="K98" s="303">
        <f t="shared" si="18"/>
        <v>0.46155122392350395</v>
      </c>
      <c r="L98" s="303">
        <f t="shared" si="18"/>
        <v>0.48207355068276109</v>
      </c>
      <c r="M98" s="303">
        <f t="shared" si="18"/>
        <v>0.45572574534820742</v>
      </c>
      <c r="N98" s="303">
        <f t="shared" si="18"/>
        <v>0.45961159380193639</v>
      </c>
      <c r="O98" s="303">
        <f t="shared" si="18"/>
        <v>0.46218985250001005</v>
      </c>
      <c r="P98" s="303">
        <f t="shared" si="18"/>
        <v>0.46354678784524134</v>
      </c>
      <c r="Q98" s="303">
        <f t="shared" si="18"/>
        <v>0.4707365143083877</v>
      </c>
      <c r="R98" s="303">
        <f t="shared" si="18"/>
        <v>0.46608695814231327</v>
      </c>
      <c r="S98" s="303">
        <f t="shared" si="18"/>
        <v>0.46692522435484962</v>
      </c>
      <c r="T98" s="303">
        <f t="shared" si="18"/>
        <v>0.46943504908089351</v>
      </c>
      <c r="U98" s="303">
        <f t="shared" si="18"/>
        <v>0.47073934802461248</v>
      </c>
      <c r="V98" s="303">
        <f t="shared" si="18"/>
        <v>0.48526000269864483</v>
      </c>
      <c r="W98" s="303">
        <f t="shared" si="18"/>
        <v>0.48187221208869163</v>
      </c>
      <c r="DA98" s="175"/>
    </row>
    <row r="99" spans="1:105" ht="12" customHeight="1" x14ac:dyDescent="0.3">
      <c r="A99" s="203" t="s">
        <v>2185</v>
      </c>
      <c r="B99" s="303">
        <f t="shared" ref="B99:W99" si="19">IF(B$45=0,0,B$45/B$5)</f>
        <v>6.9914264683226174E-2</v>
      </c>
      <c r="C99" s="303">
        <f t="shared" si="19"/>
        <v>6.8508895249790494E-2</v>
      </c>
      <c r="D99" s="303">
        <f t="shared" si="19"/>
        <v>6.999784245729726E-2</v>
      </c>
      <c r="E99" s="303">
        <f t="shared" si="19"/>
        <v>7.9457402804188199E-2</v>
      </c>
      <c r="F99" s="303">
        <f t="shared" si="19"/>
        <v>8.0507306290221334E-2</v>
      </c>
      <c r="G99" s="303">
        <f t="shared" si="19"/>
        <v>7.9791185040219537E-2</v>
      </c>
      <c r="H99" s="303">
        <f t="shared" si="19"/>
        <v>7.8626164625468328E-2</v>
      </c>
      <c r="I99" s="303">
        <f t="shared" si="19"/>
        <v>7.8082719108763812E-2</v>
      </c>
      <c r="J99" s="303">
        <f t="shared" si="19"/>
        <v>7.8359676420677829E-2</v>
      </c>
      <c r="K99" s="303">
        <f t="shared" si="19"/>
        <v>7.9449417927807187E-2</v>
      </c>
      <c r="L99" s="303">
        <f t="shared" si="19"/>
        <v>8.1458307698276125E-2</v>
      </c>
      <c r="M99" s="303">
        <f t="shared" si="19"/>
        <v>7.8933717069665302E-2</v>
      </c>
      <c r="N99" s="303">
        <f t="shared" si="19"/>
        <v>7.9339785790021725E-2</v>
      </c>
      <c r="O99" s="303">
        <f t="shared" si="19"/>
        <v>7.9589185911207075E-2</v>
      </c>
      <c r="P99" s="303">
        <f t="shared" si="19"/>
        <v>7.9721416087910807E-2</v>
      </c>
      <c r="Q99" s="303">
        <f t="shared" si="19"/>
        <v>8.0391467821695359E-2</v>
      </c>
      <c r="R99" s="303">
        <f t="shared" si="19"/>
        <v>7.9971633900211489E-2</v>
      </c>
      <c r="S99" s="303">
        <f t="shared" si="19"/>
        <v>8.0073689151265476E-2</v>
      </c>
      <c r="T99" s="303">
        <f t="shared" si="19"/>
        <v>8.0300433411579539E-2</v>
      </c>
      <c r="U99" s="303">
        <f t="shared" si="19"/>
        <v>8.0418990814981758E-2</v>
      </c>
      <c r="V99" s="303">
        <f t="shared" si="19"/>
        <v>8.1768848223469873E-2</v>
      </c>
      <c r="W99" s="303">
        <f t="shared" si="19"/>
        <v>8.1464910090747425E-2</v>
      </c>
      <c r="DA99" s="175"/>
    </row>
    <row r="100" spans="1:105" ht="12" customHeight="1" x14ac:dyDescent="0.3">
      <c r="A100" s="62" t="s">
        <v>2186</v>
      </c>
      <c r="B100" s="304">
        <f t="shared" ref="B100:W100" si="20">IF(B$46=0,0,B$46/B$5)</f>
        <v>2.7048178296123479E-2</v>
      </c>
      <c r="C100" s="304">
        <f t="shared" si="20"/>
        <v>2.6083837765304489E-2</v>
      </c>
      <c r="D100" s="304">
        <f t="shared" si="20"/>
        <v>2.7103450626058016E-2</v>
      </c>
      <c r="E100" s="304">
        <f t="shared" si="20"/>
        <v>3.3922402857151847E-2</v>
      </c>
      <c r="F100" s="304">
        <f t="shared" si="20"/>
        <v>3.4635632936943633E-2</v>
      </c>
      <c r="G100" s="304">
        <f t="shared" si="20"/>
        <v>3.4077328888730309E-2</v>
      </c>
      <c r="H100" s="304">
        <f t="shared" si="20"/>
        <v>3.3187921120997825E-2</v>
      </c>
      <c r="I100" s="304">
        <f t="shared" si="20"/>
        <v>3.28039056521938E-2</v>
      </c>
      <c r="J100" s="304">
        <f t="shared" si="20"/>
        <v>3.2992821617134759E-2</v>
      </c>
      <c r="K100" s="304">
        <f t="shared" si="20"/>
        <v>3.3805998722373956E-2</v>
      </c>
      <c r="L100" s="304">
        <f t="shared" si="20"/>
        <v>3.5376364252912615E-2</v>
      </c>
      <c r="M100" s="304">
        <f t="shared" si="20"/>
        <v>3.3456873440881399E-2</v>
      </c>
      <c r="N100" s="304">
        <f t="shared" si="20"/>
        <v>3.3769677351621084E-2</v>
      </c>
      <c r="O100" s="304">
        <f t="shared" si="20"/>
        <v>3.3960758859545338E-2</v>
      </c>
      <c r="P100" s="304">
        <f t="shared" si="20"/>
        <v>3.4069038500116354E-2</v>
      </c>
      <c r="Q100" s="304">
        <f t="shared" si="20"/>
        <v>3.4572911859420671E-2</v>
      </c>
      <c r="R100" s="304">
        <f t="shared" si="20"/>
        <v>3.4268583411149814E-2</v>
      </c>
      <c r="S100" s="304">
        <f t="shared" si="20"/>
        <v>3.4355830569771685E-2</v>
      </c>
      <c r="T100" s="304">
        <f t="shared" si="20"/>
        <v>3.4519196672410435E-2</v>
      </c>
      <c r="U100" s="304">
        <f t="shared" si="20"/>
        <v>3.4611348191849384E-2</v>
      </c>
      <c r="V100" s="304">
        <f t="shared" si="20"/>
        <v>3.5644054001326544E-2</v>
      </c>
      <c r="W100" s="304">
        <f t="shared" si="20"/>
        <v>3.5393957580054806E-2</v>
      </c>
      <c r="DA100" s="72"/>
    </row>
    <row r="101" spans="1:105" ht="12" customHeight="1" x14ac:dyDescent="0.3">
      <c r="A101" s="62" t="s">
        <v>2193</v>
      </c>
      <c r="B101" s="304">
        <f t="shared" ref="B101:W101" si="21">IF(B$52=0,0,B$52/B$5)</f>
        <v>2.5106992121143607E-2</v>
      </c>
      <c r="C101" s="304">
        <f t="shared" si="21"/>
        <v>2.4203345161708655E-2</v>
      </c>
      <c r="D101" s="304">
        <f t="shared" si="21"/>
        <v>2.5162130222322752E-2</v>
      </c>
      <c r="E101" s="304">
        <f t="shared" si="21"/>
        <v>3.1503497618337296E-2</v>
      </c>
      <c r="F101" s="304">
        <f t="shared" si="21"/>
        <v>3.2441473618475679E-2</v>
      </c>
      <c r="G101" s="304">
        <f t="shared" si="21"/>
        <v>3.1941626160247795E-2</v>
      </c>
      <c r="H101" s="304">
        <f t="shared" si="21"/>
        <v>3.1129441245364781E-2</v>
      </c>
      <c r="I101" s="304">
        <f t="shared" si="21"/>
        <v>3.0720871376555808E-2</v>
      </c>
      <c r="J101" s="304">
        <f t="shared" si="21"/>
        <v>3.0932032751380553E-2</v>
      </c>
      <c r="K101" s="304">
        <f t="shared" si="21"/>
        <v>3.1719177787114756E-2</v>
      </c>
      <c r="L101" s="304">
        <f t="shared" si="21"/>
        <v>3.3129533338874785E-2</v>
      </c>
      <c r="M101" s="304">
        <f t="shared" si="21"/>
        <v>3.1318833511014471E-2</v>
      </c>
      <c r="N101" s="304">
        <f t="shared" si="21"/>
        <v>3.1585880615580368E-2</v>
      </c>
      <c r="O101" s="304">
        <f t="shared" si="21"/>
        <v>3.1763066249127572E-2</v>
      </c>
      <c r="P101" s="304">
        <f t="shared" si="21"/>
        <v>3.1856318896353021E-2</v>
      </c>
      <c r="Q101" s="304">
        <f t="shared" si="21"/>
        <v>3.2350418359434599E-2</v>
      </c>
      <c r="R101" s="304">
        <f t="shared" si="21"/>
        <v>3.2030886981293728E-2</v>
      </c>
      <c r="S101" s="304">
        <f t="shared" si="21"/>
        <v>3.2088495137550715E-2</v>
      </c>
      <c r="T101" s="304">
        <f t="shared" si="21"/>
        <v>3.2260977784272206E-2</v>
      </c>
      <c r="U101" s="304">
        <f t="shared" si="21"/>
        <v>3.2350613100871929E-2</v>
      </c>
      <c r="V101" s="304">
        <f t="shared" si="21"/>
        <v>3.3348515832611302E-2</v>
      </c>
      <c r="W101" s="304">
        <f t="shared" si="21"/>
        <v>3.311569674971699E-2</v>
      </c>
      <c r="DA101" s="72"/>
    </row>
    <row r="102" spans="1:105" ht="12" customHeight="1" x14ac:dyDescent="0.3">
      <c r="A102" s="62" t="s">
        <v>2205</v>
      </c>
      <c r="B102" s="304">
        <f t="shared" ref="B102:W102" si="22">IF(B$63=0,0,B$63/B$5)</f>
        <v>6.9508317544831662E-3</v>
      </c>
      <c r="C102" s="304">
        <f t="shared" si="22"/>
        <v>7.1318984367910185E-3</v>
      </c>
      <c r="D102" s="304">
        <f t="shared" si="22"/>
        <v>6.9403295699778187E-3</v>
      </c>
      <c r="E102" s="304">
        <f t="shared" si="22"/>
        <v>5.4918685879366113E-3</v>
      </c>
      <c r="F102" s="304">
        <f t="shared" si="22"/>
        <v>5.2565213849137598E-3</v>
      </c>
      <c r="G102" s="304">
        <f t="shared" si="22"/>
        <v>5.3903905300317096E-3</v>
      </c>
      <c r="H102" s="304">
        <f t="shared" si="22"/>
        <v>5.6004025668051774E-3</v>
      </c>
      <c r="I102" s="304">
        <f t="shared" si="22"/>
        <v>5.697914802088277E-3</v>
      </c>
      <c r="J102" s="304">
        <f t="shared" si="22"/>
        <v>5.6497261621504501E-3</v>
      </c>
      <c r="K102" s="304">
        <f t="shared" si="22"/>
        <v>5.4498871371529813E-3</v>
      </c>
      <c r="L102" s="304">
        <f t="shared" si="22"/>
        <v>5.0695166159369634E-3</v>
      </c>
      <c r="M102" s="304">
        <f t="shared" si="22"/>
        <v>5.5413831827853715E-3</v>
      </c>
      <c r="N102" s="304">
        <f t="shared" si="22"/>
        <v>5.473365553281876E-3</v>
      </c>
      <c r="O102" s="304">
        <f t="shared" si="22"/>
        <v>5.4268415218874768E-3</v>
      </c>
      <c r="P102" s="304">
        <f t="shared" si="22"/>
        <v>5.3997169789788109E-3</v>
      </c>
      <c r="Q102" s="304">
        <f t="shared" si="22"/>
        <v>5.2713701003891771E-3</v>
      </c>
      <c r="R102" s="304">
        <f t="shared" si="22"/>
        <v>5.3512249464456041E-3</v>
      </c>
      <c r="S102" s="304">
        <f t="shared" si="22"/>
        <v>5.3344731888237077E-3</v>
      </c>
      <c r="T102" s="304">
        <f t="shared" si="22"/>
        <v>5.2917701694207113E-3</v>
      </c>
      <c r="U102" s="304">
        <f t="shared" si="22"/>
        <v>5.2670224462764096E-3</v>
      </c>
      <c r="V102" s="304">
        <f t="shared" si="22"/>
        <v>5.000579432944424E-3</v>
      </c>
      <c r="W102" s="304">
        <f t="shared" si="22"/>
        <v>5.0706303926461582E-3</v>
      </c>
      <c r="DA102" s="72"/>
    </row>
    <row r="103" spans="1:105" ht="12" customHeight="1" x14ac:dyDescent="0.3">
      <c r="A103" s="62" t="s">
        <v>2207</v>
      </c>
      <c r="B103" s="304">
        <f t="shared" ref="B103:W103" si="23">IF(B$64=0,0,B$64/B$5)</f>
        <v>8.0754776312741104E-3</v>
      </c>
      <c r="C103" s="304">
        <f t="shared" si="23"/>
        <v>8.2858409366156557E-3</v>
      </c>
      <c r="D103" s="304">
        <f t="shared" si="23"/>
        <v>8.0632761913532365E-3</v>
      </c>
      <c r="E103" s="304">
        <f t="shared" si="23"/>
        <v>6.3804539517410136E-3</v>
      </c>
      <c r="F103" s="304">
        <f t="shared" si="23"/>
        <v>6.1070275272892705E-3</v>
      </c>
      <c r="G103" s="304">
        <f t="shared" si="23"/>
        <v>6.2625567251036966E-3</v>
      </c>
      <c r="H103" s="304">
        <f t="shared" si="23"/>
        <v>6.5065487486724739E-3</v>
      </c>
      <c r="I103" s="304">
        <f t="shared" si="23"/>
        <v>6.61983848184668E-3</v>
      </c>
      <c r="J103" s="304">
        <f t="shared" si="23"/>
        <v>6.5638529109618062E-3</v>
      </c>
      <c r="K103" s="304">
        <f t="shared" si="23"/>
        <v>6.3316798943754372E-3</v>
      </c>
      <c r="L103" s="304">
        <f t="shared" si="23"/>
        <v>5.8897653517460827E-3</v>
      </c>
      <c r="M103" s="304">
        <f t="shared" si="23"/>
        <v>6.4379800172891946E-3</v>
      </c>
      <c r="N103" s="304">
        <f t="shared" si="23"/>
        <v>6.3589571226214418E-3</v>
      </c>
      <c r="O103" s="304">
        <f t="shared" si="23"/>
        <v>6.3049054942533947E-3</v>
      </c>
      <c r="P103" s="304">
        <f t="shared" si="23"/>
        <v>6.2733921952332888E-3</v>
      </c>
      <c r="Q103" s="304">
        <f t="shared" si="23"/>
        <v>6.1242787677034186E-3</v>
      </c>
      <c r="R103" s="304">
        <f t="shared" si="23"/>
        <v>6.2170541427744074E-3</v>
      </c>
      <c r="S103" s="304">
        <f t="shared" si="23"/>
        <v>6.197591947638856E-3</v>
      </c>
      <c r="T103" s="304">
        <f t="shared" si="23"/>
        <v>6.1479795717164568E-3</v>
      </c>
      <c r="U103" s="304">
        <f t="shared" si="23"/>
        <v>6.1192276623427515E-3</v>
      </c>
      <c r="V103" s="304">
        <f t="shared" si="23"/>
        <v>5.809674119662921E-3</v>
      </c>
      <c r="W103" s="304">
        <f t="shared" si="23"/>
        <v>5.8910593377349569E-3</v>
      </c>
      <c r="DA103" s="72"/>
    </row>
    <row r="104" spans="1:105" ht="12" customHeight="1" x14ac:dyDescent="0.3">
      <c r="A104" s="62" t="s">
        <v>2209</v>
      </c>
      <c r="B104" s="304">
        <f t="shared" ref="B104:W104" si="24">IF(B$65=0,0,B$65/B$5)</f>
        <v>2.7327848802018184E-3</v>
      </c>
      <c r="C104" s="304">
        <f t="shared" si="24"/>
        <v>2.8039729493706698E-3</v>
      </c>
      <c r="D104" s="304">
        <f t="shared" si="24"/>
        <v>2.7286558475854276E-3</v>
      </c>
      <c r="E104" s="304">
        <f t="shared" si="24"/>
        <v>2.1591797890214396E-3</v>
      </c>
      <c r="F104" s="304">
        <f t="shared" si="24"/>
        <v>2.0666508225989939E-3</v>
      </c>
      <c r="G104" s="304">
        <f t="shared" si="24"/>
        <v>2.1192827361060239E-3</v>
      </c>
      <c r="H104" s="304">
        <f t="shared" si="24"/>
        <v>2.2018509436280598E-3</v>
      </c>
      <c r="I104" s="304">
        <f t="shared" si="24"/>
        <v>2.2401887960792383E-3</v>
      </c>
      <c r="J104" s="304">
        <f t="shared" si="24"/>
        <v>2.2212429790502688E-3</v>
      </c>
      <c r="K104" s="304">
        <f t="shared" si="24"/>
        <v>2.1426743867900529E-3</v>
      </c>
      <c r="L104" s="304">
        <f t="shared" si="24"/>
        <v>1.9931281388056755E-3</v>
      </c>
      <c r="M104" s="304">
        <f t="shared" si="24"/>
        <v>2.1786469176948878E-3</v>
      </c>
      <c r="N104" s="304">
        <f t="shared" si="24"/>
        <v>2.1519051469169603E-3</v>
      </c>
      <c r="O104" s="304">
        <f t="shared" si="24"/>
        <v>2.1336137863932868E-3</v>
      </c>
      <c r="P104" s="304">
        <f t="shared" si="24"/>
        <v>2.1229495172293317E-3</v>
      </c>
      <c r="Q104" s="304">
        <f t="shared" si="24"/>
        <v>2.0724887347474885E-3</v>
      </c>
      <c r="R104" s="304">
        <f t="shared" si="24"/>
        <v>2.1038844185479349E-3</v>
      </c>
      <c r="S104" s="304">
        <f t="shared" si="24"/>
        <v>2.0972983074805224E-3</v>
      </c>
      <c r="T104" s="304">
        <f t="shared" si="24"/>
        <v>2.080509213759729E-3</v>
      </c>
      <c r="U104" s="304">
        <f t="shared" si="24"/>
        <v>2.0707794136412697E-3</v>
      </c>
      <c r="V104" s="304">
        <f t="shared" si="24"/>
        <v>1.9660248369246869E-3</v>
      </c>
      <c r="W104" s="304">
        <f t="shared" si="24"/>
        <v>1.9935660305945022E-3</v>
      </c>
      <c r="DA104" s="72"/>
    </row>
    <row r="105" spans="1:105" ht="12" customHeight="1" x14ac:dyDescent="0.3">
      <c r="A105" s="203" t="s">
        <v>2211</v>
      </c>
      <c r="B105" s="303">
        <f t="shared" ref="B105:W105" si="25">IF(B$66=0,0,B$66/B$5)</f>
        <v>0.1424867661724887</v>
      </c>
      <c r="C105" s="303">
        <f t="shared" si="25"/>
        <v>0.1451698006826698</v>
      </c>
      <c r="D105" s="303">
        <f t="shared" si="25"/>
        <v>0.14231619265446799</v>
      </c>
      <c r="E105" s="303">
        <f t="shared" si="25"/>
        <v>0.12049744607906999</v>
      </c>
      <c r="F105" s="303">
        <f t="shared" si="25"/>
        <v>0.11672968995540606</v>
      </c>
      <c r="G105" s="303">
        <f t="shared" si="25"/>
        <v>0.1186419612752907</v>
      </c>
      <c r="H105" s="303">
        <f t="shared" si="25"/>
        <v>0.12176131224885121</v>
      </c>
      <c r="I105" s="303">
        <f t="shared" si="25"/>
        <v>0.12326525719857477</v>
      </c>
      <c r="J105" s="303">
        <f t="shared" si="25"/>
        <v>0.12241373665181554</v>
      </c>
      <c r="K105" s="303">
        <f t="shared" si="25"/>
        <v>0.1194324122148105</v>
      </c>
      <c r="L105" s="303">
        <f t="shared" si="25"/>
        <v>0.11354519896801367</v>
      </c>
      <c r="M105" s="303">
        <f t="shared" si="25"/>
        <v>0.12071949164170097</v>
      </c>
      <c r="N105" s="303">
        <f t="shared" si="25"/>
        <v>0.11961140322901814</v>
      </c>
      <c r="O105" s="303">
        <f t="shared" si="25"/>
        <v>0.11888608036200692</v>
      </c>
      <c r="P105" s="303">
        <f t="shared" si="25"/>
        <v>0.11845061562946033</v>
      </c>
      <c r="Q105" s="303">
        <f t="shared" si="25"/>
        <v>0.11647303154310844</v>
      </c>
      <c r="R105" s="303">
        <f t="shared" si="25"/>
        <v>0.11769888772080346</v>
      </c>
      <c r="S105" s="303">
        <f t="shared" si="25"/>
        <v>0.11744793646326963</v>
      </c>
      <c r="T105" s="303">
        <f t="shared" si="25"/>
        <v>0.11679094275449373</v>
      </c>
      <c r="U105" s="303">
        <f t="shared" si="25"/>
        <v>0.11641170208406783</v>
      </c>
      <c r="V105" s="303">
        <f t="shared" si="25"/>
        <v>0.11228112998808504</v>
      </c>
      <c r="W105" s="303">
        <f t="shared" si="25"/>
        <v>0.11335746347833725</v>
      </c>
      <c r="DA105" s="175"/>
    </row>
    <row r="106" spans="1:105" ht="12" customHeight="1" x14ac:dyDescent="0.3">
      <c r="A106" s="62" t="s">
        <v>2212</v>
      </c>
      <c r="B106" s="304">
        <f t="shared" ref="B106:W106" si="26">IF(B$67=0,0,B$67/B$5)</f>
        <v>1.3019399776133839E-2</v>
      </c>
      <c r="C106" s="304">
        <f t="shared" si="26"/>
        <v>1.2623268165376206E-2</v>
      </c>
      <c r="D106" s="304">
        <f t="shared" si="26"/>
        <v>1.3026909987157526E-2</v>
      </c>
      <c r="E106" s="304">
        <f t="shared" si="26"/>
        <v>1.6007424318121438E-2</v>
      </c>
      <c r="F106" s="304">
        <f t="shared" si="26"/>
        <v>1.6286473983283416E-2</v>
      </c>
      <c r="G106" s="304">
        <f t="shared" si="26"/>
        <v>1.5890513668720282E-2</v>
      </c>
      <c r="H106" s="304">
        <f t="shared" si="26"/>
        <v>1.5394023358796615E-2</v>
      </c>
      <c r="I106" s="304">
        <f t="shared" si="26"/>
        <v>1.5224996080896148E-2</v>
      </c>
      <c r="J106" s="304">
        <f t="shared" si="26"/>
        <v>1.5198482534869743E-2</v>
      </c>
      <c r="K106" s="304">
        <f t="shared" si="26"/>
        <v>1.565515344127022E-2</v>
      </c>
      <c r="L106" s="304">
        <f t="shared" si="26"/>
        <v>1.6328321922220414E-2</v>
      </c>
      <c r="M106" s="304">
        <f t="shared" si="26"/>
        <v>1.5375676414816236E-2</v>
      </c>
      <c r="N106" s="304">
        <f t="shared" si="26"/>
        <v>1.5437914661195911E-2</v>
      </c>
      <c r="O106" s="304">
        <f t="shared" si="26"/>
        <v>1.5514125965060795E-2</v>
      </c>
      <c r="P106" s="304">
        <f t="shared" si="26"/>
        <v>1.5547866615087967E-2</v>
      </c>
      <c r="Q106" s="304">
        <f t="shared" si="26"/>
        <v>1.5780495528470346E-2</v>
      </c>
      <c r="R106" s="304">
        <f t="shared" si="26"/>
        <v>1.5633483241669452E-2</v>
      </c>
      <c r="S106" s="304">
        <f t="shared" si="26"/>
        <v>1.5672303880512644E-2</v>
      </c>
      <c r="T106" s="304">
        <f t="shared" si="26"/>
        <v>1.5749159197506305E-2</v>
      </c>
      <c r="U106" s="304">
        <f t="shared" si="26"/>
        <v>1.5797151414792408E-2</v>
      </c>
      <c r="V106" s="304">
        <f t="shared" si="26"/>
        <v>1.6260135424234524E-2</v>
      </c>
      <c r="W106" s="304">
        <f t="shared" si="26"/>
        <v>1.6123205183041955E-2</v>
      </c>
      <c r="DA106" s="72"/>
    </row>
    <row r="107" spans="1:105" ht="12" customHeight="1" x14ac:dyDescent="0.3">
      <c r="A107" s="62" t="s">
        <v>2214</v>
      </c>
      <c r="B107" s="304">
        <f t="shared" ref="B107:W107" si="27">IF(B$68=0,0,B$68/B$5)</f>
        <v>4.7292949147860535E-3</v>
      </c>
      <c r="C107" s="304">
        <f t="shared" si="27"/>
        <v>4.5590788670254552E-3</v>
      </c>
      <c r="D107" s="304">
        <f t="shared" si="27"/>
        <v>4.7396810391078861E-3</v>
      </c>
      <c r="E107" s="304">
        <f t="shared" si="27"/>
        <v>5.9341768366951136E-3</v>
      </c>
      <c r="F107" s="304">
        <f t="shared" si="27"/>
        <v>6.1108592965549756E-3</v>
      </c>
      <c r="G107" s="304">
        <f t="shared" si="27"/>
        <v>6.0167052047004144E-3</v>
      </c>
      <c r="H107" s="304">
        <f t="shared" si="27"/>
        <v>5.8637174645008467E-3</v>
      </c>
      <c r="I107" s="304">
        <f t="shared" si="27"/>
        <v>5.786756935196106E-3</v>
      </c>
      <c r="J107" s="304">
        <f t="shared" si="27"/>
        <v>5.8265324850245888E-3</v>
      </c>
      <c r="K107" s="304">
        <f t="shared" si="27"/>
        <v>5.9748035720880981E-3</v>
      </c>
      <c r="L107" s="304">
        <f t="shared" si="27"/>
        <v>6.2404661136938652E-3</v>
      </c>
      <c r="M107" s="304">
        <f t="shared" si="27"/>
        <v>5.8993924619085425E-3</v>
      </c>
      <c r="N107" s="304">
        <f t="shared" si="27"/>
        <v>5.9496949635996239E-3</v>
      </c>
      <c r="O107" s="304">
        <f t="shared" si="27"/>
        <v>5.983070650805191E-3</v>
      </c>
      <c r="P107" s="304">
        <f t="shared" si="27"/>
        <v>6.0006362464044456E-3</v>
      </c>
      <c r="Q107" s="304">
        <f t="shared" si="27"/>
        <v>6.0937076134115042E-3</v>
      </c>
      <c r="R107" s="304">
        <f t="shared" si="27"/>
        <v>6.0335188773628081E-3</v>
      </c>
      <c r="S107" s="304">
        <f t="shared" si="27"/>
        <v>6.0443702752173076E-3</v>
      </c>
      <c r="T107" s="304">
        <f t="shared" si="27"/>
        <v>6.0768600812479484E-3</v>
      </c>
      <c r="U107" s="304">
        <f t="shared" si="27"/>
        <v>6.0937442960091156E-3</v>
      </c>
      <c r="V107" s="304">
        <f t="shared" si="27"/>
        <v>6.2817148936774739E-3</v>
      </c>
      <c r="W107" s="304">
        <f t="shared" si="27"/>
        <v>6.2378597755699582E-3</v>
      </c>
      <c r="DA107" s="72"/>
    </row>
    <row r="108" spans="1:105" ht="12" customHeight="1" x14ac:dyDescent="0.3">
      <c r="A108" s="62" t="s">
        <v>2226</v>
      </c>
      <c r="B108" s="304">
        <f t="shared" ref="B108:W108" si="28">IF(B$79=0,0,B$79/B$5)</f>
        <v>0.12473807148156883</v>
      </c>
      <c r="C108" s="304">
        <f t="shared" si="28"/>
        <v>0.12798745365026815</v>
      </c>
      <c r="D108" s="304">
        <f t="shared" si="28"/>
        <v>0.1245496016282026</v>
      </c>
      <c r="E108" s="304">
        <f t="shared" si="28"/>
        <v>9.8555844924253441E-2</v>
      </c>
      <c r="F108" s="304">
        <f t="shared" si="28"/>
        <v>9.4332356675567663E-2</v>
      </c>
      <c r="G108" s="304">
        <f t="shared" si="28"/>
        <v>9.6734742401869994E-2</v>
      </c>
      <c r="H108" s="304">
        <f t="shared" si="28"/>
        <v>0.10050357142555374</v>
      </c>
      <c r="I108" s="304">
        <f t="shared" si="28"/>
        <v>0.10225350418248251</v>
      </c>
      <c r="J108" s="304">
        <f t="shared" si="28"/>
        <v>0.1013887216319212</v>
      </c>
      <c r="K108" s="304">
        <f t="shared" si="28"/>
        <v>9.7802455201452199E-2</v>
      </c>
      <c r="L108" s="304">
        <f t="shared" si="28"/>
        <v>9.0976410932099377E-2</v>
      </c>
      <c r="M108" s="304">
        <f t="shared" si="28"/>
        <v>9.9444422764976198E-2</v>
      </c>
      <c r="N108" s="304">
        <f t="shared" si="28"/>
        <v>9.822379360422262E-2</v>
      </c>
      <c r="O108" s="304">
        <f t="shared" si="28"/>
        <v>9.7388883746140936E-2</v>
      </c>
      <c r="P108" s="304">
        <f t="shared" si="28"/>
        <v>9.690211276796791E-2</v>
      </c>
      <c r="Q108" s="304">
        <f t="shared" si="28"/>
        <v>9.4598828401226603E-2</v>
      </c>
      <c r="R108" s="304">
        <f t="shared" si="28"/>
        <v>9.6031885601771214E-2</v>
      </c>
      <c r="S108" s="304">
        <f t="shared" si="28"/>
        <v>9.5731262307539672E-2</v>
      </c>
      <c r="T108" s="304">
        <f t="shared" si="28"/>
        <v>9.4964923475739482E-2</v>
      </c>
      <c r="U108" s="304">
        <f t="shared" si="28"/>
        <v>9.4520806373266306E-2</v>
      </c>
      <c r="V108" s="304">
        <f t="shared" si="28"/>
        <v>8.9739279670173047E-2</v>
      </c>
      <c r="W108" s="304">
        <f t="shared" si="28"/>
        <v>9.0996398519725324E-2</v>
      </c>
      <c r="DA108" s="72"/>
    </row>
    <row r="109" spans="1:105" ht="12" customHeight="1" x14ac:dyDescent="0.3">
      <c r="A109" s="41" t="s">
        <v>2228</v>
      </c>
      <c r="B109" s="237">
        <f t="shared" ref="B109:W109" si="29">IF(B$80=0,0,B$80/B$5)</f>
        <v>0.12117764484550593</v>
      </c>
      <c r="C109" s="237">
        <f t="shared" si="29"/>
        <v>0.12433427917317512</v>
      </c>
      <c r="D109" s="237">
        <f t="shared" si="29"/>
        <v>0.12099455452926137</v>
      </c>
      <c r="E109" s="237">
        <f t="shared" si="29"/>
        <v>9.5742743428934546E-2</v>
      </c>
      <c r="F109" s="237">
        <f t="shared" si="29"/>
        <v>9.163980714869846E-2</v>
      </c>
      <c r="G109" s="237">
        <f t="shared" si="29"/>
        <v>9.3973621042612906E-2</v>
      </c>
      <c r="H109" s="237">
        <f t="shared" si="29"/>
        <v>9.7634875537659815E-2</v>
      </c>
      <c r="I109" s="237">
        <f t="shared" si="29"/>
        <v>9.933485957303885E-2</v>
      </c>
      <c r="J109" s="237">
        <f t="shared" si="29"/>
        <v>9.8494760703977904E-2</v>
      </c>
      <c r="K109" s="237">
        <f t="shared" si="29"/>
        <v>9.5010857877269983E-2</v>
      </c>
      <c r="L109" s="237">
        <f t="shared" si="29"/>
        <v>8.837965091417728E-2</v>
      </c>
      <c r="M109" s="237">
        <f t="shared" si="29"/>
        <v>9.6605958393874897E-2</v>
      </c>
      <c r="N109" s="237">
        <f t="shared" si="29"/>
        <v>9.5420169923899109E-2</v>
      </c>
      <c r="O109" s="237">
        <f t="shared" si="29"/>
        <v>9.4609091084383895E-2</v>
      </c>
      <c r="P109" s="237">
        <f t="shared" si="29"/>
        <v>9.4136214118967082E-2</v>
      </c>
      <c r="Q109" s="237">
        <f t="shared" si="29"/>
        <v>9.1898672912372192E-2</v>
      </c>
      <c r="R109" s="237">
        <f t="shared" si="29"/>
        <v>9.3290826041150923E-2</v>
      </c>
      <c r="S109" s="237">
        <f t="shared" si="29"/>
        <v>9.2998783504754559E-2</v>
      </c>
      <c r="T109" s="237">
        <f t="shared" si="29"/>
        <v>9.2254318453401499E-2</v>
      </c>
      <c r="U109" s="237">
        <f t="shared" si="29"/>
        <v>9.1822877884583182E-2</v>
      </c>
      <c r="V109" s="237">
        <f t="shared" si="29"/>
        <v>8.7177831366188382E-2</v>
      </c>
      <c r="W109" s="237">
        <f t="shared" si="29"/>
        <v>8.8399067991625141E-2</v>
      </c>
      <c r="DA109" s="97"/>
    </row>
    <row r="110" spans="1:105" ht="12" customHeight="1" x14ac:dyDescent="0.3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3">
      <c r="A111" s="32" t="s">
        <v>343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3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3">
      <c r="A113" s="35" t="s">
        <v>24</v>
      </c>
      <c r="B113" s="324">
        <f>IF(B$5=0,0,B$5/FBT_fec!B$5)</f>
        <v>0.48931512336279348</v>
      </c>
      <c r="C113" s="324">
        <f>IF(C$5=0,0,C$5/FBT_fec!C$5)</f>
        <v>0.48943208827511209</v>
      </c>
      <c r="D113" s="324">
        <f>IF(D$5=0,0,D$5/FBT_fec!D$5)</f>
        <v>0.48971182587798184</v>
      </c>
      <c r="E113" s="324">
        <f>IF(E$5=0,0,E$5/FBT_fec!E$5)</f>
        <v>0.47977416316592775</v>
      </c>
      <c r="F113" s="324">
        <f>IF(F$5=0,0,F$5/FBT_fec!F$5)</f>
        <v>0.47997507017556751</v>
      </c>
      <c r="G113" s="324">
        <f>IF(G$5=0,0,G$5/FBT_fec!G$5)</f>
        <v>0.48473557462416117</v>
      </c>
      <c r="H113" s="324">
        <f>IF(H$5=0,0,H$5/FBT_fec!H$5)</f>
        <v>0.48895612348440465</v>
      </c>
      <c r="I113" s="324">
        <f>IF(I$5=0,0,I$5/FBT_fec!I$5)</f>
        <v>0.48916997837874515</v>
      </c>
      <c r="J113" s="324">
        <f>IF(J$5=0,0,J$5/FBT_fec!J$5)</f>
        <v>0.49178262573959858</v>
      </c>
      <c r="K113" s="324">
        <f>IF(K$5=0,0,K$5/FBT_fec!K$5)</f>
        <v>0.48798428233608937</v>
      </c>
      <c r="L113" s="324">
        <f>IF(L$5=0,0,L$5/FBT_fec!L$5)</f>
        <v>0.48408202210759654</v>
      </c>
      <c r="M113" s="324">
        <f>IF(M$5=0,0,M$5/FBT_fec!M$5)</f>
        <v>0.48976037484276147</v>
      </c>
      <c r="N113" s="324">
        <f>IF(N$5=0,0,N$5/FBT_fec!N$5)</f>
        <v>0.49072715218336299</v>
      </c>
      <c r="O113" s="324">
        <f>IF(O$5=0,0,O$5/FBT_fec!O$5)</f>
        <v>0.49040927101442133</v>
      </c>
      <c r="P113" s="324">
        <f>IF(P$5=0,0,P$5/FBT_fec!P$5)</f>
        <v>0.49043139607756298</v>
      </c>
      <c r="Q113" s="324">
        <f>IF(Q$5=0,0,Q$5/FBT_fec!Q$5)</f>
        <v>0.48966586580842547</v>
      </c>
      <c r="R113" s="324">
        <f>IF(R$5=0,0,R$5/FBT_fec!R$5)</f>
        <v>0.49058702112200264</v>
      </c>
      <c r="S113" s="324">
        <f>IF(S$5=0,0,S$5/FBT_fec!S$5)</f>
        <v>0.49030522691250111</v>
      </c>
      <c r="T113" s="324">
        <f>IF(T$5=0,0,T$5/FBT_fec!T$5)</f>
        <v>0.49010309150705389</v>
      </c>
      <c r="U113" s="324">
        <f>IF(U$5=0,0,U$5/FBT_fec!U$5)</f>
        <v>0.48987647985696992</v>
      </c>
      <c r="V113" s="324">
        <f>IF(V$5=0,0,V$5/FBT_fec!V$5)</f>
        <v>0.48813436934635079</v>
      </c>
      <c r="W113" s="324">
        <f>IF(W$5=0,0,W$5/FBT_fec!W$5)</f>
        <v>0.48867659685926823</v>
      </c>
      <c r="DA113" s="95"/>
    </row>
    <row r="114" spans="1:105" ht="12" customHeight="1" x14ac:dyDescent="0.3">
      <c r="A114" s="55" t="s">
        <v>92</v>
      </c>
      <c r="B114" s="336">
        <f>IF(B$6=0,0,B$6/FBT_fec!B$6)</f>
        <v>0.47407312038994176</v>
      </c>
      <c r="C114" s="336">
        <f>IF(C$6=0,0,C$6/FBT_fec!C$6)</f>
        <v>0.47407312038994193</v>
      </c>
      <c r="D114" s="336">
        <f>IF(D$6=0,0,D$6/FBT_fec!D$6)</f>
        <v>0.47407312038994176</v>
      </c>
      <c r="E114" s="336">
        <f>IF(E$6=0,0,E$6/FBT_fec!E$6)</f>
        <v>0.47407312038994198</v>
      </c>
      <c r="F114" s="336">
        <f>IF(F$6=0,0,F$6/FBT_fec!F$6)</f>
        <v>0.47407312038994187</v>
      </c>
      <c r="G114" s="336">
        <f>IF(G$6=0,0,G$6/FBT_fec!G$6)</f>
        <v>0.47407312038994193</v>
      </c>
      <c r="H114" s="336">
        <f>IF(H$6=0,0,H$6/FBT_fec!H$6)</f>
        <v>0.47407312038994176</v>
      </c>
      <c r="I114" s="336">
        <f>IF(I$6=0,0,I$6/FBT_fec!I$6)</f>
        <v>0.47407312038994182</v>
      </c>
      <c r="J114" s="336">
        <f>IF(J$6=0,0,J$6/FBT_fec!J$6)</f>
        <v>0.47407312038994193</v>
      </c>
      <c r="K114" s="336">
        <f>IF(K$6=0,0,K$6/FBT_fec!K$6)</f>
        <v>0.47407312038994182</v>
      </c>
      <c r="L114" s="336">
        <f>IF(L$6=0,0,L$6/FBT_fec!L$6)</f>
        <v>0.47407312038994187</v>
      </c>
      <c r="M114" s="336">
        <f>IF(M$6=0,0,M$6/FBT_fec!M$6)</f>
        <v>0.4740731203899417</v>
      </c>
      <c r="N114" s="336">
        <f>IF(N$6=0,0,N$6/FBT_fec!N$6)</f>
        <v>0.47407312038994209</v>
      </c>
      <c r="O114" s="336">
        <f>IF(O$6=0,0,O$6/FBT_fec!O$6)</f>
        <v>0.4740731203899422</v>
      </c>
      <c r="P114" s="336">
        <f>IF(P$6=0,0,P$6/FBT_fec!P$6)</f>
        <v>0.47407312038994198</v>
      </c>
      <c r="Q114" s="336">
        <f>IF(Q$6=0,0,Q$6/FBT_fec!Q$6)</f>
        <v>0.47407312038994187</v>
      </c>
      <c r="R114" s="336">
        <f>IF(R$6=0,0,R$6/FBT_fec!R$6)</f>
        <v>0.47407312038994176</v>
      </c>
      <c r="S114" s="336">
        <f>IF(S$6=0,0,S$6/FBT_fec!S$6)</f>
        <v>0.47407312038994154</v>
      </c>
      <c r="T114" s="336">
        <f>IF(T$6=0,0,T$6/FBT_fec!T$6)</f>
        <v>0.4740731203899417</v>
      </c>
      <c r="U114" s="336">
        <f>IF(U$6=0,0,U$6/FBT_fec!U$6)</f>
        <v>0.47407312038994193</v>
      </c>
      <c r="V114" s="336">
        <f>IF(V$6=0,0,V$6/FBT_fec!V$6)</f>
        <v>0.47407312038994176</v>
      </c>
      <c r="W114" s="336">
        <f>IF(W$6=0,0,W$6/FBT_fec!W$6)</f>
        <v>0.47407312038994187</v>
      </c>
      <c r="DA114" s="67"/>
    </row>
    <row r="115" spans="1:105" ht="12" customHeight="1" x14ac:dyDescent="0.3">
      <c r="A115" s="202" t="s">
        <v>93</v>
      </c>
      <c r="B115" s="337">
        <f>IF(B$7=0,0,B$7/FBT_fec!B$7)</f>
        <v>0.12285904933126585</v>
      </c>
      <c r="C115" s="337">
        <f>IF(C$7=0,0,C$7/FBT_fec!C$7)</f>
        <v>0.12285904933126589</v>
      </c>
      <c r="D115" s="337">
        <f>IF(D$7=0,0,D$7/FBT_fec!D$7)</f>
        <v>0.12285904933126587</v>
      </c>
      <c r="E115" s="337">
        <f>IF(E$7=0,0,E$7/FBT_fec!E$7)</f>
        <v>0.12285904933126589</v>
      </c>
      <c r="F115" s="337">
        <f>IF(F$7=0,0,F$7/FBT_fec!F$7)</f>
        <v>0.1228590493312659</v>
      </c>
      <c r="G115" s="337">
        <f>IF(G$7=0,0,G$7/FBT_fec!G$7)</f>
        <v>0.12285904933126592</v>
      </c>
      <c r="H115" s="337">
        <f>IF(H$7=0,0,H$7/FBT_fec!H$7)</f>
        <v>0.12285904933126594</v>
      </c>
      <c r="I115" s="337">
        <f>IF(I$7=0,0,I$7/FBT_fec!I$7)</f>
        <v>0.12285904933126592</v>
      </c>
      <c r="J115" s="337">
        <f>IF(J$7=0,0,J$7/FBT_fec!J$7)</f>
        <v>0.12285904933126592</v>
      </c>
      <c r="K115" s="337">
        <f>IF(K$7=0,0,K$7/FBT_fec!K$7)</f>
        <v>0.12285904933126589</v>
      </c>
      <c r="L115" s="337">
        <f>IF(L$7=0,0,L$7/FBT_fec!L$7)</f>
        <v>0.12285904933126592</v>
      </c>
      <c r="M115" s="337">
        <f>IF(M$7=0,0,M$7/FBT_fec!M$7)</f>
        <v>0.12285904933126589</v>
      </c>
      <c r="N115" s="337">
        <f>IF(N$7=0,0,N$7/FBT_fec!N$7)</f>
        <v>0.12285904933126587</v>
      </c>
      <c r="O115" s="337">
        <f>IF(O$7=0,0,O$7/FBT_fec!O$7)</f>
        <v>0.1228590493312659</v>
      </c>
      <c r="P115" s="337">
        <f>IF(P$7=0,0,P$7/FBT_fec!P$7)</f>
        <v>0.12285904933126587</v>
      </c>
      <c r="Q115" s="337">
        <f>IF(Q$7=0,0,Q$7/FBT_fec!Q$7)</f>
        <v>0.12285904933126589</v>
      </c>
      <c r="R115" s="337">
        <f>IF(R$7=0,0,R$7/FBT_fec!R$7)</f>
        <v>0.12285904933126587</v>
      </c>
      <c r="S115" s="337">
        <f>IF(S$7=0,0,S$7/FBT_fec!S$7)</f>
        <v>0.1228590493312659</v>
      </c>
      <c r="T115" s="337">
        <f>IF(T$7=0,0,T$7/FBT_fec!T$7)</f>
        <v>0.12285904933126592</v>
      </c>
      <c r="U115" s="337">
        <f>IF(U$7=0,0,U$7/FBT_fec!U$7)</f>
        <v>0.12285904933126594</v>
      </c>
      <c r="V115" s="337">
        <f>IF(V$7=0,0,V$7/FBT_fec!V$7)</f>
        <v>0.12285904933126592</v>
      </c>
      <c r="W115" s="337">
        <f>IF(W$7=0,0,W$7/FBT_fec!W$7)</f>
        <v>0.12285904933126589</v>
      </c>
      <c r="DA115" s="174"/>
    </row>
    <row r="116" spans="1:105" ht="12" customHeight="1" x14ac:dyDescent="0.3">
      <c r="A116" s="202" t="s">
        <v>94</v>
      </c>
      <c r="B116" s="337">
        <f>IF(B$8=0,0,B$8/FBT_fec!B$8)</f>
        <v>0.67140475238612241</v>
      </c>
      <c r="C116" s="337">
        <f>IF(C$8=0,0,C$8/FBT_fec!C$8)</f>
        <v>0.67140475238612263</v>
      </c>
      <c r="D116" s="337">
        <f>IF(D$8=0,0,D$8/FBT_fec!D$8)</f>
        <v>0.67140475238612252</v>
      </c>
      <c r="E116" s="337">
        <f>IF(E$8=0,0,E$8/FBT_fec!E$8)</f>
        <v>0.67140475238612274</v>
      </c>
      <c r="F116" s="337">
        <f>IF(F$8=0,0,F$8/FBT_fec!F$8)</f>
        <v>0.67140475238612252</v>
      </c>
      <c r="G116" s="337">
        <f>IF(G$8=0,0,G$8/FBT_fec!G$8)</f>
        <v>0.67140475238612263</v>
      </c>
      <c r="H116" s="337">
        <f>IF(H$8=0,0,H$8/FBT_fec!H$8)</f>
        <v>0.67140475238612252</v>
      </c>
      <c r="I116" s="337">
        <f>IF(I$8=0,0,I$8/FBT_fec!I$8)</f>
        <v>0.67140475238612252</v>
      </c>
      <c r="J116" s="337">
        <f>IF(J$8=0,0,J$8/FBT_fec!J$8)</f>
        <v>0.67140475238612263</v>
      </c>
      <c r="K116" s="337">
        <f>IF(K$8=0,0,K$8/FBT_fec!K$8)</f>
        <v>0.67140475238612252</v>
      </c>
      <c r="L116" s="337">
        <f>IF(L$8=0,0,L$8/FBT_fec!L$8)</f>
        <v>0.67140475238612263</v>
      </c>
      <c r="M116" s="337">
        <f>IF(M$8=0,0,M$8/FBT_fec!M$8)</f>
        <v>0.67140475238612252</v>
      </c>
      <c r="N116" s="337">
        <f>IF(N$8=0,0,N$8/FBT_fec!N$8)</f>
        <v>0.67140475238612263</v>
      </c>
      <c r="O116" s="337">
        <f>IF(O$8=0,0,O$8/FBT_fec!O$8)</f>
        <v>0.67140475238612252</v>
      </c>
      <c r="P116" s="337">
        <f>IF(P$8=0,0,P$8/FBT_fec!P$8)</f>
        <v>0.67140475238612252</v>
      </c>
      <c r="Q116" s="337">
        <f>IF(Q$8=0,0,Q$8/FBT_fec!Q$8)</f>
        <v>0.67140475238612263</v>
      </c>
      <c r="R116" s="337">
        <f>IF(R$8=0,0,R$8/FBT_fec!R$8)</f>
        <v>0.67140475238612274</v>
      </c>
      <c r="S116" s="337">
        <f>IF(S$8=0,0,S$8/FBT_fec!S$8)</f>
        <v>0.67140475238612263</v>
      </c>
      <c r="T116" s="337">
        <f>IF(T$8=0,0,T$8/FBT_fec!T$8)</f>
        <v>0.67140475238612263</v>
      </c>
      <c r="U116" s="337">
        <f>IF(U$8=0,0,U$8/FBT_fec!U$8)</f>
        <v>0.67140475238612263</v>
      </c>
      <c r="V116" s="337">
        <f>IF(V$8=0,0,V$8/FBT_fec!V$8)</f>
        <v>0.67140475238612252</v>
      </c>
      <c r="W116" s="337">
        <f>IF(W$8=0,0,W$8/FBT_fec!W$8)</f>
        <v>0.67140475238612263</v>
      </c>
      <c r="DA116" s="174"/>
    </row>
    <row r="117" spans="1:105" ht="12" customHeight="1" x14ac:dyDescent="0.3">
      <c r="A117" s="202" t="s">
        <v>95</v>
      </c>
      <c r="B117" s="337">
        <f>IF(B$9=0,0,B$9/FBT_fec!B$9)</f>
        <v>0.47448521373700253</v>
      </c>
      <c r="C117" s="337">
        <f>IF(C$9=0,0,C$9/FBT_fec!C$9)</f>
        <v>0.47448521373700259</v>
      </c>
      <c r="D117" s="337">
        <f>IF(D$9=0,0,D$9/FBT_fec!D$9)</f>
        <v>0.47448521373700281</v>
      </c>
      <c r="E117" s="337">
        <f>IF(E$9=0,0,E$9/FBT_fec!E$9)</f>
        <v>0.4744852137370027</v>
      </c>
      <c r="F117" s="337">
        <f>IF(F$9=0,0,F$9/FBT_fec!F$9)</f>
        <v>0.47448521373700242</v>
      </c>
      <c r="G117" s="337">
        <f>IF(G$9=0,0,G$9/FBT_fec!G$9)</f>
        <v>0.47448521373700248</v>
      </c>
      <c r="H117" s="337">
        <f>IF(H$9=0,0,H$9/FBT_fec!H$9)</f>
        <v>0.47448521373700253</v>
      </c>
      <c r="I117" s="337">
        <f>IF(I$9=0,0,I$9/FBT_fec!I$9)</f>
        <v>0.47448521373700253</v>
      </c>
      <c r="J117" s="337">
        <f>IF(J$9=0,0,J$9/FBT_fec!J$9)</f>
        <v>0.47448521373700259</v>
      </c>
      <c r="K117" s="337">
        <f>IF(K$9=0,0,K$9/FBT_fec!K$9)</f>
        <v>0.47448521373700253</v>
      </c>
      <c r="L117" s="337">
        <f>IF(L$9=0,0,L$9/FBT_fec!L$9)</f>
        <v>0.47448521373700264</v>
      </c>
      <c r="M117" s="337">
        <f>IF(M$9=0,0,M$9/FBT_fec!M$9)</f>
        <v>0.47448521373700264</v>
      </c>
      <c r="N117" s="337">
        <f>IF(N$9=0,0,N$9/FBT_fec!N$9)</f>
        <v>0.47448521373700264</v>
      </c>
      <c r="O117" s="337">
        <f>IF(O$9=0,0,O$9/FBT_fec!O$9)</f>
        <v>0.47448521373700242</v>
      </c>
      <c r="P117" s="337">
        <f>IF(P$9=0,0,P$9/FBT_fec!P$9)</f>
        <v>0.47448521373700259</v>
      </c>
      <c r="Q117" s="337">
        <f>IF(Q$9=0,0,Q$9/FBT_fec!Q$9)</f>
        <v>0.47448521373700259</v>
      </c>
      <c r="R117" s="337">
        <f>IF(R$9=0,0,R$9/FBT_fec!R$9)</f>
        <v>0.47448521373700259</v>
      </c>
      <c r="S117" s="337">
        <f>IF(S$9=0,0,S$9/FBT_fec!S$9)</f>
        <v>0.47448521373700259</v>
      </c>
      <c r="T117" s="337">
        <f>IF(T$9=0,0,T$9/FBT_fec!T$9)</f>
        <v>0.47448521373700236</v>
      </c>
      <c r="U117" s="337">
        <f>IF(U$9=0,0,U$9/FBT_fec!U$9)</f>
        <v>0.47448521373700253</v>
      </c>
      <c r="V117" s="337">
        <f>IF(V$9=0,0,V$9/FBT_fec!V$9)</f>
        <v>0.4744852137370027</v>
      </c>
      <c r="W117" s="337">
        <f>IF(W$9=0,0,W$9/FBT_fec!W$9)</f>
        <v>0.47448521373700264</v>
      </c>
      <c r="DA117" s="174"/>
    </row>
    <row r="118" spans="1:105" ht="12" customHeight="1" x14ac:dyDescent="0.3">
      <c r="A118" s="56" t="s">
        <v>96</v>
      </c>
      <c r="B118" s="338">
        <f>IF(B$10=0,0,B$10/FBT_fec!B$10)</f>
        <v>0.80109178085142319</v>
      </c>
      <c r="C118" s="338">
        <f>IF(C$10=0,0,C$10/FBT_fec!C$10)</f>
        <v>0.80740339616674139</v>
      </c>
      <c r="D118" s="338">
        <f>IF(D$10=0,0,D$10/FBT_fec!D$10)</f>
        <v>0.80032210293175943</v>
      </c>
      <c r="E118" s="338">
        <f>IF(E$10=0,0,E$10/FBT_fec!E$10)</f>
        <v>0.74114292407018867</v>
      </c>
      <c r="F118" s="338">
        <f>IF(F$10=0,0,F$10/FBT_fec!F$10)</f>
        <v>0.73057789498890691</v>
      </c>
      <c r="G118" s="338">
        <f>IF(G$10=0,0,G$10/FBT_fec!G$10)</f>
        <v>0.73637627334336098</v>
      </c>
      <c r="H118" s="338">
        <f>IF(H$10=0,0,H$10/FBT_fec!H$10)</f>
        <v>0.74346110394030751</v>
      </c>
      <c r="I118" s="338">
        <f>IF(I$10=0,0,I$10/FBT_fec!I$10)</f>
        <v>0.74878127611196166</v>
      </c>
      <c r="J118" s="338">
        <f>IF(J$10=0,0,J$10/FBT_fec!J$10)</f>
        <v>0.74515111046027604</v>
      </c>
      <c r="K118" s="338">
        <f>IF(K$10=0,0,K$10/FBT_fec!K$10)</f>
        <v>0.73783213228225186</v>
      </c>
      <c r="L118" s="338">
        <f>IF(L$10=0,0,L$10/FBT_fec!L$10)</f>
        <v>0.72536387848874762</v>
      </c>
      <c r="M118" s="338">
        <f>IF(M$10=0,0,M$10/FBT_fec!M$10)</f>
        <v>0.74386074389194934</v>
      </c>
      <c r="N118" s="338">
        <f>IF(N$10=0,0,N$10/FBT_fec!N$10)</f>
        <v>0.74049720915254047</v>
      </c>
      <c r="O118" s="338">
        <f>IF(O$10=0,0,O$10/FBT_fec!O$10)</f>
        <v>0.73929656444540648</v>
      </c>
      <c r="P118" s="338">
        <f>IF(P$10=0,0,P$10/FBT_fec!P$10)</f>
        <v>0.74014721612370871</v>
      </c>
      <c r="Q118" s="338">
        <f>IF(Q$10=0,0,Q$10/FBT_fec!Q$10)</f>
        <v>0.73628042643861946</v>
      </c>
      <c r="R118" s="338">
        <f>IF(R$10=0,0,R$10/FBT_fec!R$10)</f>
        <v>0.74079549208117657</v>
      </c>
      <c r="S118" s="338">
        <f>IF(S$10=0,0,S$10/FBT_fec!S$10)</f>
        <v>0.74074171161681734</v>
      </c>
      <c r="T118" s="338">
        <f>IF(T$10=0,0,T$10/FBT_fec!T$10)</f>
        <v>0.73839663843955183</v>
      </c>
      <c r="U118" s="338">
        <f>IF(U$10=0,0,U$10/FBT_fec!U$10)</f>
        <v>0.73840627449988594</v>
      </c>
      <c r="V118" s="338">
        <f>IF(V$10=0,0,V$10/FBT_fec!V$10)</f>
        <v>0.72839512532773265</v>
      </c>
      <c r="W118" s="338">
        <f>IF(W$10=0,0,W$10/FBT_fec!W$10)</f>
        <v>0.72662255764184835</v>
      </c>
      <c r="DA118" s="68"/>
    </row>
    <row r="119" spans="1:105" ht="12" customHeight="1" x14ac:dyDescent="0.3">
      <c r="A119" s="203" t="s">
        <v>2149</v>
      </c>
      <c r="B119" s="351">
        <f>IF(B$16=0,0,B$16/FBT_fec!B$16)</f>
        <v>0.60988608819440726</v>
      </c>
      <c r="C119" s="351">
        <f>IF(C$16=0,0,C$16/FBT_fec!C$16)</f>
        <v>0.61432587886687628</v>
      </c>
      <c r="D119" s="351">
        <f>IF(D$16=0,0,D$16/FBT_fec!D$16)</f>
        <v>0.60999893602106181</v>
      </c>
      <c r="E119" s="351">
        <f>IF(E$16=0,0,E$16/FBT_fec!E$16)</f>
        <v>0.56203578611113325</v>
      </c>
      <c r="F119" s="351">
        <f>IF(F$16=0,0,F$16/FBT_fec!F$16)</f>
        <v>0.55775449961833545</v>
      </c>
      <c r="G119" s="351">
        <f>IF(G$16=0,0,G$16/FBT_fec!G$16)</f>
        <v>0.56729999919966023</v>
      </c>
      <c r="H119" s="351">
        <f>IF(H$16=0,0,H$16/FBT_fec!H$16)</f>
        <v>0.57754597372352279</v>
      </c>
      <c r="I119" s="351">
        <f>IF(I$16=0,0,I$16/FBT_fec!I$16)</f>
        <v>0.58094229544658593</v>
      </c>
      <c r="J119" s="351">
        <f>IF(J$16=0,0,J$16/FBT_fec!J$16)</f>
        <v>0.58294982690211883</v>
      </c>
      <c r="K119" s="351">
        <f>IF(K$16=0,0,K$16/FBT_fec!K$16)</f>
        <v>0.57377762966846835</v>
      </c>
      <c r="L119" s="351">
        <f>IF(L$16=0,0,L$16/FBT_fec!L$16)</f>
        <v>0.56409598329620991</v>
      </c>
      <c r="M119" s="351">
        <f>IF(M$16=0,0,M$16/FBT_fec!M$16)</f>
        <v>0.58200085542801716</v>
      </c>
      <c r="N119" s="351">
        <f>IF(N$16=0,0,N$16/FBT_fec!N$16)</f>
        <v>0.58241489440300631</v>
      </c>
      <c r="O119" s="351">
        <f>IF(O$16=0,0,O$16/FBT_fec!O$16)</f>
        <v>0.58139468466668909</v>
      </c>
      <c r="P119" s="351">
        <f>IF(P$16=0,0,P$16/FBT_fec!P$16)</f>
        <v>0.58112966273699251</v>
      </c>
      <c r="Q119" s="351">
        <f>IF(Q$16=0,0,Q$16/FBT_fec!Q$16)</f>
        <v>0.57681473009232676</v>
      </c>
      <c r="R119" s="351">
        <f>IF(R$16=0,0,R$16/FBT_fec!R$16)</f>
        <v>0.57931275174278973</v>
      </c>
      <c r="S119" s="351">
        <f>IF(S$16=0,0,S$16/FBT_fec!S$16)</f>
        <v>0.57874724493769525</v>
      </c>
      <c r="T119" s="351">
        <f>IF(T$16=0,0,T$16/FBT_fec!T$16)</f>
        <v>0.57727218133179203</v>
      </c>
      <c r="U119" s="351">
        <f>IF(U$16=0,0,U$16/FBT_fec!U$16)</f>
        <v>0.57629376582670577</v>
      </c>
      <c r="V119" s="351">
        <f>IF(V$16=0,0,V$16/FBT_fec!V$16)</f>
        <v>0.56855738908384346</v>
      </c>
      <c r="W119" s="351">
        <f>IF(W$16=0,0,W$16/FBT_fec!W$16)</f>
        <v>0.57159535038804077</v>
      </c>
      <c r="DA119" s="175"/>
    </row>
    <row r="120" spans="1:105" ht="12" customHeight="1" x14ac:dyDescent="0.3">
      <c r="A120" s="203" t="s">
        <v>2161</v>
      </c>
      <c r="B120" s="351">
        <f>IF(B$25=0,0,B$25/FBT_fec!B$25)</f>
        <v>0.33266513901513106</v>
      </c>
      <c r="C120" s="351">
        <f>IF(C$25=0,0,C$25/FBT_fec!C$25)</f>
        <v>0.33508684301829628</v>
      </c>
      <c r="D120" s="351">
        <f>IF(D$25=0,0,D$25/FBT_fec!D$25)</f>
        <v>0.33272669237512442</v>
      </c>
      <c r="E120" s="351">
        <f>IF(E$25=0,0,E$25/FBT_fec!E$25)</f>
        <v>0.30656497424243628</v>
      </c>
      <c r="F120" s="351">
        <f>IF(F$25=0,0,F$25/FBT_fec!F$25)</f>
        <v>0.30422972706454648</v>
      </c>
      <c r="G120" s="351">
        <f>IF(G$25=0,0,G$25/FBT_fec!G$25)</f>
        <v>0.3094363631998146</v>
      </c>
      <c r="H120" s="351">
        <f>IF(H$25=0,0,H$25/FBT_fec!H$25)</f>
        <v>0.31502507657646694</v>
      </c>
      <c r="I120" s="351">
        <f>IF(I$25=0,0,I$25/FBT_fec!I$25)</f>
        <v>0.31687761569813772</v>
      </c>
      <c r="J120" s="351">
        <f>IF(J$25=0,0,J$25/FBT_fec!J$25)</f>
        <v>0.3179726328557011</v>
      </c>
      <c r="K120" s="351">
        <f>IF(K$25=0,0,K$25/FBT_fec!K$25)</f>
        <v>0.312969616182801</v>
      </c>
      <c r="L120" s="351">
        <f>IF(L$25=0,0,L$25/FBT_fec!L$25)</f>
        <v>0.30768871816156901</v>
      </c>
      <c r="M120" s="351">
        <f>IF(M$25=0,0,M$25/FBT_fec!M$25)</f>
        <v>0.31745501205164567</v>
      </c>
      <c r="N120" s="351">
        <f>IF(N$25=0,0,N$25/FBT_fec!N$25)</f>
        <v>0.31768085149254877</v>
      </c>
      <c r="O120" s="351">
        <f>IF(O$25=0,0,O$25/FBT_fec!O$25)</f>
        <v>0.31712437345455768</v>
      </c>
      <c r="P120" s="351">
        <f>IF(P$25=0,0,P$25/FBT_fec!P$25)</f>
        <v>0.31697981603835962</v>
      </c>
      <c r="Q120" s="351">
        <f>IF(Q$25=0,0,Q$25/FBT_fec!Q$25)</f>
        <v>0.31462621641399646</v>
      </c>
      <c r="R120" s="351">
        <f>IF(R$25=0,0,R$25/FBT_fec!R$25)</f>
        <v>0.31598877367788525</v>
      </c>
      <c r="S120" s="351">
        <f>IF(S$25=0,0,S$25/FBT_fec!S$25)</f>
        <v>0.31568031542056102</v>
      </c>
      <c r="T120" s="351">
        <f>IF(T$25=0,0,T$25/FBT_fec!T$25)</f>
        <v>0.31487573527188656</v>
      </c>
      <c r="U120" s="351">
        <f>IF(U$25=0,0,U$25/FBT_fec!U$25)</f>
        <v>0.31434205408729399</v>
      </c>
      <c r="V120" s="351">
        <f>IF(V$25=0,0,V$25/FBT_fec!V$25)</f>
        <v>0.31012221222755082</v>
      </c>
      <c r="W120" s="351">
        <f>IF(W$25=0,0,W$25/FBT_fec!W$25)</f>
        <v>0.3117792820298404</v>
      </c>
      <c r="DA120" s="175"/>
    </row>
    <row r="121" spans="1:105" ht="12" customHeight="1" x14ac:dyDescent="0.3">
      <c r="A121" s="203" t="s">
        <v>2173</v>
      </c>
      <c r="B121" s="351">
        <f>IF(B$34=0,0,B$34/FBT_fec!B$34)</f>
        <v>0.43789260505771849</v>
      </c>
      <c r="C121" s="351">
        <f>IF(C$34=0,0,C$34/FBT_fec!C$34)</f>
        <v>0.43350786632476029</v>
      </c>
      <c r="D121" s="351">
        <f>IF(D$34=0,0,D$34/FBT_fec!D$34)</f>
        <v>0.43887173905235527</v>
      </c>
      <c r="E121" s="351">
        <f>IF(E$34=0,0,E$34/FBT_fec!E$34)</f>
        <v>0.45059385662601159</v>
      </c>
      <c r="F121" s="351">
        <f>IF(F$34=0,0,F$34/FBT_fec!F$34)</f>
        <v>0.45427417325578018</v>
      </c>
      <c r="G121" s="351">
        <f>IF(G$34=0,0,G$34/FBT_fec!G$34)</f>
        <v>0.45923871543412931</v>
      </c>
      <c r="H121" s="351">
        <f>IF(H$34=0,0,H$34/FBT_fec!H$34)</f>
        <v>0.46259392842443131</v>
      </c>
      <c r="I121" s="351">
        <f>IF(I$34=0,0,I$34/FBT_fec!I$34)</f>
        <v>0.46123374176737586</v>
      </c>
      <c r="J121" s="351">
        <f>IF(J$34=0,0,J$34/FBT_fec!J$34)</f>
        <v>0.46601956616208412</v>
      </c>
      <c r="K121" s="351">
        <f>IF(K$34=0,0,K$34/FBT_fec!K$34)</f>
        <v>0.46305147740825386</v>
      </c>
      <c r="L121" s="351">
        <f>IF(L$34=0,0,L$34/FBT_fec!L$34)</f>
        <v>0.46149977934458947</v>
      </c>
      <c r="M121" s="351">
        <f>IF(M$34=0,0,M$34/FBT_fec!M$34)</f>
        <v>0.46343442248467764</v>
      </c>
      <c r="N121" s="351">
        <f>IF(N$34=0,0,N$34/FBT_fec!N$34)</f>
        <v>0.46566304533348052</v>
      </c>
      <c r="O121" s="351">
        <f>IF(O$34=0,0,O$34/FBT_fec!O$34)</f>
        <v>0.46568895794874587</v>
      </c>
      <c r="P121" s="351">
        <f>IF(P$34=0,0,P$34/FBT_fec!P$34)</f>
        <v>0.46590266807464342</v>
      </c>
      <c r="Q121" s="351">
        <f>IF(Q$34=0,0,Q$34/FBT_fec!Q$34)</f>
        <v>0.46650505909597328</v>
      </c>
      <c r="R121" s="351">
        <f>IF(R$34=0,0,R$34/FBT_fec!R$34)</f>
        <v>0.46679801821099637</v>
      </c>
      <c r="S121" s="351">
        <f>IF(S$34=0,0,S$34/FBT_fec!S$34)</f>
        <v>0.46652335139793338</v>
      </c>
      <c r="T121" s="351">
        <f>IF(T$34=0,0,T$34/FBT_fec!T$34)</f>
        <v>0.46689409256908543</v>
      </c>
      <c r="U121" s="351">
        <f>IF(U$34=0,0,U$34/FBT_fec!U$34)</f>
        <v>0.46685705654617515</v>
      </c>
      <c r="V121" s="351">
        <f>IF(V$34=0,0,V$34/FBT_fec!V$34)</f>
        <v>0.46763926789427968</v>
      </c>
      <c r="W121" s="351">
        <f>IF(W$34=0,0,W$34/FBT_fec!W$34)</f>
        <v>0.46762933465481182</v>
      </c>
      <c r="DA121" s="175"/>
    </row>
    <row r="122" spans="1:105" ht="12" customHeight="1" x14ac:dyDescent="0.3">
      <c r="A122" s="203" t="s">
        <v>2185</v>
      </c>
      <c r="B122" s="351">
        <f>IF(B$45=0,0,B$45/FBT_fec!B$45)</f>
        <v>0.39617674068626896</v>
      </c>
      <c r="C122" s="351">
        <f>IF(C$45=0,0,C$45/FBT_fec!C$45)</f>
        <v>0.39331611158637897</v>
      </c>
      <c r="D122" s="351">
        <f>IF(D$45=0,0,D$45/FBT_fec!D$45)</f>
        <v>0.3968142447565039</v>
      </c>
      <c r="E122" s="351">
        <f>IF(E$45=0,0,E$45/FBT_fec!E$45)</f>
        <v>0.40545813076585013</v>
      </c>
      <c r="F122" s="351">
        <f>IF(F$45=0,0,F$45/FBT_fec!F$45)</f>
        <v>0.40767404970170334</v>
      </c>
      <c r="G122" s="351">
        <f>IF(G$45=0,0,G$45/FBT_fec!G$45)</f>
        <v>0.41128512133080175</v>
      </c>
      <c r="H122" s="351">
        <f>IF(H$45=0,0,H$45/FBT_fec!H$45)</f>
        <v>0.41348550713423521</v>
      </c>
      <c r="I122" s="351">
        <f>IF(I$45=0,0,I$45/FBT_fec!I$45)</f>
        <v>0.4128388516403535</v>
      </c>
      <c r="J122" s="351">
        <f>IF(J$45=0,0,J$45/FBT_fec!J$45)</f>
        <v>0.41616890332441447</v>
      </c>
      <c r="K122" s="351">
        <f>IF(K$45=0,0,K$45/FBT_fec!K$45)</f>
        <v>0.41421933871547467</v>
      </c>
      <c r="L122" s="351">
        <f>IF(L$45=0,0,L$45/FBT_fec!L$45)</f>
        <v>0.41472001262451069</v>
      </c>
      <c r="M122" s="351">
        <f>IF(M$45=0,0,M$45/FBT_fec!M$45)</f>
        <v>0.41590879596960634</v>
      </c>
      <c r="N122" s="351">
        <f>IF(N$45=0,0,N$45/FBT_fec!N$45)</f>
        <v>0.41792244941332379</v>
      </c>
      <c r="O122" s="351">
        <f>IF(O$45=0,0,O$45/FBT_fec!O$45)</f>
        <v>0.41813995066179155</v>
      </c>
      <c r="P122" s="351">
        <f>IF(P$45=0,0,P$45/FBT_fec!P$45)</f>
        <v>0.4184660151454298</v>
      </c>
      <c r="Q122" s="351">
        <f>IF(Q$45=0,0,Q$45/FBT_fec!Q$45)</f>
        <v>0.41879137936888294</v>
      </c>
      <c r="R122" s="351">
        <f>IF(R$45=0,0,R$45/FBT_fec!R$45)</f>
        <v>0.41890265958686834</v>
      </c>
      <c r="S122" s="351">
        <f>IF(S$45=0,0,S$45/FBT_fec!S$45)</f>
        <v>0.41884221764698176</v>
      </c>
      <c r="T122" s="351">
        <f>IF(T$45=0,0,T$45/FBT_fec!T$45)</f>
        <v>0.41899097312840194</v>
      </c>
      <c r="U122" s="351">
        <f>IF(U$45=0,0,U$45/FBT_fec!U$45)</f>
        <v>0.41893094847849938</v>
      </c>
      <c r="V122" s="351">
        <f>IF(V$45=0,0,V$45/FBT_fec!V$45)</f>
        <v>0.41962560149004485</v>
      </c>
      <c r="W122" s="351">
        <f>IF(W$45=0,0,W$45/FBT_fec!W$45)</f>
        <v>0.41985565447219247</v>
      </c>
      <c r="DA122" s="175"/>
    </row>
    <row r="123" spans="1:105" ht="12" customHeight="1" x14ac:dyDescent="0.3">
      <c r="A123" s="203" t="s">
        <v>2211</v>
      </c>
      <c r="B123" s="351">
        <f>IF(B$66=0,0,B$66/FBT_fec!B$66)</f>
        <v>0.67454524459917919</v>
      </c>
      <c r="C123" s="351">
        <f>IF(C$66=0,0,C$66/FBT_fec!C$66)</f>
        <v>0.67662724212288761</v>
      </c>
      <c r="D123" s="351">
        <f>IF(D$66=0,0,D$66/FBT_fec!D$66)</f>
        <v>0.67451543765802768</v>
      </c>
      <c r="E123" s="351">
        <f>IF(E$66=0,0,E$66/FBT_fec!E$66)</f>
        <v>0.65427709313931193</v>
      </c>
      <c r="F123" s="351">
        <f>IF(F$66=0,0,F$66/FBT_fec!F$66)</f>
        <v>0.65118262228138513</v>
      </c>
      <c r="G123" s="351">
        <f>IF(G$66=0,0,G$66/FBT_fec!G$66)</f>
        <v>0.65426021462564321</v>
      </c>
      <c r="H123" s="351">
        <f>IF(H$66=0,0,H$66/FBT_fec!H$66)</f>
        <v>0.65816706318694163</v>
      </c>
      <c r="I123" s="351">
        <f>IF(I$66=0,0,I$66/FBT_fec!I$66)</f>
        <v>0.65950251441488206</v>
      </c>
      <c r="J123" s="351">
        <f>IF(J$66=0,0,J$66/FBT_fec!J$66)</f>
        <v>0.65951013178530637</v>
      </c>
      <c r="K123" s="351">
        <f>IF(K$66=0,0,K$66/FBT_fec!K$66)</f>
        <v>0.65590371394872249</v>
      </c>
      <c r="L123" s="351">
        <f>IF(L$66=0,0,L$66/FBT_fec!L$66)</f>
        <v>0.64955685239090732</v>
      </c>
      <c r="M123" s="351">
        <f>IF(M$66=0,0,M$66/FBT_fec!M$66)</f>
        <v>0.65765669293243023</v>
      </c>
      <c r="N123" s="351">
        <f>IF(N$66=0,0,N$66/FBT_fec!N$66)</f>
        <v>0.65697224263210618</v>
      </c>
      <c r="O123" s="351">
        <f>IF(O$66=0,0,O$66/FBT_fec!O$66)</f>
        <v>0.65626574996538345</v>
      </c>
      <c r="P123" s="351">
        <f>IF(P$66=0,0,P$66/FBT_fec!P$66)</f>
        <v>0.65590153797286865</v>
      </c>
      <c r="Q123" s="351">
        <f>IF(Q$66=0,0,Q$66/FBT_fec!Q$66)</f>
        <v>0.65390674089068446</v>
      </c>
      <c r="R123" s="351">
        <f>IF(R$66=0,0,R$66/FBT_fec!R$66)</f>
        <v>0.65523651470280064</v>
      </c>
      <c r="S123" s="351">
        <f>IF(S$66=0,0,S$66/FBT_fec!S$66)</f>
        <v>0.65492278597761244</v>
      </c>
      <c r="T123" s="351">
        <f>IF(T$66=0,0,T$66/FBT_fec!T$66)</f>
        <v>0.65427179083849341</v>
      </c>
      <c r="U123" s="351">
        <f>IF(U$66=0,0,U$66/FBT_fec!U$66)</f>
        <v>0.65386180707910513</v>
      </c>
      <c r="V123" s="351">
        <f>IF(V$66=0,0,V$66/FBT_fec!V$66)</f>
        <v>0.6495499870900614</v>
      </c>
      <c r="W123" s="351">
        <f>IF(W$66=0,0,W$66/FBT_fec!W$66)</f>
        <v>0.65075087771943141</v>
      </c>
      <c r="DA123" s="175"/>
    </row>
    <row r="124" spans="1:105" ht="12" customHeight="1" x14ac:dyDescent="0.3">
      <c r="A124" s="41" t="s">
        <v>2228</v>
      </c>
      <c r="B124" s="339">
        <f>IF(B$80=0,0,B$80/FBT_fec!B$80)</f>
        <v>0.51501624218602549</v>
      </c>
      <c r="C124" s="339">
        <f>IF(C$80=0,0,C$80/FBT_fec!C$80)</f>
        <v>0.51501624218602549</v>
      </c>
      <c r="D124" s="339">
        <f>IF(D$80=0,0,D$80/FBT_fec!D$80)</f>
        <v>0.51501624218602537</v>
      </c>
      <c r="E124" s="339">
        <f>IF(E$80=0,0,E$80/FBT_fec!E$80)</f>
        <v>0.51501624218602537</v>
      </c>
      <c r="F124" s="339">
        <f>IF(F$80=0,0,F$80/FBT_fec!F$80)</f>
        <v>0.51501624218602549</v>
      </c>
      <c r="G124" s="339">
        <f>IF(G$80=0,0,G$80/FBT_fec!G$80)</f>
        <v>0.51501624218602537</v>
      </c>
      <c r="H124" s="339">
        <f>IF(H$80=0,0,H$80/FBT_fec!H$80)</f>
        <v>0.51501624218602526</v>
      </c>
      <c r="I124" s="339">
        <f>IF(I$80=0,0,I$80/FBT_fec!I$80)</f>
        <v>0.51501624218602549</v>
      </c>
      <c r="J124" s="339">
        <f>IF(J$80=0,0,J$80/FBT_fec!J$80)</f>
        <v>0.51501624218602526</v>
      </c>
      <c r="K124" s="339">
        <f>IF(K$80=0,0,K$80/FBT_fec!K$80)</f>
        <v>0.5150162421860256</v>
      </c>
      <c r="L124" s="339">
        <f>IF(L$80=0,0,L$80/FBT_fec!L$80)</f>
        <v>0.51501624218602549</v>
      </c>
      <c r="M124" s="339">
        <f>IF(M$80=0,0,M$80/FBT_fec!M$80)</f>
        <v>0.51501624218602549</v>
      </c>
      <c r="N124" s="339">
        <f>IF(N$80=0,0,N$80/FBT_fec!N$80)</f>
        <v>0.51501624218602549</v>
      </c>
      <c r="O124" s="339">
        <f>IF(O$80=0,0,O$80/FBT_fec!O$80)</f>
        <v>0.51501624218602537</v>
      </c>
      <c r="P124" s="339">
        <f>IF(P$80=0,0,P$80/FBT_fec!P$80)</f>
        <v>0.5150162421860256</v>
      </c>
      <c r="Q124" s="339">
        <f>IF(Q$80=0,0,Q$80/FBT_fec!Q$80)</f>
        <v>0.51501624218602526</v>
      </c>
      <c r="R124" s="339">
        <f>IF(R$80=0,0,R$80/FBT_fec!R$80)</f>
        <v>0.51501624218602526</v>
      </c>
      <c r="S124" s="339">
        <f>IF(S$80=0,0,S$80/FBT_fec!S$80)</f>
        <v>0.51501624218602571</v>
      </c>
      <c r="T124" s="339">
        <f>IF(T$80=0,0,T$80/FBT_fec!T$80)</f>
        <v>0.51501624218602537</v>
      </c>
      <c r="U124" s="339">
        <f>IF(U$80=0,0,U$80/FBT_fec!U$80)</f>
        <v>0.51501624218602537</v>
      </c>
      <c r="V124" s="339">
        <f>IF(V$80=0,0,V$80/FBT_fec!V$80)</f>
        <v>0.51501624218602549</v>
      </c>
      <c r="W124" s="339">
        <f>IF(W$80=0,0,W$80/FBT_fec!W$80)</f>
        <v>0.51501624218602537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Food, beverages and tobacco / CO2 emissions"</f>
        <v>BE: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24</v>
      </c>
      <c r="B5" s="225">
        <v>1115.502469562264</v>
      </c>
      <c r="C5" s="225">
        <v>1089.509757241482</v>
      </c>
      <c r="D5" s="225">
        <v>1088.9815638021721</v>
      </c>
      <c r="E5" s="225">
        <v>1874.7672140422569</v>
      </c>
      <c r="F5" s="225">
        <v>2066.4695774416382</v>
      </c>
      <c r="G5" s="225">
        <v>1883.971670041838</v>
      </c>
      <c r="H5" s="225">
        <v>1691.1440989214909</v>
      </c>
      <c r="I5" s="225">
        <v>1714.103367001841</v>
      </c>
      <c r="J5" s="225">
        <v>1747.248626521811</v>
      </c>
      <c r="K5" s="225">
        <v>1891.765411561111</v>
      </c>
      <c r="L5" s="225">
        <v>2195.032570318725</v>
      </c>
      <c r="M5" s="225">
        <v>1908.072472801482</v>
      </c>
      <c r="N5" s="225">
        <v>1899.835395121276</v>
      </c>
      <c r="O5" s="225">
        <v>1932.0231472811211</v>
      </c>
      <c r="P5" s="225">
        <v>1998.6838512010661</v>
      </c>
      <c r="Q5" s="225">
        <v>2096.7489840014009</v>
      </c>
      <c r="R5" s="225">
        <v>2104.9036138809652</v>
      </c>
      <c r="S5" s="225">
        <v>2166.8846882409171</v>
      </c>
      <c r="T5" s="225">
        <v>2318.6464568418319</v>
      </c>
      <c r="U5" s="225">
        <v>2378.1604692016049</v>
      </c>
      <c r="V5" s="225">
        <v>2360.9271430782551</v>
      </c>
      <c r="W5" s="225">
        <v>2456.4974495981701</v>
      </c>
      <c r="DA5" s="89" t="s">
        <v>2302</v>
      </c>
    </row>
    <row r="6" spans="1:105" ht="12" customHeight="1" x14ac:dyDescent="0.3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2303</v>
      </c>
    </row>
    <row r="7" spans="1:105" ht="12" customHeight="1" x14ac:dyDescent="0.3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2304</v>
      </c>
    </row>
    <row r="8" spans="1:105" ht="12" customHeight="1" x14ac:dyDescent="0.3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2305</v>
      </c>
    </row>
    <row r="9" spans="1:105" ht="12" customHeight="1" x14ac:dyDescent="0.3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2306</v>
      </c>
    </row>
    <row r="10" spans="1:105" ht="12" customHeight="1" x14ac:dyDescent="0.3">
      <c r="A10" s="56" t="s">
        <v>96</v>
      </c>
      <c r="B10" s="262">
        <v>7.3519605794170584</v>
      </c>
      <c r="C10" s="262">
        <v>5.9038245163474139</v>
      </c>
      <c r="D10" s="262">
        <v>7.3991782228682137</v>
      </c>
      <c r="E10" s="262">
        <v>26.922295431883999</v>
      </c>
      <c r="F10" s="262">
        <v>33.206661473757741</v>
      </c>
      <c r="G10" s="262">
        <v>30.788333846389389</v>
      </c>
      <c r="H10" s="262">
        <v>27.07257829416886</v>
      </c>
      <c r="I10" s="262">
        <v>26.552087045803319</v>
      </c>
      <c r="J10" s="262">
        <v>28.732862032315911</v>
      </c>
      <c r="K10" s="262">
        <v>31.71475905690739</v>
      </c>
      <c r="L10" s="262">
        <v>41.78699949756048</v>
      </c>
      <c r="M10" s="262">
        <v>33.491229999692237</v>
      </c>
      <c r="N10" s="262">
        <v>35.202704101651307</v>
      </c>
      <c r="O10" s="262">
        <v>36.45089750968846</v>
      </c>
      <c r="P10" s="262">
        <v>38.062677091669272</v>
      </c>
      <c r="Q10" s="262">
        <v>40.854607634067321</v>
      </c>
      <c r="R10" s="262">
        <v>40.081998197534674</v>
      </c>
      <c r="S10" s="262">
        <v>41.314166725100307</v>
      </c>
      <c r="T10" s="262">
        <v>44.575742783875477</v>
      </c>
      <c r="U10" s="262">
        <v>45.709171402692448</v>
      </c>
      <c r="V10" s="262">
        <v>48.244183123776452</v>
      </c>
      <c r="W10" s="262">
        <v>50.828439528340454</v>
      </c>
      <c r="DA10" s="68" t="s">
        <v>2307</v>
      </c>
    </row>
    <row r="11" spans="1:105" ht="12" customHeight="1" x14ac:dyDescent="0.3">
      <c r="A11" s="37" t="s">
        <v>160</v>
      </c>
      <c r="B11" s="228">
        <v>1.1091244105906819</v>
      </c>
      <c r="C11" s="228">
        <v>1.0891004973153411</v>
      </c>
      <c r="D11" s="228">
        <v>1.1532497165112141</v>
      </c>
      <c r="E11" s="228">
        <v>0.99579821914562749</v>
      </c>
      <c r="F11" s="228">
        <v>2.6201596751367</v>
      </c>
      <c r="G11" s="228">
        <v>1.027426728501357</v>
      </c>
      <c r="H11" s="228">
        <v>0.46696511611071162</v>
      </c>
      <c r="I11" s="228">
        <v>0.39286373494449162</v>
      </c>
      <c r="J11" s="228">
        <v>0.31681730636779559</v>
      </c>
      <c r="K11" s="228">
        <v>0.34490277485931531</v>
      </c>
      <c r="L11" s="228">
        <v>0.37832602983765112</v>
      </c>
      <c r="M11" s="228">
        <v>0.32974397103922448</v>
      </c>
      <c r="N11" s="228">
        <v>0.39039501039282642</v>
      </c>
      <c r="O11" s="228">
        <v>0.45951278924825811</v>
      </c>
      <c r="P11" s="228">
        <v>0.32803713392767347</v>
      </c>
      <c r="Q11" s="228">
        <v>0.5368051506115975</v>
      </c>
      <c r="R11" s="228">
        <v>0.52125338970384072</v>
      </c>
      <c r="S11" s="228">
        <v>0.30080322406569432</v>
      </c>
      <c r="T11" s="228">
        <v>0.30406482717111671</v>
      </c>
      <c r="U11" s="228">
        <v>0.29850641122457627</v>
      </c>
      <c r="V11" s="228">
        <v>1.031685698238785</v>
      </c>
      <c r="W11" s="228">
        <v>0.97303234769865188</v>
      </c>
      <c r="DA11" s="69" t="s">
        <v>2308</v>
      </c>
    </row>
    <row r="12" spans="1:105" ht="12" customHeight="1" x14ac:dyDescent="0.3">
      <c r="A12" s="37" t="s">
        <v>162</v>
      </c>
      <c r="B12" s="228">
        <v>6.2428361688263756</v>
      </c>
      <c r="C12" s="228">
        <v>4.8147240190320728</v>
      </c>
      <c r="D12" s="228">
        <v>6.245928506357</v>
      </c>
      <c r="E12" s="228">
        <v>25.926497212738379</v>
      </c>
      <c r="F12" s="228">
        <v>30.58650179862104</v>
      </c>
      <c r="G12" s="228">
        <v>29.760907117888031</v>
      </c>
      <c r="H12" s="228">
        <v>26.60561317805815</v>
      </c>
      <c r="I12" s="228">
        <v>26.159223310858831</v>
      </c>
      <c r="J12" s="228">
        <v>28.416044725948112</v>
      </c>
      <c r="K12" s="228">
        <v>31.36985628204808</v>
      </c>
      <c r="L12" s="228">
        <v>41.408673467722828</v>
      </c>
      <c r="M12" s="228">
        <v>33.161486028653023</v>
      </c>
      <c r="N12" s="228">
        <v>34.812309091258477</v>
      </c>
      <c r="O12" s="228">
        <v>35.991384720440202</v>
      </c>
      <c r="P12" s="228">
        <v>37.734639957741599</v>
      </c>
      <c r="Q12" s="228">
        <v>40.317802483455722</v>
      </c>
      <c r="R12" s="228">
        <v>39.560744807830829</v>
      </c>
      <c r="S12" s="228">
        <v>41.013363501034611</v>
      </c>
      <c r="T12" s="228">
        <v>44.271677956704373</v>
      </c>
      <c r="U12" s="228">
        <v>45.410664991467883</v>
      </c>
      <c r="V12" s="228">
        <v>47.21249742553767</v>
      </c>
      <c r="W12" s="228">
        <v>49.855407180641812</v>
      </c>
      <c r="DA12" s="69" t="s">
        <v>2309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2310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2311</v>
      </c>
    </row>
    <row r="15" spans="1:105" ht="12" customHeight="1" x14ac:dyDescent="0.3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2312</v>
      </c>
    </row>
    <row r="16" spans="1:105" ht="12" customHeight="1" x14ac:dyDescent="0.3">
      <c r="A16" s="57" t="s">
        <v>2149</v>
      </c>
      <c r="B16" s="263">
        <f t="shared" ref="B16:W16" si="0">B17+B23+B24</f>
        <v>40.79526542298705</v>
      </c>
      <c r="C16" s="263">
        <f t="shared" si="0"/>
        <v>37.067390402177509</v>
      </c>
      <c r="D16" s="263">
        <f t="shared" si="0"/>
        <v>39.899421527262341</v>
      </c>
      <c r="E16" s="263">
        <f t="shared" si="0"/>
        <v>107.7611631834892</v>
      </c>
      <c r="F16" s="263">
        <f t="shared" si="0"/>
        <v>126.302254221544</v>
      </c>
      <c r="G16" s="263">
        <f t="shared" si="0"/>
        <v>111.37498884357289</v>
      </c>
      <c r="H16" s="263">
        <f t="shared" si="0"/>
        <v>94.640622899267171</v>
      </c>
      <c r="I16" s="263">
        <f t="shared" si="0"/>
        <v>94.047791258651131</v>
      </c>
      <c r="J16" s="263">
        <f t="shared" si="0"/>
        <v>96.233194661815531</v>
      </c>
      <c r="K16" s="263">
        <f t="shared" si="0"/>
        <v>110.39082923676369</v>
      </c>
      <c r="L16" s="263">
        <f t="shared" si="0"/>
        <v>141.35225052887881</v>
      </c>
      <c r="M16" s="263">
        <f t="shared" si="0"/>
        <v>110.67434002588701</v>
      </c>
      <c r="N16" s="263">
        <f t="shared" si="0"/>
        <v>111.85611984581401</v>
      </c>
      <c r="O16" s="263">
        <f t="shared" si="0"/>
        <v>115.2684654399516</v>
      </c>
      <c r="P16" s="263">
        <f t="shared" si="0"/>
        <v>120.1155235130191</v>
      </c>
      <c r="Q16" s="263">
        <f t="shared" si="0"/>
        <v>129.33891845582551</v>
      </c>
      <c r="R16" s="263">
        <f t="shared" si="0"/>
        <v>126.98996946981271</v>
      </c>
      <c r="S16" s="263">
        <f t="shared" si="0"/>
        <v>131.24847293429991</v>
      </c>
      <c r="T16" s="263">
        <f t="shared" si="0"/>
        <v>141.5784141694688</v>
      </c>
      <c r="U16" s="263">
        <f t="shared" si="0"/>
        <v>145.91232731592891</v>
      </c>
      <c r="V16" s="263">
        <f t="shared" si="0"/>
        <v>152.5916752991829</v>
      </c>
      <c r="W16" s="263">
        <f t="shared" si="0"/>
        <v>157.576829342032</v>
      </c>
      <c r="DA16" s="70"/>
    </row>
    <row r="17" spans="1:105" ht="12" customHeight="1" x14ac:dyDescent="0.3">
      <c r="A17" s="60" t="s">
        <v>2150</v>
      </c>
      <c r="B17" s="331">
        <v>40.79526542298705</v>
      </c>
      <c r="C17" s="331">
        <v>37.067390402177509</v>
      </c>
      <c r="D17" s="331">
        <v>39.899421527262341</v>
      </c>
      <c r="E17" s="331">
        <v>107.7611631834892</v>
      </c>
      <c r="F17" s="331">
        <v>126.302254221544</v>
      </c>
      <c r="G17" s="331">
        <v>111.37498884357289</v>
      </c>
      <c r="H17" s="331">
        <v>94.640622899267171</v>
      </c>
      <c r="I17" s="331">
        <v>94.047791258651131</v>
      </c>
      <c r="J17" s="331">
        <v>96.233194661815531</v>
      </c>
      <c r="K17" s="331">
        <v>110.39082923676369</v>
      </c>
      <c r="L17" s="331">
        <v>141.35225052887881</v>
      </c>
      <c r="M17" s="331">
        <v>110.67434002588701</v>
      </c>
      <c r="N17" s="331">
        <v>111.85611984581401</v>
      </c>
      <c r="O17" s="331">
        <v>115.2684654399516</v>
      </c>
      <c r="P17" s="331">
        <v>120.1155235130191</v>
      </c>
      <c r="Q17" s="331">
        <v>129.33891845582551</v>
      </c>
      <c r="R17" s="331">
        <v>126.98996946981271</v>
      </c>
      <c r="S17" s="331">
        <v>131.24847293429991</v>
      </c>
      <c r="T17" s="331">
        <v>141.5784141694688</v>
      </c>
      <c r="U17" s="331">
        <v>145.91232731592891</v>
      </c>
      <c r="V17" s="331">
        <v>152.5916752991829</v>
      </c>
      <c r="W17" s="331">
        <v>157.576829342032</v>
      </c>
      <c r="DA17" s="72" t="s">
        <v>2313</v>
      </c>
    </row>
    <row r="18" spans="1:105" ht="12" customHeight="1" x14ac:dyDescent="0.3">
      <c r="A18" s="59" t="s">
        <v>30</v>
      </c>
      <c r="B18" s="232">
        <v>6.7934470173353354</v>
      </c>
      <c r="C18" s="232">
        <v>7.3678379798940137</v>
      </c>
      <c r="D18" s="232">
        <v>5.6409623753204921</v>
      </c>
      <c r="E18" s="232">
        <v>12.75539054895647</v>
      </c>
      <c r="F18" s="232">
        <v>15.96769291863119</v>
      </c>
      <c r="G18" s="232">
        <v>6.1849418704160204</v>
      </c>
      <c r="H18" s="232">
        <v>4.3248336133466454</v>
      </c>
      <c r="I18" s="232">
        <v>7.9027409193902134</v>
      </c>
      <c r="J18" s="232">
        <v>8.5436074948442524</v>
      </c>
      <c r="K18" s="232">
        <v>14.78618867198351</v>
      </c>
      <c r="L18" s="232">
        <v>11.30363120056832</v>
      </c>
      <c r="M18" s="232">
        <v>7.5915569420079869</v>
      </c>
      <c r="N18" s="232">
        <v>7.5578736457020321</v>
      </c>
      <c r="O18" s="232">
        <v>6.790773172745082</v>
      </c>
      <c r="P18" s="232">
        <v>6.3459870750033716</v>
      </c>
      <c r="Q18" s="232">
        <v>6.8730137322854441</v>
      </c>
      <c r="R18" s="232">
        <v>6.1578804194053474</v>
      </c>
      <c r="S18" s="232">
        <v>6.7245175921705904</v>
      </c>
      <c r="T18" s="232">
        <v>7.6197775534976024</v>
      </c>
      <c r="U18" s="232">
        <v>8.6012413719714544</v>
      </c>
      <c r="V18" s="232">
        <v>6.7962105210088826</v>
      </c>
      <c r="W18" s="232">
        <v>4.6466081757475068</v>
      </c>
      <c r="DA18" s="71" t="s">
        <v>2314</v>
      </c>
    </row>
    <row r="19" spans="1:105" ht="12" customHeight="1" x14ac:dyDescent="0.3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0.33356103400983272</v>
      </c>
      <c r="K19" s="232">
        <v>0.35330297104887759</v>
      </c>
      <c r="L19" s="232">
        <v>0.3911276898255252</v>
      </c>
      <c r="M19" s="232">
        <v>0.35217487002307901</v>
      </c>
      <c r="N19" s="232">
        <v>0.1790273189995191</v>
      </c>
      <c r="O19" s="232">
        <v>0.1815099511859366</v>
      </c>
      <c r="P19" s="232">
        <v>0.18290402309087639</v>
      </c>
      <c r="Q19" s="232">
        <v>0.18775525230607301</v>
      </c>
      <c r="R19" s="232">
        <v>0.18354535026561991</v>
      </c>
      <c r="S19" s="232">
        <v>0.18427174940611921</v>
      </c>
      <c r="T19" s="232">
        <v>0.27865136444448457</v>
      </c>
      <c r="U19" s="232">
        <v>0.13063797257006879</v>
      </c>
      <c r="V19" s="232">
        <v>0.16188503134679821</v>
      </c>
      <c r="W19" s="232">
        <v>0.160804991593758</v>
      </c>
      <c r="DA19" s="71" t="s">
        <v>2315</v>
      </c>
    </row>
    <row r="20" spans="1:105" ht="12" customHeight="1" x14ac:dyDescent="0.3">
      <c r="A20" s="59" t="s">
        <v>160</v>
      </c>
      <c r="B20" s="232">
        <v>2.688335982053137</v>
      </c>
      <c r="C20" s="232">
        <v>2.6072004120351981</v>
      </c>
      <c r="D20" s="232">
        <v>2.811731965415563</v>
      </c>
      <c r="E20" s="232">
        <v>2.3874448491638862</v>
      </c>
      <c r="F20" s="232">
        <v>6.4544946249507928</v>
      </c>
      <c r="G20" s="232">
        <v>2.65783303683317</v>
      </c>
      <c r="H20" s="232">
        <v>1.261858093015658</v>
      </c>
      <c r="I20" s="232">
        <v>1.059934211328442</v>
      </c>
      <c r="J20" s="232">
        <v>0.88867840885035521</v>
      </c>
      <c r="K20" s="232">
        <v>0.93956593485122497</v>
      </c>
      <c r="L20" s="232">
        <v>1.037904270831489</v>
      </c>
      <c r="M20" s="232">
        <v>0.937485487622856</v>
      </c>
      <c r="N20" s="232">
        <v>1.1440850049216751</v>
      </c>
      <c r="O20" s="232">
        <v>1.353016548435261</v>
      </c>
      <c r="P20" s="232">
        <v>0.97388439959790907</v>
      </c>
      <c r="Q20" s="232">
        <v>1.5987679876154599</v>
      </c>
      <c r="R20" s="232">
        <v>1.563903349402914</v>
      </c>
      <c r="S20" s="232">
        <v>0.90272566211276173</v>
      </c>
      <c r="T20" s="232">
        <v>0.90984480210917562</v>
      </c>
      <c r="U20" s="232">
        <v>0.89417491941065763</v>
      </c>
      <c r="V20" s="232">
        <v>3.1057113318183731</v>
      </c>
      <c r="W20" s="232">
        <v>2.9172789582334482</v>
      </c>
      <c r="DA20" s="71" t="s">
        <v>2316</v>
      </c>
    </row>
    <row r="21" spans="1:105" ht="12" customHeight="1" x14ac:dyDescent="0.3">
      <c r="A21" s="59" t="s">
        <v>70</v>
      </c>
      <c r="B21" s="232">
        <v>16.18186964647041</v>
      </c>
      <c r="C21" s="232">
        <v>15.566372105547581</v>
      </c>
      <c r="D21" s="232">
        <v>16.218562302903269</v>
      </c>
      <c r="E21" s="232">
        <v>30.459065961702109</v>
      </c>
      <c r="F21" s="232">
        <v>28.533356579102271</v>
      </c>
      <c r="G21" s="232">
        <v>25.544220583820831</v>
      </c>
      <c r="H21" s="232">
        <v>17.158821365435259</v>
      </c>
      <c r="I21" s="232">
        <v>14.50834035890569</v>
      </c>
      <c r="J21" s="232">
        <v>6.7598162688691286</v>
      </c>
      <c r="K21" s="232">
        <v>8.8556649174557709</v>
      </c>
      <c r="L21" s="232">
        <v>15.01852465447158</v>
      </c>
      <c r="M21" s="232">
        <v>7.5126668868382263</v>
      </c>
      <c r="N21" s="232">
        <v>0.95477050645647898</v>
      </c>
      <c r="O21" s="232">
        <v>0.96801063094260442</v>
      </c>
      <c r="P21" s="232">
        <v>0.58525667835226114</v>
      </c>
      <c r="Q21" s="232">
        <v>0.60077965181359794</v>
      </c>
      <c r="R21" s="232">
        <v>0.39153919893125738</v>
      </c>
      <c r="S21" s="232">
        <v>0.35378341697220872</v>
      </c>
      <c r="T21" s="232">
        <v>0.2972186573467886</v>
      </c>
      <c r="U21" s="232">
        <v>0.2587835834788898</v>
      </c>
      <c r="V21" s="232">
        <v>0.40281181274034089</v>
      </c>
      <c r="W21" s="232">
        <v>0.3790691666265989</v>
      </c>
      <c r="DA21" s="71" t="s">
        <v>2317</v>
      </c>
    </row>
    <row r="22" spans="1:105" ht="12" customHeight="1" x14ac:dyDescent="0.3">
      <c r="A22" s="59" t="s">
        <v>162</v>
      </c>
      <c r="B22" s="232">
        <v>15.13161277712817</v>
      </c>
      <c r="C22" s="232">
        <v>11.525979904700719</v>
      </c>
      <c r="D22" s="232">
        <v>15.228164883623011</v>
      </c>
      <c r="E22" s="232">
        <v>62.159261823666711</v>
      </c>
      <c r="F22" s="232">
        <v>75.346710098859702</v>
      </c>
      <c r="G22" s="232">
        <v>76.987993352502926</v>
      </c>
      <c r="H22" s="232">
        <v>71.895109827469611</v>
      </c>
      <c r="I22" s="232">
        <v>70.576775769026781</v>
      </c>
      <c r="J22" s="232">
        <v>79.707531455241963</v>
      </c>
      <c r="K22" s="232">
        <v>85.456106741424293</v>
      </c>
      <c r="L22" s="232">
        <v>113.6010627131819</v>
      </c>
      <c r="M22" s="232">
        <v>94.280455839394861</v>
      </c>
      <c r="N22" s="232">
        <v>102.0203633697342</v>
      </c>
      <c r="O22" s="232">
        <v>105.9751551366427</v>
      </c>
      <c r="P22" s="232">
        <v>112.02749133697461</v>
      </c>
      <c r="Q22" s="232">
        <v>120.0786018318049</v>
      </c>
      <c r="R22" s="232">
        <v>118.6931011518076</v>
      </c>
      <c r="S22" s="232">
        <v>123.0831745136382</v>
      </c>
      <c r="T22" s="232">
        <v>132.47292179207071</v>
      </c>
      <c r="U22" s="232">
        <v>136.02748946849789</v>
      </c>
      <c r="V22" s="232">
        <v>142.1250566022685</v>
      </c>
      <c r="W22" s="232">
        <v>149.47306804983069</v>
      </c>
      <c r="DA22" s="71" t="s">
        <v>2318</v>
      </c>
    </row>
    <row r="23" spans="1:105" ht="12" customHeight="1" x14ac:dyDescent="0.3">
      <c r="A23" s="60" t="s">
        <v>2157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2319</v>
      </c>
    </row>
    <row r="24" spans="1:105" ht="12" customHeight="1" x14ac:dyDescent="0.3">
      <c r="A24" s="60" t="s">
        <v>2159</v>
      </c>
      <c r="B24" s="331">
        <v>0</v>
      </c>
      <c r="C24" s="331">
        <v>0</v>
      </c>
      <c r="D24" s="331">
        <v>0</v>
      </c>
      <c r="E24" s="331">
        <v>0</v>
      </c>
      <c r="F24" s="331">
        <v>0</v>
      </c>
      <c r="G24" s="331">
        <v>0</v>
      </c>
      <c r="H24" s="331">
        <v>0</v>
      </c>
      <c r="I24" s="331">
        <v>0</v>
      </c>
      <c r="J24" s="331">
        <v>0</v>
      </c>
      <c r="K24" s="331">
        <v>0</v>
      </c>
      <c r="L24" s="331">
        <v>0</v>
      </c>
      <c r="M24" s="331">
        <v>0</v>
      </c>
      <c r="N24" s="331">
        <v>0</v>
      </c>
      <c r="O24" s="331">
        <v>0</v>
      </c>
      <c r="P24" s="331">
        <v>0</v>
      </c>
      <c r="Q24" s="331">
        <v>0</v>
      </c>
      <c r="R24" s="331">
        <v>0</v>
      </c>
      <c r="S24" s="331">
        <v>0</v>
      </c>
      <c r="T24" s="331">
        <v>0</v>
      </c>
      <c r="U24" s="331">
        <v>0</v>
      </c>
      <c r="V24" s="331">
        <v>0</v>
      </c>
      <c r="W24" s="331">
        <v>0</v>
      </c>
      <c r="DA24" s="72" t="s">
        <v>2320</v>
      </c>
    </row>
    <row r="25" spans="1:105" ht="12" customHeight="1" x14ac:dyDescent="0.3">
      <c r="A25" s="57" t="s">
        <v>2161</v>
      </c>
      <c r="B25" s="263">
        <f t="shared" ref="B25:W25" si="1">B26+B32+B33</f>
        <v>33.996054519155877</v>
      </c>
      <c r="C25" s="263">
        <f t="shared" si="1"/>
        <v>30.889492001814581</v>
      </c>
      <c r="D25" s="263">
        <f t="shared" si="1"/>
        <v>33.249517939385292</v>
      </c>
      <c r="E25" s="263">
        <f t="shared" si="1"/>
        <v>89.800969319574335</v>
      </c>
      <c r="F25" s="263">
        <f t="shared" si="1"/>
        <v>105.2518785179533</v>
      </c>
      <c r="G25" s="263">
        <f t="shared" si="1"/>
        <v>92.81249070297747</v>
      </c>
      <c r="H25" s="263">
        <f t="shared" si="1"/>
        <v>78.867185749389321</v>
      </c>
      <c r="I25" s="263">
        <f t="shared" si="1"/>
        <v>78.373159382209309</v>
      </c>
      <c r="J25" s="263">
        <f t="shared" si="1"/>
        <v>80.194328884846286</v>
      </c>
      <c r="K25" s="263">
        <f t="shared" si="1"/>
        <v>91.992357697303078</v>
      </c>
      <c r="L25" s="263">
        <f t="shared" si="1"/>
        <v>117.79354210739901</v>
      </c>
      <c r="M25" s="263">
        <f t="shared" si="1"/>
        <v>92.2286166882392</v>
      </c>
      <c r="N25" s="263">
        <f t="shared" si="1"/>
        <v>93.213433204844961</v>
      </c>
      <c r="O25" s="263">
        <f t="shared" si="1"/>
        <v>96.057054533293012</v>
      </c>
      <c r="P25" s="263">
        <f t="shared" si="1"/>
        <v>100.0962695941825</v>
      </c>
      <c r="Q25" s="263">
        <f t="shared" si="1"/>
        <v>107.78243204652129</v>
      </c>
      <c r="R25" s="263">
        <f t="shared" si="1"/>
        <v>105.8249745581773</v>
      </c>
      <c r="S25" s="263">
        <f t="shared" si="1"/>
        <v>109.3737274452499</v>
      </c>
      <c r="T25" s="263">
        <f t="shared" si="1"/>
        <v>117.9820118078907</v>
      </c>
      <c r="U25" s="263">
        <f t="shared" si="1"/>
        <v>121.5936060966075</v>
      </c>
      <c r="V25" s="263">
        <f t="shared" si="1"/>
        <v>127.15972941598569</v>
      </c>
      <c r="W25" s="263">
        <f t="shared" si="1"/>
        <v>131.31402445169331</v>
      </c>
      <c r="DA25" s="70"/>
    </row>
    <row r="26" spans="1:105" ht="12" customHeight="1" x14ac:dyDescent="0.3">
      <c r="A26" s="60" t="s">
        <v>2162</v>
      </c>
      <c r="B26" s="331">
        <v>33.996054519155877</v>
      </c>
      <c r="C26" s="331">
        <v>30.889492001814581</v>
      </c>
      <c r="D26" s="331">
        <v>33.249517939385292</v>
      </c>
      <c r="E26" s="331">
        <v>89.800969319574335</v>
      </c>
      <c r="F26" s="331">
        <v>105.2518785179533</v>
      </c>
      <c r="G26" s="331">
        <v>92.81249070297747</v>
      </c>
      <c r="H26" s="331">
        <v>78.867185749389321</v>
      </c>
      <c r="I26" s="331">
        <v>78.373159382209309</v>
      </c>
      <c r="J26" s="331">
        <v>80.194328884846286</v>
      </c>
      <c r="K26" s="331">
        <v>91.992357697303078</v>
      </c>
      <c r="L26" s="331">
        <v>117.79354210739901</v>
      </c>
      <c r="M26" s="331">
        <v>92.2286166882392</v>
      </c>
      <c r="N26" s="331">
        <v>93.213433204844961</v>
      </c>
      <c r="O26" s="331">
        <v>96.057054533293012</v>
      </c>
      <c r="P26" s="331">
        <v>100.0962695941825</v>
      </c>
      <c r="Q26" s="331">
        <v>107.78243204652129</v>
      </c>
      <c r="R26" s="331">
        <v>105.8249745581773</v>
      </c>
      <c r="S26" s="331">
        <v>109.3737274452499</v>
      </c>
      <c r="T26" s="331">
        <v>117.9820118078907</v>
      </c>
      <c r="U26" s="331">
        <v>121.5936060966075</v>
      </c>
      <c r="V26" s="331">
        <v>127.15972941598569</v>
      </c>
      <c r="W26" s="331">
        <v>131.31402445169331</v>
      </c>
      <c r="DA26" s="72" t="s">
        <v>2321</v>
      </c>
    </row>
    <row r="27" spans="1:105" ht="12" customHeight="1" x14ac:dyDescent="0.3">
      <c r="A27" s="59" t="s">
        <v>30</v>
      </c>
      <c r="B27" s="232">
        <v>5.6612058477794447</v>
      </c>
      <c r="C27" s="232">
        <v>6.1398649832450074</v>
      </c>
      <c r="D27" s="232">
        <v>4.700801979433745</v>
      </c>
      <c r="E27" s="232">
        <v>10.629492124130399</v>
      </c>
      <c r="F27" s="232">
        <v>13.306410765526</v>
      </c>
      <c r="G27" s="232">
        <v>5.1541182253466857</v>
      </c>
      <c r="H27" s="232">
        <v>3.6040280111222049</v>
      </c>
      <c r="I27" s="232">
        <v>6.5856174328251766</v>
      </c>
      <c r="J27" s="232">
        <v>7.1196729123702136</v>
      </c>
      <c r="K27" s="232">
        <v>12.3218238933196</v>
      </c>
      <c r="L27" s="232">
        <v>9.4196926671402696</v>
      </c>
      <c r="M27" s="232">
        <v>6.3262974516733239</v>
      </c>
      <c r="N27" s="232">
        <v>6.2982280380850284</v>
      </c>
      <c r="O27" s="232">
        <v>5.6589776439542341</v>
      </c>
      <c r="P27" s="232">
        <v>5.288322562502807</v>
      </c>
      <c r="Q27" s="232">
        <v>5.7275114435712062</v>
      </c>
      <c r="R27" s="232">
        <v>5.1315670161711244</v>
      </c>
      <c r="S27" s="232">
        <v>5.6037646601421587</v>
      </c>
      <c r="T27" s="232">
        <v>6.3498146279146699</v>
      </c>
      <c r="U27" s="232">
        <v>7.1677011433095501</v>
      </c>
      <c r="V27" s="232">
        <v>5.663508767507401</v>
      </c>
      <c r="W27" s="232">
        <v>3.8721734797895899</v>
      </c>
      <c r="DA27" s="71" t="s">
        <v>2322</v>
      </c>
    </row>
    <row r="28" spans="1:105" ht="12" customHeight="1" x14ac:dyDescent="0.3">
      <c r="A28" s="59" t="s">
        <v>33</v>
      </c>
      <c r="B28" s="232">
        <v>0</v>
      </c>
      <c r="C28" s="232">
        <v>0</v>
      </c>
      <c r="D28" s="232">
        <v>0</v>
      </c>
      <c r="E28" s="232">
        <v>0</v>
      </c>
      <c r="F28" s="232">
        <v>0</v>
      </c>
      <c r="G28" s="232">
        <v>0</v>
      </c>
      <c r="H28" s="232">
        <v>0</v>
      </c>
      <c r="I28" s="232">
        <v>0</v>
      </c>
      <c r="J28" s="232">
        <v>0.27796752834152738</v>
      </c>
      <c r="K28" s="232">
        <v>0.29441914254073143</v>
      </c>
      <c r="L28" s="232">
        <v>0.32593974152127092</v>
      </c>
      <c r="M28" s="232">
        <v>0.29347905835256582</v>
      </c>
      <c r="N28" s="232">
        <v>0.14918943249959921</v>
      </c>
      <c r="O28" s="232">
        <v>0.15125829265494711</v>
      </c>
      <c r="P28" s="232">
        <v>0.15242001924239701</v>
      </c>
      <c r="Q28" s="232">
        <v>0.15646271025506089</v>
      </c>
      <c r="R28" s="232">
        <v>0.15295445855468329</v>
      </c>
      <c r="S28" s="232">
        <v>0.15355979117176599</v>
      </c>
      <c r="T28" s="232">
        <v>0.2322094703704039</v>
      </c>
      <c r="U28" s="232">
        <v>0.10886497714172411</v>
      </c>
      <c r="V28" s="232">
        <v>0.13490419278899851</v>
      </c>
      <c r="W28" s="232">
        <v>0.13400415966146501</v>
      </c>
      <c r="DA28" s="71" t="s">
        <v>2323</v>
      </c>
    </row>
    <row r="29" spans="1:105" ht="12" customHeight="1" x14ac:dyDescent="0.3">
      <c r="A29" s="59" t="s">
        <v>160</v>
      </c>
      <c r="B29" s="232">
        <v>2.2402799850442809</v>
      </c>
      <c r="C29" s="232">
        <v>2.1726670100293299</v>
      </c>
      <c r="D29" s="232">
        <v>2.3431099711796359</v>
      </c>
      <c r="E29" s="232">
        <v>1.989537374303239</v>
      </c>
      <c r="F29" s="232">
        <v>5.3787455207923278</v>
      </c>
      <c r="G29" s="232">
        <v>2.2148608640276408</v>
      </c>
      <c r="H29" s="232">
        <v>1.051548410846382</v>
      </c>
      <c r="I29" s="232">
        <v>0.88327850944036868</v>
      </c>
      <c r="J29" s="232">
        <v>0.74056534070862945</v>
      </c>
      <c r="K29" s="232">
        <v>0.78297161237602064</v>
      </c>
      <c r="L29" s="232">
        <v>0.8649202256929075</v>
      </c>
      <c r="M29" s="232">
        <v>0.78123790635238011</v>
      </c>
      <c r="N29" s="232">
        <v>0.95340417076806216</v>
      </c>
      <c r="O29" s="232">
        <v>1.127513790362717</v>
      </c>
      <c r="P29" s="232">
        <v>0.81157033299825732</v>
      </c>
      <c r="Q29" s="232">
        <v>1.3323066563462169</v>
      </c>
      <c r="R29" s="232">
        <v>1.303252791169095</v>
      </c>
      <c r="S29" s="232">
        <v>0.75227138509396818</v>
      </c>
      <c r="T29" s="232">
        <v>0.75820400175764635</v>
      </c>
      <c r="U29" s="232">
        <v>0.74514576617554817</v>
      </c>
      <c r="V29" s="232">
        <v>2.5880927765153112</v>
      </c>
      <c r="W29" s="232">
        <v>2.4310657985278739</v>
      </c>
      <c r="DA29" s="71" t="s">
        <v>2324</v>
      </c>
    </row>
    <row r="30" spans="1:105" ht="12" customHeight="1" x14ac:dyDescent="0.3">
      <c r="A30" s="59" t="s">
        <v>70</v>
      </c>
      <c r="B30" s="232">
        <v>13.484891372058669</v>
      </c>
      <c r="C30" s="232">
        <v>12.971976754622981</v>
      </c>
      <c r="D30" s="232">
        <v>13.51546858575273</v>
      </c>
      <c r="E30" s="232">
        <v>25.382554968085099</v>
      </c>
      <c r="F30" s="232">
        <v>23.777797149251899</v>
      </c>
      <c r="G30" s="232">
        <v>21.286850486517359</v>
      </c>
      <c r="H30" s="232">
        <v>14.299017804529379</v>
      </c>
      <c r="I30" s="232">
        <v>12.09028363242142</v>
      </c>
      <c r="J30" s="232">
        <v>5.6331802240576083</v>
      </c>
      <c r="K30" s="232">
        <v>7.3797207645464784</v>
      </c>
      <c r="L30" s="232">
        <v>12.51543721205964</v>
      </c>
      <c r="M30" s="232">
        <v>6.2605557390318571</v>
      </c>
      <c r="N30" s="232">
        <v>0.79564208871373243</v>
      </c>
      <c r="O30" s="232">
        <v>0.8066755257855035</v>
      </c>
      <c r="P30" s="232">
        <v>0.48771389862688402</v>
      </c>
      <c r="Q30" s="232">
        <v>0.50064970984466495</v>
      </c>
      <c r="R30" s="232">
        <v>0.32628266577604792</v>
      </c>
      <c r="S30" s="232">
        <v>0.29481951414350732</v>
      </c>
      <c r="T30" s="232">
        <v>0.24768221445565711</v>
      </c>
      <c r="U30" s="232">
        <v>0.21565298623240819</v>
      </c>
      <c r="V30" s="232">
        <v>0.3356765106169507</v>
      </c>
      <c r="W30" s="232">
        <v>0.31589097218883239</v>
      </c>
      <c r="DA30" s="71" t="s">
        <v>2325</v>
      </c>
    </row>
    <row r="31" spans="1:105" ht="12" customHeight="1" x14ac:dyDescent="0.3">
      <c r="A31" s="59" t="s">
        <v>162</v>
      </c>
      <c r="B31" s="232">
        <v>12.609677314273471</v>
      </c>
      <c r="C31" s="232">
        <v>9.604983253917263</v>
      </c>
      <c r="D31" s="232">
        <v>12.690137403019181</v>
      </c>
      <c r="E31" s="232">
        <v>51.799384853055592</v>
      </c>
      <c r="F31" s="232">
        <v>62.788925082383088</v>
      </c>
      <c r="G31" s="232">
        <v>64.156661127085783</v>
      </c>
      <c r="H31" s="232">
        <v>59.912591522891347</v>
      </c>
      <c r="I31" s="232">
        <v>58.813979807522337</v>
      </c>
      <c r="J31" s="232">
        <v>66.422942879368307</v>
      </c>
      <c r="K31" s="232">
        <v>71.213422284520249</v>
      </c>
      <c r="L31" s="232">
        <v>94.667552260984863</v>
      </c>
      <c r="M31" s="232">
        <v>78.567046532829067</v>
      </c>
      <c r="N31" s="232">
        <v>85.016969474778534</v>
      </c>
      <c r="O31" s="232">
        <v>88.312629280535617</v>
      </c>
      <c r="P31" s="232">
        <v>93.356242780812195</v>
      </c>
      <c r="Q31" s="232">
        <v>100.06550152650421</v>
      </c>
      <c r="R31" s="232">
        <v>98.910917626506361</v>
      </c>
      <c r="S31" s="232">
        <v>102.5693120946985</v>
      </c>
      <c r="T31" s="232">
        <v>110.3941014933923</v>
      </c>
      <c r="U31" s="232">
        <v>113.3562412237483</v>
      </c>
      <c r="V31" s="232">
        <v>118.4375471685571</v>
      </c>
      <c r="W31" s="232">
        <v>124.5608900415256</v>
      </c>
      <c r="DA31" s="71" t="s">
        <v>2326</v>
      </c>
    </row>
    <row r="32" spans="1:105" ht="12" customHeight="1" x14ac:dyDescent="0.3">
      <c r="A32" s="60" t="s">
        <v>2169</v>
      </c>
      <c r="B32" s="331">
        <v>0</v>
      </c>
      <c r="C32" s="331">
        <v>0</v>
      </c>
      <c r="D32" s="331">
        <v>0</v>
      </c>
      <c r="E32" s="331">
        <v>0</v>
      </c>
      <c r="F32" s="331">
        <v>0</v>
      </c>
      <c r="G32" s="331">
        <v>0</v>
      </c>
      <c r="H32" s="331">
        <v>0</v>
      </c>
      <c r="I32" s="331">
        <v>0</v>
      </c>
      <c r="J32" s="331">
        <v>0</v>
      </c>
      <c r="K32" s="331">
        <v>0</v>
      </c>
      <c r="L32" s="331">
        <v>0</v>
      </c>
      <c r="M32" s="331">
        <v>0</v>
      </c>
      <c r="N32" s="331">
        <v>0</v>
      </c>
      <c r="O32" s="331">
        <v>0</v>
      </c>
      <c r="P32" s="331">
        <v>0</v>
      </c>
      <c r="Q32" s="331">
        <v>0</v>
      </c>
      <c r="R32" s="331">
        <v>0</v>
      </c>
      <c r="S32" s="331">
        <v>0</v>
      </c>
      <c r="T32" s="331">
        <v>0</v>
      </c>
      <c r="U32" s="331">
        <v>0</v>
      </c>
      <c r="V32" s="331">
        <v>0</v>
      </c>
      <c r="W32" s="331">
        <v>0</v>
      </c>
      <c r="DA32" s="72" t="s">
        <v>2327</v>
      </c>
    </row>
    <row r="33" spans="1:105" ht="12" customHeight="1" x14ac:dyDescent="0.3">
      <c r="A33" s="60" t="s">
        <v>2171</v>
      </c>
      <c r="B33" s="331">
        <v>0</v>
      </c>
      <c r="C33" s="331">
        <v>0</v>
      </c>
      <c r="D33" s="331">
        <v>0</v>
      </c>
      <c r="E33" s="331">
        <v>0</v>
      </c>
      <c r="F33" s="331">
        <v>0</v>
      </c>
      <c r="G33" s="331">
        <v>0</v>
      </c>
      <c r="H33" s="331">
        <v>0</v>
      </c>
      <c r="I33" s="331">
        <v>0</v>
      </c>
      <c r="J33" s="331">
        <v>0</v>
      </c>
      <c r="K33" s="331">
        <v>0</v>
      </c>
      <c r="L33" s="331">
        <v>0</v>
      </c>
      <c r="M33" s="331">
        <v>0</v>
      </c>
      <c r="N33" s="331">
        <v>0</v>
      </c>
      <c r="O33" s="331">
        <v>0</v>
      </c>
      <c r="P33" s="331">
        <v>0</v>
      </c>
      <c r="Q33" s="331">
        <v>0</v>
      </c>
      <c r="R33" s="331">
        <v>0</v>
      </c>
      <c r="S33" s="331">
        <v>0</v>
      </c>
      <c r="T33" s="331">
        <v>0</v>
      </c>
      <c r="U33" s="331">
        <v>0</v>
      </c>
      <c r="V33" s="331">
        <v>0</v>
      </c>
      <c r="W33" s="331">
        <v>0</v>
      </c>
      <c r="DA33" s="72" t="s">
        <v>2328</v>
      </c>
    </row>
    <row r="34" spans="1:105" ht="12" customHeight="1" x14ac:dyDescent="0.3">
      <c r="A34" s="57" t="s">
        <v>2173</v>
      </c>
      <c r="B34" s="263">
        <v>862.27373723159576</v>
      </c>
      <c r="C34" s="263">
        <v>848.21824810892952</v>
      </c>
      <c r="D34" s="263">
        <v>841.28940537500932</v>
      </c>
      <c r="E34" s="263">
        <v>1374.1210918612751</v>
      </c>
      <c r="F34" s="263">
        <v>1494.2933026084081</v>
      </c>
      <c r="G34" s="263">
        <v>1365.00038358184</v>
      </c>
      <c r="H34" s="263">
        <v>1231.9695330690711</v>
      </c>
      <c r="I34" s="263">
        <v>1252.01833869794</v>
      </c>
      <c r="J34" s="263">
        <v>1273.334411279614</v>
      </c>
      <c r="K34" s="263">
        <v>1368.997349615403</v>
      </c>
      <c r="L34" s="263">
        <v>1557.5118549920271</v>
      </c>
      <c r="M34" s="263">
        <v>1371.824579210921</v>
      </c>
      <c r="N34" s="263">
        <v>1360.1513270470509</v>
      </c>
      <c r="O34" s="263">
        <v>1379.4415203247979</v>
      </c>
      <c r="P34" s="263">
        <v>1424.638819280904</v>
      </c>
      <c r="Q34" s="263">
        <v>1490.2602118321061</v>
      </c>
      <c r="R34" s="263">
        <v>1502.2084920204941</v>
      </c>
      <c r="S34" s="263">
        <v>1545.7329184291691</v>
      </c>
      <c r="T34" s="263">
        <v>1652.6703556411551</v>
      </c>
      <c r="U34" s="263">
        <v>1694.5580167713949</v>
      </c>
      <c r="V34" s="263">
        <v>1669.0077028057381</v>
      </c>
      <c r="W34" s="263">
        <v>1734.7553650902421</v>
      </c>
      <c r="DA34" s="70" t="s">
        <v>2329</v>
      </c>
    </row>
    <row r="35" spans="1:105" ht="12" customHeight="1" x14ac:dyDescent="0.3">
      <c r="A35" s="64" t="s">
        <v>30</v>
      </c>
      <c r="B35" s="231">
        <v>143.59046050039561</v>
      </c>
      <c r="C35" s="231">
        <v>168.5992608556821</v>
      </c>
      <c r="D35" s="231">
        <v>118.9411199667034</v>
      </c>
      <c r="E35" s="231">
        <v>162.6509093856418</v>
      </c>
      <c r="F35" s="231">
        <v>188.91520767764979</v>
      </c>
      <c r="G35" s="231">
        <v>75.802010067150093</v>
      </c>
      <c r="H35" s="231">
        <v>56.297846358292972</v>
      </c>
      <c r="I35" s="231">
        <v>105.2058365713614</v>
      </c>
      <c r="J35" s="231">
        <v>113.0469528511688</v>
      </c>
      <c r="K35" s="231">
        <v>183.36897406073109</v>
      </c>
      <c r="L35" s="231">
        <v>124.55082627599231</v>
      </c>
      <c r="M35" s="231">
        <v>94.098455026611617</v>
      </c>
      <c r="N35" s="231">
        <v>91.90245364335567</v>
      </c>
      <c r="O35" s="231">
        <v>81.266584350186022</v>
      </c>
      <c r="P35" s="231">
        <v>75.267036843283421</v>
      </c>
      <c r="Q35" s="231">
        <v>79.191777872326455</v>
      </c>
      <c r="R35" s="231">
        <v>72.842420656144924</v>
      </c>
      <c r="S35" s="231">
        <v>79.195650588462797</v>
      </c>
      <c r="T35" s="231">
        <v>88.947037252244016</v>
      </c>
      <c r="U35" s="231">
        <v>99.890823408646057</v>
      </c>
      <c r="V35" s="231">
        <v>74.335167283624159</v>
      </c>
      <c r="W35" s="231">
        <v>51.154275003552527</v>
      </c>
      <c r="DA35" s="73" t="s">
        <v>2330</v>
      </c>
    </row>
    <row r="36" spans="1:105" ht="12" customHeight="1" x14ac:dyDescent="0.3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2331</v>
      </c>
    </row>
    <row r="37" spans="1:105" ht="12" customHeight="1" x14ac:dyDescent="0.3">
      <c r="A37" s="64" t="s">
        <v>33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4.4135991157660346</v>
      </c>
      <c r="K37" s="231">
        <v>4.3814403272557598</v>
      </c>
      <c r="L37" s="231">
        <v>4.3097015536688703</v>
      </c>
      <c r="M37" s="231">
        <v>4.3652588555311658</v>
      </c>
      <c r="N37" s="231">
        <v>2.1769416447712082</v>
      </c>
      <c r="O37" s="231">
        <v>2.1721670542100111</v>
      </c>
      <c r="P37" s="231">
        <v>2.169346341563176</v>
      </c>
      <c r="Q37" s="231">
        <v>2.1633409759012578</v>
      </c>
      <c r="R37" s="231">
        <v>2.1711833785201748</v>
      </c>
      <c r="S37" s="231">
        <v>2.1701959849555839</v>
      </c>
      <c r="T37" s="231">
        <v>3.2527476188928088</v>
      </c>
      <c r="U37" s="231">
        <v>1.517168753220242</v>
      </c>
      <c r="V37" s="231">
        <v>1.7706559925828489</v>
      </c>
      <c r="W37" s="231">
        <v>1.7702940404713039</v>
      </c>
      <c r="DA37" s="73" t="s">
        <v>2332</v>
      </c>
    </row>
    <row r="38" spans="1:105" ht="12" customHeight="1" x14ac:dyDescent="0.3">
      <c r="A38" s="64" t="s">
        <v>160</v>
      </c>
      <c r="B38" s="231">
        <v>56.822317250397248</v>
      </c>
      <c r="C38" s="231">
        <v>59.660929511656732</v>
      </c>
      <c r="D38" s="231">
        <v>59.286080417032807</v>
      </c>
      <c r="E38" s="231">
        <v>30.443605339574749</v>
      </c>
      <c r="F38" s="231">
        <v>76.363705059990622</v>
      </c>
      <c r="G38" s="231">
        <v>32.574127750254931</v>
      </c>
      <c r="H38" s="231">
        <v>16.426040721504648</v>
      </c>
      <c r="I38" s="231">
        <v>14.11045440447254</v>
      </c>
      <c r="J38" s="231">
        <v>11.75877827320404</v>
      </c>
      <c r="K38" s="231">
        <v>11.651903364558461</v>
      </c>
      <c r="L38" s="231">
        <v>11.436310353167199</v>
      </c>
      <c r="M38" s="231">
        <v>11.62026928982594</v>
      </c>
      <c r="N38" s="231">
        <v>13.91187840096603</v>
      </c>
      <c r="O38" s="231">
        <v>16.191828332879471</v>
      </c>
      <c r="P38" s="231">
        <v>11.55082607627212</v>
      </c>
      <c r="Q38" s="231">
        <v>18.421217282004349</v>
      </c>
      <c r="R38" s="231">
        <v>18.499629399065508</v>
      </c>
      <c r="S38" s="231">
        <v>10.63153529364838</v>
      </c>
      <c r="T38" s="231">
        <v>10.620782422948571</v>
      </c>
      <c r="U38" s="231">
        <v>10.384532314411461</v>
      </c>
      <c r="V38" s="231">
        <v>33.969455577002179</v>
      </c>
      <c r="W38" s="231">
        <v>32.116176885851573</v>
      </c>
      <c r="DA38" s="73" t="s">
        <v>2333</v>
      </c>
    </row>
    <row r="39" spans="1:105" ht="12" customHeight="1" x14ac:dyDescent="0.3">
      <c r="A39" s="64" t="s">
        <v>70</v>
      </c>
      <c r="B39" s="231">
        <v>342.02991623616941</v>
      </c>
      <c r="C39" s="231">
        <v>356.20745710773389</v>
      </c>
      <c r="D39" s="231">
        <v>341.97249267195679</v>
      </c>
      <c r="E39" s="231">
        <v>388.40008533595261</v>
      </c>
      <c r="F39" s="231">
        <v>337.58070194298449</v>
      </c>
      <c r="G39" s="231">
        <v>313.06733457173931</v>
      </c>
      <c r="H39" s="231">
        <v>223.3622782480075</v>
      </c>
      <c r="I39" s="231">
        <v>193.14337902380541</v>
      </c>
      <c r="J39" s="231">
        <v>89.44425776705728</v>
      </c>
      <c r="K39" s="231">
        <v>109.82236373165659</v>
      </c>
      <c r="L39" s="231">
        <v>165.48396015138471</v>
      </c>
      <c r="M39" s="231">
        <v>93.120601291844665</v>
      </c>
      <c r="N39" s="231">
        <v>11.609846409586179</v>
      </c>
      <c r="O39" s="231">
        <v>11.58438304302452</v>
      </c>
      <c r="P39" s="231">
        <v>6.9414789932098824</v>
      </c>
      <c r="Q39" s="231">
        <v>6.922263011515275</v>
      </c>
      <c r="R39" s="231">
        <v>4.631571431956262</v>
      </c>
      <c r="S39" s="231">
        <v>4.1665602759587106</v>
      </c>
      <c r="T39" s="231">
        <v>3.469486976683704</v>
      </c>
      <c r="U39" s="231">
        <v>3.0053923754056209</v>
      </c>
      <c r="V39" s="231">
        <v>4.4058499058131222</v>
      </c>
      <c r="W39" s="231">
        <v>4.173153332831868</v>
      </c>
      <c r="DA39" s="73" t="s">
        <v>2334</v>
      </c>
    </row>
    <row r="40" spans="1:105" ht="12" customHeight="1" x14ac:dyDescent="0.3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2335</v>
      </c>
    </row>
    <row r="41" spans="1:105" ht="12" customHeight="1" x14ac:dyDescent="0.3">
      <c r="A41" s="64" t="s">
        <v>162</v>
      </c>
      <c r="B41" s="231">
        <v>319.83104324463358</v>
      </c>
      <c r="C41" s="231">
        <v>263.75060063385672</v>
      </c>
      <c r="D41" s="231">
        <v>321.08971231931628</v>
      </c>
      <c r="E41" s="231">
        <v>792.62649180010612</v>
      </c>
      <c r="F41" s="231">
        <v>891.43368792778335</v>
      </c>
      <c r="G41" s="231">
        <v>943.55691119269568</v>
      </c>
      <c r="H41" s="231">
        <v>935.8833677412656</v>
      </c>
      <c r="I41" s="231">
        <v>939.55866869830095</v>
      </c>
      <c r="J41" s="231">
        <v>1054.6708232724179</v>
      </c>
      <c r="K41" s="231">
        <v>1059.772668131201</v>
      </c>
      <c r="L41" s="231">
        <v>1251.731056657814</v>
      </c>
      <c r="M41" s="231">
        <v>1168.6199947471071</v>
      </c>
      <c r="N41" s="231">
        <v>1240.5502069483721</v>
      </c>
      <c r="O41" s="231">
        <v>1268.2265575444981</v>
      </c>
      <c r="P41" s="231">
        <v>1328.7101310265759</v>
      </c>
      <c r="Q41" s="231">
        <v>1383.5616126903581</v>
      </c>
      <c r="R41" s="231">
        <v>1404.0371384667519</v>
      </c>
      <c r="S41" s="231">
        <v>1449.5689762861441</v>
      </c>
      <c r="T41" s="231">
        <v>1546.380301370386</v>
      </c>
      <c r="U41" s="231">
        <v>1579.760099919712</v>
      </c>
      <c r="V41" s="231">
        <v>1554.526574046716</v>
      </c>
      <c r="W41" s="231">
        <v>1645.5414658275349</v>
      </c>
      <c r="DA41" s="73" t="s">
        <v>2336</v>
      </c>
    </row>
    <row r="42" spans="1:105" ht="12" customHeight="1" x14ac:dyDescent="0.3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2337</v>
      </c>
    </row>
    <row r="43" spans="1:105" ht="12" customHeight="1" x14ac:dyDescent="0.3">
      <c r="A43" s="64" t="s">
        <v>73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2.654868805517566E-2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2338</v>
      </c>
    </row>
    <row r="44" spans="1:105" ht="12" customHeight="1" x14ac:dyDescent="0.3">
      <c r="A44" s="64" t="s">
        <v>79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2339</v>
      </c>
    </row>
    <row r="45" spans="1:105" ht="12" customHeight="1" x14ac:dyDescent="0.3">
      <c r="A45" s="57" t="s">
        <v>2185</v>
      </c>
      <c r="B45" s="263">
        <f t="shared" ref="B45:W45" si="2">B46+B52+B63+B64+B65</f>
        <v>136.11396004226415</v>
      </c>
      <c r="C45" s="263">
        <f t="shared" si="2"/>
        <v>133.89523505713419</v>
      </c>
      <c r="D45" s="263">
        <f t="shared" si="2"/>
        <v>132.80148468262789</v>
      </c>
      <c r="E45" s="263">
        <f t="shared" si="2"/>
        <v>216.91146942656115</v>
      </c>
      <c r="F45" s="263">
        <f t="shared" si="2"/>
        <v>240.94427749252918</v>
      </c>
      <c r="G45" s="263">
        <f t="shared" si="2"/>
        <v>221.07261676078667</v>
      </c>
      <c r="H45" s="263">
        <f t="shared" si="2"/>
        <v>199.99058337296475</v>
      </c>
      <c r="I45" s="263">
        <f t="shared" si="2"/>
        <v>204.19741189955519</v>
      </c>
      <c r="J45" s="263">
        <f t="shared" si="2"/>
        <v>207.7476123400379</v>
      </c>
      <c r="K45" s="263">
        <f t="shared" si="2"/>
        <v>223.8707433110024</v>
      </c>
      <c r="L45" s="263">
        <f t="shared" si="2"/>
        <v>260.15593484371595</v>
      </c>
      <c r="M45" s="263">
        <f t="shared" si="2"/>
        <v>230.96900865509838</v>
      </c>
      <c r="N45" s="263">
        <f t="shared" si="2"/>
        <v>229.83651902053728</v>
      </c>
      <c r="O45" s="263">
        <f t="shared" si="2"/>
        <v>233.79146940230754</v>
      </c>
      <c r="P45" s="263">
        <f t="shared" si="2"/>
        <v>241.96476927345037</v>
      </c>
      <c r="Q45" s="263">
        <f t="shared" si="2"/>
        <v>251.87920086572382</v>
      </c>
      <c r="R45" s="263">
        <f t="shared" si="2"/>
        <v>252.81918832055291</v>
      </c>
      <c r="S45" s="263">
        <f t="shared" si="2"/>
        <v>260.0295788538478</v>
      </c>
      <c r="T45" s="263">
        <f t="shared" si="2"/>
        <v>277.45803909287258</v>
      </c>
      <c r="U45" s="263">
        <f t="shared" si="2"/>
        <v>284.13761863517141</v>
      </c>
      <c r="V45" s="263">
        <f t="shared" si="2"/>
        <v>279.1290815222456</v>
      </c>
      <c r="W45" s="263">
        <f t="shared" si="2"/>
        <v>292.4840431699979</v>
      </c>
      <c r="DA45" s="70"/>
    </row>
    <row r="46" spans="1:105" ht="12" customHeight="1" x14ac:dyDescent="0.3">
      <c r="A46" s="165" t="s">
        <v>2186</v>
      </c>
      <c r="B46" s="348">
        <v>73.796725324119123</v>
      </c>
      <c r="C46" s="348">
        <v>72.593802139410116</v>
      </c>
      <c r="D46" s="348">
        <v>72.000804948412707</v>
      </c>
      <c r="E46" s="348">
        <v>117.6026039059669</v>
      </c>
      <c r="F46" s="348">
        <v>132.95046711002729</v>
      </c>
      <c r="G46" s="348">
        <v>122.422912355861</v>
      </c>
      <c r="H46" s="348">
        <v>110.955128339445</v>
      </c>
      <c r="I46" s="348">
        <v>113.7130131347744</v>
      </c>
      <c r="J46" s="348">
        <v>115.72268341530351</v>
      </c>
      <c r="K46" s="348">
        <v>124.9321748716998</v>
      </c>
      <c r="L46" s="348">
        <v>147.59326749929409</v>
      </c>
      <c r="M46" s="348">
        <v>131.82611399930721</v>
      </c>
      <c r="N46" s="348">
        <v>131.5372599338352</v>
      </c>
      <c r="O46" s="348">
        <v>134.0980921251255</v>
      </c>
      <c r="P46" s="348">
        <v>139.00494589445759</v>
      </c>
      <c r="Q46" s="348">
        <v>144.17686528257431</v>
      </c>
      <c r="R46" s="348">
        <v>144.25334066597171</v>
      </c>
      <c r="S46" s="348">
        <v>148.31818497726269</v>
      </c>
      <c r="T46" s="348">
        <v>158.01818836186479</v>
      </c>
      <c r="U46" s="348">
        <v>161.67051205983279</v>
      </c>
      <c r="V46" s="348">
        <v>158.5085172266617</v>
      </c>
      <c r="W46" s="348">
        <v>167.11184105240719</v>
      </c>
      <c r="DA46" s="167" t="s">
        <v>2340</v>
      </c>
    </row>
    <row r="47" spans="1:105" ht="12" customHeight="1" x14ac:dyDescent="0.3">
      <c r="A47" s="59" t="s">
        <v>30</v>
      </c>
      <c r="B47" s="232">
        <v>12.289027619851289</v>
      </c>
      <c r="C47" s="232">
        <v>14.42937759320216</v>
      </c>
      <c r="D47" s="232">
        <v>10.179441609930871</v>
      </c>
      <c r="E47" s="232">
        <v>13.920294641220771</v>
      </c>
      <c r="F47" s="232">
        <v>16.808189571009081</v>
      </c>
      <c r="G47" s="232">
        <v>6.7984617048222411</v>
      </c>
      <c r="H47" s="232">
        <v>5.0703646480261941</v>
      </c>
      <c r="I47" s="232">
        <v>9.5551896534802978</v>
      </c>
      <c r="J47" s="232">
        <v>10.273889262690959</v>
      </c>
      <c r="K47" s="232">
        <v>16.7339145980343</v>
      </c>
      <c r="L47" s="232">
        <v>11.802711716698131</v>
      </c>
      <c r="M47" s="232">
        <v>9.042434322493321</v>
      </c>
      <c r="N47" s="232">
        <v>8.8876852840251193</v>
      </c>
      <c r="O47" s="232">
        <v>7.9000767733304089</v>
      </c>
      <c r="P47" s="232">
        <v>7.3439599163230502</v>
      </c>
      <c r="Q47" s="232">
        <v>7.6614957570056097</v>
      </c>
      <c r="R47" s="232">
        <v>6.9949998856559761</v>
      </c>
      <c r="S47" s="232">
        <v>7.5990845593889338</v>
      </c>
      <c r="T47" s="232">
        <v>8.5045693708847061</v>
      </c>
      <c r="U47" s="232">
        <v>9.5301550083975624</v>
      </c>
      <c r="V47" s="232">
        <v>7.0597380252441884</v>
      </c>
      <c r="W47" s="232">
        <v>4.9277755501278442</v>
      </c>
      <c r="DA47" s="71" t="s">
        <v>2341</v>
      </c>
    </row>
    <row r="48" spans="1:105" ht="12" customHeight="1" x14ac:dyDescent="0.3">
      <c r="A48" s="59" t="s">
        <v>33</v>
      </c>
      <c r="B48" s="232">
        <v>0</v>
      </c>
      <c r="C48" s="232">
        <v>0</v>
      </c>
      <c r="D48" s="232">
        <v>0</v>
      </c>
      <c r="E48" s="232">
        <v>0</v>
      </c>
      <c r="F48" s="232">
        <v>0</v>
      </c>
      <c r="G48" s="232">
        <v>0</v>
      </c>
      <c r="H48" s="232">
        <v>0</v>
      </c>
      <c r="I48" s="232">
        <v>0</v>
      </c>
      <c r="J48" s="232">
        <v>0.40111500064039268</v>
      </c>
      <c r="K48" s="232">
        <v>0.39984216865606981</v>
      </c>
      <c r="L48" s="232">
        <v>0.40839684925289321</v>
      </c>
      <c r="M48" s="232">
        <v>0.41948155780729718</v>
      </c>
      <c r="N48" s="232">
        <v>0.2105272650880233</v>
      </c>
      <c r="O48" s="232">
        <v>0.21116042503783131</v>
      </c>
      <c r="P48" s="232">
        <v>0.21166759374670011</v>
      </c>
      <c r="Q48" s="232">
        <v>0.20929480500545489</v>
      </c>
      <c r="R48" s="232">
        <v>0.2084970179145961</v>
      </c>
      <c r="S48" s="232">
        <v>0.20823748119478561</v>
      </c>
      <c r="T48" s="232">
        <v>0.31100774826714128</v>
      </c>
      <c r="U48" s="232">
        <v>0.14474656328475799</v>
      </c>
      <c r="V48" s="232">
        <v>0.1681622292281762</v>
      </c>
      <c r="W48" s="232">
        <v>0.170535340175688</v>
      </c>
      <c r="DA48" s="71" t="s">
        <v>2342</v>
      </c>
    </row>
    <row r="49" spans="1:105" ht="12" customHeight="1" x14ac:dyDescent="0.3">
      <c r="A49" s="59" t="s">
        <v>160</v>
      </c>
      <c r="B49" s="232">
        <v>4.863073937367588</v>
      </c>
      <c r="C49" s="232">
        <v>5.1060133663456702</v>
      </c>
      <c r="D49" s="232">
        <v>5.0739323293390557</v>
      </c>
      <c r="E49" s="232">
        <v>2.6054816285296001</v>
      </c>
      <c r="F49" s="232">
        <v>6.7942419605682174</v>
      </c>
      <c r="G49" s="232">
        <v>2.921478729679043</v>
      </c>
      <c r="H49" s="232">
        <v>1.479381922557103</v>
      </c>
      <c r="I49" s="232">
        <v>1.281564524607598</v>
      </c>
      <c r="J49" s="232">
        <v>1.0686567200310499</v>
      </c>
      <c r="K49" s="232">
        <v>1.0633312249568041</v>
      </c>
      <c r="L49" s="232">
        <v>1.083730058137242</v>
      </c>
      <c r="M49" s="232">
        <v>1.1166551229052719</v>
      </c>
      <c r="N49" s="232">
        <v>1.34538733228209</v>
      </c>
      <c r="O49" s="232">
        <v>1.574037938879383</v>
      </c>
      <c r="P49" s="232">
        <v>1.127037907459902</v>
      </c>
      <c r="Q49" s="232">
        <v>1.7821809515691409</v>
      </c>
      <c r="R49" s="232">
        <v>1.7765047394841731</v>
      </c>
      <c r="S49" s="232">
        <v>1.0201309679540831</v>
      </c>
      <c r="T49" s="232">
        <v>1.015493980231031</v>
      </c>
      <c r="U49" s="232">
        <v>0.99074368664668211</v>
      </c>
      <c r="V49" s="232">
        <v>3.226137318273532</v>
      </c>
      <c r="W49" s="232">
        <v>3.0938042071887359</v>
      </c>
      <c r="DA49" s="71" t="s">
        <v>2343</v>
      </c>
    </row>
    <row r="50" spans="1:105" ht="12" customHeight="1" x14ac:dyDescent="0.3">
      <c r="A50" s="59" t="s">
        <v>70</v>
      </c>
      <c r="B50" s="232">
        <v>29.272244637937678</v>
      </c>
      <c r="C50" s="232">
        <v>30.485613483925501</v>
      </c>
      <c r="D50" s="232">
        <v>29.267330106957111</v>
      </c>
      <c r="E50" s="232">
        <v>33.240783263822493</v>
      </c>
      <c r="F50" s="232">
        <v>30.035276161852849</v>
      </c>
      <c r="G50" s="232">
        <v>28.078098235538789</v>
      </c>
      <c r="H50" s="232">
        <v>20.116723331184051</v>
      </c>
      <c r="I50" s="232">
        <v>17.542007905946051</v>
      </c>
      <c r="J50" s="232">
        <v>8.1288382951122777</v>
      </c>
      <c r="K50" s="232">
        <v>10.022186496125251</v>
      </c>
      <c r="L50" s="232">
        <v>15.681625998019051</v>
      </c>
      <c r="M50" s="232">
        <v>8.9484670180234005</v>
      </c>
      <c r="N50" s="232">
        <v>1.1227628533694869</v>
      </c>
      <c r="O50" s="232">
        <v>1.1261395583848131</v>
      </c>
      <c r="P50" s="232">
        <v>0.67729441232388476</v>
      </c>
      <c r="Q50" s="232">
        <v>0.66970195791164555</v>
      </c>
      <c r="R50" s="232">
        <v>0.44476613139857962</v>
      </c>
      <c r="S50" s="232">
        <v>0.39979523652544691</v>
      </c>
      <c r="T50" s="232">
        <v>0.33173103440095969</v>
      </c>
      <c r="U50" s="232">
        <v>0.28673159576931301</v>
      </c>
      <c r="V50" s="232">
        <v>0.41843110401447342</v>
      </c>
      <c r="W50" s="232">
        <v>0.40200673275176457</v>
      </c>
      <c r="DA50" s="71" t="s">
        <v>2344</v>
      </c>
    </row>
    <row r="51" spans="1:105" ht="12" customHeight="1" x14ac:dyDescent="0.3">
      <c r="A51" s="59" t="s">
        <v>162</v>
      </c>
      <c r="B51" s="232">
        <v>27.372379128962571</v>
      </c>
      <c r="C51" s="232">
        <v>22.572797695936771</v>
      </c>
      <c r="D51" s="232">
        <v>27.480100902185679</v>
      </c>
      <c r="E51" s="232">
        <v>67.836044372394014</v>
      </c>
      <c r="F51" s="232">
        <v>79.31275941659716</v>
      </c>
      <c r="G51" s="232">
        <v>84.624873685820901</v>
      </c>
      <c r="H51" s="232">
        <v>84.28865843767764</v>
      </c>
      <c r="I51" s="232">
        <v>85.334251050740463</v>
      </c>
      <c r="J51" s="232">
        <v>95.85018413682883</v>
      </c>
      <c r="K51" s="232">
        <v>96.712900383927376</v>
      </c>
      <c r="L51" s="232">
        <v>118.6168028771868</v>
      </c>
      <c r="M51" s="232">
        <v>112.29907597807799</v>
      </c>
      <c r="N51" s="232">
        <v>119.97089719907051</v>
      </c>
      <c r="O51" s="232">
        <v>123.2866774294931</v>
      </c>
      <c r="P51" s="232">
        <v>129.6449860646041</v>
      </c>
      <c r="Q51" s="232">
        <v>133.85419181108239</v>
      </c>
      <c r="R51" s="232">
        <v>134.82857289151829</v>
      </c>
      <c r="S51" s="232">
        <v>139.09093673219951</v>
      </c>
      <c r="T51" s="232">
        <v>147.8553862280809</v>
      </c>
      <c r="U51" s="232">
        <v>150.71813520573451</v>
      </c>
      <c r="V51" s="232">
        <v>147.63604854990129</v>
      </c>
      <c r="W51" s="232">
        <v>158.51771922216321</v>
      </c>
      <c r="DA51" s="71" t="s">
        <v>2345</v>
      </c>
    </row>
    <row r="52" spans="1:105" ht="12" customHeight="1" x14ac:dyDescent="0.3">
      <c r="A52" s="165" t="s">
        <v>2193</v>
      </c>
      <c r="B52" s="348">
        <v>62.317234718145038</v>
      </c>
      <c r="C52" s="348">
        <v>61.301432917724078</v>
      </c>
      <c r="D52" s="348">
        <v>60.800679734215187</v>
      </c>
      <c r="E52" s="348">
        <v>99.308865520594253</v>
      </c>
      <c r="F52" s="348">
        <v>107.99381038250191</v>
      </c>
      <c r="G52" s="348">
        <v>98.649704404925671</v>
      </c>
      <c r="H52" s="348">
        <v>89.035455033519767</v>
      </c>
      <c r="I52" s="348">
        <v>90.484398764780792</v>
      </c>
      <c r="J52" s="348">
        <v>92.024928924734382</v>
      </c>
      <c r="K52" s="348">
        <v>98.938568439302585</v>
      </c>
      <c r="L52" s="348">
        <v>112.5626673444219</v>
      </c>
      <c r="M52" s="348">
        <v>99.142894655791167</v>
      </c>
      <c r="N52" s="348">
        <v>98.299259086702079</v>
      </c>
      <c r="O52" s="348">
        <v>99.693377277182051</v>
      </c>
      <c r="P52" s="348">
        <v>102.95982337899279</v>
      </c>
      <c r="Q52" s="348">
        <v>107.70233558314951</v>
      </c>
      <c r="R52" s="348">
        <v>108.56584765458121</v>
      </c>
      <c r="S52" s="348">
        <v>111.71139387658511</v>
      </c>
      <c r="T52" s="348">
        <v>119.43985073100779</v>
      </c>
      <c r="U52" s="348">
        <v>122.4671065753386</v>
      </c>
      <c r="V52" s="348">
        <v>120.6205642955839</v>
      </c>
      <c r="W52" s="348">
        <v>125.3722021175907</v>
      </c>
      <c r="DA52" s="167" t="s">
        <v>2346</v>
      </c>
    </row>
    <row r="53" spans="1:105" ht="12" customHeight="1" x14ac:dyDescent="0.3">
      <c r="A53" s="64" t="s">
        <v>30</v>
      </c>
      <c r="B53" s="231">
        <v>10.377401101207759</v>
      </c>
      <c r="C53" s="231">
        <v>12.18480774537071</v>
      </c>
      <c r="D53" s="231">
        <v>8.5959729150527338</v>
      </c>
      <c r="E53" s="231">
        <v>11.75491547480865</v>
      </c>
      <c r="F53" s="231">
        <v>13.65305799115766</v>
      </c>
      <c r="G53" s="231">
        <v>5.4782738352067399</v>
      </c>
      <c r="H53" s="231">
        <v>4.0686918250573099</v>
      </c>
      <c r="I53" s="231">
        <v>7.6033126468462067</v>
      </c>
      <c r="J53" s="231">
        <v>8.1699965925150497</v>
      </c>
      <c r="K53" s="231">
        <v>13.252227109752351</v>
      </c>
      <c r="L53" s="231">
        <v>9.0013910203265652</v>
      </c>
      <c r="M53" s="231">
        <v>6.800573014475547</v>
      </c>
      <c r="N53" s="231">
        <v>6.6418661819085516</v>
      </c>
      <c r="O53" s="231">
        <v>5.8732031291499966</v>
      </c>
      <c r="P53" s="231">
        <v>5.4396108787462358</v>
      </c>
      <c r="Q53" s="231">
        <v>5.7232551524313537</v>
      </c>
      <c r="R53" s="231">
        <v>5.2643818656019539</v>
      </c>
      <c r="S53" s="231">
        <v>5.7235350368231046</v>
      </c>
      <c r="T53" s="231">
        <v>6.4282757998959177</v>
      </c>
      <c r="U53" s="231">
        <v>7.2191922585175972</v>
      </c>
      <c r="V53" s="231">
        <v>5.3722638964962286</v>
      </c>
      <c r="W53" s="231">
        <v>3.69696167770064</v>
      </c>
      <c r="DA53" s="73" t="s">
        <v>2347</v>
      </c>
    </row>
    <row r="54" spans="1:105" ht="12" customHeight="1" x14ac:dyDescent="0.3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2348</v>
      </c>
    </row>
    <row r="55" spans="1:105" ht="12" customHeight="1" x14ac:dyDescent="0.3">
      <c r="A55" s="64" t="s">
        <v>33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0.31897445112040568</v>
      </c>
      <c r="K55" s="231">
        <v>0.31665030893061791</v>
      </c>
      <c r="L55" s="231">
        <v>0.3114656885496711</v>
      </c>
      <c r="M55" s="231">
        <v>0.31548086061275082</v>
      </c>
      <c r="N55" s="231">
        <v>0.1573293695346252</v>
      </c>
      <c r="O55" s="231">
        <v>0.15698430593377791</v>
      </c>
      <c r="P55" s="231">
        <v>0.15678045070254981</v>
      </c>
      <c r="Q55" s="231">
        <v>0.15634643796928069</v>
      </c>
      <c r="R55" s="231">
        <v>0.15691321487973889</v>
      </c>
      <c r="S55" s="231">
        <v>0.15684185513182239</v>
      </c>
      <c r="T55" s="231">
        <v>0.23507875526421981</v>
      </c>
      <c r="U55" s="231">
        <v>0.10964703807981969</v>
      </c>
      <c r="V55" s="231">
        <v>0.12796677009917889</v>
      </c>
      <c r="W55" s="231">
        <v>0.127940611521319</v>
      </c>
      <c r="DA55" s="73" t="s">
        <v>2349</v>
      </c>
    </row>
    <row r="56" spans="1:105" ht="12" customHeight="1" x14ac:dyDescent="0.3">
      <c r="A56" s="64" t="s">
        <v>160</v>
      </c>
      <c r="B56" s="231">
        <v>4.10659576933263</v>
      </c>
      <c r="C56" s="231">
        <v>4.3117446204696774</v>
      </c>
      <c r="D56" s="231">
        <v>4.2846539669974257</v>
      </c>
      <c r="E56" s="231">
        <v>2.2001844863138849</v>
      </c>
      <c r="F56" s="231">
        <v>5.5188679959673719</v>
      </c>
      <c r="G56" s="231">
        <v>2.3541590994859019</v>
      </c>
      <c r="H56" s="231">
        <v>1.1871235211433571</v>
      </c>
      <c r="I56" s="231">
        <v>1.0197741867058889</v>
      </c>
      <c r="J56" s="231">
        <v>0.84981661160470434</v>
      </c>
      <c r="K56" s="231">
        <v>0.84209267374138719</v>
      </c>
      <c r="L56" s="231">
        <v>0.82651158885575082</v>
      </c>
      <c r="M56" s="231">
        <v>0.83980645304942159</v>
      </c>
      <c r="N56" s="231">
        <v>1.0054229350260731</v>
      </c>
      <c r="O56" s="231">
        <v>1.1701967984964241</v>
      </c>
      <c r="P56" s="231">
        <v>0.8347877346868402</v>
      </c>
      <c r="Q56" s="231">
        <v>1.331316578007161</v>
      </c>
      <c r="R56" s="231">
        <v>1.33698348642923</v>
      </c>
      <c r="S56" s="231">
        <v>0.76834983103582832</v>
      </c>
      <c r="T56" s="231">
        <v>0.76757271219483802</v>
      </c>
      <c r="U56" s="231">
        <v>0.75049872184791866</v>
      </c>
      <c r="V56" s="231">
        <v>2.4550005932409329</v>
      </c>
      <c r="W56" s="231">
        <v>2.3210626125187521</v>
      </c>
      <c r="DA56" s="73" t="s">
        <v>2350</v>
      </c>
    </row>
    <row r="57" spans="1:105" ht="12" customHeight="1" x14ac:dyDescent="0.3">
      <c r="A57" s="64" t="s">
        <v>70</v>
      </c>
      <c r="B57" s="231">
        <v>24.718784360925149</v>
      </c>
      <c r="C57" s="231">
        <v>25.743406941981529</v>
      </c>
      <c r="D57" s="231">
        <v>24.714634312541559</v>
      </c>
      <c r="E57" s="231">
        <v>28.06999475611677</v>
      </c>
      <c r="F57" s="231">
        <v>24.39723597153559</v>
      </c>
      <c r="G57" s="231">
        <v>22.625634678064081</v>
      </c>
      <c r="H57" s="231">
        <v>16.142576214196051</v>
      </c>
      <c r="I57" s="231">
        <v>13.95863142431458</v>
      </c>
      <c r="J57" s="231">
        <v>6.4642103369117114</v>
      </c>
      <c r="K57" s="231">
        <v>7.9369528752433434</v>
      </c>
      <c r="L57" s="231">
        <v>11.959662392074209</v>
      </c>
      <c r="M57" s="231">
        <v>6.7299027179347624</v>
      </c>
      <c r="N57" s="231">
        <v>0.83905318289135589</v>
      </c>
      <c r="O57" s="231">
        <v>0.83721292437225503</v>
      </c>
      <c r="P57" s="231">
        <v>0.50166641639782339</v>
      </c>
      <c r="Q57" s="231">
        <v>0.50027766153971165</v>
      </c>
      <c r="R57" s="231">
        <v>0.33472749032776339</v>
      </c>
      <c r="S57" s="231">
        <v>0.30112075025947338</v>
      </c>
      <c r="T57" s="231">
        <v>0.25074268755036278</v>
      </c>
      <c r="U57" s="231">
        <v>0.21720218764818131</v>
      </c>
      <c r="V57" s="231">
        <v>0.31841440932084181</v>
      </c>
      <c r="W57" s="231">
        <v>0.30159723592166421</v>
      </c>
      <c r="DA57" s="73" t="s">
        <v>2351</v>
      </c>
    </row>
    <row r="58" spans="1:105" ht="12" customHeight="1" x14ac:dyDescent="0.3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2352</v>
      </c>
    </row>
    <row r="59" spans="1:105" ht="12" customHeight="1" x14ac:dyDescent="0.3">
      <c r="A59" s="64" t="s">
        <v>162</v>
      </c>
      <c r="B59" s="231">
        <v>23.114453486679501</v>
      </c>
      <c r="C59" s="231">
        <v>19.061473609902158</v>
      </c>
      <c r="D59" s="231">
        <v>23.205418539623469</v>
      </c>
      <c r="E59" s="231">
        <v>57.28377080335494</v>
      </c>
      <c r="F59" s="231">
        <v>64.424648423841319</v>
      </c>
      <c r="G59" s="231">
        <v>68.19163679216895</v>
      </c>
      <c r="H59" s="231">
        <v>67.63706347312305</v>
      </c>
      <c r="I59" s="231">
        <v>67.902680506914109</v>
      </c>
      <c r="J59" s="231">
        <v>76.221930932582524</v>
      </c>
      <c r="K59" s="231">
        <v>76.590645471634886</v>
      </c>
      <c r="L59" s="231">
        <v>90.46363665461574</v>
      </c>
      <c r="M59" s="231">
        <v>84.457131609718687</v>
      </c>
      <c r="N59" s="231">
        <v>89.655587417341465</v>
      </c>
      <c r="O59" s="231">
        <v>91.655780119229604</v>
      </c>
      <c r="P59" s="231">
        <v>96.026977898459307</v>
      </c>
      <c r="Q59" s="231">
        <v>99.991139753201992</v>
      </c>
      <c r="R59" s="231">
        <v>101.47092290174319</v>
      </c>
      <c r="S59" s="231">
        <v>104.7615464033349</v>
      </c>
      <c r="T59" s="231">
        <v>111.75818077610251</v>
      </c>
      <c r="U59" s="231">
        <v>114.17056636924509</v>
      </c>
      <c r="V59" s="231">
        <v>112.3469186264267</v>
      </c>
      <c r="W59" s="231">
        <v>118.9246399799283</v>
      </c>
      <c r="DA59" s="73" t="s">
        <v>2353</v>
      </c>
    </row>
    <row r="60" spans="1:105" ht="12" customHeight="1" x14ac:dyDescent="0.3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2354</v>
      </c>
    </row>
    <row r="61" spans="1:105" ht="12" customHeight="1" x14ac:dyDescent="0.3">
      <c r="A61" s="64" t="s">
        <v>73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1.918695599270969E-3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2355</v>
      </c>
    </row>
    <row r="62" spans="1:105" ht="12" customHeight="1" x14ac:dyDescent="0.3">
      <c r="A62" s="64" t="s">
        <v>79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2356</v>
      </c>
    </row>
    <row r="63" spans="1:105" ht="12" customHeight="1" x14ac:dyDescent="0.3">
      <c r="A63" s="166" t="s">
        <v>2205</v>
      </c>
      <c r="B63" s="349">
        <v>0</v>
      </c>
      <c r="C63" s="349">
        <v>0</v>
      </c>
      <c r="D63" s="349">
        <v>0</v>
      </c>
      <c r="E63" s="349">
        <v>0</v>
      </c>
      <c r="F63" s="349">
        <v>0</v>
      </c>
      <c r="G63" s="349">
        <v>0</v>
      </c>
      <c r="H63" s="349">
        <v>0</v>
      </c>
      <c r="I63" s="349">
        <v>0</v>
      </c>
      <c r="J63" s="349">
        <v>0</v>
      </c>
      <c r="K63" s="349">
        <v>0</v>
      </c>
      <c r="L63" s="349">
        <v>0</v>
      </c>
      <c r="M63" s="349">
        <v>0</v>
      </c>
      <c r="N63" s="349">
        <v>0</v>
      </c>
      <c r="O63" s="349">
        <v>0</v>
      </c>
      <c r="P63" s="349">
        <v>0</v>
      </c>
      <c r="Q63" s="349">
        <v>0</v>
      </c>
      <c r="R63" s="349">
        <v>0</v>
      </c>
      <c r="S63" s="349">
        <v>0</v>
      </c>
      <c r="T63" s="349">
        <v>0</v>
      </c>
      <c r="U63" s="349">
        <v>0</v>
      </c>
      <c r="V63" s="349">
        <v>0</v>
      </c>
      <c r="W63" s="349">
        <v>0</v>
      </c>
      <c r="DA63" s="168" t="s">
        <v>2357</v>
      </c>
    </row>
    <row r="64" spans="1:105" ht="12" customHeight="1" x14ac:dyDescent="0.3">
      <c r="A64" s="60" t="s">
        <v>2207</v>
      </c>
      <c r="B64" s="264">
        <v>0</v>
      </c>
      <c r="C64" s="264">
        <v>0</v>
      </c>
      <c r="D64" s="264">
        <v>0</v>
      </c>
      <c r="E64" s="264">
        <v>0</v>
      </c>
      <c r="F64" s="264">
        <v>0</v>
      </c>
      <c r="G64" s="264">
        <v>0</v>
      </c>
      <c r="H64" s="264">
        <v>0</v>
      </c>
      <c r="I64" s="264">
        <v>0</v>
      </c>
      <c r="J64" s="264">
        <v>0</v>
      </c>
      <c r="K64" s="264">
        <v>0</v>
      </c>
      <c r="L64" s="264">
        <v>0</v>
      </c>
      <c r="M64" s="264">
        <v>0</v>
      </c>
      <c r="N64" s="264">
        <v>0</v>
      </c>
      <c r="O64" s="264">
        <v>0</v>
      </c>
      <c r="P64" s="264">
        <v>0</v>
      </c>
      <c r="Q64" s="264">
        <v>0</v>
      </c>
      <c r="R64" s="264">
        <v>0</v>
      </c>
      <c r="S64" s="264">
        <v>0</v>
      </c>
      <c r="T64" s="264">
        <v>0</v>
      </c>
      <c r="U64" s="264">
        <v>0</v>
      </c>
      <c r="V64" s="264">
        <v>0</v>
      </c>
      <c r="W64" s="264">
        <v>0</v>
      </c>
      <c r="DA64" s="72" t="s">
        <v>2358</v>
      </c>
    </row>
    <row r="65" spans="1:105" ht="12" customHeight="1" x14ac:dyDescent="0.3">
      <c r="A65" s="101" t="s">
        <v>2209</v>
      </c>
      <c r="B65" s="280">
        <v>0</v>
      </c>
      <c r="C65" s="280">
        <v>0</v>
      </c>
      <c r="D65" s="280">
        <v>0</v>
      </c>
      <c r="E65" s="280">
        <v>0</v>
      </c>
      <c r="F65" s="280">
        <v>0</v>
      </c>
      <c r="G65" s="280">
        <v>0</v>
      </c>
      <c r="H65" s="280">
        <v>0</v>
      </c>
      <c r="I65" s="280">
        <v>0</v>
      </c>
      <c r="J65" s="280">
        <v>0</v>
      </c>
      <c r="K65" s="280">
        <v>0</v>
      </c>
      <c r="L65" s="280">
        <v>0</v>
      </c>
      <c r="M65" s="280">
        <v>0</v>
      </c>
      <c r="N65" s="280">
        <v>0</v>
      </c>
      <c r="O65" s="280">
        <v>0</v>
      </c>
      <c r="P65" s="280">
        <v>0</v>
      </c>
      <c r="Q65" s="280">
        <v>0</v>
      </c>
      <c r="R65" s="280">
        <v>0</v>
      </c>
      <c r="S65" s="280">
        <v>0</v>
      </c>
      <c r="T65" s="280">
        <v>0</v>
      </c>
      <c r="U65" s="280">
        <v>0</v>
      </c>
      <c r="V65" s="280">
        <v>0</v>
      </c>
      <c r="W65" s="280">
        <v>0</v>
      </c>
      <c r="DA65" s="102" t="s">
        <v>2359</v>
      </c>
    </row>
    <row r="66" spans="1:105" ht="12" customHeight="1" x14ac:dyDescent="0.3">
      <c r="A66" s="57" t="s">
        <v>2211</v>
      </c>
      <c r="B66" s="263">
        <f t="shared" ref="B66:W66" si="3">B67+B68+B79</f>
        <v>34.971491766844331</v>
      </c>
      <c r="C66" s="263">
        <f t="shared" si="3"/>
        <v>33.535567155078695</v>
      </c>
      <c r="D66" s="263">
        <f t="shared" si="3"/>
        <v>34.342556055018619</v>
      </c>
      <c r="E66" s="263">
        <f t="shared" si="3"/>
        <v>59.250224819473431</v>
      </c>
      <c r="F66" s="263">
        <f t="shared" si="3"/>
        <v>66.471203127445634</v>
      </c>
      <c r="G66" s="263">
        <f t="shared" si="3"/>
        <v>62.922856306271527</v>
      </c>
      <c r="H66" s="263">
        <f t="shared" si="3"/>
        <v>58.603595536630586</v>
      </c>
      <c r="I66" s="263">
        <f t="shared" si="3"/>
        <v>58.914578717681053</v>
      </c>
      <c r="J66" s="263">
        <f t="shared" si="3"/>
        <v>61.006217323180948</v>
      </c>
      <c r="K66" s="263">
        <f t="shared" si="3"/>
        <v>64.799372643732141</v>
      </c>
      <c r="L66" s="263">
        <f t="shared" si="3"/>
        <v>76.431988349143552</v>
      </c>
      <c r="M66" s="263">
        <f t="shared" si="3"/>
        <v>68.88469822164501</v>
      </c>
      <c r="N66" s="263">
        <f t="shared" si="3"/>
        <v>69.575291901378264</v>
      </c>
      <c r="O66" s="263">
        <f t="shared" si="3"/>
        <v>71.01374007108214</v>
      </c>
      <c r="P66" s="263">
        <f t="shared" si="3"/>
        <v>73.805792447840403</v>
      </c>
      <c r="Q66" s="263">
        <f t="shared" si="3"/>
        <v>76.633613167157449</v>
      </c>
      <c r="R66" s="263">
        <f t="shared" si="3"/>
        <v>76.978991314393454</v>
      </c>
      <c r="S66" s="263">
        <f t="shared" si="3"/>
        <v>79.185823853249289</v>
      </c>
      <c r="T66" s="263">
        <f t="shared" si="3"/>
        <v>84.381893346570081</v>
      </c>
      <c r="U66" s="263">
        <f t="shared" si="3"/>
        <v>86.249728979809518</v>
      </c>
      <c r="V66" s="263">
        <f t="shared" si="3"/>
        <v>84.794770911325514</v>
      </c>
      <c r="W66" s="263">
        <f t="shared" si="3"/>
        <v>89.538748015864698</v>
      </c>
      <c r="DA66" s="70"/>
    </row>
    <row r="67" spans="1:105" ht="12" customHeight="1" x14ac:dyDescent="0.3">
      <c r="A67" s="165" t="s">
        <v>2212</v>
      </c>
      <c r="B67" s="348">
        <v>23.23306528254</v>
      </c>
      <c r="C67" s="348">
        <v>21.988482838166671</v>
      </c>
      <c r="D67" s="348">
        <v>22.88979643749332</v>
      </c>
      <c r="E67" s="348">
        <v>40.543845718641272</v>
      </c>
      <c r="F67" s="348">
        <v>46.128878734065772</v>
      </c>
      <c r="G67" s="348">
        <v>44.340640518086083</v>
      </c>
      <c r="H67" s="348">
        <v>41.832374089873397</v>
      </c>
      <c r="I67" s="348">
        <v>41.87042604176667</v>
      </c>
      <c r="J67" s="348">
        <v>43.67188168084872</v>
      </c>
      <c r="K67" s="348">
        <v>46.162744793669603</v>
      </c>
      <c r="L67" s="348">
        <v>55.229048239944959</v>
      </c>
      <c r="M67" s="348">
        <v>50.209582330803471</v>
      </c>
      <c r="N67" s="348">
        <v>51.05908797368923</v>
      </c>
      <c r="O67" s="348">
        <v>52.234932162914887</v>
      </c>
      <c r="P67" s="348">
        <v>54.411698293348692</v>
      </c>
      <c r="Q67" s="348">
        <v>56.346192614098811</v>
      </c>
      <c r="R67" s="348">
        <v>56.52891474787954</v>
      </c>
      <c r="S67" s="348">
        <v>58.143234424972867</v>
      </c>
      <c r="T67" s="348">
        <v>61.883528111920413</v>
      </c>
      <c r="U67" s="348">
        <v>63.181132727391173</v>
      </c>
      <c r="V67" s="348">
        <v>62.073999797475928</v>
      </c>
      <c r="W67" s="348">
        <v>65.92293155050136</v>
      </c>
      <c r="DA67" s="167" t="s">
        <v>2360</v>
      </c>
    </row>
    <row r="68" spans="1:105" ht="12" customHeight="1" x14ac:dyDescent="0.3">
      <c r="A68" s="165" t="s">
        <v>2214</v>
      </c>
      <c r="B68" s="348">
        <v>11.73842648430433</v>
      </c>
      <c r="C68" s="348">
        <v>11.54708431691202</v>
      </c>
      <c r="D68" s="348">
        <v>11.452759617525301</v>
      </c>
      <c r="E68" s="348">
        <v>18.706379100832159</v>
      </c>
      <c r="F68" s="348">
        <v>20.342324393379862</v>
      </c>
      <c r="G68" s="348">
        <v>18.58221578818544</v>
      </c>
      <c r="H68" s="348">
        <v>16.771221446757188</v>
      </c>
      <c r="I68" s="348">
        <v>17.044152675914379</v>
      </c>
      <c r="J68" s="348">
        <v>17.334335642332231</v>
      </c>
      <c r="K68" s="348">
        <v>18.636627850062531</v>
      </c>
      <c r="L68" s="348">
        <v>21.20294010919859</v>
      </c>
      <c r="M68" s="348">
        <v>18.675115890841539</v>
      </c>
      <c r="N68" s="348">
        <v>18.51620392768903</v>
      </c>
      <c r="O68" s="348">
        <v>18.778807908167249</v>
      </c>
      <c r="P68" s="348">
        <v>19.394094154491711</v>
      </c>
      <c r="Q68" s="348">
        <v>20.287420553058631</v>
      </c>
      <c r="R68" s="348">
        <v>20.450076566513911</v>
      </c>
      <c r="S68" s="348">
        <v>21.042589428276418</v>
      </c>
      <c r="T68" s="348">
        <v>22.498365234649661</v>
      </c>
      <c r="U68" s="348">
        <v>23.068596252418349</v>
      </c>
      <c r="V68" s="348">
        <v>22.72077111384959</v>
      </c>
      <c r="W68" s="348">
        <v>23.615816465363341</v>
      </c>
      <c r="DA68" s="167" t="s">
        <v>2361</v>
      </c>
    </row>
    <row r="69" spans="1:105" ht="12" customHeight="1" x14ac:dyDescent="0.3">
      <c r="A69" s="64" t="s">
        <v>30</v>
      </c>
      <c r="B69" s="231">
        <v>1.9547459138009069</v>
      </c>
      <c r="C69" s="231">
        <v>2.2951992428953152</v>
      </c>
      <c r="D69" s="231">
        <v>1.619186033860349</v>
      </c>
      <c r="E69" s="231">
        <v>2.2142223055041219</v>
      </c>
      <c r="F69" s="231">
        <v>2.571767156229142</v>
      </c>
      <c r="G69" s="231">
        <v>1.0319186171580561</v>
      </c>
      <c r="H69" s="231">
        <v>0.76640178422132144</v>
      </c>
      <c r="I69" s="231">
        <v>1.432202936248038</v>
      </c>
      <c r="J69" s="231">
        <v>1.538946726567932</v>
      </c>
      <c r="K69" s="231">
        <v>2.4962643863245422</v>
      </c>
      <c r="L69" s="231">
        <v>1.695552879175088</v>
      </c>
      <c r="M69" s="231">
        <v>1.2809943628374989</v>
      </c>
      <c r="N69" s="231">
        <v>1.251099447007705</v>
      </c>
      <c r="O69" s="231">
        <v>1.106309730698614</v>
      </c>
      <c r="P69" s="231">
        <v>1.0246358441959671</v>
      </c>
      <c r="Q69" s="231">
        <v>1.0780646824524429</v>
      </c>
      <c r="R69" s="231">
        <v>0.99162871706629607</v>
      </c>
      <c r="S69" s="231">
        <v>1.0781174030580909</v>
      </c>
      <c r="T69" s="231">
        <v>1.2108663556590651</v>
      </c>
      <c r="U69" s="231">
        <v>1.359847849249852</v>
      </c>
      <c r="V69" s="231">
        <v>1.011949986043611</v>
      </c>
      <c r="W69" s="231">
        <v>0.69638059302948319</v>
      </c>
      <c r="DA69" s="73" t="s">
        <v>2362</v>
      </c>
    </row>
    <row r="70" spans="1:105" ht="12" customHeight="1" x14ac:dyDescent="0.3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2363</v>
      </c>
    </row>
    <row r="71" spans="1:105" ht="12" customHeight="1" x14ac:dyDescent="0.3">
      <c r="A71" s="64" t="s">
        <v>33</v>
      </c>
      <c r="B71" s="231">
        <v>0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6.0083830127943438E-2</v>
      </c>
      <c r="K71" s="231">
        <v>5.9646041571418333E-2</v>
      </c>
      <c r="L71" s="231">
        <v>5.8669437178331417E-2</v>
      </c>
      <c r="M71" s="231">
        <v>5.9425757677748048E-2</v>
      </c>
      <c r="N71" s="231">
        <v>2.963544910901527E-2</v>
      </c>
      <c r="O71" s="231">
        <v>2.9570450979215769E-2</v>
      </c>
      <c r="P71" s="231">
        <v>2.953205165588195E-2</v>
      </c>
      <c r="Q71" s="231">
        <v>2.9450298564850659E-2</v>
      </c>
      <c r="R71" s="231">
        <v>2.9557059866543611E-2</v>
      </c>
      <c r="S71" s="231">
        <v>2.9543618141174299E-2</v>
      </c>
      <c r="T71" s="231">
        <v>4.4280762764451358E-2</v>
      </c>
      <c r="U71" s="231">
        <v>2.0653735704785979E-2</v>
      </c>
      <c r="V71" s="231">
        <v>2.4104543952199891E-2</v>
      </c>
      <c r="W71" s="231">
        <v>2.4099616574652889E-2</v>
      </c>
      <c r="DA71" s="73" t="s">
        <v>2364</v>
      </c>
    </row>
    <row r="72" spans="1:105" ht="12" customHeight="1" x14ac:dyDescent="0.3">
      <c r="A72" s="64" t="s">
        <v>160</v>
      </c>
      <c r="B72" s="231">
        <v>0.77354158535905482</v>
      </c>
      <c r="C72" s="231">
        <v>0.81218458224913581</v>
      </c>
      <c r="D72" s="231">
        <v>0.8070816336726454</v>
      </c>
      <c r="E72" s="231">
        <v>0.41443918301757382</v>
      </c>
      <c r="F72" s="231">
        <v>1.039565162675294</v>
      </c>
      <c r="G72" s="231">
        <v>0.44344271126050228</v>
      </c>
      <c r="H72" s="231">
        <v>0.22361329484140791</v>
      </c>
      <c r="I72" s="231">
        <v>0.1920904285207769</v>
      </c>
      <c r="J72" s="231">
        <v>0.16007625924963961</v>
      </c>
      <c r="K72" s="231">
        <v>0.1586213346659677</v>
      </c>
      <c r="L72" s="231">
        <v>0.1556863934686733</v>
      </c>
      <c r="M72" s="231">
        <v>0.15819068921706561</v>
      </c>
      <c r="N72" s="231">
        <v>0.18938714565588091</v>
      </c>
      <c r="O72" s="231">
        <v>0.2204248817112377</v>
      </c>
      <c r="P72" s="231">
        <v>0.15724533506566521</v>
      </c>
      <c r="Q72" s="231">
        <v>0.25077431386284471</v>
      </c>
      <c r="R72" s="231">
        <v>0.25184176475675257</v>
      </c>
      <c r="S72" s="231">
        <v>0.14473071609539151</v>
      </c>
      <c r="T72" s="231">
        <v>0.14458433359902759</v>
      </c>
      <c r="U72" s="231">
        <v>0.14136818029268269</v>
      </c>
      <c r="V72" s="231">
        <v>0.46243778487640841</v>
      </c>
      <c r="W72" s="231">
        <v>0.43720846994813051</v>
      </c>
      <c r="DA72" s="73" t="s">
        <v>2365</v>
      </c>
    </row>
    <row r="73" spans="1:105" ht="12" customHeight="1" x14ac:dyDescent="0.3">
      <c r="A73" s="64" t="s">
        <v>70</v>
      </c>
      <c r="B73" s="231">
        <v>4.6561699073210807</v>
      </c>
      <c r="C73" s="231">
        <v>4.8491736067998472</v>
      </c>
      <c r="D73" s="231">
        <v>4.6553881807557511</v>
      </c>
      <c r="E73" s="231">
        <v>5.2874228349472023</v>
      </c>
      <c r="F73" s="231">
        <v>4.5956012356355123</v>
      </c>
      <c r="G73" s="231">
        <v>4.2618924047322908</v>
      </c>
      <c r="H73" s="231">
        <v>3.0407068769122758</v>
      </c>
      <c r="I73" s="231">
        <v>2.6293266948847398</v>
      </c>
      <c r="J73" s="231">
        <v>1.217635188116333</v>
      </c>
      <c r="K73" s="231">
        <v>1.4950492950596881</v>
      </c>
      <c r="L73" s="231">
        <v>2.2527895918588539</v>
      </c>
      <c r="M73" s="231">
        <v>1.267682506425384</v>
      </c>
      <c r="N73" s="231">
        <v>0.15804879899338559</v>
      </c>
      <c r="O73" s="231">
        <v>0.15770215749948291</v>
      </c>
      <c r="P73" s="231">
        <v>9.449672109432683E-2</v>
      </c>
      <c r="Q73" s="231">
        <v>9.4235127381441519E-2</v>
      </c>
      <c r="R73" s="231">
        <v>6.305116161298592E-2</v>
      </c>
      <c r="S73" s="231">
        <v>5.6720806143058689E-2</v>
      </c>
      <c r="T73" s="231">
        <v>4.7231309566273312E-2</v>
      </c>
      <c r="U73" s="231">
        <v>4.0913431468355438E-2</v>
      </c>
      <c r="V73" s="231">
        <v>5.9978337489798417E-2</v>
      </c>
      <c r="W73" s="231">
        <v>5.6810559674994897E-2</v>
      </c>
      <c r="DA73" s="73" t="s">
        <v>2366</v>
      </c>
    </row>
    <row r="74" spans="1:105" ht="12" customHeight="1" x14ac:dyDescent="0.3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2367</v>
      </c>
    </row>
    <row r="75" spans="1:105" ht="12" customHeight="1" x14ac:dyDescent="0.3">
      <c r="A75" s="64" t="s">
        <v>162</v>
      </c>
      <c r="B75" s="231">
        <v>4.3539690778232849</v>
      </c>
      <c r="C75" s="231">
        <v>3.590526884967721</v>
      </c>
      <c r="D75" s="231">
        <v>4.3711037692365542</v>
      </c>
      <c r="E75" s="231">
        <v>10.790294777363259</v>
      </c>
      <c r="F75" s="231">
        <v>12.135390838839919</v>
      </c>
      <c r="G75" s="231">
        <v>12.844962055034591</v>
      </c>
      <c r="H75" s="231">
        <v>12.740499490782179</v>
      </c>
      <c r="I75" s="231">
        <v>12.79053261626083</v>
      </c>
      <c r="J75" s="231">
        <v>14.357593638270391</v>
      </c>
      <c r="K75" s="231">
        <v>14.427046792440921</v>
      </c>
      <c r="L75" s="231">
        <v>17.040241807517649</v>
      </c>
      <c r="M75" s="231">
        <v>15.90882257468385</v>
      </c>
      <c r="N75" s="231">
        <v>16.888033086923041</v>
      </c>
      <c r="O75" s="231">
        <v>17.264800687278701</v>
      </c>
      <c r="P75" s="231">
        <v>18.088184202479869</v>
      </c>
      <c r="Q75" s="231">
        <v>18.834896130797048</v>
      </c>
      <c r="R75" s="231">
        <v>19.113636446865758</v>
      </c>
      <c r="S75" s="231">
        <v>19.733476884838701</v>
      </c>
      <c r="T75" s="231">
        <v>21.05140247306085</v>
      </c>
      <c r="U75" s="231">
        <v>21.505813055702671</v>
      </c>
      <c r="V75" s="231">
        <v>21.162300461487579</v>
      </c>
      <c r="W75" s="231">
        <v>22.401317226136079</v>
      </c>
      <c r="DA75" s="73" t="s">
        <v>2368</v>
      </c>
    </row>
    <row r="76" spans="1:105" ht="12" customHeight="1" x14ac:dyDescent="0.3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2369</v>
      </c>
    </row>
    <row r="77" spans="1:105" ht="12" customHeight="1" x14ac:dyDescent="0.3">
      <c r="A77" s="64" t="s">
        <v>73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3.6141634556904689E-4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2370</v>
      </c>
    </row>
    <row r="78" spans="1:105" ht="12" customHeight="1" x14ac:dyDescent="0.3">
      <c r="A78" s="64" t="s">
        <v>79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2371</v>
      </c>
    </row>
    <row r="79" spans="1:105" ht="12" customHeight="1" x14ac:dyDescent="0.3">
      <c r="A79" s="165" t="s">
        <v>2226</v>
      </c>
      <c r="B79" s="348">
        <v>0</v>
      </c>
      <c r="C79" s="348">
        <v>0</v>
      </c>
      <c r="D79" s="348">
        <v>0</v>
      </c>
      <c r="E79" s="348">
        <v>0</v>
      </c>
      <c r="F79" s="348">
        <v>0</v>
      </c>
      <c r="G79" s="348">
        <v>0</v>
      </c>
      <c r="H79" s="348">
        <v>0</v>
      </c>
      <c r="I79" s="348">
        <v>0</v>
      </c>
      <c r="J79" s="348">
        <v>0</v>
      </c>
      <c r="K79" s="348">
        <v>0</v>
      </c>
      <c r="L79" s="348">
        <v>0</v>
      </c>
      <c r="M79" s="348">
        <v>0</v>
      </c>
      <c r="N79" s="348">
        <v>0</v>
      </c>
      <c r="O79" s="348">
        <v>0</v>
      </c>
      <c r="P79" s="348">
        <v>0</v>
      </c>
      <c r="Q79" s="348">
        <v>0</v>
      </c>
      <c r="R79" s="348">
        <v>0</v>
      </c>
      <c r="S79" s="348">
        <v>0</v>
      </c>
      <c r="T79" s="348">
        <v>0</v>
      </c>
      <c r="U79" s="348">
        <v>0</v>
      </c>
      <c r="V79" s="348">
        <v>0</v>
      </c>
      <c r="W79" s="348">
        <v>0</v>
      </c>
      <c r="DA79" s="167" t="s">
        <v>2372</v>
      </c>
    </row>
    <row r="80" spans="1:105" ht="12" customHeight="1" x14ac:dyDescent="0.3">
      <c r="A80" s="132" t="s">
        <v>2228</v>
      </c>
      <c r="B80" s="318">
        <v>0</v>
      </c>
      <c r="C80" s="318">
        <v>0</v>
      </c>
      <c r="D80" s="318">
        <v>0</v>
      </c>
      <c r="E80" s="318">
        <v>0</v>
      </c>
      <c r="F80" s="318">
        <v>0</v>
      </c>
      <c r="G80" s="318">
        <v>0</v>
      </c>
      <c r="H80" s="318">
        <v>0</v>
      </c>
      <c r="I80" s="318">
        <v>0</v>
      </c>
      <c r="J80" s="318">
        <v>0</v>
      </c>
      <c r="K80" s="318">
        <v>0</v>
      </c>
      <c r="L80" s="318">
        <v>0</v>
      </c>
      <c r="M80" s="318">
        <v>0</v>
      </c>
      <c r="N80" s="318">
        <v>0</v>
      </c>
      <c r="O80" s="318">
        <v>0</v>
      </c>
      <c r="P80" s="318">
        <v>0</v>
      </c>
      <c r="Q80" s="318">
        <v>0</v>
      </c>
      <c r="R80" s="318">
        <v>0</v>
      </c>
      <c r="S80" s="318">
        <v>0</v>
      </c>
      <c r="T80" s="318">
        <v>0</v>
      </c>
      <c r="U80" s="318">
        <v>0</v>
      </c>
      <c r="V80" s="318">
        <v>0</v>
      </c>
      <c r="W80" s="318">
        <v>0</v>
      </c>
      <c r="DA80" s="139" t="s">
        <v>2373</v>
      </c>
    </row>
    <row r="81" spans="1:105" ht="12" customHeight="1" x14ac:dyDescent="0.3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3">
      <c r="A82" s="32" t="s">
        <v>431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3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3">
      <c r="A84" s="35" t="s">
        <v>24</v>
      </c>
      <c r="B84" s="234">
        <f t="shared" ref="B84:W84" si="4">SUM(B$85:B$89,B$91:B$93,B$95:B$97,B$98,B$100:B$104,B$106:B$109)</f>
        <v>1.0000000000000002</v>
      </c>
      <c r="C84" s="234">
        <f t="shared" si="4"/>
        <v>1</v>
      </c>
      <c r="D84" s="234">
        <f t="shared" si="4"/>
        <v>0.99999999999999978</v>
      </c>
      <c r="E84" s="234">
        <f t="shared" si="4"/>
        <v>1.0000000000000002</v>
      </c>
      <c r="F84" s="234">
        <f t="shared" si="4"/>
        <v>1</v>
      </c>
      <c r="G84" s="234">
        <f t="shared" si="4"/>
        <v>1</v>
      </c>
      <c r="H84" s="234">
        <f t="shared" si="4"/>
        <v>1.0000000000000004</v>
      </c>
      <c r="I84" s="234">
        <f t="shared" si="4"/>
        <v>0.99999999999999933</v>
      </c>
      <c r="J84" s="234">
        <f t="shared" si="4"/>
        <v>0.99999999999999989</v>
      </c>
      <c r="K84" s="234">
        <f t="shared" si="4"/>
        <v>1.0000000000000004</v>
      </c>
      <c r="L84" s="234">
        <f t="shared" si="4"/>
        <v>1</v>
      </c>
      <c r="M84" s="234">
        <f t="shared" si="4"/>
        <v>1.0000000000000004</v>
      </c>
      <c r="N84" s="234">
        <f t="shared" si="4"/>
        <v>1.0000000000000002</v>
      </c>
      <c r="O84" s="234">
        <f t="shared" si="4"/>
        <v>0.99999999999999989</v>
      </c>
      <c r="P84" s="234">
        <f t="shared" si="4"/>
        <v>1</v>
      </c>
      <c r="Q84" s="234">
        <f t="shared" si="4"/>
        <v>1.0000000000000002</v>
      </c>
      <c r="R84" s="234">
        <f t="shared" si="4"/>
        <v>1</v>
      </c>
      <c r="S84" s="234">
        <f t="shared" si="4"/>
        <v>0.99999999999999967</v>
      </c>
      <c r="T84" s="234">
        <f t="shared" si="4"/>
        <v>1.0000000000000004</v>
      </c>
      <c r="U84" s="234">
        <f t="shared" si="4"/>
        <v>0.99999999999999989</v>
      </c>
      <c r="V84" s="234">
        <f t="shared" si="4"/>
        <v>0.99999999999999956</v>
      </c>
      <c r="W84" s="234">
        <f t="shared" si="4"/>
        <v>1.0000000000000002</v>
      </c>
      <c r="DA84" s="95"/>
    </row>
    <row r="85" spans="1:105" ht="12" customHeight="1" x14ac:dyDescent="0.3">
      <c r="A85" s="55" t="s">
        <v>92</v>
      </c>
      <c r="B85" s="301">
        <f t="shared" ref="B85:W85" si="5">IF(B$6=0,0,B$6/B$5)</f>
        <v>0</v>
      </c>
      <c r="C85" s="301">
        <f t="shared" si="5"/>
        <v>0</v>
      </c>
      <c r="D85" s="301">
        <f t="shared" si="5"/>
        <v>0</v>
      </c>
      <c r="E85" s="301">
        <f t="shared" si="5"/>
        <v>0</v>
      </c>
      <c r="F85" s="301">
        <f t="shared" si="5"/>
        <v>0</v>
      </c>
      <c r="G85" s="301">
        <f t="shared" si="5"/>
        <v>0</v>
      </c>
      <c r="H85" s="301">
        <f t="shared" si="5"/>
        <v>0</v>
      </c>
      <c r="I85" s="301">
        <f t="shared" si="5"/>
        <v>0</v>
      </c>
      <c r="J85" s="301">
        <f t="shared" si="5"/>
        <v>0</v>
      </c>
      <c r="K85" s="301">
        <f t="shared" si="5"/>
        <v>0</v>
      </c>
      <c r="L85" s="301">
        <f t="shared" si="5"/>
        <v>0</v>
      </c>
      <c r="M85" s="301">
        <f t="shared" si="5"/>
        <v>0</v>
      </c>
      <c r="N85" s="301">
        <f t="shared" si="5"/>
        <v>0</v>
      </c>
      <c r="O85" s="301">
        <f t="shared" si="5"/>
        <v>0</v>
      </c>
      <c r="P85" s="301">
        <f t="shared" si="5"/>
        <v>0</v>
      </c>
      <c r="Q85" s="301">
        <f t="shared" si="5"/>
        <v>0</v>
      </c>
      <c r="R85" s="301">
        <f t="shared" si="5"/>
        <v>0</v>
      </c>
      <c r="S85" s="301">
        <f t="shared" si="5"/>
        <v>0</v>
      </c>
      <c r="T85" s="301">
        <f t="shared" si="5"/>
        <v>0</v>
      </c>
      <c r="U85" s="301">
        <f t="shared" si="5"/>
        <v>0</v>
      </c>
      <c r="V85" s="301">
        <f t="shared" si="5"/>
        <v>0</v>
      </c>
      <c r="W85" s="301">
        <f t="shared" si="5"/>
        <v>0</v>
      </c>
      <c r="DA85" s="67"/>
    </row>
    <row r="86" spans="1:105" ht="12" customHeight="1" x14ac:dyDescent="0.3">
      <c r="A86" s="202" t="s">
        <v>93</v>
      </c>
      <c r="B86" s="235">
        <f t="shared" ref="B86:W86" si="6">IF(B$7=0,0,B$7/B$5)</f>
        <v>0</v>
      </c>
      <c r="C86" s="235">
        <f t="shared" si="6"/>
        <v>0</v>
      </c>
      <c r="D86" s="235">
        <f t="shared" si="6"/>
        <v>0</v>
      </c>
      <c r="E86" s="235">
        <f t="shared" si="6"/>
        <v>0</v>
      </c>
      <c r="F86" s="235">
        <f t="shared" si="6"/>
        <v>0</v>
      </c>
      <c r="G86" s="235">
        <f t="shared" si="6"/>
        <v>0</v>
      </c>
      <c r="H86" s="235">
        <f t="shared" si="6"/>
        <v>0</v>
      </c>
      <c r="I86" s="235">
        <f t="shared" si="6"/>
        <v>0</v>
      </c>
      <c r="J86" s="235">
        <f t="shared" si="6"/>
        <v>0</v>
      </c>
      <c r="K86" s="235">
        <f t="shared" si="6"/>
        <v>0</v>
      </c>
      <c r="L86" s="235">
        <f t="shared" si="6"/>
        <v>0</v>
      </c>
      <c r="M86" s="235">
        <f t="shared" si="6"/>
        <v>0</v>
      </c>
      <c r="N86" s="235">
        <f t="shared" si="6"/>
        <v>0</v>
      </c>
      <c r="O86" s="235">
        <f t="shared" si="6"/>
        <v>0</v>
      </c>
      <c r="P86" s="235">
        <f t="shared" si="6"/>
        <v>0</v>
      </c>
      <c r="Q86" s="235">
        <f t="shared" si="6"/>
        <v>0</v>
      </c>
      <c r="R86" s="235">
        <f t="shared" si="6"/>
        <v>0</v>
      </c>
      <c r="S86" s="235">
        <f t="shared" si="6"/>
        <v>0</v>
      </c>
      <c r="T86" s="235">
        <f t="shared" si="6"/>
        <v>0</v>
      </c>
      <c r="U86" s="235">
        <f t="shared" si="6"/>
        <v>0</v>
      </c>
      <c r="V86" s="235">
        <f t="shared" si="6"/>
        <v>0</v>
      </c>
      <c r="W86" s="235">
        <f t="shared" si="6"/>
        <v>0</v>
      </c>
      <c r="DA86" s="174"/>
    </row>
    <row r="87" spans="1:105" ht="12" customHeight="1" x14ac:dyDescent="0.3">
      <c r="A87" s="202" t="s">
        <v>94</v>
      </c>
      <c r="B87" s="235">
        <f t="shared" ref="B87:W87" si="7">IF(B$8=0,0,B$8/B$5)</f>
        <v>0</v>
      </c>
      <c r="C87" s="235">
        <f t="shared" si="7"/>
        <v>0</v>
      </c>
      <c r="D87" s="235">
        <f t="shared" si="7"/>
        <v>0</v>
      </c>
      <c r="E87" s="235">
        <f t="shared" si="7"/>
        <v>0</v>
      </c>
      <c r="F87" s="235">
        <f t="shared" si="7"/>
        <v>0</v>
      </c>
      <c r="G87" s="235">
        <f t="shared" si="7"/>
        <v>0</v>
      </c>
      <c r="H87" s="235">
        <f t="shared" si="7"/>
        <v>0</v>
      </c>
      <c r="I87" s="235">
        <f t="shared" si="7"/>
        <v>0</v>
      </c>
      <c r="J87" s="235">
        <f t="shared" si="7"/>
        <v>0</v>
      </c>
      <c r="K87" s="235">
        <f t="shared" si="7"/>
        <v>0</v>
      </c>
      <c r="L87" s="235">
        <f t="shared" si="7"/>
        <v>0</v>
      </c>
      <c r="M87" s="235">
        <f t="shared" si="7"/>
        <v>0</v>
      </c>
      <c r="N87" s="235">
        <f t="shared" si="7"/>
        <v>0</v>
      </c>
      <c r="O87" s="235">
        <f t="shared" si="7"/>
        <v>0</v>
      </c>
      <c r="P87" s="235">
        <f t="shared" si="7"/>
        <v>0</v>
      </c>
      <c r="Q87" s="235">
        <f t="shared" si="7"/>
        <v>0</v>
      </c>
      <c r="R87" s="235">
        <f t="shared" si="7"/>
        <v>0</v>
      </c>
      <c r="S87" s="235">
        <f t="shared" si="7"/>
        <v>0</v>
      </c>
      <c r="T87" s="235">
        <f t="shared" si="7"/>
        <v>0</v>
      </c>
      <c r="U87" s="235">
        <f t="shared" si="7"/>
        <v>0</v>
      </c>
      <c r="V87" s="235">
        <f t="shared" si="7"/>
        <v>0</v>
      </c>
      <c r="W87" s="235">
        <f t="shared" si="7"/>
        <v>0</v>
      </c>
      <c r="DA87" s="174"/>
    </row>
    <row r="88" spans="1:105" ht="12" customHeight="1" x14ac:dyDescent="0.3">
      <c r="A88" s="202" t="s">
        <v>95</v>
      </c>
      <c r="B88" s="235">
        <f t="shared" ref="B88:W88" si="8">IF(B$9=0,0,B$9/B$5)</f>
        <v>0</v>
      </c>
      <c r="C88" s="235">
        <f t="shared" si="8"/>
        <v>0</v>
      </c>
      <c r="D88" s="235">
        <f t="shared" si="8"/>
        <v>0</v>
      </c>
      <c r="E88" s="235">
        <f t="shared" si="8"/>
        <v>0</v>
      </c>
      <c r="F88" s="235">
        <f t="shared" si="8"/>
        <v>0</v>
      </c>
      <c r="G88" s="235">
        <f t="shared" si="8"/>
        <v>0</v>
      </c>
      <c r="H88" s="235">
        <f t="shared" si="8"/>
        <v>0</v>
      </c>
      <c r="I88" s="235">
        <f t="shared" si="8"/>
        <v>0</v>
      </c>
      <c r="J88" s="235">
        <f t="shared" si="8"/>
        <v>0</v>
      </c>
      <c r="K88" s="235">
        <f t="shared" si="8"/>
        <v>0</v>
      </c>
      <c r="L88" s="235">
        <f t="shared" si="8"/>
        <v>0</v>
      </c>
      <c r="M88" s="235">
        <f t="shared" si="8"/>
        <v>0</v>
      </c>
      <c r="N88" s="235">
        <f t="shared" si="8"/>
        <v>0</v>
      </c>
      <c r="O88" s="235">
        <f t="shared" si="8"/>
        <v>0</v>
      </c>
      <c r="P88" s="235">
        <f t="shared" si="8"/>
        <v>0</v>
      </c>
      <c r="Q88" s="235">
        <f t="shared" si="8"/>
        <v>0</v>
      </c>
      <c r="R88" s="235">
        <f t="shared" si="8"/>
        <v>0</v>
      </c>
      <c r="S88" s="235">
        <f t="shared" si="8"/>
        <v>0</v>
      </c>
      <c r="T88" s="235">
        <f t="shared" si="8"/>
        <v>0</v>
      </c>
      <c r="U88" s="235">
        <f t="shared" si="8"/>
        <v>0</v>
      </c>
      <c r="V88" s="235">
        <f t="shared" si="8"/>
        <v>0</v>
      </c>
      <c r="W88" s="235">
        <f t="shared" si="8"/>
        <v>0</v>
      </c>
      <c r="DA88" s="174"/>
    </row>
    <row r="89" spans="1:105" ht="12" customHeight="1" x14ac:dyDescent="0.3">
      <c r="A89" s="56" t="s">
        <v>96</v>
      </c>
      <c r="B89" s="302">
        <f t="shared" ref="B89:W89" si="9">IF(B$10=0,0,B$10/B$5)</f>
        <v>6.5907165425658377E-3</v>
      </c>
      <c r="C89" s="302">
        <f t="shared" si="9"/>
        <v>5.4187899439241769E-3</v>
      </c>
      <c r="D89" s="302">
        <f t="shared" si="9"/>
        <v>6.7945853895212249E-3</v>
      </c>
      <c r="E89" s="302">
        <f t="shared" si="9"/>
        <v>1.4360340435992484E-2</v>
      </c>
      <c r="F89" s="302">
        <f t="shared" si="9"/>
        <v>1.6069271881015909E-2</v>
      </c>
      <c r="G89" s="302">
        <f t="shared" si="9"/>
        <v>1.6342248843744907E-2</v>
      </c>
      <c r="H89" s="302">
        <f t="shared" si="9"/>
        <v>1.6008439677869028E-2</v>
      </c>
      <c r="I89" s="302">
        <f t="shared" si="9"/>
        <v>1.5490365141891003E-2</v>
      </c>
      <c r="J89" s="302">
        <f t="shared" si="9"/>
        <v>1.644463277645463E-2</v>
      </c>
      <c r="K89" s="302">
        <f t="shared" si="9"/>
        <v>1.6764636282643488E-2</v>
      </c>
      <c r="L89" s="302">
        <f t="shared" si="9"/>
        <v>1.9037074922078668E-2</v>
      </c>
      <c r="M89" s="302">
        <f t="shared" si="9"/>
        <v>1.7552388851624454E-2</v>
      </c>
      <c r="N89" s="302">
        <f t="shared" si="9"/>
        <v>1.8529344274799207E-2</v>
      </c>
      <c r="O89" s="302">
        <f t="shared" si="9"/>
        <v>1.8866698135053261E-2</v>
      </c>
      <c r="P89" s="302">
        <f t="shared" si="9"/>
        <v>1.9043870829694415E-2</v>
      </c>
      <c r="Q89" s="302">
        <f t="shared" si="9"/>
        <v>1.9484739444633505E-2</v>
      </c>
      <c r="R89" s="302">
        <f t="shared" si="9"/>
        <v>1.9042201235824074E-2</v>
      </c>
      <c r="S89" s="302">
        <f t="shared" si="9"/>
        <v>1.906615841133626E-2</v>
      </c>
      <c r="T89" s="302">
        <f t="shared" si="9"/>
        <v>1.9224898497285755E-2</v>
      </c>
      <c r="U89" s="302">
        <f t="shared" si="9"/>
        <v>1.922038987471603E-2</v>
      </c>
      <c r="V89" s="302">
        <f t="shared" si="9"/>
        <v>2.0434422665357679E-2</v>
      </c>
      <c r="W89" s="302">
        <f t="shared" si="9"/>
        <v>2.0691427762994374E-2</v>
      </c>
      <c r="DA89" s="68"/>
    </row>
    <row r="90" spans="1:105" ht="12" customHeight="1" x14ac:dyDescent="0.3">
      <c r="A90" s="203" t="s">
        <v>2149</v>
      </c>
      <c r="B90" s="303">
        <f t="shared" ref="B90:W90" si="10">IF(B$16=0,0,B$16/B$5)</f>
        <v>3.657120135197512E-2</v>
      </c>
      <c r="C90" s="303">
        <f t="shared" si="10"/>
        <v>3.4022082093168246E-2</v>
      </c>
      <c r="D90" s="303">
        <f t="shared" si="10"/>
        <v>3.6639207543563701E-2</v>
      </c>
      <c r="E90" s="303">
        <f t="shared" si="10"/>
        <v>5.747975662063199E-2</v>
      </c>
      <c r="F90" s="303">
        <f t="shared" si="10"/>
        <v>6.1119822716146938E-2</v>
      </c>
      <c r="G90" s="303">
        <f t="shared" si="10"/>
        <v>5.9117125068605489E-2</v>
      </c>
      <c r="H90" s="303">
        <f t="shared" si="10"/>
        <v>5.5962483007582393E-2</v>
      </c>
      <c r="I90" s="303">
        <f t="shared" si="10"/>
        <v>5.4867047734204775E-2</v>
      </c>
      <c r="J90" s="303">
        <f t="shared" si="10"/>
        <v>5.5076989731784029E-2</v>
      </c>
      <c r="K90" s="303">
        <f t="shared" si="10"/>
        <v>5.8353339458547163E-2</v>
      </c>
      <c r="L90" s="303">
        <f t="shared" si="10"/>
        <v>6.4396425110154087E-2</v>
      </c>
      <c r="M90" s="303">
        <f t="shared" si="10"/>
        <v>5.8003216127001739E-2</v>
      </c>
      <c r="N90" s="303">
        <f t="shared" si="10"/>
        <v>5.8876742760481979E-2</v>
      </c>
      <c r="O90" s="303">
        <f t="shared" si="10"/>
        <v>5.9662051980156394E-2</v>
      </c>
      <c r="P90" s="303">
        <f t="shared" si="10"/>
        <v>6.0097310257867076E-2</v>
      </c>
      <c r="Q90" s="303">
        <f t="shared" si="10"/>
        <v>6.168545660100775E-2</v>
      </c>
      <c r="R90" s="303">
        <f t="shared" si="10"/>
        <v>6.0330538953121939E-2</v>
      </c>
      <c r="S90" s="303">
        <f t="shared" si="10"/>
        <v>6.0570123387990608E-2</v>
      </c>
      <c r="T90" s="303">
        <f t="shared" si="10"/>
        <v>6.1060802845427795E-2</v>
      </c>
      <c r="U90" s="303">
        <f t="shared" si="10"/>
        <v>6.1355122669629829E-2</v>
      </c>
      <c r="V90" s="303">
        <f t="shared" si="10"/>
        <v>6.4632098346003516E-2</v>
      </c>
      <c r="W90" s="303">
        <f t="shared" si="10"/>
        <v>6.4146954179744073E-2</v>
      </c>
      <c r="DA90" s="175"/>
    </row>
    <row r="91" spans="1:105" ht="12" customHeight="1" x14ac:dyDescent="0.3">
      <c r="A91" s="62" t="s">
        <v>2150</v>
      </c>
      <c r="B91" s="304">
        <f t="shared" ref="B91:W91" si="11">IF(B$17=0,0,B$17/B$5)</f>
        <v>3.657120135197512E-2</v>
      </c>
      <c r="C91" s="304">
        <f t="shared" si="11"/>
        <v>3.4022082093168246E-2</v>
      </c>
      <c r="D91" s="304">
        <f t="shared" si="11"/>
        <v>3.6639207543563701E-2</v>
      </c>
      <c r="E91" s="304">
        <f t="shared" si="11"/>
        <v>5.747975662063199E-2</v>
      </c>
      <c r="F91" s="304">
        <f t="shared" si="11"/>
        <v>6.1119822716146938E-2</v>
      </c>
      <c r="G91" s="304">
        <f t="shared" si="11"/>
        <v>5.9117125068605489E-2</v>
      </c>
      <c r="H91" s="304">
        <f t="shared" si="11"/>
        <v>5.5962483007582393E-2</v>
      </c>
      <c r="I91" s="304">
        <f t="shared" si="11"/>
        <v>5.4867047734204775E-2</v>
      </c>
      <c r="J91" s="304">
        <f t="shared" si="11"/>
        <v>5.5076989731784029E-2</v>
      </c>
      <c r="K91" s="304">
        <f t="shared" si="11"/>
        <v>5.8353339458547163E-2</v>
      </c>
      <c r="L91" s="304">
        <f t="shared" si="11"/>
        <v>6.4396425110154087E-2</v>
      </c>
      <c r="M91" s="304">
        <f t="shared" si="11"/>
        <v>5.8003216127001739E-2</v>
      </c>
      <c r="N91" s="304">
        <f t="shared" si="11"/>
        <v>5.8876742760481979E-2</v>
      </c>
      <c r="O91" s="304">
        <f t="shared" si="11"/>
        <v>5.9662051980156394E-2</v>
      </c>
      <c r="P91" s="304">
        <f t="shared" si="11"/>
        <v>6.0097310257867076E-2</v>
      </c>
      <c r="Q91" s="304">
        <f t="shared" si="11"/>
        <v>6.168545660100775E-2</v>
      </c>
      <c r="R91" s="304">
        <f t="shared" si="11"/>
        <v>6.0330538953121939E-2</v>
      </c>
      <c r="S91" s="304">
        <f t="shared" si="11"/>
        <v>6.0570123387990608E-2</v>
      </c>
      <c r="T91" s="304">
        <f t="shared" si="11"/>
        <v>6.1060802845427795E-2</v>
      </c>
      <c r="U91" s="304">
        <f t="shared" si="11"/>
        <v>6.1355122669629829E-2</v>
      </c>
      <c r="V91" s="304">
        <f t="shared" si="11"/>
        <v>6.4632098346003516E-2</v>
      </c>
      <c r="W91" s="304">
        <f t="shared" si="11"/>
        <v>6.4146954179744073E-2</v>
      </c>
      <c r="DA91" s="72"/>
    </row>
    <row r="92" spans="1:105" ht="12" customHeight="1" x14ac:dyDescent="0.3">
      <c r="A92" s="62" t="s">
        <v>2157</v>
      </c>
      <c r="B92" s="304">
        <f t="shared" ref="B92:W92" si="12">IF(B$23=0,0,B$23/B$5)</f>
        <v>0</v>
      </c>
      <c r="C92" s="304">
        <f t="shared" si="12"/>
        <v>0</v>
      </c>
      <c r="D92" s="304">
        <f t="shared" si="12"/>
        <v>0</v>
      </c>
      <c r="E92" s="304">
        <f t="shared" si="12"/>
        <v>0</v>
      </c>
      <c r="F92" s="304">
        <f t="shared" si="12"/>
        <v>0</v>
      </c>
      <c r="G92" s="304">
        <f t="shared" si="12"/>
        <v>0</v>
      </c>
      <c r="H92" s="304">
        <f t="shared" si="12"/>
        <v>0</v>
      </c>
      <c r="I92" s="304">
        <f t="shared" si="12"/>
        <v>0</v>
      </c>
      <c r="J92" s="304">
        <f t="shared" si="12"/>
        <v>0</v>
      </c>
      <c r="K92" s="304">
        <f t="shared" si="12"/>
        <v>0</v>
      </c>
      <c r="L92" s="304">
        <f t="shared" si="12"/>
        <v>0</v>
      </c>
      <c r="M92" s="304">
        <f t="shared" si="12"/>
        <v>0</v>
      </c>
      <c r="N92" s="304">
        <f t="shared" si="12"/>
        <v>0</v>
      </c>
      <c r="O92" s="304">
        <f t="shared" si="12"/>
        <v>0</v>
      </c>
      <c r="P92" s="304">
        <f t="shared" si="12"/>
        <v>0</v>
      </c>
      <c r="Q92" s="304">
        <f t="shared" si="12"/>
        <v>0</v>
      </c>
      <c r="R92" s="304">
        <f t="shared" si="12"/>
        <v>0</v>
      </c>
      <c r="S92" s="304">
        <f t="shared" si="12"/>
        <v>0</v>
      </c>
      <c r="T92" s="304">
        <f t="shared" si="12"/>
        <v>0</v>
      </c>
      <c r="U92" s="304">
        <f t="shared" si="12"/>
        <v>0</v>
      </c>
      <c r="V92" s="304">
        <f t="shared" si="12"/>
        <v>0</v>
      </c>
      <c r="W92" s="304">
        <f t="shared" si="12"/>
        <v>0</v>
      </c>
      <c r="DA92" s="72"/>
    </row>
    <row r="93" spans="1:105" ht="12" customHeight="1" x14ac:dyDescent="0.3">
      <c r="A93" s="62" t="s">
        <v>2159</v>
      </c>
      <c r="B93" s="304">
        <f t="shared" ref="B93:W93" si="13">IF(B$24=0,0,B$24/B$5)</f>
        <v>0</v>
      </c>
      <c r="C93" s="304">
        <f t="shared" si="13"/>
        <v>0</v>
      </c>
      <c r="D93" s="304">
        <f t="shared" si="13"/>
        <v>0</v>
      </c>
      <c r="E93" s="304">
        <f t="shared" si="13"/>
        <v>0</v>
      </c>
      <c r="F93" s="304">
        <f t="shared" si="13"/>
        <v>0</v>
      </c>
      <c r="G93" s="304">
        <f t="shared" si="13"/>
        <v>0</v>
      </c>
      <c r="H93" s="304">
        <f t="shared" si="13"/>
        <v>0</v>
      </c>
      <c r="I93" s="304">
        <f t="shared" si="13"/>
        <v>0</v>
      </c>
      <c r="J93" s="304">
        <f t="shared" si="13"/>
        <v>0</v>
      </c>
      <c r="K93" s="304">
        <f t="shared" si="13"/>
        <v>0</v>
      </c>
      <c r="L93" s="304">
        <f t="shared" si="13"/>
        <v>0</v>
      </c>
      <c r="M93" s="304">
        <f t="shared" si="13"/>
        <v>0</v>
      </c>
      <c r="N93" s="304">
        <f t="shared" si="13"/>
        <v>0</v>
      </c>
      <c r="O93" s="304">
        <f t="shared" si="13"/>
        <v>0</v>
      </c>
      <c r="P93" s="304">
        <f t="shared" si="13"/>
        <v>0</v>
      </c>
      <c r="Q93" s="304">
        <f t="shared" si="13"/>
        <v>0</v>
      </c>
      <c r="R93" s="304">
        <f t="shared" si="13"/>
        <v>0</v>
      </c>
      <c r="S93" s="304">
        <f t="shared" si="13"/>
        <v>0</v>
      </c>
      <c r="T93" s="304">
        <f t="shared" si="13"/>
        <v>0</v>
      </c>
      <c r="U93" s="304">
        <f t="shared" si="13"/>
        <v>0</v>
      </c>
      <c r="V93" s="304">
        <f t="shared" si="13"/>
        <v>0</v>
      </c>
      <c r="W93" s="304">
        <f t="shared" si="13"/>
        <v>0</v>
      </c>
      <c r="DA93" s="72"/>
    </row>
    <row r="94" spans="1:105" ht="12" customHeight="1" x14ac:dyDescent="0.3">
      <c r="A94" s="203" t="s">
        <v>2161</v>
      </c>
      <c r="B94" s="303">
        <f t="shared" ref="B94:W94" si="14">IF(B$25=0,0,B$25/B$5)</f>
        <v>3.0476001126645932E-2</v>
      </c>
      <c r="C94" s="303">
        <f t="shared" si="14"/>
        <v>2.8351735077640196E-2</v>
      </c>
      <c r="D94" s="303">
        <f t="shared" si="14"/>
        <v>3.0532672952969759E-2</v>
      </c>
      <c r="E94" s="303">
        <f t="shared" si="14"/>
        <v>4.7899797183859991E-2</v>
      </c>
      <c r="F94" s="303">
        <f t="shared" si="14"/>
        <v>5.0933185596789096E-2</v>
      </c>
      <c r="G94" s="303">
        <f t="shared" si="14"/>
        <v>4.9264270890504606E-2</v>
      </c>
      <c r="H94" s="303">
        <f t="shared" si="14"/>
        <v>4.6635402506318667E-2</v>
      </c>
      <c r="I94" s="303">
        <f t="shared" si="14"/>
        <v>4.5722539778503997E-2</v>
      </c>
      <c r="J94" s="303">
        <f t="shared" si="14"/>
        <v>4.589749144315336E-2</v>
      </c>
      <c r="K94" s="303">
        <f t="shared" si="14"/>
        <v>4.8627782882122633E-2</v>
      </c>
      <c r="L94" s="303">
        <f t="shared" si="14"/>
        <v>5.3663687591795073E-2</v>
      </c>
      <c r="M94" s="303">
        <f t="shared" si="14"/>
        <v>4.833601343916813E-2</v>
      </c>
      <c r="N94" s="303">
        <f t="shared" si="14"/>
        <v>4.9063952300401628E-2</v>
      </c>
      <c r="O94" s="303">
        <f t="shared" si="14"/>
        <v>4.9718376650130333E-2</v>
      </c>
      <c r="P94" s="303">
        <f t="shared" si="14"/>
        <v>5.0081091881555857E-2</v>
      </c>
      <c r="Q94" s="303">
        <f t="shared" si="14"/>
        <v>5.1404547167506476E-2</v>
      </c>
      <c r="R94" s="303">
        <f t="shared" si="14"/>
        <v>5.0275449127601637E-2</v>
      </c>
      <c r="S94" s="303">
        <f t="shared" si="14"/>
        <v>5.0475102823325492E-2</v>
      </c>
      <c r="T94" s="303">
        <f t="shared" si="14"/>
        <v>5.088400237118984E-2</v>
      </c>
      <c r="U94" s="303">
        <f t="shared" si="14"/>
        <v>5.1129268891358229E-2</v>
      </c>
      <c r="V94" s="303">
        <f t="shared" si="14"/>
        <v>5.3860081955002907E-2</v>
      </c>
      <c r="W94" s="303">
        <f t="shared" si="14"/>
        <v>5.3455795149786725E-2</v>
      </c>
      <c r="DA94" s="175"/>
    </row>
    <row r="95" spans="1:105" ht="12" customHeight="1" x14ac:dyDescent="0.3">
      <c r="A95" s="62" t="s">
        <v>2162</v>
      </c>
      <c r="B95" s="304">
        <f t="shared" ref="B95:W95" si="15">IF(B$26=0,0,B$26/B$5)</f>
        <v>3.0476001126645932E-2</v>
      </c>
      <c r="C95" s="304">
        <f t="shared" si="15"/>
        <v>2.8351735077640196E-2</v>
      </c>
      <c r="D95" s="304">
        <f t="shared" si="15"/>
        <v>3.0532672952969759E-2</v>
      </c>
      <c r="E95" s="304">
        <f t="shared" si="15"/>
        <v>4.7899797183859991E-2</v>
      </c>
      <c r="F95" s="304">
        <f t="shared" si="15"/>
        <v>5.0933185596789096E-2</v>
      </c>
      <c r="G95" s="304">
        <f t="shared" si="15"/>
        <v>4.9264270890504606E-2</v>
      </c>
      <c r="H95" s="304">
        <f t="shared" si="15"/>
        <v>4.6635402506318667E-2</v>
      </c>
      <c r="I95" s="304">
        <f t="shared" si="15"/>
        <v>4.5722539778503997E-2</v>
      </c>
      <c r="J95" s="304">
        <f t="shared" si="15"/>
        <v>4.589749144315336E-2</v>
      </c>
      <c r="K95" s="304">
        <f t="shared" si="15"/>
        <v>4.8627782882122633E-2</v>
      </c>
      <c r="L95" s="304">
        <f t="shared" si="15"/>
        <v>5.3663687591795073E-2</v>
      </c>
      <c r="M95" s="304">
        <f t="shared" si="15"/>
        <v>4.833601343916813E-2</v>
      </c>
      <c r="N95" s="304">
        <f t="shared" si="15"/>
        <v>4.9063952300401628E-2</v>
      </c>
      <c r="O95" s="304">
        <f t="shared" si="15"/>
        <v>4.9718376650130333E-2</v>
      </c>
      <c r="P95" s="304">
        <f t="shared" si="15"/>
        <v>5.0081091881555857E-2</v>
      </c>
      <c r="Q95" s="304">
        <f t="shared" si="15"/>
        <v>5.1404547167506476E-2</v>
      </c>
      <c r="R95" s="304">
        <f t="shared" si="15"/>
        <v>5.0275449127601637E-2</v>
      </c>
      <c r="S95" s="304">
        <f t="shared" si="15"/>
        <v>5.0475102823325492E-2</v>
      </c>
      <c r="T95" s="304">
        <f t="shared" si="15"/>
        <v>5.088400237118984E-2</v>
      </c>
      <c r="U95" s="304">
        <f t="shared" si="15"/>
        <v>5.1129268891358229E-2</v>
      </c>
      <c r="V95" s="304">
        <f t="shared" si="15"/>
        <v>5.3860081955002907E-2</v>
      </c>
      <c r="W95" s="304">
        <f t="shared" si="15"/>
        <v>5.3455795149786725E-2</v>
      </c>
      <c r="DA95" s="72"/>
    </row>
    <row r="96" spans="1:105" ht="12" customHeight="1" x14ac:dyDescent="0.3">
      <c r="A96" s="62" t="s">
        <v>2169</v>
      </c>
      <c r="B96" s="304">
        <f t="shared" ref="B96:W96" si="16">IF(B$32=0,0,B$32/B$5)</f>
        <v>0</v>
      </c>
      <c r="C96" s="304">
        <f t="shared" si="16"/>
        <v>0</v>
      </c>
      <c r="D96" s="304">
        <f t="shared" si="16"/>
        <v>0</v>
      </c>
      <c r="E96" s="304">
        <f t="shared" si="16"/>
        <v>0</v>
      </c>
      <c r="F96" s="304">
        <f t="shared" si="16"/>
        <v>0</v>
      </c>
      <c r="G96" s="304">
        <f t="shared" si="16"/>
        <v>0</v>
      </c>
      <c r="H96" s="304">
        <f t="shared" si="16"/>
        <v>0</v>
      </c>
      <c r="I96" s="304">
        <f t="shared" si="16"/>
        <v>0</v>
      </c>
      <c r="J96" s="304">
        <f t="shared" si="16"/>
        <v>0</v>
      </c>
      <c r="K96" s="304">
        <f t="shared" si="16"/>
        <v>0</v>
      </c>
      <c r="L96" s="304">
        <f t="shared" si="16"/>
        <v>0</v>
      </c>
      <c r="M96" s="304">
        <f t="shared" si="16"/>
        <v>0</v>
      </c>
      <c r="N96" s="304">
        <f t="shared" si="16"/>
        <v>0</v>
      </c>
      <c r="O96" s="304">
        <f t="shared" si="16"/>
        <v>0</v>
      </c>
      <c r="P96" s="304">
        <f t="shared" si="16"/>
        <v>0</v>
      </c>
      <c r="Q96" s="304">
        <f t="shared" si="16"/>
        <v>0</v>
      </c>
      <c r="R96" s="304">
        <f t="shared" si="16"/>
        <v>0</v>
      </c>
      <c r="S96" s="304">
        <f t="shared" si="16"/>
        <v>0</v>
      </c>
      <c r="T96" s="304">
        <f t="shared" si="16"/>
        <v>0</v>
      </c>
      <c r="U96" s="304">
        <f t="shared" si="16"/>
        <v>0</v>
      </c>
      <c r="V96" s="304">
        <f t="shared" si="16"/>
        <v>0</v>
      </c>
      <c r="W96" s="304">
        <f t="shared" si="16"/>
        <v>0</v>
      </c>
      <c r="DA96" s="72"/>
    </row>
    <row r="97" spans="1:105" ht="12" customHeight="1" x14ac:dyDescent="0.3">
      <c r="A97" s="62" t="s">
        <v>2171</v>
      </c>
      <c r="B97" s="304">
        <f t="shared" ref="B97:W97" si="17">IF(B$33=0,0,B$33/B$5)</f>
        <v>0</v>
      </c>
      <c r="C97" s="304">
        <f t="shared" si="17"/>
        <v>0</v>
      </c>
      <c r="D97" s="304">
        <f t="shared" si="17"/>
        <v>0</v>
      </c>
      <c r="E97" s="304">
        <f t="shared" si="17"/>
        <v>0</v>
      </c>
      <c r="F97" s="304">
        <f t="shared" si="17"/>
        <v>0</v>
      </c>
      <c r="G97" s="304">
        <f t="shared" si="17"/>
        <v>0</v>
      </c>
      <c r="H97" s="304">
        <f t="shared" si="17"/>
        <v>0</v>
      </c>
      <c r="I97" s="304">
        <f t="shared" si="17"/>
        <v>0</v>
      </c>
      <c r="J97" s="304">
        <f t="shared" si="17"/>
        <v>0</v>
      </c>
      <c r="K97" s="304">
        <f t="shared" si="17"/>
        <v>0</v>
      </c>
      <c r="L97" s="304">
        <f t="shared" si="17"/>
        <v>0</v>
      </c>
      <c r="M97" s="304">
        <f t="shared" si="17"/>
        <v>0</v>
      </c>
      <c r="N97" s="304">
        <f t="shared" si="17"/>
        <v>0</v>
      </c>
      <c r="O97" s="304">
        <f t="shared" si="17"/>
        <v>0</v>
      </c>
      <c r="P97" s="304">
        <f t="shared" si="17"/>
        <v>0</v>
      </c>
      <c r="Q97" s="304">
        <f t="shared" si="17"/>
        <v>0</v>
      </c>
      <c r="R97" s="304">
        <f t="shared" si="17"/>
        <v>0</v>
      </c>
      <c r="S97" s="304">
        <f t="shared" si="17"/>
        <v>0</v>
      </c>
      <c r="T97" s="304">
        <f t="shared" si="17"/>
        <v>0</v>
      </c>
      <c r="U97" s="304">
        <f t="shared" si="17"/>
        <v>0</v>
      </c>
      <c r="V97" s="304">
        <f t="shared" si="17"/>
        <v>0</v>
      </c>
      <c r="W97" s="304">
        <f t="shared" si="17"/>
        <v>0</v>
      </c>
      <c r="DA97" s="72"/>
    </row>
    <row r="98" spans="1:105" ht="12" customHeight="1" x14ac:dyDescent="0.3">
      <c r="A98" s="203" t="s">
        <v>2173</v>
      </c>
      <c r="B98" s="303">
        <f t="shared" ref="B98:W98" si="18">IF(B$34=0,0,B$34/B$5)</f>
        <v>0.77299132970092121</v>
      </c>
      <c r="C98" s="303">
        <f t="shared" si="18"/>
        <v>0.7785320346800052</v>
      </c>
      <c r="D98" s="303">
        <f t="shared" si="18"/>
        <v>0.77254696804751477</v>
      </c>
      <c r="E98" s="303">
        <f t="shared" si="18"/>
        <v>0.73295558060164723</v>
      </c>
      <c r="F98" s="303">
        <f t="shared" si="18"/>
        <v>0.72311410674547438</v>
      </c>
      <c r="G98" s="303">
        <f t="shared" si="18"/>
        <v>0.72453339149814655</v>
      </c>
      <c r="H98" s="303">
        <f t="shared" si="18"/>
        <v>0.72848288555348206</v>
      </c>
      <c r="I98" s="303">
        <f t="shared" si="18"/>
        <v>0.73042172531745297</v>
      </c>
      <c r="J98" s="303">
        <f t="shared" si="18"/>
        <v>0.72876543838777996</v>
      </c>
      <c r="K98" s="303">
        <f t="shared" si="18"/>
        <v>0.72366126436664646</v>
      </c>
      <c r="L98" s="303">
        <f t="shared" si="18"/>
        <v>0.70956207030944962</v>
      </c>
      <c r="M98" s="303">
        <f t="shared" si="18"/>
        <v>0.71895831985709235</v>
      </c>
      <c r="N98" s="303">
        <f t="shared" si="18"/>
        <v>0.71593114358216581</v>
      </c>
      <c r="O98" s="303">
        <f t="shared" si="18"/>
        <v>0.71398809184353984</v>
      </c>
      <c r="P98" s="303">
        <f t="shared" si="18"/>
        <v>0.71278847748972307</v>
      </c>
      <c r="Q98" s="303">
        <f t="shared" si="18"/>
        <v>0.71074803097704053</v>
      </c>
      <c r="R98" s="303">
        <f t="shared" si="18"/>
        <v>0.71367091686006567</v>
      </c>
      <c r="S98" s="303">
        <f t="shared" si="18"/>
        <v>0.71334341269631629</v>
      </c>
      <c r="T98" s="303">
        <f t="shared" si="18"/>
        <v>0.7127737610727487</v>
      </c>
      <c r="U98" s="303">
        <f t="shared" si="18"/>
        <v>0.71254990515433603</v>
      </c>
      <c r="V98" s="303">
        <f t="shared" si="18"/>
        <v>0.70692893158474623</v>
      </c>
      <c r="W98" s="303">
        <f t="shared" si="18"/>
        <v>0.70619058260126044</v>
      </c>
      <c r="DA98" s="175"/>
    </row>
    <row r="99" spans="1:105" ht="12" customHeight="1" x14ac:dyDescent="0.3">
      <c r="A99" s="203" t="s">
        <v>2185</v>
      </c>
      <c r="B99" s="303">
        <f t="shared" ref="B99:W99" si="19">IF(B$45=0,0,B$45/B$5)</f>
        <v>0.12202031260018352</v>
      </c>
      <c r="C99" s="303">
        <f t="shared" si="19"/>
        <v>0.12289493890916781</v>
      </c>
      <c r="D99" s="303">
        <f t="shared" si="19"/>
        <v>0.12195016802575827</v>
      </c>
      <c r="E99" s="303">
        <f t="shared" si="19"/>
        <v>0.11570048153278192</v>
      </c>
      <c r="F99" s="303">
        <f t="shared" si="19"/>
        <v>0.11659706008874646</v>
      </c>
      <c r="G99" s="303">
        <f t="shared" si="19"/>
        <v>0.11734391778612957</v>
      </c>
      <c r="H99" s="303">
        <f t="shared" si="19"/>
        <v>0.11825756510075434</v>
      </c>
      <c r="I99" s="303">
        <f t="shared" si="19"/>
        <v>0.11912782847904871</v>
      </c>
      <c r="J99" s="303">
        <f t="shared" si="19"/>
        <v>0.11889985728796598</v>
      </c>
      <c r="K99" s="303">
        <f t="shared" si="19"/>
        <v>0.11833959006907795</v>
      </c>
      <c r="L99" s="303">
        <f t="shared" si="19"/>
        <v>0.11852030733463813</v>
      </c>
      <c r="M99" s="303">
        <f t="shared" si="19"/>
        <v>0.1210483416890259</v>
      </c>
      <c r="N99" s="303">
        <f t="shared" si="19"/>
        <v>0.12097706970338115</v>
      </c>
      <c r="O99" s="303">
        <f t="shared" si="19"/>
        <v>0.12100862752670193</v>
      </c>
      <c r="P99" s="303">
        <f t="shared" si="19"/>
        <v>0.12106205247420539</v>
      </c>
      <c r="Q99" s="303">
        <f t="shared" si="19"/>
        <v>0.12012844779590247</v>
      </c>
      <c r="R99" s="303">
        <f t="shared" si="19"/>
        <v>0.12010962718355148</v>
      </c>
      <c r="S99" s="303">
        <f t="shared" si="19"/>
        <v>0.12000157657901978</v>
      </c>
      <c r="T99" s="303">
        <f t="shared" si="19"/>
        <v>0.11966379707184466</v>
      </c>
      <c r="U99" s="303">
        <f t="shared" si="19"/>
        <v>0.11947789996297516</v>
      </c>
      <c r="V99" s="303">
        <f t="shared" si="19"/>
        <v>0.11822858758712386</v>
      </c>
      <c r="W99" s="303">
        <f t="shared" si="19"/>
        <v>0.11906547805202972</v>
      </c>
      <c r="DA99" s="175"/>
    </row>
    <row r="100" spans="1:105" ht="12" customHeight="1" x14ac:dyDescent="0.3">
      <c r="A100" s="62" t="s">
        <v>2186</v>
      </c>
      <c r="B100" s="304">
        <f t="shared" ref="B100:W100" si="20">IF(B$46=0,0,B$46/B$5)</f>
        <v>6.6155591168774203E-2</v>
      </c>
      <c r="C100" s="304">
        <f t="shared" si="20"/>
        <v>6.6629786155572926E-2</v>
      </c>
      <c r="D100" s="304">
        <f t="shared" si="20"/>
        <v>6.6117560977820747E-2</v>
      </c>
      <c r="E100" s="304">
        <f t="shared" si="20"/>
        <v>6.2729176734640804E-2</v>
      </c>
      <c r="F100" s="304">
        <f t="shared" si="20"/>
        <v>6.4337006729431087E-2</v>
      </c>
      <c r="G100" s="304">
        <f t="shared" si="20"/>
        <v>6.4981291546248307E-2</v>
      </c>
      <c r="H100" s="304">
        <f t="shared" si="20"/>
        <v>6.560950566554645E-2</v>
      </c>
      <c r="I100" s="304">
        <f t="shared" si="20"/>
        <v>6.6339647493763004E-2</v>
      </c>
      <c r="J100" s="304">
        <f t="shared" si="20"/>
        <v>6.6231377526201729E-2</v>
      </c>
      <c r="K100" s="304">
        <f t="shared" si="20"/>
        <v>6.6039993176851691E-2</v>
      </c>
      <c r="L100" s="304">
        <f t="shared" si="20"/>
        <v>6.7239670834525755E-2</v>
      </c>
      <c r="M100" s="304">
        <f t="shared" si="20"/>
        <v>6.908863047835738E-2</v>
      </c>
      <c r="N100" s="304">
        <f t="shared" si="20"/>
        <v>6.9236135020759801E-2</v>
      </c>
      <c r="O100" s="304">
        <f t="shared" si="20"/>
        <v>6.9408118797043283E-2</v>
      </c>
      <c r="P100" s="304">
        <f t="shared" si="20"/>
        <v>6.9548240864069397E-2</v>
      </c>
      <c r="Q100" s="304">
        <f t="shared" si="20"/>
        <v>6.8762100939440823E-2</v>
      </c>
      <c r="R100" s="304">
        <f t="shared" si="20"/>
        <v>6.8532040951747544E-2</v>
      </c>
      <c r="S100" s="304">
        <f t="shared" si="20"/>
        <v>6.844765934345487E-2</v>
      </c>
      <c r="T100" s="304">
        <f t="shared" si="20"/>
        <v>6.8151049029310518E-2</v>
      </c>
      <c r="U100" s="304">
        <f t="shared" si="20"/>
        <v>6.7981330172437335E-2</v>
      </c>
      <c r="V100" s="304">
        <f t="shared" si="20"/>
        <v>6.7138250196061969E-2</v>
      </c>
      <c r="W100" s="304">
        <f t="shared" si="20"/>
        <v>6.8028501751444148E-2</v>
      </c>
      <c r="DA100" s="72"/>
    </row>
    <row r="101" spans="1:105" ht="12" customHeight="1" x14ac:dyDescent="0.3">
      <c r="A101" s="62" t="s">
        <v>2193</v>
      </c>
      <c r="B101" s="304">
        <f t="shared" ref="B101:W101" si="21">IF(B$52=0,0,B$52/B$5)</f>
        <v>5.5864721431409324E-2</v>
      </c>
      <c r="C101" s="304">
        <f t="shared" si="21"/>
        <v>5.6265152753594894E-2</v>
      </c>
      <c r="D101" s="304">
        <f t="shared" si="21"/>
        <v>5.5832607047937528E-2</v>
      </c>
      <c r="E101" s="304">
        <f t="shared" si="21"/>
        <v>5.2971304798141113E-2</v>
      </c>
      <c r="F101" s="304">
        <f t="shared" si="21"/>
        <v>5.2260053359315377E-2</v>
      </c>
      <c r="G101" s="304">
        <f t="shared" si="21"/>
        <v>5.2362626239881263E-2</v>
      </c>
      <c r="H101" s="304">
        <f t="shared" si="21"/>
        <v>5.2648059435207901E-2</v>
      </c>
      <c r="I101" s="304">
        <f t="shared" si="21"/>
        <v>5.2788180985285711E-2</v>
      </c>
      <c r="J101" s="304">
        <f t="shared" si="21"/>
        <v>5.2668479761764246E-2</v>
      </c>
      <c r="K101" s="304">
        <f t="shared" si="21"/>
        <v>5.2299596892226248E-2</v>
      </c>
      <c r="L101" s="304">
        <f t="shared" si="21"/>
        <v>5.128063650011238E-2</v>
      </c>
      <c r="M101" s="304">
        <f t="shared" si="21"/>
        <v>5.1959711210668516E-2</v>
      </c>
      <c r="N101" s="304">
        <f t="shared" si="21"/>
        <v>5.1740934682621358E-2</v>
      </c>
      <c r="O101" s="304">
        <f t="shared" si="21"/>
        <v>5.1600508729658642E-2</v>
      </c>
      <c r="P101" s="304">
        <f t="shared" si="21"/>
        <v>5.151381161013599E-2</v>
      </c>
      <c r="Q101" s="304">
        <f t="shared" si="21"/>
        <v>5.1366346856461645E-2</v>
      </c>
      <c r="R101" s="304">
        <f t="shared" si="21"/>
        <v>5.1577586231803932E-2</v>
      </c>
      <c r="S101" s="304">
        <f t="shared" si="21"/>
        <v>5.1553917235564906E-2</v>
      </c>
      <c r="T101" s="304">
        <f t="shared" si="21"/>
        <v>5.151274804253414E-2</v>
      </c>
      <c r="U101" s="304">
        <f t="shared" si="21"/>
        <v>5.1496569790537815E-2</v>
      </c>
      <c r="V101" s="304">
        <f t="shared" si="21"/>
        <v>5.1090337391061891E-2</v>
      </c>
      <c r="W101" s="304">
        <f t="shared" si="21"/>
        <v>5.1036976300585568E-2</v>
      </c>
      <c r="DA101" s="72"/>
    </row>
    <row r="102" spans="1:105" ht="12" customHeight="1" x14ac:dyDescent="0.3">
      <c r="A102" s="62" t="s">
        <v>2205</v>
      </c>
      <c r="B102" s="304">
        <f t="shared" ref="B102:W102" si="22">IF(B$63=0,0,B$63/B$5)</f>
        <v>0</v>
      </c>
      <c r="C102" s="304">
        <f t="shared" si="22"/>
        <v>0</v>
      </c>
      <c r="D102" s="304">
        <f t="shared" si="22"/>
        <v>0</v>
      </c>
      <c r="E102" s="304">
        <f t="shared" si="22"/>
        <v>0</v>
      </c>
      <c r="F102" s="304">
        <f t="shared" si="22"/>
        <v>0</v>
      </c>
      <c r="G102" s="304">
        <f t="shared" si="22"/>
        <v>0</v>
      </c>
      <c r="H102" s="304">
        <f t="shared" si="22"/>
        <v>0</v>
      </c>
      <c r="I102" s="304">
        <f t="shared" si="22"/>
        <v>0</v>
      </c>
      <c r="J102" s="304">
        <f t="shared" si="22"/>
        <v>0</v>
      </c>
      <c r="K102" s="304">
        <f t="shared" si="22"/>
        <v>0</v>
      </c>
      <c r="L102" s="304">
        <f t="shared" si="22"/>
        <v>0</v>
      </c>
      <c r="M102" s="304">
        <f t="shared" si="22"/>
        <v>0</v>
      </c>
      <c r="N102" s="304">
        <f t="shared" si="22"/>
        <v>0</v>
      </c>
      <c r="O102" s="304">
        <f t="shared" si="22"/>
        <v>0</v>
      </c>
      <c r="P102" s="304">
        <f t="shared" si="22"/>
        <v>0</v>
      </c>
      <c r="Q102" s="304">
        <f t="shared" si="22"/>
        <v>0</v>
      </c>
      <c r="R102" s="304">
        <f t="shared" si="22"/>
        <v>0</v>
      </c>
      <c r="S102" s="304">
        <f t="shared" si="22"/>
        <v>0</v>
      </c>
      <c r="T102" s="304">
        <f t="shared" si="22"/>
        <v>0</v>
      </c>
      <c r="U102" s="304">
        <f t="shared" si="22"/>
        <v>0</v>
      </c>
      <c r="V102" s="304">
        <f t="shared" si="22"/>
        <v>0</v>
      </c>
      <c r="W102" s="304">
        <f t="shared" si="22"/>
        <v>0</v>
      </c>
      <c r="DA102" s="72"/>
    </row>
    <row r="103" spans="1:105" ht="12" customHeight="1" x14ac:dyDescent="0.3">
      <c r="A103" s="62" t="s">
        <v>2207</v>
      </c>
      <c r="B103" s="304">
        <f t="shared" ref="B103:W103" si="23">IF(B$64=0,0,B$64/B$5)</f>
        <v>0</v>
      </c>
      <c r="C103" s="304">
        <f t="shared" si="23"/>
        <v>0</v>
      </c>
      <c r="D103" s="304">
        <f t="shared" si="23"/>
        <v>0</v>
      </c>
      <c r="E103" s="304">
        <f t="shared" si="23"/>
        <v>0</v>
      </c>
      <c r="F103" s="304">
        <f t="shared" si="23"/>
        <v>0</v>
      </c>
      <c r="G103" s="304">
        <f t="shared" si="23"/>
        <v>0</v>
      </c>
      <c r="H103" s="304">
        <f t="shared" si="23"/>
        <v>0</v>
      </c>
      <c r="I103" s="304">
        <f t="shared" si="23"/>
        <v>0</v>
      </c>
      <c r="J103" s="304">
        <f t="shared" si="23"/>
        <v>0</v>
      </c>
      <c r="K103" s="304">
        <f t="shared" si="23"/>
        <v>0</v>
      </c>
      <c r="L103" s="304">
        <f t="shared" si="23"/>
        <v>0</v>
      </c>
      <c r="M103" s="304">
        <f t="shared" si="23"/>
        <v>0</v>
      </c>
      <c r="N103" s="304">
        <f t="shared" si="23"/>
        <v>0</v>
      </c>
      <c r="O103" s="304">
        <f t="shared" si="23"/>
        <v>0</v>
      </c>
      <c r="P103" s="304">
        <f t="shared" si="23"/>
        <v>0</v>
      </c>
      <c r="Q103" s="304">
        <f t="shared" si="23"/>
        <v>0</v>
      </c>
      <c r="R103" s="304">
        <f t="shared" si="23"/>
        <v>0</v>
      </c>
      <c r="S103" s="304">
        <f t="shared" si="23"/>
        <v>0</v>
      </c>
      <c r="T103" s="304">
        <f t="shared" si="23"/>
        <v>0</v>
      </c>
      <c r="U103" s="304">
        <f t="shared" si="23"/>
        <v>0</v>
      </c>
      <c r="V103" s="304">
        <f t="shared" si="23"/>
        <v>0</v>
      </c>
      <c r="W103" s="304">
        <f t="shared" si="23"/>
        <v>0</v>
      </c>
      <c r="DA103" s="72"/>
    </row>
    <row r="104" spans="1:105" ht="12" customHeight="1" x14ac:dyDescent="0.3">
      <c r="A104" s="62" t="s">
        <v>2209</v>
      </c>
      <c r="B104" s="304">
        <f t="shared" ref="B104:W104" si="24">IF(B$65=0,0,B$65/B$5)</f>
        <v>0</v>
      </c>
      <c r="C104" s="304">
        <f t="shared" si="24"/>
        <v>0</v>
      </c>
      <c r="D104" s="304">
        <f t="shared" si="24"/>
        <v>0</v>
      </c>
      <c r="E104" s="304">
        <f t="shared" si="24"/>
        <v>0</v>
      </c>
      <c r="F104" s="304">
        <f t="shared" si="24"/>
        <v>0</v>
      </c>
      <c r="G104" s="304">
        <f t="shared" si="24"/>
        <v>0</v>
      </c>
      <c r="H104" s="304">
        <f t="shared" si="24"/>
        <v>0</v>
      </c>
      <c r="I104" s="304">
        <f t="shared" si="24"/>
        <v>0</v>
      </c>
      <c r="J104" s="304">
        <f t="shared" si="24"/>
        <v>0</v>
      </c>
      <c r="K104" s="304">
        <f t="shared" si="24"/>
        <v>0</v>
      </c>
      <c r="L104" s="304">
        <f t="shared" si="24"/>
        <v>0</v>
      </c>
      <c r="M104" s="304">
        <f t="shared" si="24"/>
        <v>0</v>
      </c>
      <c r="N104" s="304">
        <f t="shared" si="24"/>
        <v>0</v>
      </c>
      <c r="O104" s="304">
        <f t="shared" si="24"/>
        <v>0</v>
      </c>
      <c r="P104" s="304">
        <f t="shared" si="24"/>
        <v>0</v>
      </c>
      <c r="Q104" s="304">
        <f t="shared" si="24"/>
        <v>0</v>
      </c>
      <c r="R104" s="304">
        <f t="shared" si="24"/>
        <v>0</v>
      </c>
      <c r="S104" s="304">
        <f t="shared" si="24"/>
        <v>0</v>
      </c>
      <c r="T104" s="304">
        <f t="shared" si="24"/>
        <v>0</v>
      </c>
      <c r="U104" s="304">
        <f t="shared" si="24"/>
        <v>0</v>
      </c>
      <c r="V104" s="304">
        <f t="shared" si="24"/>
        <v>0</v>
      </c>
      <c r="W104" s="304">
        <f t="shared" si="24"/>
        <v>0</v>
      </c>
      <c r="DA104" s="72"/>
    </row>
    <row r="105" spans="1:105" ht="12" customHeight="1" x14ac:dyDescent="0.3">
      <c r="A105" s="203" t="s">
        <v>2211</v>
      </c>
      <c r="B105" s="303">
        <f t="shared" ref="B105:W105" si="25">IF(B$66=0,0,B$66/B$5)</f>
        <v>3.1350438677708661E-2</v>
      </c>
      <c r="C105" s="303">
        <f t="shared" si="25"/>
        <v>3.0780419296094267E-2</v>
      </c>
      <c r="D105" s="303">
        <f t="shared" si="25"/>
        <v>3.1536398040671876E-2</v>
      </c>
      <c r="E105" s="303">
        <f t="shared" si="25"/>
        <v>3.1604043625086536E-2</v>
      </c>
      <c r="F105" s="303">
        <f t="shared" si="25"/>
        <v>3.2166552971827106E-2</v>
      </c>
      <c r="G105" s="303">
        <f t="shared" si="25"/>
        <v>3.3399045912868838E-2</v>
      </c>
      <c r="H105" s="303">
        <f t="shared" si="25"/>
        <v>3.4653224153993974E-2</v>
      </c>
      <c r="I105" s="303">
        <f t="shared" si="25"/>
        <v>3.4370493548897964E-2</v>
      </c>
      <c r="J105" s="303">
        <f t="shared" si="25"/>
        <v>3.49155903728618E-2</v>
      </c>
      <c r="K105" s="303">
        <f t="shared" si="25"/>
        <v>3.4253386940962624E-2</v>
      </c>
      <c r="L105" s="303">
        <f t="shared" si="25"/>
        <v>3.482043473188437E-2</v>
      </c>
      <c r="M105" s="303">
        <f t="shared" si="25"/>
        <v>3.610172003608788E-2</v>
      </c>
      <c r="N105" s="303">
        <f t="shared" si="25"/>
        <v>3.6621747378770636E-2</v>
      </c>
      <c r="O105" s="303">
        <f t="shared" si="25"/>
        <v>3.6756153864418072E-2</v>
      </c>
      <c r="P105" s="303">
        <f t="shared" si="25"/>
        <v>3.6927197066954034E-2</v>
      </c>
      <c r="Q105" s="303">
        <f t="shared" si="25"/>
        <v>3.6548778013909482E-2</v>
      </c>
      <c r="R105" s="303">
        <f t="shared" si="25"/>
        <v>3.6571266639835183E-2</v>
      </c>
      <c r="S105" s="303">
        <f t="shared" si="25"/>
        <v>3.6543626102011249E-2</v>
      </c>
      <c r="T105" s="303">
        <f t="shared" si="25"/>
        <v>3.6392738141503671E-2</v>
      </c>
      <c r="U105" s="303">
        <f t="shared" si="25"/>
        <v>3.6267413446984614E-2</v>
      </c>
      <c r="V105" s="303">
        <f t="shared" si="25"/>
        <v>3.5915877861765477E-2</v>
      </c>
      <c r="W105" s="303">
        <f t="shared" si="25"/>
        <v>3.6449762254184837E-2</v>
      </c>
      <c r="DA105" s="175"/>
    </row>
    <row r="106" spans="1:105" ht="12" customHeight="1" x14ac:dyDescent="0.3">
      <c r="A106" s="62" t="s">
        <v>2212</v>
      </c>
      <c r="B106" s="304">
        <f t="shared" ref="B106:W106" si="26">IF(B$67=0,0,B$67/B$5)</f>
        <v>2.0827444059049842E-2</v>
      </c>
      <c r="C106" s="304">
        <f t="shared" si="26"/>
        <v>2.0181997170763365E-2</v>
      </c>
      <c r="D106" s="304">
        <f t="shared" si="26"/>
        <v>2.1019452668761207E-2</v>
      </c>
      <c r="E106" s="304">
        <f t="shared" si="26"/>
        <v>2.1626069314079344E-2</v>
      </c>
      <c r="F106" s="304">
        <f t="shared" si="26"/>
        <v>2.2322554001097342E-2</v>
      </c>
      <c r="G106" s="304">
        <f t="shared" si="26"/>
        <v>2.3535725734719459E-2</v>
      </c>
      <c r="H106" s="304">
        <f t="shared" si="26"/>
        <v>2.473613816619858E-2</v>
      </c>
      <c r="I106" s="304">
        <f t="shared" si="26"/>
        <v>2.4427013474107306E-2</v>
      </c>
      <c r="J106" s="304">
        <f t="shared" si="26"/>
        <v>2.4994657896961616E-2</v>
      </c>
      <c r="K106" s="304">
        <f t="shared" si="26"/>
        <v>2.4401939326914465E-2</v>
      </c>
      <c r="L106" s="304">
        <f t="shared" si="26"/>
        <v>2.5160924255408904E-2</v>
      </c>
      <c r="M106" s="304">
        <f t="shared" si="26"/>
        <v>2.631429520970157E-2</v>
      </c>
      <c r="N106" s="304">
        <f t="shared" si="26"/>
        <v>2.6875532535506778E-2</v>
      </c>
      <c r="O106" s="304">
        <f t="shared" si="26"/>
        <v>2.7036390447197054E-2</v>
      </c>
      <c r="P106" s="304">
        <f t="shared" si="26"/>
        <v>2.7223764409089087E-2</v>
      </c>
      <c r="Q106" s="304">
        <f t="shared" si="26"/>
        <v>2.6873122650365459E-2</v>
      </c>
      <c r="R106" s="304">
        <f t="shared" si="26"/>
        <v>2.6855821033844412E-2</v>
      </c>
      <c r="S106" s="304">
        <f t="shared" si="26"/>
        <v>2.683263892190484E-2</v>
      </c>
      <c r="T106" s="304">
        <f t="shared" si="26"/>
        <v>2.6689505823242393E-2</v>
      </c>
      <c r="U106" s="304">
        <f t="shared" si="26"/>
        <v>2.6567228555692171E-2</v>
      </c>
      <c r="V106" s="304">
        <f t="shared" si="26"/>
        <v>2.6292213200845235E-2</v>
      </c>
      <c r="W106" s="304">
        <f t="shared" si="26"/>
        <v>2.6836148989808611E-2</v>
      </c>
      <c r="DA106" s="72"/>
    </row>
    <row r="107" spans="1:105" ht="12" customHeight="1" x14ac:dyDescent="0.3">
      <c r="A107" s="62" t="s">
        <v>2214</v>
      </c>
      <c r="B107" s="304">
        <f t="shared" ref="B107:W107" si="27">IF(B$68=0,0,B$68/B$5)</f>
        <v>1.0522994618658823E-2</v>
      </c>
      <c r="C107" s="304">
        <f t="shared" si="27"/>
        <v>1.05984221253309E-2</v>
      </c>
      <c r="D107" s="304">
        <f t="shared" si="27"/>
        <v>1.0516945371910672E-2</v>
      </c>
      <c r="E107" s="304">
        <f t="shared" si="27"/>
        <v>9.9779743110071911E-3</v>
      </c>
      <c r="F107" s="304">
        <f t="shared" si="27"/>
        <v>9.843998970729767E-3</v>
      </c>
      <c r="G107" s="304">
        <f t="shared" si="27"/>
        <v>9.8633201781493773E-3</v>
      </c>
      <c r="H107" s="304">
        <f t="shared" si="27"/>
        <v>9.9170859877953949E-3</v>
      </c>
      <c r="I107" s="304">
        <f t="shared" si="27"/>
        <v>9.9434800747906556E-3</v>
      </c>
      <c r="J107" s="304">
        <f t="shared" si="27"/>
        <v>9.9209324759001859E-3</v>
      </c>
      <c r="K107" s="304">
        <f t="shared" si="27"/>
        <v>9.8514476140481536E-3</v>
      </c>
      <c r="L107" s="304">
        <f t="shared" si="27"/>
        <v>9.6595104764754646E-3</v>
      </c>
      <c r="M107" s="304">
        <f t="shared" si="27"/>
        <v>9.7874248263863078E-3</v>
      </c>
      <c r="N107" s="304">
        <f t="shared" si="27"/>
        <v>9.7462148432638541E-3</v>
      </c>
      <c r="O107" s="304">
        <f t="shared" si="27"/>
        <v>9.719763417221014E-3</v>
      </c>
      <c r="P107" s="304">
        <f t="shared" si="27"/>
        <v>9.703432657864948E-3</v>
      </c>
      <c r="Q107" s="304">
        <f t="shared" si="27"/>
        <v>9.6756553635440213E-3</v>
      </c>
      <c r="R107" s="304">
        <f t="shared" si="27"/>
        <v>9.7154456059907676E-3</v>
      </c>
      <c r="S107" s="304">
        <f t="shared" si="27"/>
        <v>9.7109871801064097E-3</v>
      </c>
      <c r="T107" s="304">
        <f t="shared" si="27"/>
        <v>9.7032323182612758E-3</v>
      </c>
      <c r="U107" s="304">
        <f t="shared" si="27"/>
        <v>9.7001848912924397E-3</v>
      </c>
      <c r="V107" s="304">
        <f t="shared" si="27"/>
        <v>9.6236646609202409E-3</v>
      </c>
      <c r="W107" s="304">
        <f t="shared" si="27"/>
        <v>9.6136132643762275E-3</v>
      </c>
      <c r="DA107" s="72"/>
    </row>
    <row r="108" spans="1:105" ht="12" customHeight="1" x14ac:dyDescent="0.3">
      <c r="A108" s="62" t="s">
        <v>2226</v>
      </c>
      <c r="B108" s="304">
        <f t="shared" ref="B108:W108" si="28">IF(B$79=0,0,B$79/B$5)</f>
        <v>0</v>
      </c>
      <c r="C108" s="304">
        <f t="shared" si="28"/>
        <v>0</v>
      </c>
      <c r="D108" s="304">
        <f t="shared" si="28"/>
        <v>0</v>
      </c>
      <c r="E108" s="304">
        <f t="shared" si="28"/>
        <v>0</v>
      </c>
      <c r="F108" s="304">
        <f t="shared" si="28"/>
        <v>0</v>
      </c>
      <c r="G108" s="304">
        <f t="shared" si="28"/>
        <v>0</v>
      </c>
      <c r="H108" s="304">
        <f t="shared" si="28"/>
        <v>0</v>
      </c>
      <c r="I108" s="304">
        <f t="shared" si="28"/>
        <v>0</v>
      </c>
      <c r="J108" s="304">
        <f t="shared" si="28"/>
        <v>0</v>
      </c>
      <c r="K108" s="304">
        <f t="shared" si="28"/>
        <v>0</v>
      </c>
      <c r="L108" s="304">
        <f t="shared" si="28"/>
        <v>0</v>
      </c>
      <c r="M108" s="304">
        <f t="shared" si="28"/>
        <v>0</v>
      </c>
      <c r="N108" s="304">
        <f t="shared" si="28"/>
        <v>0</v>
      </c>
      <c r="O108" s="304">
        <f t="shared" si="28"/>
        <v>0</v>
      </c>
      <c r="P108" s="304">
        <f t="shared" si="28"/>
        <v>0</v>
      </c>
      <c r="Q108" s="304">
        <f t="shared" si="28"/>
        <v>0</v>
      </c>
      <c r="R108" s="304">
        <f t="shared" si="28"/>
        <v>0</v>
      </c>
      <c r="S108" s="304">
        <f t="shared" si="28"/>
        <v>0</v>
      </c>
      <c r="T108" s="304">
        <f t="shared" si="28"/>
        <v>0</v>
      </c>
      <c r="U108" s="304">
        <f t="shared" si="28"/>
        <v>0</v>
      </c>
      <c r="V108" s="304">
        <f t="shared" si="28"/>
        <v>0</v>
      </c>
      <c r="W108" s="304">
        <f t="shared" si="28"/>
        <v>0</v>
      </c>
      <c r="DA108" s="72"/>
    </row>
    <row r="109" spans="1:105" ht="12" customHeight="1" x14ac:dyDescent="0.3">
      <c r="A109" s="41" t="s">
        <v>2228</v>
      </c>
      <c r="B109" s="237">
        <f t="shared" ref="B109:W109" si="29">IF(B$80=0,0,B$80/B$5)</f>
        <v>0</v>
      </c>
      <c r="C109" s="237">
        <f t="shared" si="29"/>
        <v>0</v>
      </c>
      <c r="D109" s="237">
        <f t="shared" si="29"/>
        <v>0</v>
      </c>
      <c r="E109" s="237">
        <f t="shared" si="29"/>
        <v>0</v>
      </c>
      <c r="F109" s="237">
        <f t="shared" si="29"/>
        <v>0</v>
      </c>
      <c r="G109" s="237">
        <f t="shared" si="29"/>
        <v>0</v>
      </c>
      <c r="H109" s="237">
        <f t="shared" si="29"/>
        <v>0</v>
      </c>
      <c r="I109" s="237">
        <f t="shared" si="29"/>
        <v>0</v>
      </c>
      <c r="J109" s="237">
        <f t="shared" si="29"/>
        <v>0</v>
      </c>
      <c r="K109" s="237">
        <f t="shared" si="29"/>
        <v>0</v>
      </c>
      <c r="L109" s="237">
        <f t="shared" si="29"/>
        <v>0</v>
      </c>
      <c r="M109" s="237">
        <f t="shared" si="29"/>
        <v>0</v>
      </c>
      <c r="N109" s="237">
        <f t="shared" si="29"/>
        <v>0</v>
      </c>
      <c r="O109" s="237">
        <f t="shared" si="29"/>
        <v>0</v>
      </c>
      <c r="P109" s="237">
        <f t="shared" si="29"/>
        <v>0</v>
      </c>
      <c r="Q109" s="237">
        <f t="shared" si="29"/>
        <v>0</v>
      </c>
      <c r="R109" s="237">
        <f t="shared" si="29"/>
        <v>0</v>
      </c>
      <c r="S109" s="237">
        <f t="shared" si="29"/>
        <v>0</v>
      </c>
      <c r="T109" s="237">
        <f t="shared" si="29"/>
        <v>0</v>
      </c>
      <c r="U109" s="237">
        <f t="shared" si="29"/>
        <v>0</v>
      </c>
      <c r="V109" s="237">
        <f t="shared" si="29"/>
        <v>0</v>
      </c>
      <c r="W109" s="237">
        <f t="shared" si="29"/>
        <v>0</v>
      </c>
      <c r="DA109" s="97"/>
    </row>
    <row r="110" spans="1:105" ht="12" customHeight="1" x14ac:dyDescent="0.3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3">
      <c r="A111" s="32" t="s">
        <v>432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3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3">
      <c r="A113" s="35" t="s">
        <v>24</v>
      </c>
      <c r="B113" s="322">
        <f>IF(B$5=0,0,B$5/FBT_fec!B$5)</f>
        <v>1.537056732851434</v>
      </c>
      <c r="C113" s="322">
        <f>IF(C$5=0,0,C$5/FBT_fec!C$5)</f>
        <v>1.5224449183565751</v>
      </c>
      <c r="D113" s="322">
        <f>IF(D$5=0,0,D$5/FBT_fec!D$5)</f>
        <v>1.5162703212194257</v>
      </c>
      <c r="E113" s="322">
        <f>IF(E$5=0,0,E$5/FBT_fec!E$5)</f>
        <v>1.7989369926769136</v>
      </c>
      <c r="F113" s="322">
        <f>IF(F$5=0,0,F$5/FBT_fec!F$5)</f>
        <v>1.7780213168096868</v>
      </c>
      <c r="G113" s="322">
        <f>IF(G$5=0,0,G$5/FBT_fec!G$5)</f>
        <v>1.6560734628739335</v>
      </c>
      <c r="H113" s="322">
        <f>IF(H$5=0,0,H$5/FBT_fec!H$5)</f>
        <v>1.5431086325601899</v>
      </c>
      <c r="I113" s="322">
        <f>IF(I$5=0,0,I$5/FBT_fec!I$5)</f>
        <v>1.5504210326167005</v>
      </c>
      <c r="J113" s="322">
        <f>IF(J$5=0,0,J$5/FBT_fec!J$5)</f>
        <v>1.5160800514118009</v>
      </c>
      <c r="K113" s="322">
        <f>IF(K$5=0,0,K$5/FBT_fec!K$5)</f>
        <v>1.5717144763626818</v>
      </c>
      <c r="L113" s="322">
        <f>IF(L$5=0,0,L$5/FBT_fec!L$5)</f>
        <v>1.5751232129568726</v>
      </c>
      <c r="M113" s="322">
        <f>IF(M$5=0,0,M$5/FBT_fec!M$5)</f>
        <v>1.4373376786758816</v>
      </c>
      <c r="N113" s="322">
        <f>IF(N$5=0,0,N$5/FBT_fec!N$5)</f>
        <v>1.4132672935037791</v>
      </c>
      <c r="O113" s="322">
        <f>IF(O$5=0,0,O$5/FBT_fec!O$5)</f>
        <v>1.4112744806961899</v>
      </c>
      <c r="P113" s="322">
        <f>IF(P$5=0,0,P$5/FBT_fec!P$5)</f>
        <v>1.4073355660023308</v>
      </c>
      <c r="Q113" s="322">
        <f>IF(Q$5=0,0,Q$5/FBT_fec!Q$5)</f>
        <v>1.4305454385758289</v>
      </c>
      <c r="R113" s="322">
        <f>IF(R$5=0,0,R$5/FBT_fec!R$5)</f>
        <v>1.4245465801322841</v>
      </c>
      <c r="S113" s="322">
        <f>IF(S$5=0,0,S$5/FBT_fec!S$5)</f>
        <v>1.428108508887131</v>
      </c>
      <c r="T113" s="322">
        <f>IF(T$5=0,0,T$5/FBT_fec!T$5)</f>
        <v>1.4389565426301161</v>
      </c>
      <c r="U113" s="322">
        <f>IF(U$5=0,0,U$5/FBT_fec!U$5)</f>
        <v>1.4473425302078859</v>
      </c>
      <c r="V113" s="322">
        <f>IF(V$5=0,0,V$5/FBT_fec!V$5)</f>
        <v>1.4968769438495242</v>
      </c>
      <c r="W113" s="322">
        <f>IF(W$5=0,0,W$5/FBT_fec!W$5)</f>
        <v>1.4538725094881881</v>
      </c>
      <c r="DA113" s="95"/>
    </row>
    <row r="114" spans="1:105" ht="12" customHeight="1" x14ac:dyDescent="0.3">
      <c r="A114" s="55" t="s">
        <v>92</v>
      </c>
      <c r="B114" s="332">
        <f>IF(B$6=0,0,B$6/FBT_fec!B$6)</f>
        <v>0</v>
      </c>
      <c r="C114" s="332">
        <f>IF(C$6=0,0,C$6/FBT_fec!C$6)</f>
        <v>0</v>
      </c>
      <c r="D114" s="332">
        <f>IF(D$6=0,0,D$6/FBT_fec!D$6)</f>
        <v>0</v>
      </c>
      <c r="E114" s="332">
        <f>IF(E$6=0,0,E$6/FBT_fec!E$6)</f>
        <v>0</v>
      </c>
      <c r="F114" s="332">
        <f>IF(F$6=0,0,F$6/FBT_fec!F$6)</f>
        <v>0</v>
      </c>
      <c r="G114" s="332">
        <f>IF(G$6=0,0,G$6/FBT_fec!G$6)</f>
        <v>0</v>
      </c>
      <c r="H114" s="332">
        <f>IF(H$6=0,0,H$6/FBT_fec!H$6)</f>
        <v>0</v>
      </c>
      <c r="I114" s="332">
        <f>IF(I$6=0,0,I$6/FBT_fec!I$6)</f>
        <v>0</v>
      </c>
      <c r="J114" s="332">
        <f>IF(J$6=0,0,J$6/FBT_fec!J$6)</f>
        <v>0</v>
      </c>
      <c r="K114" s="332">
        <f>IF(K$6=0,0,K$6/FBT_fec!K$6)</f>
        <v>0</v>
      </c>
      <c r="L114" s="332">
        <f>IF(L$6=0,0,L$6/FBT_fec!L$6)</f>
        <v>0</v>
      </c>
      <c r="M114" s="332">
        <f>IF(M$6=0,0,M$6/FBT_fec!M$6)</f>
        <v>0</v>
      </c>
      <c r="N114" s="332">
        <f>IF(N$6=0,0,N$6/FBT_fec!N$6)</f>
        <v>0</v>
      </c>
      <c r="O114" s="332">
        <f>IF(O$6=0,0,O$6/FBT_fec!O$6)</f>
        <v>0</v>
      </c>
      <c r="P114" s="332">
        <f>IF(P$6=0,0,P$6/FBT_fec!P$6)</f>
        <v>0</v>
      </c>
      <c r="Q114" s="332">
        <f>IF(Q$6=0,0,Q$6/FBT_fec!Q$6)</f>
        <v>0</v>
      </c>
      <c r="R114" s="332">
        <f>IF(R$6=0,0,R$6/FBT_fec!R$6)</f>
        <v>0</v>
      </c>
      <c r="S114" s="332">
        <f>IF(S$6=0,0,S$6/FBT_fec!S$6)</f>
        <v>0</v>
      </c>
      <c r="T114" s="332">
        <f>IF(T$6=0,0,T$6/FBT_fec!T$6)</f>
        <v>0</v>
      </c>
      <c r="U114" s="332">
        <f>IF(U$6=0,0,U$6/FBT_fec!U$6)</f>
        <v>0</v>
      </c>
      <c r="V114" s="332">
        <f>IF(V$6=0,0,V$6/FBT_fec!V$6)</f>
        <v>0</v>
      </c>
      <c r="W114" s="332">
        <f>IF(W$6=0,0,W$6/FBT_fec!W$6)</f>
        <v>0</v>
      </c>
      <c r="DA114" s="67"/>
    </row>
    <row r="115" spans="1:105" ht="12" customHeight="1" x14ac:dyDescent="0.3">
      <c r="A115" s="202" t="s">
        <v>93</v>
      </c>
      <c r="B115" s="333">
        <f>IF(B$7=0,0,B$7/FBT_fec!B$7)</f>
        <v>0</v>
      </c>
      <c r="C115" s="333">
        <f>IF(C$7=0,0,C$7/FBT_fec!C$7)</f>
        <v>0</v>
      </c>
      <c r="D115" s="333">
        <f>IF(D$7=0,0,D$7/FBT_fec!D$7)</f>
        <v>0</v>
      </c>
      <c r="E115" s="333">
        <f>IF(E$7=0,0,E$7/FBT_fec!E$7)</f>
        <v>0</v>
      </c>
      <c r="F115" s="333">
        <f>IF(F$7=0,0,F$7/FBT_fec!F$7)</f>
        <v>0</v>
      </c>
      <c r="G115" s="333">
        <f>IF(G$7=0,0,G$7/FBT_fec!G$7)</f>
        <v>0</v>
      </c>
      <c r="H115" s="333">
        <f>IF(H$7=0,0,H$7/FBT_fec!H$7)</f>
        <v>0</v>
      </c>
      <c r="I115" s="333">
        <f>IF(I$7=0,0,I$7/FBT_fec!I$7)</f>
        <v>0</v>
      </c>
      <c r="J115" s="333">
        <f>IF(J$7=0,0,J$7/FBT_fec!J$7)</f>
        <v>0</v>
      </c>
      <c r="K115" s="333">
        <f>IF(K$7=0,0,K$7/FBT_fec!K$7)</f>
        <v>0</v>
      </c>
      <c r="L115" s="333">
        <f>IF(L$7=0,0,L$7/FBT_fec!L$7)</f>
        <v>0</v>
      </c>
      <c r="M115" s="333">
        <f>IF(M$7=0,0,M$7/FBT_fec!M$7)</f>
        <v>0</v>
      </c>
      <c r="N115" s="333">
        <f>IF(N$7=0,0,N$7/FBT_fec!N$7)</f>
        <v>0</v>
      </c>
      <c r="O115" s="333">
        <f>IF(O$7=0,0,O$7/FBT_fec!O$7)</f>
        <v>0</v>
      </c>
      <c r="P115" s="333">
        <f>IF(P$7=0,0,P$7/FBT_fec!P$7)</f>
        <v>0</v>
      </c>
      <c r="Q115" s="333">
        <f>IF(Q$7=0,0,Q$7/FBT_fec!Q$7)</f>
        <v>0</v>
      </c>
      <c r="R115" s="333">
        <f>IF(R$7=0,0,R$7/FBT_fec!R$7)</f>
        <v>0</v>
      </c>
      <c r="S115" s="333">
        <f>IF(S$7=0,0,S$7/FBT_fec!S$7)</f>
        <v>0</v>
      </c>
      <c r="T115" s="333">
        <f>IF(T$7=0,0,T$7/FBT_fec!T$7)</f>
        <v>0</v>
      </c>
      <c r="U115" s="333">
        <f>IF(U$7=0,0,U$7/FBT_fec!U$7)</f>
        <v>0</v>
      </c>
      <c r="V115" s="333">
        <f>IF(V$7=0,0,V$7/FBT_fec!V$7)</f>
        <v>0</v>
      </c>
      <c r="W115" s="333">
        <f>IF(W$7=0,0,W$7/FBT_fec!W$7)</f>
        <v>0</v>
      </c>
      <c r="DA115" s="174"/>
    </row>
    <row r="116" spans="1:105" ht="12" customHeight="1" x14ac:dyDescent="0.3">
      <c r="A116" s="202" t="s">
        <v>94</v>
      </c>
      <c r="B116" s="333">
        <f>IF(B$8=0,0,B$8/FBT_fec!B$8)</f>
        <v>0</v>
      </c>
      <c r="C116" s="333">
        <f>IF(C$8=0,0,C$8/FBT_fec!C$8)</f>
        <v>0</v>
      </c>
      <c r="D116" s="333">
        <f>IF(D$8=0,0,D$8/FBT_fec!D$8)</f>
        <v>0</v>
      </c>
      <c r="E116" s="333">
        <f>IF(E$8=0,0,E$8/FBT_fec!E$8)</f>
        <v>0</v>
      </c>
      <c r="F116" s="333">
        <f>IF(F$8=0,0,F$8/FBT_fec!F$8)</f>
        <v>0</v>
      </c>
      <c r="G116" s="333">
        <f>IF(G$8=0,0,G$8/FBT_fec!G$8)</f>
        <v>0</v>
      </c>
      <c r="H116" s="333">
        <f>IF(H$8=0,0,H$8/FBT_fec!H$8)</f>
        <v>0</v>
      </c>
      <c r="I116" s="333">
        <f>IF(I$8=0,0,I$8/FBT_fec!I$8)</f>
        <v>0</v>
      </c>
      <c r="J116" s="333">
        <f>IF(J$8=0,0,J$8/FBT_fec!J$8)</f>
        <v>0</v>
      </c>
      <c r="K116" s="333">
        <f>IF(K$8=0,0,K$8/FBT_fec!K$8)</f>
        <v>0</v>
      </c>
      <c r="L116" s="333">
        <f>IF(L$8=0,0,L$8/FBT_fec!L$8)</f>
        <v>0</v>
      </c>
      <c r="M116" s="333">
        <f>IF(M$8=0,0,M$8/FBT_fec!M$8)</f>
        <v>0</v>
      </c>
      <c r="N116" s="333">
        <f>IF(N$8=0,0,N$8/FBT_fec!N$8)</f>
        <v>0</v>
      </c>
      <c r="O116" s="333">
        <f>IF(O$8=0,0,O$8/FBT_fec!O$8)</f>
        <v>0</v>
      </c>
      <c r="P116" s="333">
        <f>IF(P$8=0,0,P$8/FBT_fec!P$8)</f>
        <v>0</v>
      </c>
      <c r="Q116" s="333">
        <f>IF(Q$8=0,0,Q$8/FBT_fec!Q$8)</f>
        <v>0</v>
      </c>
      <c r="R116" s="333">
        <f>IF(R$8=0,0,R$8/FBT_fec!R$8)</f>
        <v>0</v>
      </c>
      <c r="S116" s="333">
        <f>IF(S$8=0,0,S$8/FBT_fec!S$8)</f>
        <v>0</v>
      </c>
      <c r="T116" s="333">
        <f>IF(T$8=0,0,T$8/FBT_fec!T$8)</f>
        <v>0</v>
      </c>
      <c r="U116" s="333">
        <f>IF(U$8=0,0,U$8/FBT_fec!U$8)</f>
        <v>0</v>
      </c>
      <c r="V116" s="333">
        <f>IF(V$8=0,0,V$8/FBT_fec!V$8)</f>
        <v>0</v>
      </c>
      <c r="W116" s="333">
        <f>IF(W$8=0,0,W$8/FBT_fec!W$8)</f>
        <v>0</v>
      </c>
      <c r="DA116" s="174"/>
    </row>
    <row r="117" spans="1:105" ht="12" customHeight="1" x14ac:dyDescent="0.3">
      <c r="A117" s="202" t="s">
        <v>95</v>
      </c>
      <c r="B117" s="333">
        <f>IF(B$9=0,0,B$9/FBT_fec!B$9)</f>
        <v>0</v>
      </c>
      <c r="C117" s="333">
        <f>IF(C$9=0,0,C$9/FBT_fec!C$9)</f>
        <v>0</v>
      </c>
      <c r="D117" s="333">
        <f>IF(D$9=0,0,D$9/FBT_fec!D$9)</f>
        <v>0</v>
      </c>
      <c r="E117" s="333">
        <f>IF(E$9=0,0,E$9/FBT_fec!E$9)</f>
        <v>0</v>
      </c>
      <c r="F117" s="333">
        <f>IF(F$9=0,0,F$9/FBT_fec!F$9)</f>
        <v>0</v>
      </c>
      <c r="G117" s="333">
        <f>IF(G$9=0,0,G$9/FBT_fec!G$9)</f>
        <v>0</v>
      </c>
      <c r="H117" s="333">
        <f>IF(H$9=0,0,H$9/FBT_fec!H$9)</f>
        <v>0</v>
      </c>
      <c r="I117" s="333">
        <f>IF(I$9=0,0,I$9/FBT_fec!I$9)</f>
        <v>0</v>
      </c>
      <c r="J117" s="333">
        <f>IF(J$9=0,0,J$9/FBT_fec!J$9)</f>
        <v>0</v>
      </c>
      <c r="K117" s="333">
        <f>IF(K$9=0,0,K$9/FBT_fec!K$9)</f>
        <v>0</v>
      </c>
      <c r="L117" s="333">
        <f>IF(L$9=0,0,L$9/FBT_fec!L$9)</f>
        <v>0</v>
      </c>
      <c r="M117" s="333">
        <f>IF(M$9=0,0,M$9/FBT_fec!M$9)</f>
        <v>0</v>
      </c>
      <c r="N117" s="333">
        <f>IF(N$9=0,0,N$9/FBT_fec!N$9)</f>
        <v>0</v>
      </c>
      <c r="O117" s="333">
        <f>IF(O$9=0,0,O$9/FBT_fec!O$9)</f>
        <v>0</v>
      </c>
      <c r="P117" s="333">
        <f>IF(P$9=0,0,P$9/FBT_fec!P$9)</f>
        <v>0</v>
      </c>
      <c r="Q117" s="333">
        <f>IF(Q$9=0,0,Q$9/FBT_fec!Q$9)</f>
        <v>0</v>
      </c>
      <c r="R117" s="333">
        <f>IF(R$9=0,0,R$9/FBT_fec!R$9)</f>
        <v>0</v>
      </c>
      <c r="S117" s="333">
        <f>IF(S$9=0,0,S$9/FBT_fec!S$9)</f>
        <v>0</v>
      </c>
      <c r="T117" s="333">
        <f>IF(T$9=0,0,T$9/FBT_fec!T$9)</f>
        <v>0</v>
      </c>
      <c r="U117" s="333">
        <f>IF(U$9=0,0,U$9/FBT_fec!U$9)</f>
        <v>0</v>
      </c>
      <c r="V117" s="333">
        <f>IF(V$9=0,0,V$9/FBT_fec!V$9)</f>
        <v>0</v>
      </c>
      <c r="W117" s="333">
        <f>IF(W$9=0,0,W$9/FBT_fec!W$9)</f>
        <v>0</v>
      </c>
      <c r="DA117" s="174"/>
    </row>
    <row r="118" spans="1:105" ht="12" customHeight="1" x14ac:dyDescent="0.3">
      <c r="A118" s="56" t="s">
        <v>96</v>
      </c>
      <c r="B118" s="334">
        <f>IF(B$10=0,0,B$10/FBT_fec!B$10)</f>
        <v>0.43031663658943786</v>
      </c>
      <c r="C118" s="334">
        <f>IF(C$10=0,0,C$10/FBT_fec!C$10)</f>
        <v>0.33843256436696989</v>
      </c>
      <c r="D118" s="334">
        <f>IF(D$10=0,0,D$10/FBT_fec!D$10)</f>
        <v>0.43885614050788346</v>
      </c>
      <c r="E118" s="334">
        <f>IF(E$10=0,0,E$10/FBT_fec!E$10)</f>
        <v>1.2875640445870269</v>
      </c>
      <c r="F118" s="334">
        <f>IF(F$10=0,0,F$10/FBT_fec!F$10)</f>
        <v>1.4373393312883034</v>
      </c>
      <c r="G118" s="334">
        <f>IF(G$10=0,0,G$10/FBT_fec!G$10)</f>
        <v>1.3541301477339669</v>
      </c>
      <c r="H118" s="334">
        <f>IF(H$10=0,0,H$10/FBT_fec!H$10)</f>
        <v>1.2246342516670943</v>
      </c>
      <c r="I118" s="334">
        <f>IF(I$10=0,0,I$10/FBT_fec!I$10)</f>
        <v>1.1846934317219384</v>
      </c>
      <c r="J118" s="334">
        <f>IF(J$10=0,0,J$10/FBT_fec!J$10)</f>
        <v>1.2333710273518257</v>
      </c>
      <c r="K118" s="334">
        <f>IF(K$10=0,0,K$10/FBT_fec!K$10)</f>
        <v>1.3155333939474414</v>
      </c>
      <c r="L118" s="334">
        <f>IF(L$10=0,0,L$10/FBT_fec!L$10)</f>
        <v>1.5094994396982047</v>
      </c>
      <c r="M118" s="334">
        <f>IF(M$10=0,0,M$10/FBT_fec!M$10)</f>
        <v>1.2525096317947895</v>
      </c>
      <c r="N118" s="334">
        <f>IF(N$10=0,0,N$10/FBT_fec!N$10)</f>
        <v>1.3023656964225916</v>
      </c>
      <c r="O118" s="334">
        <f>IF(O$10=0,0,O$10/FBT_fec!O$10)</f>
        <v>1.324705118474937</v>
      </c>
      <c r="P118" s="334">
        <f>IF(P$10=0,0,P$10/FBT_fec!P$10)</f>
        <v>1.3292355605377812</v>
      </c>
      <c r="Q118" s="334">
        <f>IF(Q$10=0,0,Q$10/FBT_fec!Q$10)</f>
        <v>1.381837735829984</v>
      </c>
      <c r="R118" s="334">
        <f>IF(R$10=0,0,R$10/FBT_fec!R$10)</f>
        <v>1.335826124411069</v>
      </c>
      <c r="S118" s="334">
        <f>IF(S$10=0,0,S$10/FBT_fec!S$10)</f>
        <v>1.3400168497805509</v>
      </c>
      <c r="T118" s="334">
        <f>IF(T$10=0,0,T$10/FBT_fec!T$10)</f>
        <v>1.3647803539675758</v>
      </c>
      <c r="U118" s="334">
        <f>IF(U$10=0,0,U$10/FBT_fec!U$10)</f>
        <v>1.3699834817996059</v>
      </c>
      <c r="V118" s="334">
        <f>IF(V$10=0,0,V$10/FBT_fec!V$10)</f>
        <v>1.5091185083742256</v>
      </c>
      <c r="W118" s="334">
        <f>IF(W$10=0,0,W$10/FBT_fec!W$10)</f>
        <v>1.4997864533359837</v>
      </c>
      <c r="DA118" s="68"/>
    </row>
    <row r="119" spans="1:105" ht="12" customHeight="1" x14ac:dyDescent="0.3">
      <c r="A119" s="203" t="s">
        <v>2149</v>
      </c>
      <c r="B119" s="350">
        <f>IF(B$16=0,0,B$16/FBT_fec!B$16)</f>
        <v>0.82886691558314052</v>
      </c>
      <c r="C119" s="350">
        <f>IF(C$16=0,0,C$16/FBT_fec!C$16)</f>
        <v>0.74840225143990458</v>
      </c>
      <c r="D119" s="350">
        <f>IF(D$16=0,0,D$16/FBT_fec!D$16)</f>
        <v>0.8196356367632649</v>
      </c>
      <c r="E119" s="350">
        <f>IF(E$16=0,0,E$16/FBT_fec!E$16)</f>
        <v>1.6843837489075537</v>
      </c>
      <c r="F119" s="350">
        <f>IF(F$16=0,0,F$16/FBT_fec!F$16)</f>
        <v>1.7792114254792915</v>
      </c>
      <c r="G119" s="350">
        <f>IF(G$16=0,0,G$16/FBT_fec!G$16)</f>
        <v>1.5995839669690588</v>
      </c>
      <c r="H119" s="350">
        <f>IF(H$16=0,0,H$16/FBT_fec!H$16)</f>
        <v>1.4014801903390219</v>
      </c>
      <c r="I119" s="350">
        <f>IF(I$16=0,0,I$16/FBT_fec!I$16)</f>
        <v>1.3755183898627648</v>
      </c>
      <c r="J119" s="350">
        <f>IF(J$16=0,0,J$16/FBT_fec!J$16)</f>
        <v>1.3512993011794683</v>
      </c>
      <c r="K119" s="350">
        <f>IF(K$16=0,0,K$16/FBT_fec!K$16)</f>
        <v>1.4964107853035469</v>
      </c>
      <c r="L119" s="350">
        <f>IF(L$16=0,0,L$16/FBT_fec!L$16)</f>
        <v>1.6697067701221253</v>
      </c>
      <c r="M119" s="350">
        <f>IF(M$16=0,0,M$16/FBT_fec!M$16)</f>
        <v>1.3577479678411333</v>
      </c>
      <c r="N119" s="350">
        <f>IF(N$16=0,0,N$16/FBT_fec!N$16)</f>
        <v>1.3582762495120702</v>
      </c>
      <c r="O119" s="350">
        <f>IF(O$16=0,0,O$16/FBT_fec!O$16)</f>
        <v>1.3770483980491952</v>
      </c>
      <c r="P119" s="350">
        <f>IF(P$16=0,0,P$16/FBT_fec!P$16)</f>
        <v>1.3846959502969149</v>
      </c>
      <c r="Q119" s="350">
        <f>IF(Q$16=0,0,Q$16/FBT_fec!Q$16)</f>
        <v>1.4495797835593973</v>
      </c>
      <c r="R119" s="350">
        <f>IF(R$16=0,0,R$16/FBT_fec!R$16)</f>
        <v>1.4082988955040912</v>
      </c>
      <c r="S119" s="350">
        <f>IF(S$16=0,0,S$16/FBT_fec!S$16)</f>
        <v>1.4181476938529158</v>
      </c>
      <c r="T119" s="350">
        <f>IF(T$16=0,0,T$16/FBT_fec!T$16)</f>
        <v>1.4417943541635656</v>
      </c>
      <c r="U119" s="350">
        <f>IF(U$16=0,0,U$16/FBT_fec!U$16)</f>
        <v>1.4579575894563981</v>
      </c>
      <c r="V119" s="350">
        <f>IF(V$16=0,0,V$16/FBT_fec!V$16)</f>
        <v>1.593784756806311</v>
      </c>
      <c r="W119" s="350">
        <f>IF(W$16=0,0,W$16/FBT_fec!W$16)</f>
        <v>1.5367800954938204</v>
      </c>
      <c r="DA119" s="175"/>
    </row>
    <row r="120" spans="1:105" ht="12" customHeight="1" x14ac:dyDescent="0.3">
      <c r="A120" s="203" t="s">
        <v>2161</v>
      </c>
      <c r="B120" s="350">
        <f>IF(B$25=0,0,B$25/FBT_fec!B$25)</f>
        <v>0.82886691558314018</v>
      </c>
      <c r="C120" s="350">
        <f>IF(C$25=0,0,C$25/FBT_fec!C$25)</f>
        <v>0.74840225143990435</v>
      </c>
      <c r="D120" s="350">
        <f>IF(D$25=0,0,D$25/FBT_fec!D$25)</f>
        <v>0.81963563676326501</v>
      </c>
      <c r="E120" s="350">
        <f>IF(E$25=0,0,E$25/FBT_fec!E$25)</f>
        <v>1.6843837489075539</v>
      </c>
      <c r="F120" s="350">
        <f>IF(F$25=0,0,F$25/FBT_fec!F$25)</f>
        <v>1.7792114254792903</v>
      </c>
      <c r="G120" s="350">
        <f>IF(G$25=0,0,G$25/FBT_fec!G$25)</f>
        <v>1.5995839669690595</v>
      </c>
      <c r="H120" s="350">
        <f>IF(H$25=0,0,H$25/FBT_fec!H$25)</f>
        <v>1.4014801903390219</v>
      </c>
      <c r="I120" s="350">
        <f>IF(I$25=0,0,I$25/FBT_fec!I$25)</f>
        <v>1.3755183898627645</v>
      </c>
      <c r="J120" s="350">
        <f>IF(J$25=0,0,J$25/FBT_fec!J$25)</f>
        <v>1.3512993011794683</v>
      </c>
      <c r="K120" s="350">
        <f>IF(K$25=0,0,K$25/FBT_fec!K$25)</f>
        <v>1.4964107853035469</v>
      </c>
      <c r="L120" s="350">
        <f>IF(L$25=0,0,L$25/FBT_fec!L$25)</f>
        <v>1.6697067701221258</v>
      </c>
      <c r="M120" s="350">
        <f>IF(M$25=0,0,M$25/FBT_fec!M$25)</f>
        <v>1.3577479678411333</v>
      </c>
      <c r="N120" s="350">
        <f>IF(N$25=0,0,N$25/FBT_fec!N$25)</f>
        <v>1.3582762495120697</v>
      </c>
      <c r="O120" s="350">
        <f>IF(O$25=0,0,O$25/FBT_fec!O$25)</f>
        <v>1.3770483980491954</v>
      </c>
      <c r="P120" s="350">
        <f>IF(P$25=0,0,P$25/FBT_fec!P$25)</f>
        <v>1.3846959502969141</v>
      </c>
      <c r="Q120" s="350">
        <f>IF(Q$25=0,0,Q$25/FBT_fec!Q$25)</f>
        <v>1.4495797835593973</v>
      </c>
      <c r="R120" s="350">
        <f>IF(R$25=0,0,R$25/FBT_fec!R$25)</f>
        <v>1.4082988955040914</v>
      </c>
      <c r="S120" s="350">
        <f>IF(S$25=0,0,S$25/FBT_fec!S$25)</f>
        <v>1.4181476938529156</v>
      </c>
      <c r="T120" s="350">
        <f>IF(T$25=0,0,T$25/FBT_fec!T$25)</f>
        <v>1.4417943541635656</v>
      </c>
      <c r="U120" s="350">
        <f>IF(U$25=0,0,U$25/FBT_fec!U$25)</f>
        <v>1.457957589456399</v>
      </c>
      <c r="V120" s="350">
        <f>IF(V$25=0,0,V$25/FBT_fec!V$25)</f>
        <v>1.5937847568063104</v>
      </c>
      <c r="W120" s="350">
        <f>IF(W$25=0,0,W$25/FBT_fec!W$25)</f>
        <v>1.5367800954938198</v>
      </c>
      <c r="DA120" s="175"/>
    </row>
    <row r="121" spans="1:105" ht="12" customHeight="1" x14ac:dyDescent="0.3">
      <c r="A121" s="203" t="s">
        <v>2173</v>
      </c>
      <c r="B121" s="350">
        <f>IF(B$34=0,0,B$34/FBT_fec!B$34)</f>
        <v>2.9103875271352426</v>
      </c>
      <c r="C121" s="350">
        <f>IF(C$34=0,0,C$34/FBT_fec!C$34)</f>
        <v>2.9809125776298315</v>
      </c>
      <c r="D121" s="350">
        <f>IF(D$34=0,0,D$34/FBT_fec!D$34)</f>
        <v>2.8671681204393233</v>
      </c>
      <c r="E121" s="350">
        <f>IF(E$34=0,0,E$34/FBT_fec!E$34)</f>
        <v>2.7013773805759271</v>
      </c>
      <c r="F121" s="350">
        <f>IF(F$34=0,0,F$34/FBT_fec!F$34)</f>
        <v>2.5777726064129962</v>
      </c>
      <c r="G121" s="350">
        <f>IF(G$34=0,0,G$34/FBT_fec!G$34)</f>
        <v>2.4457755278014055</v>
      </c>
      <c r="H121" s="350">
        <f>IF(H$34=0,0,H$34/FBT_fec!H$34)</f>
        <v>2.3478837052523573</v>
      </c>
      <c r="I121" s="350">
        <f>IF(I$34=0,0,I$34/FBT_fec!I$34)</f>
        <v>2.3886531580950718</v>
      </c>
      <c r="J121" s="350">
        <f>IF(J$34=0,0,J$34/FBT_fec!J$34)</f>
        <v>2.3261323658283319</v>
      </c>
      <c r="K121" s="350">
        <f>IF(K$34=0,0,K$34/FBT_fec!K$34)</f>
        <v>2.3383661376256568</v>
      </c>
      <c r="L121" s="350">
        <f>IF(L$34=0,0,L$34/FBT_fec!L$34)</f>
        <v>2.2102640678939376</v>
      </c>
      <c r="M121" s="350">
        <f>IF(M$34=0,0,M$34/FBT_fec!M$34)</f>
        <v>2.1456733361739784</v>
      </c>
      <c r="N121" s="350">
        <f>IF(N$34=0,0,N$34/FBT_fec!N$34)</f>
        <v>2.0889895801342173</v>
      </c>
      <c r="O121" s="350">
        <f>IF(O$34=0,0,O$34/FBT_fec!O$34)</f>
        <v>2.0702334403749201</v>
      </c>
      <c r="P121" s="350">
        <f>IF(P$34=0,0,P$34/FBT_fec!P$34)</f>
        <v>2.0558039235385777</v>
      </c>
      <c r="Q121" s="350">
        <f>IF(Q$34=0,0,Q$34/FBT_fec!Q$34)</f>
        <v>2.0577658809342827</v>
      </c>
      <c r="R121" s="350">
        <f>IF(R$34=0,0,R$34/FBT_fec!R$34)</f>
        <v>2.0754900312365683</v>
      </c>
      <c r="S121" s="350">
        <f>IF(S$34=0,0,S$34/FBT_fec!S$34)</f>
        <v>2.0759619518870838</v>
      </c>
      <c r="T121" s="350">
        <f>IF(T$34=0,0,T$34/FBT_fec!T$34)</f>
        <v>2.0813964389648767</v>
      </c>
      <c r="U121" s="350">
        <f>IF(U$34=0,0,U$34/FBT_fec!U$34)</f>
        <v>2.0878699720772249</v>
      </c>
      <c r="V121" s="350">
        <f>IF(V$34=0,0,V$34/FBT_fec!V$34)</f>
        <v>2.0890986254672343</v>
      </c>
      <c r="W121" s="350">
        <f>IF(W$34=0,0,W$34/FBT_fec!W$34)</f>
        <v>2.0389030233381478</v>
      </c>
      <c r="DA121" s="175"/>
    </row>
    <row r="122" spans="1:105" ht="12" customHeight="1" x14ac:dyDescent="0.3">
      <c r="A122" s="203" t="s">
        <v>2185</v>
      </c>
      <c r="B122" s="350">
        <f>IF(B$45=0,0,B$45/FBT_fec!B$45)</f>
        <v>2.1719837540459386</v>
      </c>
      <c r="C122" s="350">
        <f>IF(C$45=0,0,C$45/FBT_fec!C$45)</f>
        <v>2.1947139310714108</v>
      </c>
      <c r="D122" s="350">
        <f>IF(D$45=0,0,D$45/FBT_fec!D$45)</f>
        <v>2.1405286529790417</v>
      </c>
      <c r="E122" s="350">
        <f>IF(E$45=0,0,E$45/FBT_fec!E$45)</f>
        <v>2.2137364245037379</v>
      </c>
      <c r="F122" s="350">
        <f>IF(F$45=0,0,F$45/FBT_fec!F$45)</f>
        <v>2.187175611591182</v>
      </c>
      <c r="G122" s="350">
        <f>IF(G$45=0,0,G$45/FBT_fec!G$45)</f>
        <v>2.0664427220901134</v>
      </c>
      <c r="H122" s="350">
        <f>IF(H$45=0,0,H$45/FBT_fec!H$45)</f>
        <v>1.9626766003021534</v>
      </c>
      <c r="I122" s="350">
        <f>IF(I$45=0,0,I$45/FBT_fec!I$45)</f>
        <v>1.9963133634602297</v>
      </c>
      <c r="J122" s="350">
        <f>IF(J$45=0,0,J$45/FBT_fec!J$45)</f>
        <v>1.9467369736985147</v>
      </c>
      <c r="K122" s="350">
        <f>IF(K$45=0,0,K$45/FBT_fec!K$45)</f>
        <v>1.987181480715003</v>
      </c>
      <c r="L122" s="350">
        <f>IF(L$45=0,0,L$45/FBT_fec!L$45)</f>
        <v>1.9633962469009243</v>
      </c>
      <c r="M122" s="350">
        <f>IF(M$45=0,0,M$45/FBT_fec!M$45)</f>
        <v>1.8718436071733784</v>
      </c>
      <c r="N122" s="350">
        <f>IF(N$45=0,0,N$45/FBT_fec!N$45)</f>
        <v>1.8352361613651589</v>
      </c>
      <c r="O122" s="350">
        <f>IF(O$45=0,0,O$45/FBT_fec!O$45)</f>
        <v>1.8295182797263634</v>
      </c>
      <c r="P122" s="350">
        <f>IF(P$45=0,0,P$45/FBT_fec!P$45)</f>
        <v>1.8235287720429163</v>
      </c>
      <c r="Q122" s="350">
        <f>IF(Q$45=0,0,Q$45/FBT_fec!Q$45)</f>
        <v>1.8282495142522901</v>
      </c>
      <c r="R122" s="350">
        <f>IF(R$45=0,0,R$45/FBT_fec!R$45)</f>
        <v>1.8269033303476123</v>
      </c>
      <c r="S122" s="350">
        <f>IF(S$45=0,0,S$45/FBT_fec!S$45)</f>
        <v>1.8282780622644703</v>
      </c>
      <c r="T122" s="350">
        <f>IF(T$45=0,0,T$45/FBT_fec!T$45)</f>
        <v>1.8331997642902751</v>
      </c>
      <c r="U122" s="350">
        <f>IF(U$45=0,0,U$45/FBT_fec!U$45)</f>
        <v>1.8388916565500968</v>
      </c>
      <c r="V122" s="350">
        <f>IF(V$45=0,0,V$45/FBT_fec!V$45)</f>
        <v>1.8605584133959114</v>
      </c>
      <c r="W122" s="350">
        <f>IF(W$45=0,0,W$45/FBT_fec!W$45)</f>
        <v>1.8256607046998274</v>
      </c>
      <c r="DA122" s="175"/>
    </row>
    <row r="123" spans="1:105" ht="12" customHeight="1" x14ac:dyDescent="0.3">
      <c r="A123" s="203" t="s">
        <v>2211</v>
      </c>
      <c r="B123" s="350">
        <f>IF(B$66=0,0,B$66/FBT_fec!B$66)</f>
        <v>0.46620984031710361</v>
      </c>
      <c r="C123" s="350">
        <f>IF(C$66=0,0,C$66/FBT_fec!C$66)</f>
        <v>0.44626916461199001</v>
      </c>
      <c r="D123" s="350">
        <f>IF(D$66=0,0,D$66/FBT_fec!D$66)</f>
        <v>0.46279185643855786</v>
      </c>
      <c r="E123" s="350">
        <f>IF(E$66=0,0,E$66/FBT_fec!E$66)</f>
        <v>0.64343639408230613</v>
      </c>
      <c r="F123" s="350">
        <f>IF(F$66=0,0,F$66/FBT_fec!F$66)</f>
        <v>0.66472846500898741</v>
      </c>
      <c r="G123" s="350">
        <f>IF(G$66=0,0,G$66/FBT_fec!G$66)</f>
        <v>0.62924671871136439</v>
      </c>
      <c r="H123" s="350">
        <f>IF(H$66=0,0,H$66/FBT_fec!H$66)</f>
        <v>0.59114917016560453</v>
      </c>
      <c r="I123" s="350">
        <f>IF(I$66=0,0,I$66/FBT_fec!I$66)</f>
        <v>0.58284274353880294</v>
      </c>
      <c r="J123" s="350">
        <f>IF(J$66=0,0,J$66/FBT_fec!J$66)</f>
        <v>0.57990874587532704</v>
      </c>
      <c r="K123" s="350">
        <f>IF(K$66=0,0,K$66/FBT_fec!K$66)</f>
        <v>0.60588364017965757</v>
      </c>
      <c r="L123" s="350">
        <f>IF(L$66=0,0,L$66/FBT_fec!L$66)</f>
        <v>0.64815393159175949</v>
      </c>
      <c r="M123" s="350">
        <f>IF(M$66=0,0,M$66/FBT_fec!M$66)</f>
        <v>0.57719811763734075</v>
      </c>
      <c r="N123" s="350">
        <f>IF(N$66=0,0,N$66/FBT_fec!N$66)</f>
        <v>0.5792922494782039</v>
      </c>
      <c r="O123" s="350">
        <f>IF(O$66=0,0,O$66/FBT_fec!O$66)</f>
        <v>0.583890767431123</v>
      </c>
      <c r="P123" s="350">
        <f>IF(P$66=0,0,P$66/FBT_fec!P$66)</f>
        <v>0.58676887612383044</v>
      </c>
      <c r="Q123" s="350">
        <f>IF(Q$66=0,0,Q$66/FBT_fec!Q$66)</f>
        <v>0.59946678140972476</v>
      </c>
      <c r="R123" s="350">
        <f>IF(R$66=0,0,R$66/FBT_fec!R$66)</f>
        <v>0.59118898710831369</v>
      </c>
      <c r="S123" s="350">
        <f>IF(S$66=0,0,S$66/FBT_fec!S$66)</f>
        <v>0.59354142127297993</v>
      </c>
      <c r="T123" s="350">
        <f>IF(T$66=0,0,T$66/FBT_fec!T$66)</f>
        <v>0.59858247900054629</v>
      </c>
      <c r="U123" s="350">
        <f>IF(U$66=0,0,U$66/FBT_fec!U$66)</f>
        <v>0.60185330545811022</v>
      </c>
      <c r="V123" s="350">
        <f>IF(V$66=0,0,V$66/FBT_fec!V$66)</f>
        <v>0.6371460596633377</v>
      </c>
      <c r="W123" s="350">
        <f>IF(W$66=0,0,W$66/FBT_fec!W$66)</f>
        <v>0.62253550715642814</v>
      </c>
      <c r="DA123" s="175"/>
    </row>
    <row r="124" spans="1:105" ht="12" customHeight="1" x14ac:dyDescent="0.3">
      <c r="A124" s="41" t="s">
        <v>2228</v>
      </c>
      <c r="B124" s="335">
        <f>IF(B$80=0,0,B$80/FBT_fec!B$80)</f>
        <v>0</v>
      </c>
      <c r="C124" s="335">
        <f>IF(C$80=0,0,C$80/FBT_fec!C$80)</f>
        <v>0</v>
      </c>
      <c r="D124" s="335">
        <f>IF(D$80=0,0,D$80/FBT_fec!D$80)</f>
        <v>0</v>
      </c>
      <c r="E124" s="335">
        <f>IF(E$80=0,0,E$80/FBT_fec!E$80)</f>
        <v>0</v>
      </c>
      <c r="F124" s="335">
        <f>IF(F$80=0,0,F$80/FBT_fec!F$80)</f>
        <v>0</v>
      </c>
      <c r="G124" s="335">
        <f>IF(G$80=0,0,G$80/FBT_fec!G$80)</f>
        <v>0</v>
      </c>
      <c r="H124" s="335">
        <f>IF(H$80=0,0,H$80/FBT_fec!H$80)</f>
        <v>0</v>
      </c>
      <c r="I124" s="335">
        <f>IF(I$80=0,0,I$80/FBT_fec!I$80)</f>
        <v>0</v>
      </c>
      <c r="J124" s="335">
        <f>IF(J$80=0,0,J$80/FBT_fec!J$80)</f>
        <v>0</v>
      </c>
      <c r="K124" s="335">
        <f>IF(K$80=0,0,K$80/FBT_fec!K$80)</f>
        <v>0</v>
      </c>
      <c r="L124" s="335">
        <f>IF(L$80=0,0,L$80/FBT_fec!L$80)</f>
        <v>0</v>
      </c>
      <c r="M124" s="335">
        <f>IF(M$80=0,0,M$80/FBT_fec!M$80)</f>
        <v>0</v>
      </c>
      <c r="N124" s="335">
        <f>IF(N$80=0,0,N$80/FBT_fec!N$80)</f>
        <v>0</v>
      </c>
      <c r="O124" s="335">
        <f>IF(O$80=0,0,O$80/FBT_fec!O$80)</f>
        <v>0</v>
      </c>
      <c r="P124" s="335">
        <f>IF(P$80=0,0,P$80/FBT_fec!P$80)</f>
        <v>0</v>
      </c>
      <c r="Q124" s="335">
        <f>IF(Q$80=0,0,Q$80/FBT_fec!Q$80)</f>
        <v>0</v>
      </c>
      <c r="R124" s="335">
        <f>IF(R$80=0,0,R$80/FBT_fec!R$80)</f>
        <v>0</v>
      </c>
      <c r="S124" s="335">
        <f>IF(S$80=0,0,S$80/FBT_fec!S$80)</f>
        <v>0</v>
      </c>
      <c r="T124" s="335">
        <f>IF(T$80=0,0,T$80/FBT_fec!T$80)</f>
        <v>0</v>
      </c>
      <c r="U124" s="335">
        <f>IF(U$80=0,0,U$80/FBT_fec!U$80)</f>
        <v>0</v>
      </c>
      <c r="V124" s="335">
        <f>IF(V$80=0,0,V$80/FBT_fec!V$80)</f>
        <v>0</v>
      </c>
      <c r="W124" s="335">
        <f>IF(W$80=0,0,W$80/FBT_fec!W$80)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Transport equipment"</f>
        <v>BE: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3">
      <c r="A3" s="30" t="s">
        <v>55</v>
      </c>
      <c r="B3" s="205">
        <v>5211.5664868458061</v>
      </c>
      <c r="C3" s="205">
        <v>5201.5386350252456</v>
      </c>
      <c r="D3" s="205">
        <v>5083.0445987102494</v>
      </c>
      <c r="E3" s="205">
        <v>4936.261394864594</v>
      </c>
      <c r="F3" s="205">
        <v>4656.4277993562109</v>
      </c>
      <c r="G3" s="205">
        <v>4507.4390556241124</v>
      </c>
      <c r="H3" s="205">
        <v>4355.8100615899548</v>
      </c>
      <c r="I3" s="205">
        <v>4110.011394356442</v>
      </c>
      <c r="J3" s="205">
        <v>3921.5707830828601</v>
      </c>
      <c r="K3" s="205">
        <v>3172.0482980932088</v>
      </c>
      <c r="L3" s="205">
        <v>3495.8643107721032</v>
      </c>
      <c r="M3" s="205">
        <v>3703.148425787107</v>
      </c>
      <c r="N3" s="205">
        <v>3712.8671821555181</v>
      </c>
      <c r="O3" s="205">
        <v>3696.9424092341701</v>
      </c>
      <c r="P3" s="205">
        <v>3766.356086692324</v>
      </c>
      <c r="Q3" s="205">
        <v>3239.9</v>
      </c>
      <c r="R3" s="205">
        <v>3009.4686748761219</v>
      </c>
      <c r="S3" s="205">
        <v>3151.7967304133249</v>
      </c>
      <c r="T3" s="205">
        <v>3125.8073094749639</v>
      </c>
      <c r="U3" s="205">
        <v>3079.5208597656542</v>
      </c>
      <c r="V3" s="205">
        <v>2476.5163468242031</v>
      </c>
      <c r="W3" s="205">
        <v>2417.3844809444831</v>
      </c>
      <c r="DA3" s="112" t="s">
        <v>2374</v>
      </c>
    </row>
    <row r="4" spans="1:105" ht="12" customHeight="1" x14ac:dyDescent="0.3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3">
      <c r="A5" s="30" t="s">
        <v>2112</v>
      </c>
      <c r="B5" s="205">
        <v>4839.6823738982548</v>
      </c>
      <c r="C5" s="205">
        <v>4965.7459445861041</v>
      </c>
      <c r="D5" s="205">
        <v>5660.4163325093778</v>
      </c>
      <c r="E5" s="205">
        <v>5352.8869520266262</v>
      </c>
      <c r="F5" s="205">
        <v>4205.1281542977194</v>
      </c>
      <c r="G5" s="205">
        <v>4663.6240257075824</v>
      </c>
      <c r="H5" s="205">
        <v>4937.6872071222197</v>
      </c>
      <c r="I5" s="205">
        <v>4769.85663981773</v>
      </c>
      <c r="J5" s="205">
        <v>4686.7158495992981</v>
      </c>
      <c r="K5" s="205">
        <v>3955.3170492058948</v>
      </c>
      <c r="L5" s="205">
        <v>5138.4187624420938</v>
      </c>
      <c r="M5" s="205">
        <v>5763.8924612463361</v>
      </c>
      <c r="N5" s="205">
        <v>5656.8287878953042</v>
      </c>
      <c r="O5" s="205">
        <v>5826.8284838459522</v>
      </c>
      <c r="P5" s="205">
        <v>5415.8881572062164</v>
      </c>
      <c r="Q5" s="205">
        <v>4716.933506909153</v>
      </c>
      <c r="R5" s="205">
        <v>4381.4973238739021</v>
      </c>
      <c r="S5" s="205">
        <v>4091.651672628564</v>
      </c>
      <c r="T5" s="205">
        <v>4277.7218004326232</v>
      </c>
      <c r="U5" s="205">
        <v>4224.6585862610254</v>
      </c>
      <c r="V5" s="205">
        <v>3553.7821626172422</v>
      </c>
      <c r="W5" s="205">
        <v>3808.1033056380829</v>
      </c>
      <c r="DA5" s="112" t="s">
        <v>2375</v>
      </c>
    </row>
    <row r="6" spans="1:105" ht="12" customHeight="1" x14ac:dyDescent="0.3">
      <c r="A6" s="154" t="s">
        <v>2114</v>
      </c>
      <c r="B6" s="340">
        <v>6049.6029673728181</v>
      </c>
      <c r="C6" s="340">
        <v>5747.1228190041766</v>
      </c>
      <c r="D6" s="340">
        <v>6049.6029673728181</v>
      </c>
      <c r="E6" s="340">
        <v>6049.6029673728181</v>
      </c>
      <c r="F6" s="340">
        <v>5747.1228190041766</v>
      </c>
      <c r="G6" s="340">
        <v>5444.6426706355369</v>
      </c>
      <c r="H6" s="340">
        <v>5444.6426706355369</v>
      </c>
      <c r="I6" s="340">
        <v>5142.1625222668963</v>
      </c>
      <c r="J6" s="340">
        <v>5142.1625222668963</v>
      </c>
      <c r="K6" s="340">
        <v>4839.6823738982557</v>
      </c>
      <c r="L6" s="340">
        <v>5444.6426706355378</v>
      </c>
      <c r="M6" s="340">
        <v>6352.0831157414596</v>
      </c>
      <c r="N6" s="340">
        <v>6049.6029673728199</v>
      </c>
      <c r="O6" s="340">
        <v>6352.0831157414596</v>
      </c>
      <c r="P6" s="340">
        <v>6049.6029673728199</v>
      </c>
      <c r="Q6" s="340">
        <v>6049.6029673728199</v>
      </c>
      <c r="R6" s="340">
        <v>5747.1228190041793</v>
      </c>
      <c r="S6" s="340">
        <v>5747.1228190041793</v>
      </c>
      <c r="T6" s="340">
        <v>5444.6426706355387</v>
      </c>
      <c r="U6" s="340">
        <v>5142.1625222668981</v>
      </c>
      <c r="V6" s="340">
        <v>4839.6823738982584</v>
      </c>
      <c r="W6" s="340">
        <v>4839.6823738982584</v>
      </c>
      <c r="DA6" s="160" t="s">
        <v>2376</v>
      </c>
    </row>
    <row r="7" spans="1:105" ht="12" customHeight="1" x14ac:dyDescent="0.3">
      <c r="A7" s="156" t="s">
        <v>2116</v>
      </c>
      <c r="B7" s="341">
        <v>0</v>
      </c>
      <c r="C7" s="342">
        <v>0</v>
      </c>
      <c r="D7" s="342">
        <v>604.96029673728185</v>
      </c>
      <c r="E7" s="342">
        <v>0</v>
      </c>
      <c r="F7" s="342">
        <v>0</v>
      </c>
      <c r="G7" s="342">
        <v>0</v>
      </c>
      <c r="H7" s="342">
        <v>0</v>
      </c>
      <c r="I7" s="342">
        <v>0</v>
      </c>
      <c r="J7" s="342">
        <v>0</v>
      </c>
      <c r="K7" s="342">
        <v>0</v>
      </c>
      <c r="L7" s="342">
        <v>907.44044510592278</v>
      </c>
      <c r="M7" s="342">
        <v>907.44044510592278</v>
      </c>
      <c r="N7" s="342">
        <v>0</v>
      </c>
      <c r="O7" s="342">
        <v>604.96029673728185</v>
      </c>
      <c r="P7" s="342">
        <v>0</v>
      </c>
      <c r="Q7" s="342">
        <v>0</v>
      </c>
      <c r="R7" s="342">
        <v>0</v>
      </c>
      <c r="S7" s="342">
        <v>0</v>
      </c>
      <c r="T7" s="342">
        <v>0</v>
      </c>
      <c r="U7" s="342">
        <v>0</v>
      </c>
      <c r="V7" s="342">
        <v>0</v>
      </c>
      <c r="W7" s="342">
        <v>0</v>
      </c>
      <c r="DA7" s="161" t="s">
        <v>2377</v>
      </c>
    </row>
    <row r="8" spans="1:105" ht="12" customHeight="1" x14ac:dyDescent="0.3">
      <c r="A8" s="157" t="s">
        <v>2118</v>
      </c>
      <c r="B8" s="343">
        <v>0</v>
      </c>
      <c r="C8" s="344">
        <f t="shared" ref="C8:W8" si="0">B6+C7-C6</f>
        <v>302.48014836864149</v>
      </c>
      <c r="D8" s="344">
        <f t="shared" si="0"/>
        <v>302.48014836864058</v>
      </c>
      <c r="E8" s="344">
        <f t="shared" si="0"/>
        <v>0</v>
      </c>
      <c r="F8" s="344">
        <f t="shared" si="0"/>
        <v>302.48014836864149</v>
      </c>
      <c r="G8" s="344">
        <f t="shared" si="0"/>
        <v>302.48014836863968</v>
      </c>
      <c r="H8" s="344">
        <f t="shared" si="0"/>
        <v>0</v>
      </c>
      <c r="I8" s="344">
        <f t="shared" si="0"/>
        <v>302.48014836864058</v>
      </c>
      <c r="J8" s="344">
        <f t="shared" si="0"/>
        <v>0</v>
      </c>
      <c r="K8" s="344">
        <f t="shared" si="0"/>
        <v>302.48014836864058</v>
      </c>
      <c r="L8" s="344">
        <f t="shared" si="0"/>
        <v>302.48014836864058</v>
      </c>
      <c r="M8" s="344">
        <f t="shared" si="0"/>
        <v>0</v>
      </c>
      <c r="N8" s="344">
        <f t="shared" si="0"/>
        <v>302.48014836863968</v>
      </c>
      <c r="O8" s="344">
        <f t="shared" si="0"/>
        <v>302.4801483686424</v>
      </c>
      <c r="P8" s="344">
        <f t="shared" si="0"/>
        <v>302.48014836863968</v>
      </c>
      <c r="Q8" s="344">
        <f t="shared" si="0"/>
        <v>0</v>
      </c>
      <c r="R8" s="344">
        <f t="shared" si="0"/>
        <v>302.48014836864058</v>
      </c>
      <c r="S8" s="344">
        <f t="shared" si="0"/>
        <v>0</v>
      </c>
      <c r="T8" s="344">
        <f t="shared" si="0"/>
        <v>302.48014836864058</v>
      </c>
      <c r="U8" s="344">
        <f t="shared" si="0"/>
        <v>302.48014836864058</v>
      </c>
      <c r="V8" s="344">
        <f t="shared" si="0"/>
        <v>302.48014836863968</v>
      </c>
      <c r="W8" s="344">
        <f t="shared" si="0"/>
        <v>0</v>
      </c>
      <c r="DA8" s="162"/>
    </row>
    <row r="9" spans="1:105" ht="12" customHeight="1" x14ac:dyDescent="0.3">
      <c r="A9" s="155" t="s">
        <v>2119</v>
      </c>
      <c r="B9" s="345">
        <f t="shared" ref="B9:W9" si="1">B6-B5</f>
        <v>1209.9205934745632</v>
      </c>
      <c r="C9" s="345">
        <f t="shared" si="1"/>
        <v>781.37687441807248</v>
      </c>
      <c r="D9" s="345">
        <f t="shared" si="1"/>
        <v>389.1866348634403</v>
      </c>
      <c r="E9" s="345">
        <f t="shared" si="1"/>
        <v>696.71601534619185</v>
      </c>
      <c r="F9" s="345">
        <f t="shared" si="1"/>
        <v>1541.9946647064571</v>
      </c>
      <c r="G9" s="345">
        <f t="shared" si="1"/>
        <v>781.01864492795448</v>
      </c>
      <c r="H9" s="345">
        <f t="shared" si="1"/>
        <v>506.95546351331723</v>
      </c>
      <c r="I9" s="345">
        <f t="shared" si="1"/>
        <v>372.30588244916635</v>
      </c>
      <c r="J9" s="345">
        <f t="shared" si="1"/>
        <v>455.44667266759825</v>
      </c>
      <c r="K9" s="345">
        <f t="shared" si="1"/>
        <v>884.3653246923609</v>
      </c>
      <c r="L9" s="345">
        <f t="shared" si="1"/>
        <v>306.223908193444</v>
      </c>
      <c r="M9" s="345">
        <f t="shared" si="1"/>
        <v>588.19065449512345</v>
      </c>
      <c r="N9" s="345">
        <f t="shared" si="1"/>
        <v>392.77417947751564</v>
      </c>
      <c r="O9" s="345">
        <f t="shared" si="1"/>
        <v>525.25463189550737</v>
      </c>
      <c r="P9" s="345">
        <f t="shared" si="1"/>
        <v>633.71481016660346</v>
      </c>
      <c r="Q9" s="345">
        <f t="shared" si="1"/>
        <v>1332.6694604636668</v>
      </c>
      <c r="R9" s="345">
        <f t="shared" si="1"/>
        <v>1365.6254951302772</v>
      </c>
      <c r="S9" s="345">
        <f t="shared" si="1"/>
        <v>1655.4711463756153</v>
      </c>
      <c r="T9" s="345">
        <f t="shared" si="1"/>
        <v>1166.9208702029155</v>
      </c>
      <c r="U9" s="345">
        <f t="shared" si="1"/>
        <v>917.50393600587267</v>
      </c>
      <c r="V9" s="345">
        <f t="shared" si="1"/>
        <v>1285.9002112810163</v>
      </c>
      <c r="W9" s="345">
        <f t="shared" si="1"/>
        <v>1031.5790682601755</v>
      </c>
      <c r="DA9" s="163"/>
    </row>
    <row r="10" spans="1:105" ht="12" customHeight="1" x14ac:dyDescent="0.3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3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3">
      <c r="A12" s="31" t="s">
        <v>68</v>
      </c>
      <c r="B12" s="212">
        <v>207.05012897678421</v>
      </c>
      <c r="C12" s="212">
        <v>207.8162510748065</v>
      </c>
      <c r="D12" s="212">
        <v>226.91186586414449</v>
      </c>
      <c r="E12" s="212">
        <v>226.8276010318142</v>
      </c>
      <c r="F12" s="212">
        <v>182.5294926913156</v>
      </c>
      <c r="G12" s="212">
        <v>194.00945829750651</v>
      </c>
      <c r="H12" s="212">
        <v>186.70429922613931</v>
      </c>
      <c r="I12" s="212">
        <v>174.6565778159931</v>
      </c>
      <c r="J12" s="212">
        <v>173.45993121238169</v>
      </c>
      <c r="K12" s="212">
        <v>155.16294067067929</v>
      </c>
      <c r="L12" s="212">
        <v>179.43069832868369</v>
      </c>
      <c r="M12" s="212">
        <v>182.0362659660853</v>
      </c>
      <c r="N12" s="212">
        <v>182.37413013657189</v>
      </c>
      <c r="O12" s="212">
        <v>188.87779768550899</v>
      </c>
      <c r="P12" s="212">
        <v>153.6505489335058</v>
      </c>
      <c r="Q12" s="212">
        <v>126.9966376231652</v>
      </c>
      <c r="R12" s="212">
        <v>117.6899125726264</v>
      </c>
      <c r="S12" s="212">
        <v>106.7934070862357</v>
      </c>
      <c r="T12" s="212">
        <v>114.8058308930204</v>
      </c>
      <c r="U12" s="212">
        <v>111.5319667559484</v>
      </c>
      <c r="V12" s="212">
        <v>103.8842341464907</v>
      </c>
      <c r="W12" s="212">
        <v>110.33825645979979</v>
      </c>
      <c r="DA12" s="109" t="s">
        <v>2378</v>
      </c>
    </row>
    <row r="13" spans="1:105" ht="12" customHeight="1" x14ac:dyDescent="0.3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2379</v>
      </c>
    </row>
    <row r="14" spans="1:105" ht="12" customHeight="1" x14ac:dyDescent="0.3">
      <c r="A14" s="14" t="s">
        <v>31</v>
      </c>
      <c r="B14" s="206">
        <f t="shared" ref="B14:W14" si="2">B15+B16+B17+B18+B19</f>
        <v>0</v>
      </c>
      <c r="C14" s="206">
        <f t="shared" si="2"/>
        <v>17.29724849527085</v>
      </c>
      <c r="D14" s="206">
        <f t="shared" si="2"/>
        <v>0</v>
      </c>
      <c r="E14" s="206">
        <f t="shared" si="2"/>
        <v>0</v>
      </c>
      <c r="F14" s="206">
        <f t="shared" si="2"/>
        <v>0</v>
      </c>
      <c r="G14" s="206">
        <f t="shared" si="2"/>
        <v>0</v>
      </c>
      <c r="H14" s="206">
        <f t="shared" si="2"/>
        <v>0</v>
      </c>
      <c r="I14" s="206">
        <f t="shared" si="2"/>
        <v>0</v>
      </c>
      <c r="J14" s="206">
        <f t="shared" si="2"/>
        <v>0</v>
      </c>
      <c r="K14" s="206">
        <f t="shared" si="2"/>
        <v>3.0524505588993982</v>
      </c>
      <c r="L14" s="206">
        <f t="shared" si="2"/>
        <v>5.0874462596732588</v>
      </c>
      <c r="M14" s="206">
        <f t="shared" si="2"/>
        <v>4.0699054170249349</v>
      </c>
      <c r="N14" s="206">
        <f t="shared" si="2"/>
        <v>4.0699054170249349</v>
      </c>
      <c r="O14" s="206">
        <f t="shared" si="2"/>
        <v>5.0874462596732588</v>
      </c>
      <c r="P14" s="206">
        <f t="shared" si="2"/>
        <v>6.1049011177987964</v>
      </c>
      <c r="Q14" s="206">
        <f t="shared" si="2"/>
        <v>7.1223559759243331</v>
      </c>
      <c r="R14" s="206">
        <f t="shared" si="2"/>
        <v>5.0874462596732588</v>
      </c>
      <c r="S14" s="206">
        <f t="shared" si="2"/>
        <v>4.3751504729148749</v>
      </c>
      <c r="T14" s="206">
        <f t="shared" si="2"/>
        <v>4.3751504729148749</v>
      </c>
      <c r="U14" s="206">
        <f t="shared" si="2"/>
        <v>4.2734307824591573</v>
      </c>
      <c r="V14" s="206">
        <f t="shared" si="2"/>
        <v>8.8325021496130685</v>
      </c>
      <c r="W14" s="206">
        <f t="shared" si="2"/>
        <v>8.3190025795356828</v>
      </c>
      <c r="DA14" s="71"/>
    </row>
    <row r="15" spans="1:105" ht="12" customHeight="1" x14ac:dyDescent="0.3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2380</v>
      </c>
    </row>
    <row r="16" spans="1:105" ht="12" customHeight="1" x14ac:dyDescent="0.3">
      <c r="A16" s="18" t="s">
        <v>33</v>
      </c>
      <c r="B16" s="206">
        <v>0</v>
      </c>
      <c r="C16" s="206">
        <v>0</v>
      </c>
      <c r="D16" s="206">
        <v>0</v>
      </c>
      <c r="E16" s="206">
        <v>0</v>
      </c>
      <c r="F16" s="206">
        <v>0</v>
      </c>
      <c r="G16" s="206">
        <v>0</v>
      </c>
      <c r="H16" s="206">
        <v>0</v>
      </c>
      <c r="I16" s="206">
        <v>0</v>
      </c>
      <c r="J16" s="206">
        <v>0</v>
      </c>
      <c r="K16" s="206">
        <v>0</v>
      </c>
      <c r="L16" s="206">
        <v>0</v>
      </c>
      <c r="M16" s="206">
        <v>0</v>
      </c>
      <c r="N16" s="206">
        <v>0</v>
      </c>
      <c r="O16" s="206">
        <v>0</v>
      </c>
      <c r="P16" s="206">
        <v>0</v>
      </c>
      <c r="Q16" s="206">
        <v>0</v>
      </c>
      <c r="R16" s="206">
        <v>0</v>
      </c>
      <c r="S16" s="206">
        <v>0</v>
      </c>
      <c r="T16" s="206">
        <v>0</v>
      </c>
      <c r="U16" s="206">
        <v>0</v>
      </c>
      <c r="V16" s="206">
        <v>0</v>
      </c>
      <c r="W16" s="206">
        <v>0</v>
      </c>
      <c r="DA16" s="71" t="s">
        <v>2381</v>
      </c>
    </row>
    <row r="17" spans="1:105" ht="12" customHeight="1" x14ac:dyDescent="0.3">
      <c r="A17" s="18" t="s">
        <v>69</v>
      </c>
      <c r="B17" s="206">
        <v>0</v>
      </c>
      <c r="C17" s="206">
        <v>17.29724849527085</v>
      </c>
      <c r="D17" s="206">
        <v>0</v>
      </c>
      <c r="E17" s="206">
        <v>0</v>
      </c>
      <c r="F17" s="206">
        <v>0</v>
      </c>
      <c r="G17" s="206">
        <v>0</v>
      </c>
      <c r="H17" s="206">
        <v>0</v>
      </c>
      <c r="I17" s="206">
        <v>0</v>
      </c>
      <c r="J17" s="206">
        <v>0</v>
      </c>
      <c r="K17" s="206">
        <v>3.0524505588993982</v>
      </c>
      <c r="L17" s="206">
        <v>5.0874462596732588</v>
      </c>
      <c r="M17" s="206">
        <v>4.0699054170249349</v>
      </c>
      <c r="N17" s="206">
        <v>4.0699054170249349</v>
      </c>
      <c r="O17" s="206">
        <v>5.0874462596732588</v>
      </c>
      <c r="P17" s="206">
        <v>6.1049011177987964</v>
      </c>
      <c r="Q17" s="206">
        <v>7.1223559759243331</v>
      </c>
      <c r="R17" s="206">
        <v>5.0874462596732588</v>
      </c>
      <c r="S17" s="206">
        <v>4.3751504729148749</v>
      </c>
      <c r="T17" s="206">
        <v>4.3751504729148749</v>
      </c>
      <c r="U17" s="206">
        <v>4.2734307824591573</v>
      </c>
      <c r="V17" s="206">
        <v>8.8325021496130685</v>
      </c>
      <c r="W17" s="206">
        <v>8.3190025795356828</v>
      </c>
      <c r="DA17" s="71" t="s">
        <v>2382</v>
      </c>
    </row>
    <row r="18" spans="1:105" ht="12" customHeight="1" x14ac:dyDescent="0.3">
      <c r="A18" s="18" t="s">
        <v>70</v>
      </c>
      <c r="B18" s="206">
        <v>0</v>
      </c>
      <c r="C18" s="206">
        <v>0</v>
      </c>
      <c r="D18" s="206">
        <v>0</v>
      </c>
      <c r="E18" s="206">
        <v>0</v>
      </c>
      <c r="F18" s="206">
        <v>0</v>
      </c>
      <c r="G18" s="206">
        <v>0</v>
      </c>
      <c r="H18" s="206">
        <v>0</v>
      </c>
      <c r="I18" s="206">
        <v>0</v>
      </c>
      <c r="J18" s="206">
        <v>0</v>
      </c>
      <c r="K18" s="206">
        <v>0</v>
      </c>
      <c r="L18" s="206">
        <v>0</v>
      </c>
      <c r="M18" s="206">
        <v>0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2383</v>
      </c>
    </row>
    <row r="19" spans="1:105" ht="12" customHeight="1" x14ac:dyDescent="0.3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2384</v>
      </c>
    </row>
    <row r="20" spans="1:105" ht="12" customHeight="1" x14ac:dyDescent="0.3">
      <c r="A20" s="14" t="s">
        <v>35</v>
      </c>
      <c r="B20" s="206">
        <f t="shared" ref="B20:W20" si="3">B21+B22</f>
        <v>109.1137575236457</v>
      </c>
      <c r="C20" s="206">
        <f t="shared" si="3"/>
        <v>101.7829750644884</v>
      </c>
      <c r="D20" s="206">
        <f t="shared" si="3"/>
        <v>144.45270851246781</v>
      </c>
      <c r="E20" s="206">
        <f t="shared" si="3"/>
        <v>140.7570937231298</v>
      </c>
      <c r="F20" s="206">
        <f t="shared" si="3"/>
        <v>101.3944969905417</v>
      </c>
      <c r="G20" s="206">
        <f t="shared" si="3"/>
        <v>106.2794496990542</v>
      </c>
      <c r="H20" s="206">
        <f t="shared" si="3"/>
        <v>96.282975064488383</v>
      </c>
      <c r="I20" s="206">
        <f t="shared" si="3"/>
        <v>90.761478933791921</v>
      </c>
      <c r="J20" s="206">
        <f t="shared" si="3"/>
        <v>86.417798796216672</v>
      </c>
      <c r="K20" s="206">
        <f t="shared" si="3"/>
        <v>80.08985382631127</v>
      </c>
      <c r="L20" s="206">
        <f t="shared" si="3"/>
        <v>102.34135855546</v>
      </c>
      <c r="M20" s="206">
        <f t="shared" si="3"/>
        <v>102.9602751504729</v>
      </c>
      <c r="N20" s="206">
        <f t="shared" si="3"/>
        <v>103.7257953568358</v>
      </c>
      <c r="O20" s="206">
        <f t="shared" si="3"/>
        <v>110.7375752364574</v>
      </c>
      <c r="P20" s="206">
        <f t="shared" si="3"/>
        <v>76.781341358555451</v>
      </c>
      <c r="Q20" s="206">
        <f t="shared" si="3"/>
        <v>51.516852966466033</v>
      </c>
      <c r="R20" s="206">
        <f t="shared" si="3"/>
        <v>48.236285468615648</v>
      </c>
      <c r="S20" s="206">
        <f t="shared" si="3"/>
        <v>34.83843508168529</v>
      </c>
      <c r="T20" s="206">
        <f t="shared" si="3"/>
        <v>34.935511607910577</v>
      </c>
      <c r="U20" s="206">
        <f t="shared" si="3"/>
        <v>36.820550300945833</v>
      </c>
      <c r="V20" s="206">
        <f t="shared" si="3"/>
        <v>33.386930352536552</v>
      </c>
      <c r="W20" s="206">
        <f t="shared" si="3"/>
        <v>37.29939810834049</v>
      </c>
      <c r="DA20" s="71"/>
    </row>
    <row r="21" spans="1:105" ht="12" customHeight="1" x14ac:dyDescent="0.3">
      <c r="A21" s="18" t="s">
        <v>72</v>
      </c>
      <c r="B21" s="206">
        <v>109.1137575236457</v>
      </c>
      <c r="C21" s="206">
        <v>101.7829750644884</v>
      </c>
      <c r="D21" s="206">
        <v>144.45270851246781</v>
      </c>
      <c r="E21" s="206">
        <v>140.7570937231298</v>
      </c>
      <c r="F21" s="206">
        <v>101.3944969905417</v>
      </c>
      <c r="G21" s="206">
        <v>106.2794496990542</v>
      </c>
      <c r="H21" s="206">
        <v>96.282975064488383</v>
      </c>
      <c r="I21" s="206">
        <v>90.761478933791921</v>
      </c>
      <c r="J21" s="206">
        <v>86.417798796216672</v>
      </c>
      <c r="K21" s="206">
        <v>80.08985382631127</v>
      </c>
      <c r="L21" s="206">
        <v>102.34135855546</v>
      </c>
      <c r="M21" s="206">
        <v>102.9602751504729</v>
      </c>
      <c r="N21" s="206">
        <v>103.7257953568358</v>
      </c>
      <c r="O21" s="206">
        <v>110.7375752364574</v>
      </c>
      <c r="P21" s="206">
        <v>76.781341358555451</v>
      </c>
      <c r="Q21" s="206">
        <v>51.516852966466033</v>
      </c>
      <c r="R21" s="206">
        <v>48.236285468615648</v>
      </c>
      <c r="S21" s="206">
        <v>34.83843508168529</v>
      </c>
      <c r="T21" s="206">
        <v>34.935511607910577</v>
      </c>
      <c r="U21" s="206">
        <v>36.820550300945833</v>
      </c>
      <c r="V21" s="206">
        <v>33.386930352536552</v>
      </c>
      <c r="W21" s="206">
        <v>37.29939810834049</v>
      </c>
      <c r="DA21" s="71" t="s">
        <v>2385</v>
      </c>
    </row>
    <row r="22" spans="1:105" ht="12" customHeight="1" x14ac:dyDescent="0.3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2386</v>
      </c>
    </row>
    <row r="23" spans="1:105" ht="12" customHeight="1" x14ac:dyDescent="0.3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0</v>
      </c>
      <c r="F23" s="206">
        <f t="shared" si="4"/>
        <v>0</v>
      </c>
      <c r="G23" s="206">
        <f t="shared" si="4"/>
        <v>0</v>
      </c>
      <c r="H23" s="206">
        <f t="shared" si="4"/>
        <v>0</v>
      </c>
      <c r="I23" s="206">
        <f t="shared" si="4"/>
        <v>0</v>
      </c>
      <c r="J23" s="206">
        <f t="shared" si="4"/>
        <v>0</v>
      </c>
      <c r="K23" s="206">
        <f t="shared" si="4"/>
        <v>0</v>
      </c>
      <c r="L23" s="206">
        <f t="shared" si="4"/>
        <v>2.4249489474792219E-2</v>
      </c>
      <c r="M23" s="206">
        <f t="shared" si="4"/>
        <v>2.758152928392316E-2</v>
      </c>
      <c r="N23" s="206">
        <f t="shared" si="4"/>
        <v>3.8446559615691503E-2</v>
      </c>
      <c r="O23" s="206">
        <f t="shared" si="4"/>
        <v>5.191634415045767E-2</v>
      </c>
      <c r="P23" s="206">
        <f t="shared" si="4"/>
        <v>6.8777652336422898E-2</v>
      </c>
      <c r="Q23" s="206">
        <f t="shared" si="4"/>
        <v>7.5657399605429582E-2</v>
      </c>
      <c r="R23" s="206">
        <f t="shared" si="4"/>
        <v>9.0858402377027858E-2</v>
      </c>
      <c r="S23" s="206">
        <f t="shared" si="4"/>
        <v>8.7216200595129217E-2</v>
      </c>
      <c r="T23" s="206">
        <f t="shared" si="4"/>
        <v>8.6226421825216143E-2</v>
      </c>
      <c r="U23" s="206">
        <f t="shared" si="4"/>
        <v>9.4047581399779992E-2</v>
      </c>
      <c r="V23" s="206">
        <f t="shared" si="4"/>
        <v>0.34012408630157581</v>
      </c>
      <c r="W23" s="206">
        <f t="shared" si="4"/>
        <v>5.1842014399947269E-2</v>
      </c>
      <c r="DA23" s="71"/>
    </row>
    <row r="24" spans="1:105" ht="12" customHeight="1" x14ac:dyDescent="0.3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0</v>
      </c>
      <c r="I24" s="206">
        <v>0</v>
      </c>
      <c r="J24" s="206">
        <v>0</v>
      </c>
      <c r="K24" s="206">
        <v>0</v>
      </c>
      <c r="L24" s="206">
        <v>0</v>
      </c>
      <c r="M24" s="206">
        <v>0</v>
      </c>
      <c r="N24" s="206">
        <v>0</v>
      </c>
      <c r="O24" s="206">
        <v>0</v>
      </c>
      <c r="P24" s="206">
        <v>0</v>
      </c>
      <c r="Q24" s="206">
        <v>0</v>
      </c>
      <c r="R24" s="206">
        <v>0</v>
      </c>
      <c r="S24" s="206">
        <v>0</v>
      </c>
      <c r="T24" s="206">
        <v>0</v>
      </c>
      <c r="U24" s="206">
        <v>0</v>
      </c>
      <c r="V24" s="206">
        <v>0</v>
      </c>
      <c r="W24" s="206">
        <v>0</v>
      </c>
      <c r="DA24" s="71" t="s">
        <v>2387</v>
      </c>
    </row>
    <row r="25" spans="1:105" ht="12" customHeight="1" x14ac:dyDescent="0.3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0.24840928632846079</v>
      </c>
      <c r="W25" s="206">
        <v>0</v>
      </c>
      <c r="DA25" s="71" t="s">
        <v>2388</v>
      </c>
    </row>
    <row r="26" spans="1:105" ht="12" customHeight="1" x14ac:dyDescent="0.3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2389</v>
      </c>
    </row>
    <row r="27" spans="1:105" ht="12" customHeight="1" x14ac:dyDescent="0.3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2390</v>
      </c>
    </row>
    <row r="28" spans="1:105" ht="12" customHeight="1" x14ac:dyDescent="0.3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2391</v>
      </c>
    </row>
    <row r="29" spans="1:105" ht="12" customHeight="1" x14ac:dyDescent="0.3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2.4249489474792219E-2</v>
      </c>
      <c r="M29" s="206">
        <v>2.758152928392316E-2</v>
      </c>
      <c r="N29" s="206">
        <v>3.8446559615691503E-2</v>
      </c>
      <c r="O29" s="206">
        <v>5.191634415045767E-2</v>
      </c>
      <c r="P29" s="206">
        <v>6.8777652336422898E-2</v>
      </c>
      <c r="Q29" s="206">
        <v>7.5657399605429582E-2</v>
      </c>
      <c r="R29" s="206">
        <v>9.0858402377027858E-2</v>
      </c>
      <c r="S29" s="206">
        <v>8.7216200595129217E-2</v>
      </c>
      <c r="T29" s="206">
        <v>8.6226421825216143E-2</v>
      </c>
      <c r="U29" s="206">
        <v>9.4047581399779992E-2</v>
      </c>
      <c r="V29" s="206">
        <v>9.1714799973115033E-2</v>
      </c>
      <c r="W29" s="206">
        <v>5.1842014399947269E-2</v>
      </c>
      <c r="DA29" s="71" t="s">
        <v>2392</v>
      </c>
    </row>
    <row r="30" spans="1:105" ht="12" customHeight="1" x14ac:dyDescent="0.3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3.3447979363714533E-2</v>
      </c>
      <c r="Q30" s="206">
        <v>3.5855546001719689E-2</v>
      </c>
      <c r="R30" s="206">
        <v>1.9088564058469471E-2</v>
      </c>
      <c r="S30" s="206">
        <v>5.4944110060189157E-2</v>
      </c>
      <c r="T30" s="206">
        <v>2.6311263972484952E-2</v>
      </c>
      <c r="U30" s="206">
        <v>8.5984522785898534E-2</v>
      </c>
      <c r="V30" s="206">
        <v>0.15528804815133279</v>
      </c>
      <c r="W30" s="206">
        <v>0.20541702493551159</v>
      </c>
      <c r="DA30" s="71" t="s">
        <v>2393</v>
      </c>
    </row>
    <row r="31" spans="1:105" ht="12" customHeight="1" x14ac:dyDescent="0.3">
      <c r="A31" s="21" t="s">
        <v>38</v>
      </c>
      <c r="B31" s="209">
        <v>97.936371453138435</v>
      </c>
      <c r="C31" s="209">
        <v>88.736027515047283</v>
      </c>
      <c r="D31" s="209">
        <v>82.459157351676694</v>
      </c>
      <c r="E31" s="209">
        <v>86.070507308684427</v>
      </c>
      <c r="F31" s="209">
        <v>81.134995700773857</v>
      </c>
      <c r="G31" s="209">
        <v>87.730008598452272</v>
      </c>
      <c r="H31" s="209">
        <v>90.421324161650887</v>
      </c>
      <c r="I31" s="209">
        <v>83.895098882201196</v>
      </c>
      <c r="J31" s="209">
        <v>87.042132416165074</v>
      </c>
      <c r="K31" s="209">
        <v>72.020636285468612</v>
      </c>
      <c r="L31" s="209">
        <v>71.977644024075659</v>
      </c>
      <c r="M31" s="209">
        <v>74.978503869303523</v>
      </c>
      <c r="N31" s="209">
        <v>74.539982803095441</v>
      </c>
      <c r="O31" s="209">
        <v>73.000859845227851</v>
      </c>
      <c r="P31" s="209">
        <v>70.662080825451412</v>
      </c>
      <c r="Q31" s="209">
        <v>68.245915735167671</v>
      </c>
      <c r="R31" s="209">
        <v>64.256233877901963</v>
      </c>
      <c r="S31" s="209">
        <v>67.437661220980218</v>
      </c>
      <c r="T31" s="209">
        <v>75.382631126397243</v>
      </c>
      <c r="U31" s="209">
        <v>70.257953568357692</v>
      </c>
      <c r="V31" s="209">
        <v>61.169389509888212</v>
      </c>
      <c r="W31" s="209">
        <v>64.462596732588139</v>
      </c>
      <c r="DA31" s="86" t="s">
        <v>2394</v>
      </c>
    </row>
    <row r="32" spans="1:105" ht="12" customHeight="1" x14ac:dyDescent="0.3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3">
      <c r="A33" s="30" t="s">
        <v>85</v>
      </c>
      <c r="B33" s="205">
        <f>TRE_emi!B5</f>
        <v>256.28582627835152</v>
      </c>
      <c r="C33" s="205">
        <f>TRE_emi!C5</f>
        <v>292.7306314778449</v>
      </c>
      <c r="D33" s="205">
        <f>TRE_emi!D5</f>
        <v>339.28977059914729</v>
      </c>
      <c r="E33" s="205">
        <f>TRE_emi!E5</f>
        <v>330.60952979868131</v>
      </c>
      <c r="F33" s="205">
        <f>TRE_emi!F5</f>
        <v>238.15486727898829</v>
      </c>
      <c r="G33" s="205">
        <f>TRE_emi!G5</f>
        <v>249.62861879915911</v>
      </c>
      <c r="H33" s="205">
        <f>TRE_emi!H5</f>
        <v>226.14895115891031</v>
      </c>
      <c r="I33" s="205">
        <f>TRE_emi!I5</f>
        <v>213.18008975886531</v>
      </c>
      <c r="J33" s="205">
        <f>TRE_emi!J5</f>
        <v>202.97767643769589</v>
      </c>
      <c r="K33" s="205">
        <f>TRE_emi!K5</f>
        <v>197.5846121983902</v>
      </c>
      <c r="L33" s="205">
        <f>TRE_emi!L5</f>
        <v>256.16223971858682</v>
      </c>
      <c r="M33" s="205">
        <f>TRE_emi!M5</f>
        <v>254.45910995903691</v>
      </c>
      <c r="N33" s="205">
        <f>TRE_emi!N5</f>
        <v>256.25715983891712</v>
      </c>
      <c r="O33" s="205">
        <f>TRE_emi!O5</f>
        <v>275.88322979915768</v>
      </c>
      <c r="P33" s="205">
        <f>TRE_emi!P5</f>
        <v>199.2835753181713</v>
      </c>
      <c r="Q33" s="205">
        <f>TRE_emi!Q5</f>
        <v>143.0990474391883</v>
      </c>
      <c r="R33" s="205">
        <f>TRE_emi!R5</f>
        <v>129.08052539767019</v>
      </c>
      <c r="S33" s="205">
        <f>TRE_emi!S5</f>
        <v>95.401884238922179</v>
      </c>
      <c r="T33" s="205">
        <f>TRE_emi!T5</f>
        <v>95.629897081607368</v>
      </c>
      <c r="U33" s="205">
        <f>TRE_emi!U5</f>
        <v>99.741889078716611</v>
      </c>
      <c r="V33" s="205">
        <f>TRE_emi!V5</f>
        <v>105.82116911895611</v>
      </c>
      <c r="W33" s="205">
        <f>TRE_emi!W5</f>
        <v>113.4176623187812</v>
      </c>
      <c r="DA33" s="112"/>
    </row>
    <row r="34" spans="1:105" ht="12" customHeight="1" x14ac:dyDescent="0.3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3">
      <c r="A35" s="115" t="s">
        <v>87</v>
      </c>
      <c r="B35" s="286">
        <f t="shared" ref="B35:W35" si="5">IF(B$12=0,"",B$12/B$3*1000)</f>
        <v>39.728962395354003</v>
      </c>
      <c r="C35" s="286">
        <f t="shared" si="5"/>
        <v>39.952841967845515</v>
      </c>
      <c r="D35" s="286">
        <f t="shared" si="5"/>
        <v>44.640935458587194</v>
      </c>
      <c r="E35" s="286">
        <f t="shared" si="5"/>
        <v>45.951294489346282</v>
      </c>
      <c r="F35" s="286">
        <f t="shared" si="5"/>
        <v>39.199468037827579</v>
      </c>
      <c r="G35" s="286">
        <f t="shared" si="5"/>
        <v>43.042059116791194</v>
      </c>
      <c r="H35" s="286">
        <f t="shared" si="5"/>
        <v>42.863278376740936</v>
      </c>
      <c r="I35" s="286">
        <f t="shared" si="5"/>
        <v>42.495399904685996</v>
      </c>
      <c r="J35" s="286">
        <f t="shared" si="5"/>
        <v>44.232258145298559</v>
      </c>
      <c r="K35" s="286">
        <f t="shared" si="5"/>
        <v>48.915692981078287</v>
      </c>
      <c r="L35" s="286">
        <f t="shared" si="5"/>
        <v>51.32656258304668</v>
      </c>
      <c r="M35" s="286">
        <f t="shared" si="5"/>
        <v>49.157161700153388</v>
      </c>
      <c r="N35" s="286">
        <f t="shared" si="5"/>
        <v>49.119486690254824</v>
      </c>
      <c r="O35" s="286">
        <f t="shared" si="5"/>
        <v>51.090273198125217</v>
      </c>
      <c r="P35" s="286">
        <f t="shared" si="5"/>
        <v>40.795544923752615</v>
      </c>
      <c r="Q35" s="286">
        <f t="shared" si="5"/>
        <v>39.197702899214541</v>
      </c>
      <c r="R35" s="286">
        <f t="shared" si="5"/>
        <v>39.106541814219362</v>
      </c>
      <c r="S35" s="286">
        <f t="shared" si="5"/>
        <v>33.883342176140552</v>
      </c>
      <c r="T35" s="286">
        <f t="shared" si="5"/>
        <v>36.728377512273504</v>
      </c>
      <c r="U35" s="286">
        <f t="shared" si="5"/>
        <v>36.217311664658048</v>
      </c>
      <c r="V35" s="286">
        <f t="shared" si="5"/>
        <v>41.947728017102804</v>
      </c>
      <c r="W35" s="286">
        <f t="shared" si="5"/>
        <v>45.643652190854695</v>
      </c>
      <c r="DA35" s="118"/>
    </row>
    <row r="36" spans="1:105" ht="12" customHeight="1" x14ac:dyDescent="0.3">
      <c r="A36" s="158" t="s">
        <v>2137</v>
      </c>
      <c r="B36" s="346">
        <f t="shared" ref="B36:W36" si="6">IF(B$12=0,"",B$12/B$5*1000)</f>
        <v>42.781759830658061</v>
      </c>
      <c r="C36" s="346">
        <f t="shared" si="6"/>
        <v>41.849956359804871</v>
      </c>
      <c r="D36" s="346">
        <f t="shared" si="6"/>
        <v>40.087486950549071</v>
      </c>
      <c r="E36" s="346">
        <f t="shared" si="6"/>
        <v>42.374816256102001</v>
      </c>
      <c r="F36" s="346">
        <f t="shared" si="6"/>
        <v>43.406404274449294</v>
      </c>
      <c r="G36" s="346">
        <f t="shared" si="6"/>
        <v>41.600578697608604</v>
      </c>
      <c r="H36" s="346">
        <f t="shared" si="6"/>
        <v>37.812095297740463</v>
      </c>
      <c r="I36" s="346">
        <f t="shared" si="6"/>
        <v>36.616735261600489</v>
      </c>
      <c r="J36" s="346">
        <f t="shared" si="6"/>
        <v>37.010976722049847</v>
      </c>
      <c r="K36" s="346">
        <f t="shared" si="6"/>
        <v>39.228951495008772</v>
      </c>
      <c r="L36" s="346">
        <f t="shared" si="6"/>
        <v>34.919438571294478</v>
      </c>
      <c r="M36" s="346">
        <f t="shared" si="6"/>
        <v>31.582175967024074</v>
      </c>
      <c r="N36" s="346">
        <f t="shared" si="6"/>
        <v>32.239641144314447</v>
      </c>
      <c r="O36" s="346">
        <f t="shared" si="6"/>
        <v>32.415197771677278</v>
      </c>
      <c r="P36" s="346">
        <f t="shared" si="6"/>
        <v>28.370332708784439</v>
      </c>
      <c r="Q36" s="346">
        <f t="shared" si="6"/>
        <v>26.923559010773889</v>
      </c>
      <c r="R36" s="346">
        <f t="shared" si="6"/>
        <v>26.860660608271427</v>
      </c>
      <c r="S36" s="346">
        <f t="shared" si="6"/>
        <v>26.100317336551122</v>
      </c>
      <c r="T36" s="346">
        <f t="shared" si="6"/>
        <v>26.838077894969615</v>
      </c>
      <c r="U36" s="346">
        <f t="shared" si="6"/>
        <v>26.400231990026487</v>
      </c>
      <c r="V36" s="346">
        <f t="shared" si="6"/>
        <v>29.232020814124244</v>
      </c>
      <c r="W36" s="346">
        <f t="shared" si="6"/>
        <v>28.974596433988179</v>
      </c>
      <c r="DA36" s="119"/>
    </row>
    <row r="37" spans="1:105" ht="12" customHeight="1" x14ac:dyDescent="0.3">
      <c r="A37" s="158" t="s">
        <v>2138</v>
      </c>
      <c r="B37" s="346">
        <f>IF(TRE_ued!B$5=0,"",TRE_ued!B$5/B$5*1000)</f>
        <v>23.781272413733515</v>
      </c>
      <c r="C37" s="346">
        <f>IF(TRE_ued!C$5=0,"",TRE_ued!C$5/C$5*1000)</f>
        <v>22.976074330682881</v>
      </c>
      <c r="D37" s="346">
        <f>IF(TRE_ued!D$5=0,"",TRE_ued!D$5/D$5*1000)</f>
        <v>21.937676424313295</v>
      </c>
      <c r="E37" s="346">
        <f>IF(TRE_ued!E$5=0,"",TRE_ued!E$5/E$5*1000)</f>
        <v>23.240753525432751</v>
      </c>
      <c r="F37" s="346">
        <f>IF(TRE_ued!F$5=0,"",TRE_ued!F$5/F$5*1000)</f>
        <v>24.028221125377033</v>
      </c>
      <c r="G37" s="346">
        <f>IF(TRE_ued!G$5=0,"",TRE_ued!G$5/G$5*1000)</f>
        <v>23.054376733596833</v>
      </c>
      <c r="H37" s="346">
        <f>IF(TRE_ued!H$5=0,"",TRE_ued!H$5/H$5*1000)</f>
        <v>21.053668595716562</v>
      </c>
      <c r="I37" s="346">
        <f>IF(TRE_ued!I$5=0,"",TRE_ued!I$5/I$5*1000)</f>
        <v>20.376232205505474</v>
      </c>
      <c r="J37" s="346">
        <f>IF(TRE_ued!J$5=0,"",TRE_ued!J$5/J$5*1000)</f>
        <v>20.660757885882983</v>
      </c>
      <c r="K37" s="346">
        <f>IF(TRE_ued!K$5=0,"",TRE_ued!K$5/K$5*1000)</f>
        <v>21.748844521039125</v>
      </c>
      <c r="L37" s="346">
        <f>IF(TRE_ued!L$5=0,"",TRE_ued!L$5/L$5*1000)</f>
        <v>19.174193740072468</v>
      </c>
      <c r="M37" s="346">
        <f>IF(TRE_ued!M$5=0,"",TRE_ued!M$5/M$5*1000)</f>
        <v>17.375632191263804</v>
      </c>
      <c r="N37" s="346">
        <f>IF(TRE_ued!N$5=0,"",TRE_ued!N$5/N$5*1000)</f>
        <v>17.730050619108763</v>
      </c>
      <c r="O37" s="346">
        <f>IF(TRE_ued!O$5=0,"",TRE_ued!O$5/O$5*1000)</f>
        <v>17.765729581833813</v>
      </c>
      <c r="P37" s="346">
        <f>IF(TRE_ued!P$5=0,"",TRE_ued!P$5/P$5*1000)</f>
        <v>15.702509696593276</v>
      </c>
      <c r="Q37" s="346">
        <f>IF(TRE_ued!Q$5=0,"",TRE_ued!Q$5/Q$5*1000)</f>
        <v>15.058105832455222</v>
      </c>
      <c r="R37" s="346">
        <f>IF(TRE_ued!R$5=0,"",TRE_ued!R$5/R$5*1000)</f>
        <v>15.056144576526941</v>
      </c>
      <c r="S37" s="346">
        <f>IF(TRE_ued!S$5=0,"",TRE_ued!S$5/S$5*1000)</f>
        <v>14.814768334191335</v>
      </c>
      <c r="T37" s="346">
        <f>IF(TRE_ued!T$5=0,"",TRE_ued!T$5/T$5*1000)</f>
        <v>15.287506076912063</v>
      </c>
      <c r="U37" s="346">
        <f>IF(TRE_ued!U$5=0,"",TRE_ued!U$5/U$5*1000)</f>
        <v>14.985418551101777</v>
      </c>
      <c r="V37" s="346">
        <f>IF(TRE_ued!V$5=0,"",TRE_ued!V$5/V$5*1000)</f>
        <v>16.448545184984198</v>
      </c>
      <c r="W37" s="346">
        <f>IF(TRE_ued!W$5=0,"",TRE_ued!W$5/W$5*1000)</f>
        <v>16.300368126517363</v>
      </c>
      <c r="DA37" s="119"/>
    </row>
    <row r="38" spans="1:105" ht="12" customHeight="1" x14ac:dyDescent="0.3">
      <c r="A38" s="159" t="s">
        <v>88</v>
      </c>
      <c r="B38" s="347">
        <f t="shared" ref="B38:W38" si="7">IF(B$12=0,"",B$33/B$12)</f>
        <v>1.2377960233344647</v>
      </c>
      <c r="C38" s="347">
        <f t="shared" si="7"/>
        <v>1.4086031769116663</v>
      </c>
      <c r="D38" s="347">
        <f t="shared" si="7"/>
        <v>1.4952491325521298</v>
      </c>
      <c r="E38" s="347">
        <f t="shared" si="7"/>
        <v>1.4575365973751622</v>
      </c>
      <c r="F38" s="347">
        <f t="shared" si="7"/>
        <v>1.3047473247610644</v>
      </c>
      <c r="G38" s="347">
        <f t="shared" si="7"/>
        <v>1.2866827266553296</v>
      </c>
      <c r="H38" s="347">
        <f t="shared" si="7"/>
        <v>1.2112680430834375</v>
      </c>
      <c r="I38" s="347">
        <f t="shared" si="7"/>
        <v>1.2205671977808823</v>
      </c>
      <c r="J38" s="347">
        <f t="shared" si="7"/>
        <v>1.1701703962350425</v>
      </c>
      <c r="K38" s="347">
        <f t="shared" si="7"/>
        <v>1.2734007962490699</v>
      </c>
      <c r="L38" s="347">
        <f t="shared" si="7"/>
        <v>1.4276388717461557</v>
      </c>
      <c r="M38" s="347">
        <f t="shared" si="7"/>
        <v>1.3978484375549898</v>
      </c>
      <c r="N38" s="347">
        <f t="shared" si="7"/>
        <v>1.4051179278937067</v>
      </c>
      <c r="O38" s="347">
        <f t="shared" si="7"/>
        <v>1.4606440417021227</v>
      </c>
      <c r="P38" s="347">
        <f t="shared" si="7"/>
        <v>1.2969922769648794</v>
      </c>
      <c r="Q38" s="347">
        <f t="shared" si="7"/>
        <v>1.126793985395137</v>
      </c>
      <c r="R38" s="347">
        <f t="shared" si="7"/>
        <v>1.0967849544285679</v>
      </c>
      <c r="S38" s="347">
        <f t="shared" si="7"/>
        <v>0.89333121624151512</v>
      </c>
      <c r="T38" s="347">
        <f t="shared" si="7"/>
        <v>0.83297073273846378</v>
      </c>
      <c r="U38" s="347">
        <f t="shared" si="7"/>
        <v>0.89428969989356899</v>
      </c>
      <c r="V38" s="347">
        <f t="shared" si="7"/>
        <v>1.0186451292477554</v>
      </c>
      <c r="W38" s="347">
        <f t="shared" si="7"/>
        <v>1.0279087775879741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3">
    <tabColor theme="6" tint="-0.249977111117893"/>
    <pageSetUpPr fitToPage="1"/>
  </sheetPr>
  <dimension ref="A1:DA83"/>
  <sheetViews>
    <sheetView workbookViewId="0">
      <pane xSplit="1" ySplit="1" topLeftCell="I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Transport equipment / final energy consumption"</f>
        <v>BE: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25</v>
      </c>
      <c r="B5" s="225">
        <v>207.05012897678421</v>
      </c>
      <c r="C5" s="225">
        <v>207.8162510748065</v>
      </c>
      <c r="D5" s="225">
        <v>226.9118658641446</v>
      </c>
      <c r="E5" s="225">
        <v>226.82760103181431</v>
      </c>
      <c r="F5" s="225">
        <v>182.5294926913156</v>
      </c>
      <c r="G5" s="225">
        <v>194.00945829750651</v>
      </c>
      <c r="H5" s="225">
        <v>186.70429922613931</v>
      </c>
      <c r="I5" s="225">
        <v>174.65657781599319</v>
      </c>
      <c r="J5" s="225">
        <v>173.4599312123818</v>
      </c>
      <c r="K5" s="225">
        <v>155.16294067067929</v>
      </c>
      <c r="L5" s="225">
        <v>179.4306983286838</v>
      </c>
      <c r="M5" s="225">
        <v>182.0362659660853</v>
      </c>
      <c r="N5" s="225">
        <v>182.37413013657189</v>
      </c>
      <c r="O5" s="225">
        <v>188.87779768550899</v>
      </c>
      <c r="P5" s="225">
        <v>153.6505489335058</v>
      </c>
      <c r="Q5" s="225">
        <v>126.9966376231652</v>
      </c>
      <c r="R5" s="225">
        <v>117.6899125726264</v>
      </c>
      <c r="S5" s="225">
        <v>106.7934070862357</v>
      </c>
      <c r="T5" s="225">
        <v>114.8058308930204</v>
      </c>
      <c r="U5" s="225">
        <v>111.5319667559484</v>
      </c>
      <c r="V5" s="225">
        <v>103.8842341464907</v>
      </c>
      <c r="W5" s="225">
        <v>110.33825645979979</v>
      </c>
      <c r="DA5" s="89" t="s">
        <v>2378</v>
      </c>
    </row>
    <row r="6" spans="1:105" ht="12" customHeight="1" x14ac:dyDescent="0.3">
      <c r="A6" s="55" t="s">
        <v>92</v>
      </c>
      <c r="B6" s="261">
        <v>4.5617648224977252</v>
      </c>
      <c r="C6" s="261">
        <v>4.3644211292149224</v>
      </c>
      <c r="D6" s="261">
        <v>4.3777968687829274</v>
      </c>
      <c r="E6" s="261">
        <v>4.4815326485460396</v>
      </c>
      <c r="F6" s="261">
        <v>3.9075264545398398</v>
      </c>
      <c r="G6" s="261">
        <v>4.1869923699473652</v>
      </c>
      <c r="H6" s="261">
        <v>4.1571072934327136</v>
      </c>
      <c r="I6" s="261">
        <v>3.874704158259036</v>
      </c>
      <c r="J6" s="261">
        <v>3.9225303107754308</v>
      </c>
      <c r="K6" s="261">
        <v>3.389556752544733</v>
      </c>
      <c r="L6" s="261">
        <v>3.650980066203394</v>
      </c>
      <c r="M6" s="261">
        <v>3.7543098279647711</v>
      </c>
      <c r="N6" s="261">
        <v>3.7465518211779498</v>
      </c>
      <c r="O6" s="261">
        <v>3.7688480408896758</v>
      </c>
      <c r="P6" s="261">
        <v>3.342024655546791</v>
      </c>
      <c r="Q6" s="261">
        <v>2.9558076789790961</v>
      </c>
      <c r="R6" s="261">
        <v>2.7568944347846158</v>
      </c>
      <c r="S6" s="261">
        <v>2.647497024898231</v>
      </c>
      <c r="T6" s="261">
        <v>2.88876892620832</v>
      </c>
      <c r="U6" s="261">
        <v>2.762062968385441</v>
      </c>
      <c r="V6" s="261">
        <v>2.5068682572842969</v>
      </c>
      <c r="W6" s="261">
        <v>2.6540720513943779</v>
      </c>
      <c r="DA6" s="67" t="s">
        <v>2395</v>
      </c>
    </row>
    <row r="7" spans="1:105" ht="12" customHeight="1" x14ac:dyDescent="0.3">
      <c r="A7" s="202" t="s">
        <v>93</v>
      </c>
      <c r="B7" s="226">
        <v>6.204000158596906</v>
      </c>
      <c r="C7" s="226">
        <v>5.9356127357322936</v>
      </c>
      <c r="D7" s="226">
        <v>5.9538037415447818</v>
      </c>
      <c r="E7" s="226">
        <v>6.0948844020226147</v>
      </c>
      <c r="F7" s="226">
        <v>5.3142359781741826</v>
      </c>
      <c r="G7" s="226">
        <v>5.694309623128416</v>
      </c>
      <c r="H7" s="226">
        <v>5.6536659190684917</v>
      </c>
      <c r="I7" s="226">
        <v>5.269597655232289</v>
      </c>
      <c r="J7" s="226">
        <v>5.3346412226545894</v>
      </c>
      <c r="K7" s="226">
        <v>4.6097971834608362</v>
      </c>
      <c r="L7" s="226">
        <v>4.965332890036616</v>
      </c>
      <c r="M7" s="226">
        <v>5.1058613660320882</v>
      </c>
      <c r="N7" s="226">
        <v>5.0953104768020134</v>
      </c>
      <c r="O7" s="226">
        <v>5.125633335609959</v>
      </c>
      <c r="P7" s="226">
        <v>4.5451535315436349</v>
      </c>
      <c r="Q7" s="226">
        <v>4.019898443411571</v>
      </c>
      <c r="R7" s="226">
        <v>3.749376431307077</v>
      </c>
      <c r="S7" s="226">
        <v>3.6005959538615948</v>
      </c>
      <c r="T7" s="226">
        <v>3.928725739643316</v>
      </c>
      <c r="U7" s="226">
        <v>3.7564056370042</v>
      </c>
      <c r="V7" s="226">
        <v>3.4093408299066419</v>
      </c>
      <c r="W7" s="226">
        <v>3.6095379898963551</v>
      </c>
      <c r="DA7" s="174" t="s">
        <v>2396</v>
      </c>
    </row>
    <row r="8" spans="1:105" ht="12" customHeight="1" x14ac:dyDescent="0.3">
      <c r="A8" s="202" t="s">
        <v>94</v>
      </c>
      <c r="B8" s="226">
        <v>7.6637649017961769</v>
      </c>
      <c r="C8" s="226">
        <v>7.3322274970810666</v>
      </c>
      <c r="D8" s="226">
        <v>7.3546987395553174</v>
      </c>
      <c r="E8" s="226">
        <v>7.528974849557347</v>
      </c>
      <c r="F8" s="226">
        <v>6.564644443626932</v>
      </c>
      <c r="G8" s="226">
        <v>7.0341471815115728</v>
      </c>
      <c r="H8" s="226">
        <v>6.9839402529669616</v>
      </c>
      <c r="I8" s="226">
        <v>6.5095029858751818</v>
      </c>
      <c r="J8" s="226">
        <v>6.5898509221027242</v>
      </c>
      <c r="K8" s="226">
        <v>5.6944553442751511</v>
      </c>
      <c r="L8" s="226">
        <v>6.1336465112217029</v>
      </c>
      <c r="M8" s="226">
        <v>6.3072405109808143</v>
      </c>
      <c r="N8" s="226">
        <v>6.2942070595789552</v>
      </c>
      <c r="O8" s="226">
        <v>6.331664708694654</v>
      </c>
      <c r="P8" s="226">
        <v>5.614601421318608</v>
      </c>
      <c r="Q8" s="226">
        <v>4.9657569006848821</v>
      </c>
      <c r="R8" s="226">
        <v>4.6315826504381548</v>
      </c>
      <c r="S8" s="226">
        <v>4.4477950018290286</v>
      </c>
      <c r="T8" s="226">
        <v>4.8531317960299782</v>
      </c>
      <c r="U8" s="226">
        <v>4.6402657868875421</v>
      </c>
      <c r="V8" s="226">
        <v>4.2115386722376167</v>
      </c>
      <c r="W8" s="226">
        <v>4.4588410463425552</v>
      </c>
      <c r="DA8" s="174" t="s">
        <v>2397</v>
      </c>
    </row>
    <row r="9" spans="1:105" ht="12" customHeight="1" x14ac:dyDescent="0.3">
      <c r="A9" s="202" t="s">
        <v>95</v>
      </c>
      <c r="B9" s="226">
        <v>4.7442354153976334</v>
      </c>
      <c r="C9" s="226">
        <v>4.5389979743835172</v>
      </c>
      <c r="D9" s="226">
        <v>4.5529087435342444</v>
      </c>
      <c r="E9" s="226">
        <v>4.6607939544878816</v>
      </c>
      <c r="F9" s="226">
        <v>4.0638275127214332</v>
      </c>
      <c r="G9" s="226">
        <v>4.3544720647452602</v>
      </c>
      <c r="H9" s="226">
        <v>4.3233915851700218</v>
      </c>
      <c r="I9" s="226">
        <v>4.0296923245893961</v>
      </c>
      <c r="J9" s="226">
        <v>4.0794315232064484</v>
      </c>
      <c r="K9" s="226">
        <v>3.5251390226465209</v>
      </c>
      <c r="L9" s="226">
        <v>3.797019268851531</v>
      </c>
      <c r="M9" s="226">
        <v>3.9044822210833598</v>
      </c>
      <c r="N9" s="226">
        <v>3.896413894025069</v>
      </c>
      <c r="O9" s="226">
        <v>3.9196019625252618</v>
      </c>
      <c r="P9" s="226">
        <v>3.4757056417686618</v>
      </c>
      <c r="Q9" s="226">
        <v>3.0740399861382599</v>
      </c>
      <c r="R9" s="226">
        <v>2.867170212176001</v>
      </c>
      <c r="S9" s="226">
        <v>2.753396905894161</v>
      </c>
      <c r="T9" s="226">
        <v>3.0043196832566532</v>
      </c>
      <c r="U9" s="226">
        <v>2.872545487120858</v>
      </c>
      <c r="V9" s="226">
        <v>2.6071429875756671</v>
      </c>
      <c r="W9" s="226">
        <v>2.7602349334501541</v>
      </c>
      <c r="DA9" s="174" t="s">
        <v>2398</v>
      </c>
    </row>
    <row r="10" spans="1:105" ht="12" customHeight="1" x14ac:dyDescent="0.3">
      <c r="A10" s="56" t="s">
        <v>96</v>
      </c>
      <c r="B10" s="262">
        <v>5.7569768879124226</v>
      </c>
      <c r="C10" s="262">
        <v>5.8869041525346733</v>
      </c>
      <c r="D10" s="262">
        <v>6.6299623941915096</v>
      </c>
      <c r="E10" s="262">
        <v>6.5684764290222626</v>
      </c>
      <c r="F10" s="262">
        <v>5.1282919472208732</v>
      </c>
      <c r="G10" s="262">
        <v>5.4346548421530123</v>
      </c>
      <c r="H10" s="262">
        <v>5.1722311114013504</v>
      </c>
      <c r="I10" s="262">
        <v>4.8445712981858096</v>
      </c>
      <c r="J10" s="262">
        <v>4.7804109830100971</v>
      </c>
      <c r="K10" s="262">
        <v>4.3284391071462496</v>
      </c>
      <c r="L10" s="262">
        <v>5.1512908276974727</v>
      </c>
      <c r="M10" s="262">
        <v>5.2005912924236029</v>
      </c>
      <c r="N10" s="262">
        <v>5.2230095581467308</v>
      </c>
      <c r="O10" s="262">
        <v>5.4748997021196546</v>
      </c>
      <c r="P10" s="262">
        <v>4.3258413740022901</v>
      </c>
      <c r="Q10" s="262">
        <v>3.5076853590056531</v>
      </c>
      <c r="R10" s="262">
        <v>3.2544038215078279</v>
      </c>
      <c r="S10" s="262">
        <v>2.9272916685055712</v>
      </c>
      <c r="T10" s="262">
        <v>3.1434072646252331</v>
      </c>
      <c r="U10" s="262">
        <v>3.058323146664732</v>
      </c>
      <c r="V10" s="262">
        <v>2.8607849058620651</v>
      </c>
      <c r="W10" s="262">
        <v>3.0172835598169652</v>
      </c>
      <c r="DA10" s="68" t="s">
        <v>2399</v>
      </c>
    </row>
    <row r="11" spans="1:105" ht="12" customHeight="1" x14ac:dyDescent="0.3">
      <c r="A11" s="37" t="s">
        <v>160</v>
      </c>
      <c r="B11" s="228">
        <v>0</v>
      </c>
      <c r="C11" s="228">
        <v>0.70668301526020827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0.1216987997533347</v>
      </c>
      <c r="L11" s="228">
        <v>0.21043541705439919</v>
      </c>
      <c r="M11" s="228">
        <v>0.16729660401232449</v>
      </c>
      <c r="N11" s="228">
        <v>0.1674220331217009</v>
      </c>
      <c r="O11" s="228">
        <v>0.2115518466668948</v>
      </c>
      <c r="P11" s="228">
        <v>0.24224151164113439</v>
      </c>
      <c r="Q11" s="228">
        <v>0.26416896476199442</v>
      </c>
      <c r="R11" s="228">
        <v>0.18639461107596081</v>
      </c>
      <c r="S11" s="228">
        <v>0.14328168875644601</v>
      </c>
      <c r="T11" s="228">
        <v>0.13718071111345781</v>
      </c>
      <c r="U11" s="228">
        <v>0.14028147702252189</v>
      </c>
      <c r="V11" s="228">
        <v>0.30792038359911328</v>
      </c>
      <c r="W11" s="228">
        <v>0.29414842927569901</v>
      </c>
      <c r="DA11" s="69" t="s">
        <v>2400</v>
      </c>
    </row>
    <row r="12" spans="1:105" ht="12" customHeight="1" x14ac:dyDescent="0.3">
      <c r="A12" s="37" t="s">
        <v>162</v>
      </c>
      <c r="B12" s="228">
        <v>3.7626914744182489</v>
      </c>
      <c r="C12" s="228">
        <v>3.5687062502744342</v>
      </c>
      <c r="D12" s="228">
        <v>5.4046993238734196</v>
      </c>
      <c r="E12" s="228">
        <v>5.2151752579499142</v>
      </c>
      <c r="F12" s="228">
        <v>3.584624327061765</v>
      </c>
      <c r="G12" s="228">
        <v>3.7332598438263469</v>
      </c>
      <c r="H12" s="228">
        <v>3.284810905332558</v>
      </c>
      <c r="I12" s="228">
        <v>3.1082867489520818</v>
      </c>
      <c r="J12" s="228">
        <v>2.8965656474156249</v>
      </c>
      <c r="K12" s="228">
        <v>2.7696933133028141</v>
      </c>
      <c r="L12" s="228">
        <v>3.705864934299429</v>
      </c>
      <c r="M12" s="228">
        <v>3.7036445797936079</v>
      </c>
      <c r="N12" s="228">
        <v>3.7359430211642279</v>
      </c>
      <c r="O12" s="228">
        <v>4.0418360802812749</v>
      </c>
      <c r="P12" s="228">
        <v>2.6295246244516042</v>
      </c>
      <c r="Q12" s="228">
        <v>1.606199652203643</v>
      </c>
      <c r="R12" s="228">
        <v>1.489630799860395</v>
      </c>
      <c r="S12" s="228">
        <v>0.93224352567163116</v>
      </c>
      <c r="T12" s="228">
        <v>0.88633540892389961</v>
      </c>
      <c r="U12" s="228">
        <v>0.98972786333089779</v>
      </c>
      <c r="V12" s="228">
        <v>0.95016696492329744</v>
      </c>
      <c r="W12" s="228">
        <v>1.077441960264083</v>
      </c>
      <c r="DA12" s="69" t="s">
        <v>2401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2402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2.4249489474705999E-2</v>
      </c>
      <c r="M14" s="228">
        <v>2.758152928385842E-2</v>
      </c>
      <c r="N14" s="228">
        <v>3.8446559615589432E-2</v>
      </c>
      <c r="O14" s="228">
        <v>5.1916344150350249E-2</v>
      </c>
      <c r="P14" s="228">
        <v>6.8777652336104986E-2</v>
      </c>
      <c r="Q14" s="228">
        <v>7.5657399605307138E-2</v>
      </c>
      <c r="R14" s="228">
        <v>9.0858402376598493E-2</v>
      </c>
      <c r="S14" s="228">
        <v>8.7216200595101379E-2</v>
      </c>
      <c r="T14" s="228">
        <v>8.6226421825178548E-2</v>
      </c>
      <c r="U14" s="228">
        <v>9.4047581399742272E-2</v>
      </c>
      <c r="V14" s="228">
        <v>9.171479997299381E-2</v>
      </c>
      <c r="W14" s="228">
        <v>5.1842014399866708E-2</v>
      </c>
      <c r="DA14" s="69" t="s">
        <v>2403</v>
      </c>
    </row>
    <row r="15" spans="1:105" ht="12" customHeight="1" x14ac:dyDescent="0.3">
      <c r="A15" s="37" t="s">
        <v>38</v>
      </c>
      <c r="B15" s="228">
        <v>1.994285413494173</v>
      </c>
      <c r="C15" s="228">
        <v>1.611514887000032</v>
      </c>
      <c r="D15" s="228">
        <v>1.2252630703180909</v>
      </c>
      <c r="E15" s="228">
        <v>1.353301171072349</v>
      </c>
      <c r="F15" s="228">
        <v>1.5436676201591091</v>
      </c>
      <c r="G15" s="228">
        <v>1.7013949983266661</v>
      </c>
      <c r="H15" s="228">
        <v>1.887420206068793</v>
      </c>
      <c r="I15" s="228">
        <v>1.736284549233728</v>
      </c>
      <c r="J15" s="228">
        <v>1.8838453355944731</v>
      </c>
      <c r="K15" s="228">
        <v>1.4370469940901021</v>
      </c>
      <c r="L15" s="228">
        <v>1.2107409868689389</v>
      </c>
      <c r="M15" s="228">
        <v>1.302068579333812</v>
      </c>
      <c r="N15" s="228">
        <v>1.281197944245213</v>
      </c>
      <c r="O15" s="228">
        <v>1.1695954310211349</v>
      </c>
      <c r="P15" s="228">
        <v>1.3852975855734471</v>
      </c>
      <c r="Q15" s="228">
        <v>1.5616593424347081</v>
      </c>
      <c r="R15" s="228">
        <v>1.4875200081948741</v>
      </c>
      <c r="S15" s="228">
        <v>1.7645502534823929</v>
      </c>
      <c r="T15" s="228">
        <v>2.0336647227626972</v>
      </c>
      <c r="U15" s="228">
        <v>1.83426622491157</v>
      </c>
      <c r="V15" s="228">
        <v>1.510982757366661</v>
      </c>
      <c r="W15" s="228">
        <v>1.593851155877317</v>
      </c>
      <c r="DA15" s="69" t="s">
        <v>2404</v>
      </c>
    </row>
    <row r="16" spans="1:105" ht="12" customHeight="1" x14ac:dyDescent="0.3">
      <c r="A16" s="57" t="s">
        <v>2405</v>
      </c>
      <c r="B16" s="263">
        <f t="shared" ref="B16:W16" si="0">B17+B23</f>
        <v>37.313739088321249</v>
      </c>
      <c r="C16" s="263">
        <f t="shared" si="0"/>
        <v>38.155860247909928</v>
      </c>
      <c r="D16" s="263">
        <f t="shared" si="0"/>
        <v>42.971978480870888</v>
      </c>
      <c r="E16" s="263">
        <f t="shared" si="0"/>
        <v>42.57345833625542</v>
      </c>
      <c r="F16" s="263">
        <f t="shared" si="0"/>
        <v>33.238929287542689</v>
      </c>
      <c r="G16" s="263">
        <f t="shared" si="0"/>
        <v>35.224614717658419</v>
      </c>
      <c r="H16" s="263">
        <f t="shared" si="0"/>
        <v>33.523720166490229</v>
      </c>
      <c r="I16" s="263">
        <f t="shared" si="0"/>
        <v>31.399999154908031</v>
      </c>
      <c r="J16" s="263">
        <f t="shared" si="0"/>
        <v>30.984145260250632</v>
      </c>
      <c r="K16" s="263">
        <f t="shared" si="0"/>
        <v>28.054697916688653</v>
      </c>
      <c r="L16" s="263">
        <f t="shared" si="0"/>
        <v>33.311568145602848</v>
      </c>
      <c r="M16" s="263">
        <f t="shared" si="0"/>
        <v>33.620579875701956</v>
      </c>
      <c r="N16" s="263">
        <f t="shared" si="0"/>
        <v>33.731569950806964</v>
      </c>
      <c r="O16" s="263">
        <f t="shared" si="0"/>
        <v>35.321667582708706</v>
      </c>
      <c r="P16" s="263">
        <f t="shared" si="0"/>
        <v>27.820305724709588</v>
      </c>
      <c r="Q16" s="263">
        <f t="shared" si="0"/>
        <v>22.495178687441999</v>
      </c>
      <c r="R16" s="263">
        <f t="shared" si="0"/>
        <v>20.804858916987779</v>
      </c>
      <c r="S16" s="263">
        <f t="shared" si="0"/>
        <v>18.69604424075818</v>
      </c>
      <c r="T16" s="263">
        <f t="shared" si="0"/>
        <v>20.100106822972037</v>
      </c>
      <c r="U16" s="263">
        <f t="shared" si="0"/>
        <v>19.523540696312971</v>
      </c>
      <c r="V16" s="263">
        <f t="shared" si="0"/>
        <v>18.250549480881066</v>
      </c>
      <c r="W16" s="263">
        <f t="shared" si="0"/>
        <v>19.392297796824195</v>
      </c>
      <c r="DA16" s="70"/>
    </row>
    <row r="17" spans="1:105" ht="12" customHeight="1" x14ac:dyDescent="0.3">
      <c r="A17" s="60" t="s">
        <v>2406</v>
      </c>
      <c r="B17" s="331">
        <v>24.387815111970131</v>
      </c>
      <c r="C17" s="331">
        <v>27.7108563506875</v>
      </c>
      <c r="D17" s="331">
        <v>35.03045858066104</v>
      </c>
      <c r="E17" s="331">
        <v>33.802061857082784</v>
      </c>
      <c r="F17" s="331">
        <v>23.233676193918839</v>
      </c>
      <c r="G17" s="331">
        <v>24.19705454331892</v>
      </c>
      <c r="H17" s="331">
        <v>21.290441053081391</v>
      </c>
      <c r="I17" s="331">
        <v>20.146303002467199</v>
      </c>
      <c r="J17" s="331">
        <v>18.774036603619791</v>
      </c>
      <c r="K17" s="331">
        <v>18.740504436475032</v>
      </c>
      <c r="L17" s="331">
        <v>25.445105164296042</v>
      </c>
      <c r="M17" s="331">
        <v>25.158136795261239</v>
      </c>
      <c r="N17" s="331">
        <v>25.395897669578751</v>
      </c>
      <c r="O17" s="331">
        <v>27.70370929410846</v>
      </c>
      <c r="P17" s="331">
        <v>18.76725769204559</v>
      </c>
      <c r="Q17" s="331">
        <v>12.259304629143269</v>
      </c>
      <c r="R17" s="331">
        <v>11.02227646391534</v>
      </c>
      <c r="S17" s="331">
        <v>7.0801171370957894</v>
      </c>
      <c r="T17" s="331">
        <v>6.7293315003708667</v>
      </c>
      <c r="U17" s="331">
        <v>7.4425548023000898</v>
      </c>
      <c r="V17" s="331">
        <v>8.29187580215007</v>
      </c>
      <c r="W17" s="331">
        <v>8.9694195221360928</v>
      </c>
      <c r="DA17" s="72" t="s">
        <v>2407</v>
      </c>
    </row>
    <row r="18" spans="1:105" ht="12" customHeight="1" x14ac:dyDescent="0.3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2408</v>
      </c>
    </row>
    <row r="19" spans="1:105" ht="12" customHeight="1" x14ac:dyDescent="0.3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2409</v>
      </c>
    </row>
    <row r="20" spans="1:105" ht="12" customHeight="1" x14ac:dyDescent="0.3">
      <c r="A20" s="59" t="s">
        <v>160</v>
      </c>
      <c r="B20" s="232">
        <v>0</v>
      </c>
      <c r="C20" s="232">
        <v>4.5803528766865353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0.78878851691976182</v>
      </c>
      <c r="L20" s="232">
        <v>1.367247360226256</v>
      </c>
      <c r="M20" s="232">
        <v>1.087299095820031</v>
      </c>
      <c r="N20" s="232">
        <v>1.089273680954588</v>
      </c>
      <c r="O20" s="232">
        <v>1.377906497443933</v>
      </c>
      <c r="P20" s="232">
        <v>1.583070715801846</v>
      </c>
      <c r="Q20" s="232">
        <v>1.731491740829503</v>
      </c>
      <c r="R20" s="232">
        <v>1.225812521252539</v>
      </c>
      <c r="S20" s="232">
        <v>0.94321465121204484</v>
      </c>
      <c r="T20" s="232">
        <v>0.90192471077580505</v>
      </c>
      <c r="U20" s="232">
        <v>0.9239326996723618</v>
      </c>
      <c r="V20" s="232">
        <v>2.0294597038536009</v>
      </c>
      <c r="W20" s="232">
        <v>1.9235631016898429</v>
      </c>
      <c r="DA20" s="71" t="s">
        <v>2410</v>
      </c>
    </row>
    <row r="21" spans="1:105" ht="12" customHeight="1" x14ac:dyDescent="0.3">
      <c r="A21" s="59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2411</v>
      </c>
    </row>
    <row r="22" spans="1:105" ht="12" customHeight="1" x14ac:dyDescent="0.3">
      <c r="A22" s="59" t="s">
        <v>162</v>
      </c>
      <c r="B22" s="232">
        <v>24.387815111970131</v>
      </c>
      <c r="C22" s="232">
        <v>23.13050347400096</v>
      </c>
      <c r="D22" s="232">
        <v>35.03045858066104</v>
      </c>
      <c r="E22" s="232">
        <v>33.802061857082784</v>
      </c>
      <c r="F22" s="232">
        <v>23.233676193918839</v>
      </c>
      <c r="G22" s="232">
        <v>24.19705454331892</v>
      </c>
      <c r="H22" s="232">
        <v>21.290441053081391</v>
      </c>
      <c r="I22" s="232">
        <v>20.146303002467199</v>
      </c>
      <c r="J22" s="232">
        <v>18.774036603619791</v>
      </c>
      <c r="K22" s="232">
        <v>17.951715919555269</v>
      </c>
      <c r="L22" s="232">
        <v>24.077857804069779</v>
      </c>
      <c r="M22" s="232">
        <v>24.07083769944121</v>
      </c>
      <c r="N22" s="232">
        <v>24.30662398862416</v>
      </c>
      <c r="O22" s="232">
        <v>26.325802796664529</v>
      </c>
      <c r="P22" s="232">
        <v>17.18418697624374</v>
      </c>
      <c r="Q22" s="232">
        <v>10.52781288831377</v>
      </c>
      <c r="R22" s="232">
        <v>9.7964639426628057</v>
      </c>
      <c r="S22" s="232">
        <v>6.1369024858837449</v>
      </c>
      <c r="T22" s="232">
        <v>5.8274067895950621</v>
      </c>
      <c r="U22" s="232">
        <v>6.5186221026277282</v>
      </c>
      <c r="V22" s="232">
        <v>6.2624160982964687</v>
      </c>
      <c r="W22" s="232">
        <v>7.0458564204462508</v>
      </c>
      <c r="DA22" s="71" t="s">
        <v>2412</v>
      </c>
    </row>
    <row r="23" spans="1:105" ht="12" customHeight="1" x14ac:dyDescent="0.3">
      <c r="A23" s="60" t="s">
        <v>2413</v>
      </c>
      <c r="B23" s="331">
        <v>12.92592397635112</v>
      </c>
      <c r="C23" s="331">
        <v>10.44500389722243</v>
      </c>
      <c r="D23" s="331">
        <v>7.9415199002098484</v>
      </c>
      <c r="E23" s="331">
        <v>8.7713964791726351</v>
      </c>
      <c r="F23" s="331">
        <v>10.00525309362385</v>
      </c>
      <c r="G23" s="331">
        <v>11.0275601743395</v>
      </c>
      <c r="H23" s="331">
        <v>12.233279113408839</v>
      </c>
      <c r="I23" s="331">
        <v>11.253696152440829</v>
      </c>
      <c r="J23" s="331">
        <v>12.21010865663084</v>
      </c>
      <c r="K23" s="331">
        <v>9.3141934802136213</v>
      </c>
      <c r="L23" s="331">
        <v>7.8664629813068041</v>
      </c>
      <c r="M23" s="331">
        <v>8.4624430804407158</v>
      </c>
      <c r="N23" s="331">
        <v>8.3356722812282111</v>
      </c>
      <c r="O23" s="331">
        <v>7.6179582886002439</v>
      </c>
      <c r="P23" s="331">
        <v>9.0530480326639982</v>
      </c>
      <c r="Q23" s="331">
        <v>10.23587405829873</v>
      </c>
      <c r="R23" s="331">
        <v>9.7825824530724397</v>
      </c>
      <c r="S23" s="331">
        <v>11.61592710366239</v>
      </c>
      <c r="T23" s="331">
        <v>13.370775322601171</v>
      </c>
      <c r="U23" s="331">
        <v>12.08098589401288</v>
      </c>
      <c r="V23" s="331">
        <v>9.958673678730996</v>
      </c>
      <c r="W23" s="331">
        <v>10.422878274688101</v>
      </c>
      <c r="DA23" s="72" t="s">
        <v>2414</v>
      </c>
    </row>
    <row r="24" spans="1:105" ht="12" customHeight="1" x14ac:dyDescent="0.3">
      <c r="A24" s="57" t="s">
        <v>2415</v>
      </c>
      <c r="B24" s="263">
        <f t="shared" ref="B24:W24" si="1">B25+B26</f>
        <v>18.78155510131527</v>
      </c>
      <c r="C24" s="263">
        <f t="shared" si="1"/>
        <v>18.884631643784303</v>
      </c>
      <c r="D24" s="263">
        <f t="shared" si="1"/>
        <v>20.998680056062568</v>
      </c>
      <c r="E24" s="263">
        <f t="shared" si="1"/>
        <v>20.944333733285802</v>
      </c>
      <c r="F24" s="263">
        <f t="shared" si="1"/>
        <v>16.66280064764149</v>
      </c>
      <c r="G24" s="263">
        <f t="shared" si="1"/>
        <v>17.682008133996632</v>
      </c>
      <c r="H24" s="263">
        <f t="shared" si="1"/>
        <v>16.889062040532909</v>
      </c>
      <c r="I24" s="263">
        <f t="shared" si="1"/>
        <v>15.814886214521016</v>
      </c>
      <c r="J24" s="263">
        <f t="shared" si="1"/>
        <v>15.618823620072209</v>
      </c>
      <c r="K24" s="263">
        <f t="shared" si="1"/>
        <v>14.077725274328648</v>
      </c>
      <c r="L24" s="263">
        <f t="shared" si="1"/>
        <v>16.473078735141485</v>
      </c>
      <c r="M24" s="263">
        <f t="shared" si="1"/>
        <v>16.689317811341148</v>
      </c>
      <c r="N24" s="263">
        <f t="shared" si="1"/>
        <v>16.729275015929549</v>
      </c>
      <c r="O24" s="263">
        <f t="shared" si="1"/>
        <v>17.382819596647391</v>
      </c>
      <c r="P24" s="263">
        <f t="shared" si="1"/>
        <v>13.921680892512637</v>
      </c>
      <c r="Q24" s="263">
        <f t="shared" si="1"/>
        <v>11.22644113353395</v>
      </c>
      <c r="R24" s="263">
        <f t="shared" si="1"/>
        <v>10.390400713133712</v>
      </c>
      <c r="S24" s="263">
        <f t="shared" si="1"/>
        <v>9.0725390158611035</v>
      </c>
      <c r="T24" s="263">
        <f t="shared" si="1"/>
        <v>9.6138631615582515</v>
      </c>
      <c r="U24" s="263">
        <f t="shared" si="1"/>
        <v>9.4875195934641319</v>
      </c>
      <c r="V24" s="263">
        <f t="shared" si="1"/>
        <v>8.9374046752879188</v>
      </c>
      <c r="W24" s="263">
        <f t="shared" si="1"/>
        <v>9.5347164498846428</v>
      </c>
      <c r="DA24" s="70"/>
    </row>
    <row r="25" spans="1:105" ht="12" customHeight="1" x14ac:dyDescent="0.3">
      <c r="A25" s="60" t="s">
        <v>2416</v>
      </c>
      <c r="B25" s="264">
        <v>14.128554982367589</v>
      </c>
      <c r="C25" s="264">
        <v>14.43292209198508</v>
      </c>
      <c r="D25" s="264">
        <v>16.53332724990398</v>
      </c>
      <c r="E25" s="264">
        <v>16.373170431768841</v>
      </c>
      <c r="F25" s="264">
        <v>12.67712366401085</v>
      </c>
      <c r="G25" s="264">
        <v>13.41127591665032</v>
      </c>
      <c r="H25" s="264">
        <v>12.64881260123154</v>
      </c>
      <c r="I25" s="264">
        <v>11.862687973096801</v>
      </c>
      <c r="J25" s="264">
        <v>11.617842703081269</v>
      </c>
      <c r="K25" s="264">
        <v>10.62037738673302</v>
      </c>
      <c r="L25" s="264">
        <v>12.749079067614019</v>
      </c>
      <c r="M25" s="264">
        <v>12.859921786817081</v>
      </c>
      <c r="N25" s="264">
        <v>12.907792158328039</v>
      </c>
      <c r="O25" s="264">
        <v>13.538594594939919</v>
      </c>
      <c r="P25" s="264">
        <v>10.51281574385491</v>
      </c>
      <c r="Q25" s="264">
        <v>8.2115173009752702</v>
      </c>
      <c r="R25" s="264">
        <v>7.5783683896534022</v>
      </c>
      <c r="S25" s="264">
        <v>6.3720920504649072</v>
      </c>
      <c r="T25" s="264">
        <v>6.667318856825764</v>
      </c>
      <c r="U25" s="264">
        <v>6.6702153657109804</v>
      </c>
      <c r="V25" s="264">
        <v>6.3803990528579364</v>
      </c>
      <c r="W25" s="264">
        <v>6.8275629574623764</v>
      </c>
      <c r="DA25" s="72" t="s">
        <v>2417</v>
      </c>
    </row>
    <row r="26" spans="1:105" ht="12" customHeight="1" x14ac:dyDescent="0.3">
      <c r="A26" s="60" t="s">
        <v>2418</v>
      </c>
      <c r="B26" s="264">
        <v>4.6530001189476824</v>
      </c>
      <c r="C26" s="264">
        <v>4.4517095517992207</v>
      </c>
      <c r="D26" s="264">
        <v>4.4653528061585872</v>
      </c>
      <c r="E26" s="264">
        <v>4.5711633015169628</v>
      </c>
      <c r="F26" s="264">
        <v>3.985676983630638</v>
      </c>
      <c r="G26" s="264">
        <v>4.270732217346314</v>
      </c>
      <c r="H26" s="264">
        <v>4.2402494393013699</v>
      </c>
      <c r="I26" s="264">
        <v>3.9521982414242149</v>
      </c>
      <c r="J26" s="264">
        <v>4.0009809169909403</v>
      </c>
      <c r="K26" s="264">
        <v>3.4573478875956281</v>
      </c>
      <c r="L26" s="264">
        <v>3.723999667527464</v>
      </c>
      <c r="M26" s="264">
        <v>3.8293960245240668</v>
      </c>
      <c r="N26" s="264">
        <v>3.8214828576015099</v>
      </c>
      <c r="O26" s="264">
        <v>3.8442250017074699</v>
      </c>
      <c r="P26" s="264">
        <v>3.4088651486577271</v>
      </c>
      <c r="Q26" s="264">
        <v>3.0149238325586789</v>
      </c>
      <c r="R26" s="264">
        <v>2.8120323234803091</v>
      </c>
      <c r="S26" s="264">
        <v>2.7004469653961962</v>
      </c>
      <c r="T26" s="264">
        <v>2.946544304732488</v>
      </c>
      <c r="U26" s="264">
        <v>2.817304227753151</v>
      </c>
      <c r="V26" s="264">
        <v>2.5570056224299829</v>
      </c>
      <c r="W26" s="264">
        <v>2.7071534924222669</v>
      </c>
      <c r="DA26" s="72" t="s">
        <v>2419</v>
      </c>
    </row>
    <row r="27" spans="1:105" ht="12" customHeight="1" x14ac:dyDescent="0.3">
      <c r="A27" s="57" t="s">
        <v>2420</v>
      </c>
      <c r="B27" s="263">
        <f t="shared" ref="B27:W27" si="2">B28+B34</f>
        <v>53.305341554744629</v>
      </c>
      <c r="C27" s="263">
        <f t="shared" si="2"/>
        <v>54.508371782728453</v>
      </c>
      <c r="D27" s="263">
        <f t="shared" si="2"/>
        <v>61.388540686958443</v>
      </c>
      <c r="E27" s="263">
        <f t="shared" si="2"/>
        <v>60.819226194650575</v>
      </c>
      <c r="F27" s="263">
        <f t="shared" si="2"/>
        <v>47.484184696489578</v>
      </c>
      <c r="G27" s="263">
        <f t="shared" si="2"/>
        <v>50.32087816808346</v>
      </c>
      <c r="H27" s="263">
        <f t="shared" si="2"/>
        <v>47.891028809271752</v>
      </c>
      <c r="I27" s="263">
        <f t="shared" si="2"/>
        <v>44.857141649868609</v>
      </c>
      <c r="J27" s="263">
        <f t="shared" si="2"/>
        <v>44.263064657500912</v>
      </c>
      <c r="K27" s="263">
        <f t="shared" si="2"/>
        <v>40.078139880983798</v>
      </c>
      <c r="L27" s="263">
        <f t="shared" si="2"/>
        <v>47.58795449371835</v>
      </c>
      <c r="M27" s="263">
        <f t="shared" si="2"/>
        <v>48.02939982243138</v>
      </c>
      <c r="N27" s="263">
        <f t="shared" si="2"/>
        <v>48.187957072581369</v>
      </c>
      <c r="O27" s="263">
        <f t="shared" si="2"/>
        <v>50.459525118155298</v>
      </c>
      <c r="P27" s="263">
        <f t="shared" si="2"/>
        <v>39.743293892442281</v>
      </c>
      <c r="Q27" s="263">
        <f t="shared" si="2"/>
        <v>32.135969553488579</v>
      </c>
      <c r="R27" s="263">
        <f t="shared" si="2"/>
        <v>29.72122702426827</v>
      </c>
      <c r="S27" s="263">
        <f t="shared" si="2"/>
        <v>26.708634629654561</v>
      </c>
      <c r="T27" s="263">
        <f t="shared" si="2"/>
        <v>28.714438318531485</v>
      </c>
      <c r="U27" s="263">
        <f t="shared" si="2"/>
        <v>27.890772423304227</v>
      </c>
      <c r="V27" s="263">
        <f t="shared" si="2"/>
        <v>26.072213544115819</v>
      </c>
      <c r="W27" s="263">
        <f t="shared" si="2"/>
        <v>27.703282566891708</v>
      </c>
      <c r="DA27" s="70"/>
    </row>
    <row r="28" spans="1:105" ht="12" customHeight="1" x14ac:dyDescent="0.3">
      <c r="A28" s="60" t="s">
        <v>2421</v>
      </c>
      <c r="B28" s="331">
        <v>34.83973587424304</v>
      </c>
      <c r="C28" s="331">
        <v>39.586937643839271</v>
      </c>
      <c r="D28" s="331">
        <v>50.043512258087233</v>
      </c>
      <c r="E28" s="331">
        <v>48.288659795832537</v>
      </c>
      <c r="F28" s="331">
        <v>33.190965991312638</v>
      </c>
      <c r="G28" s="331">
        <v>34.567220776169883</v>
      </c>
      <c r="H28" s="331">
        <v>30.414915790116272</v>
      </c>
      <c r="I28" s="331">
        <v>28.780432860667428</v>
      </c>
      <c r="J28" s="331">
        <v>26.820052290885421</v>
      </c>
      <c r="K28" s="331">
        <v>26.772149194964339</v>
      </c>
      <c r="L28" s="331">
        <v>36.350150234708629</v>
      </c>
      <c r="M28" s="331">
        <v>35.940195421801782</v>
      </c>
      <c r="N28" s="331">
        <v>36.279853813683921</v>
      </c>
      <c r="O28" s="331">
        <v>39.576727563012092</v>
      </c>
      <c r="P28" s="331">
        <v>26.810368131493711</v>
      </c>
      <c r="Q28" s="331">
        <v>17.513292327347528</v>
      </c>
      <c r="R28" s="331">
        <v>15.746109234164781</v>
      </c>
      <c r="S28" s="331">
        <v>10.114453052993991</v>
      </c>
      <c r="T28" s="331">
        <v>9.6133307148155236</v>
      </c>
      <c r="U28" s="331">
        <v>10.63222114614298</v>
      </c>
      <c r="V28" s="331">
        <v>11.84553686021439</v>
      </c>
      <c r="W28" s="331">
        <v>12.81345646019442</v>
      </c>
      <c r="DA28" s="72" t="s">
        <v>2422</v>
      </c>
    </row>
    <row r="29" spans="1:105" ht="12" customHeight="1" x14ac:dyDescent="0.3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2423</v>
      </c>
    </row>
    <row r="30" spans="1:105" ht="12" customHeight="1" x14ac:dyDescent="0.3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2424</v>
      </c>
    </row>
    <row r="31" spans="1:105" ht="12" customHeight="1" x14ac:dyDescent="0.3">
      <c r="A31" s="59" t="s">
        <v>160</v>
      </c>
      <c r="B31" s="232">
        <v>0</v>
      </c>
      <c r="C31" s="232">
        <v>6.5433612524093343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1.1268407384568031</v>
      </c>
      <c r="L31" s="232">
        <v>1.953210514608938</v>
      </c>
      <c r="M31" s="232">
        <v>1.5532844226000451</v>
      </c>
      <c r="N31" s="232">
        <v>1.556105258506554</v>
      </c>
      <c r="O31" s="232">
        <v>1.9684378534913329</v>
      </c>
      <c r="P31" s="232">
        <v>2.2615295940026372</v>
      </c>
      <c r="Q31" s="232">
        <v>2.473559629756434</v>
      </c>
      <c r="R31" s="232">
        <v>1.7511607446464841</v>
      </c>
      <c r="S31" s="232">
        <v>1.3474495017314929</v>
      </c>
      <c r="T31" s="232">
        <v>1.288463872536864</v>
      </c>
      <c r="U31" s="232">
        <v>1.319903856674802</v>
      </c>
      <c r="V31" s="232">
        <v>2.8992281483622881</v>
      </c>
      <c r="W31" s="232">
        <v>2.7479472881283469</v>
      </c>
      <c r="DA31" s="71" t="s">
        <v>2425</v>
      </c>
    </row>
    <row r="32" spans="1:105" ht="12" customHeight="1" x14ac:dyDescent="0.3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2426</v>
      </c>
    </row>
    <row r="33" spans="1:105" ht="12" customHeight="1" x14ac:dyDescent="0.3">
      <c r="A33" s="59" t="s">
        <v>162</v>
      </c>
      <c r="B33" s="232">
        <v>34.83973587424304</v>
      </c>
      <c r="C33" s="232">
        <v>33.043576391429937</v>
      </c>
      <c r="D33" s="232">
        <v>50.043512258087233</v>
      </c>
      <c r="E33" s="232">
        <v>48.288659795832537</v>
      </c>
      <c r="F33" s="232">
        <v>33.190965991312638</v>
      </c>
      <c r="G33" s="232">
        <v>34.567220776169883</v>
      </c>
      <c r="H33" s="232">
        <v>30.414915790116272</v>
      </c>
      <c r="I33" s="232">
        <v>28.780432860667428</v>
      </c>
      <c r="J33" s="232">
        <v>26.820052290885421</v>
      </c>
      <c r="K33" s="232">
        <v>25.645308456507529</v>
      </c>
      <c r="L33" s="232">
        <v>34.396939720099688</v>
      </c>
      <c r="M33" s="232">
        <v>34.386910999201739</v>
      </c>
      <c r="N33" s="232">
        <v>34.723748555177373</v>
      </c>
      <c r="O33" s="232">
        <v>37.608289709520761</v>
      </c>
      <c r="P33" s="232">
        <v>24.548838537491068</v>
      </c>
      <c r="Q33" s="232">
        <v>15.0397326975911</v>
      </c>
      <c r="R33" s="232">
        <v>13.994948489518301</v>
      </c>
      <c r="S33" s="232">
        <v>8.7670035512624942</v>
      </c>
      <c r="T33" s="232">
        <v>8.3248668422786594</v>
      </c>
      <c r="U33" s="232">
        <v>9.3123172894681812</v>
      </c>
      <c r="V33" s="232">
        <v>8.9463087118520992</v>
      </c>
      <c r="W33" s="232">
        <v>10.06550917206607</v>
      </c>
      <c r="DA33" s="71" t="s">
        <v>2427</v>
      </c>
    </row>
    <row r="34" spans="1:105" ht="12" customHeight="1" x14ac:dyDescent="0.3">
      <c r="A34" s="60" t="s">
        <v>2428</v>
      </c>
      <c r="B34" s="331">
        <v>18.465605680501589</v>
      </c>
      <c r="C34" s="331">
        <v>14.921434138889181</v>
      </c>
      <c r="D34" s="331">
        <v>11.34502842887121</v>
      </c>
      <c r="E34" s="331">
        <v>12.53056639881804</v>
      </c>
      <c r="F34" s="331">
        <v>14.29321870517694</v>
      </c>
      <c r="G34" s="331">
        <v>15.753657391913579</v>
      </c>
      <c r="H34" s="331">
        <v>17.476113019155481</v>
      </c>
      <c r="I34" s="331">
        <v>16.076708789201181</v>
      </c>
      <c r="J34" s="331">
        <v>17.443012366615491</v>
      </c>
      <c r="K34" s="331">
        <v>13.305990686019459</v>
      </c>
      <c r="L34" s="331">
        <v>11.237804259009719</v>
      </c>
      <c r="M34" s="331">
        <v>12.089204400629599</v>
      </c>
      <c r="N34" s="331">
        <v>11.90810325889745</v>
      </c>
      <c r="O34" s="331">
        <v>10.88279755514321</v>
      </c>
      <c r="P34" s="331">
        <v>12.932925760948571</v>
      </c>
      <c r="Q34" s="331">
        <v>14.62267722614105</v>
      </c>
      <c r="R34" s="331">
        <v>13.975117790103489</v>
      </c>
      <c r="S34" s="331">
        <v>16.594181576660571</v>
      </c>
      <c r="T34" s="331">
        <v>19.10110760371596</v>
      </c>
      <c r="U34" s="331">
        <v>17.258551277161249</v>
      </c>
      <c r="V34" s="331">
        <v>14.226676683901429</v>
      </c>
      <c r="W34" s="331">
        <v>14.88982610669729</v>
      </c>
      <c r="DA34" s="72" t="s">
        <v>2429</v>
      </c>
    </row>
    <row r="35" spans="1:105" ht="12" customHeight="1" x14ac:dyDescent="0.3">
      <c r="A35" s="57" t="s">
        <v>2430</v>
      </c>
      <c r="B35" s="263">
        <v>31.99496007994486</v>
      </c>
      <c r="C35" s="263">
        <v>33.074118206832551</v>
      </c>
      <c r="D35" s="263">
        <v>37.440711099579019</v>
      </c>
      <c r="E35" s="263">
        <v>37.078026379934307</v>
      </c>
      <c r="F35" s="263">
        <v>28.708106813806861</v>
      </c>
      <c r="G35" s="263">
        <v>30.37063861873068</v>
      </c>
      <c r="H35" s="263">
        <v>28.643994714262679</v>
      </c>
      <c r="I35" s="263">
        <v>26.863768348125291</v>
      </c>
      <c r="J35" s="263">
        <v>26.309301550233581</v>
      </c>
      <c r="K35" s="263">
        <v>24.117881253303889</v>
      </c>
      <c r="L35" s="263">
        <v>28.96816999656739</v>
      </c>
      <c r="M35" s="263">
        <v>29.200985379406291</v>
      </c>
      <c r="N35" s="263">
        <v>29.3087920775281</v>
      </c>
      <c r="O35" s="263">
        <v>30.752602116768081</v>
      </c>
      <c r="P35" s="263">
        <v>23.95748275146806</v>
      </c>
      <c r="Q35" s="263">
        <v>18.820581613625588</v>
      </c>
      <c r="R35" s="263">
        <v>17.32004079271023</v>
      </c>
      <c r="S35" s="263">
        <v>14.62634220923081</v>
      </c>
      <c r="T35" s="263">
        <v>15.303476153413911</v>
      </c>
      <c r="U35" s="263">
        <v>15.304964951149691</v>
      </c>
      <c r="V35" s="263">
        <v>14.847230772458261</v>
      </c>
      <c r="W35" s="263">
        <v>15.84178838298017</v>
      </c>
      <c r="DA35" s="70" t="s">
        <v>2431</v>
      </c>
    </row>
    <row r="36" spans="1:105" ht="12" customHeight="1" x14ac:dyDescent="0.3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2432</v>
      </c>
    </row>
    <row r="37" spans="1:105" ht="12" customHeight="1" x14ac:dyDescent="0.3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2433</v>
      </c>
    </row>
    <row r="38" spans="1:105" ht="12" customHeight="1" x14ac:dyDescent="0.3">
      <c r="A38" s="46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2434</v>
      </c>
    </row>
    <row r="39" spans="1:105" ht="12" customHeight="1" x14ac:dyDescent="0.3">
      <c r="A39" s="46" t="s">
        <v>160</v>
      </c>
      <c r="B39" s="231">
        <v>0</v>
      </c>
      <c r="C39" s="231">
        <v>5.4668513507983896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1.015122503747224</v>
      </c>
      <c r="L39" s="231">
        <v>1.556552967757717</v>
      </c>
      <c r="M39" s="231">
        <v>1.262025294578367</v>
      </c>
      <c r="N39" s="231">
        <v>1.25710444442625</v>
      </c>
      <c r="O39" s="231">
        <v>1.5295500620566429</v>
      </c>
      <c r="P39" s="231">
        <v>2.0180592963028778</v>
      </c>
      <c r="Q39" s="231">
        <v>2.6531356405415529</v>
      </c>
      <c r="R39" s="231">
        <v>1.924078382619401</v>
      </c>
      <c r="S39" s="231">
        <v>1.941204631173632</v>
      </c>
      <c r="T39" s="231">
        <v>2.0475811785499989</v>
      </c>
      <c r="U39" s="231">
        <v>1.8893127490435531</v>
      </c>
      <c r="V39" s="231">
        <v>3.5958939137246162</v>
      </c>
      <c r="W39" s="231">
        <v>3.353343760366283</v>
      </c>
      <c r="DA39" s="73" t="s">
        <v>2435</v>
      </c>
    </row>
    <row r="40" spans="1:105" ht="12" customHeight="1" x14ac:dyDescent="0.3">
      <c r="A40" s="46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2436</v>
      </c>
    </row>
    <row r="41" spans="1:105" ht="12" customHeight="1" x14ac:dyDescent="0.3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2437</v>
      </c>
    </row>
    <row r="42" spans="1:105" ht="12" customHeight="1" x14ac:dyDescent="0.3">
      <c r="A42" s="46" t="s">
        <v>162</v>
      </c>
      <c r="B42" s="231">
        <v>31.99496007994486</v>
      </c>
      <c r="C42" s="231">
        <v>27.607266856034169</v>
      </c>
      <c r="D42" s="231">
        <v>37.440711099579019</v>
      </c>
      <c r="E42" s="231">
        <v>37.078026379934307</v>
      </c>
      <c r="F42" s="231">
        <v>28.708106813806861</v>
      </c>
      <c r="G42" s="231">
        <v>30.37063861873068</v>
      </c>
      <c r="H42" s="231">
        <v>28.643994714262679</v>
      </c>
      <c r="I42" s="231">
        <v>26.863768348125291</v>
      </c>
      <c r="J42" s="231">
        <v>26.309301550233581</v>
      </c>
      <c r="K42" s="231">
        <v>23.102758749556671</v>
      </c>
      <c r="L42" s="231">
        <v>27.411617028809669</v>
      </c>
      <c r="M42" s="231">
        <v>27.938960084827929</v>
      </c>
      <c r="N42" s="231">
        <v>28.051687633101849</v>
      </c>
      <c r="O42" s="231">
        <v>29.223052054711431</v>
      </c>
      <c r="P42" s="231">
        <v>21.905975475801991</v>
      </c>
      <c r="Q42" s="231">
        <v>16.131590427082688</v>
      </c>
      <c r="R42" s="231">
        <v>15.376873846032989</v>
      </c>
      <c r="S42" s="231">
        <v>12.630193467998129</v>
      </c>
      <c r="T42" s="231">
        <v>13.229583710890619</v>
      </c>
      <c r="U42" s="231">
        <v>13.329667679322281</v>
      </c>
      <c r="V42" s="231">
        <v>11.09604881058519</v>
      </c>
      <c r="W42" s="231">
        <v>12.28302759768253</v>
      </c>
      <c r="DA42" s="73" t="s">
        <v>2438</v>
      </c>
    </row>
    <row r="43" spans="1:105" ht="12" customHeight="1" x14ac:dyDescent="0.3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2439</v>
      </c>
    </row>
    <row r="44" spans="1:105" ht="12" customHeight="1" x14ac:dyDescent="0.3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2440</v>
      </c>
    </row>
    <row r="45" spans="1:105" ht="12" customHeight="1" x14ac:dyDescent="0.3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3.3447979363190557E-2</v>
      </c>
      <c r="Q45" s="231">
        <v>3.5855546001344787E-2</v>
      </c>
      <c r="R45" s="231">
        <v>1.908856405783188E-2</v>
      </c>
      <c r="S45" s="231">
        <v>5.4944110059042782E-2</v>
      </c>
      <c r="T45" s="231">
        <v>2.6311263973284791E-2</v>
      </c>
      <c r="U45" s="231">
        <v>8.5984522783851158E-2</v>
      </c>
      <c r="V45" s="231">
        <v>0.15528804814845171</v>
      </c>
      <c r="W45" s="231">
        <v>0.20541702493135189</v>
      </c>
      <c r="DA45" s="73" t="s">
        <v>2441</v>
      </c>
    </row>
    <row r="46" spans="1:105" ht="12" customHeight="1" x14ac:dyDescent="0.3">
      <c r="A46" s="57" t="s">
        <v>2442</v>
      </c>
      <c r="B46" s="263">
        <v>21.896471147989079</v>
      </c>
      <c r="C46" s="263">
        <v>20.94922142023162</v>
      </c>
      <c r="D46" s="263">
        <v>21.013424970158059</v>
      </c>
      <c r="E46" s="263">
        <v>21.511356713020991</v>
      </c>
      <c r="F46" s="263">
        <v>18.75612698179123</v>
      </c>
      <c r="G46" s="263">
        <v>20.09756337574736</v>
      </c>
      <c r="H46" s="263">
        <v>19.954115008477029</v>
      </c>
      <c r="I46" s="263">
        <v>18.59857995964337</v>
      </c>
      <c r="J46" s="263">
        <v>18.828145491722061</v>
      </c>
      <c r="K46" s="263">
        <v>16.26987241221472</v>
      </c>
      <c r="L46" s="263">
        <v>17.52470431777629</v>
      </c>
      <c r="M46" s="263">
        <v>18.0206871742309</v>
      </c>
      <c r="N46" s="263">
        <v>17.983448741654161</v>
      </c>
      <c r="O46" s="263">
        <v>18.09047059627045</v>
      </c>
      <c r="P46" s="263">
        <v>16.041718346624599</v>
      </c>
      <c r="Q46" s="263">
        <v>14.18787685909966</v>
      </c>
      <c r="R46" s="263">
        <v>13.233093286966151</v>
      </c>
      <c r="S46" s="263">
        <v>12.707985719511511</v>
      </c>
      <c r="T46" s="263">
        <v>13.866090845799929</v>
      </c>
      <c r="U46" s="263">
        <v>13.257902248250121</v>
      </c>
      <c r="V46" s="263">
        <v>12.032967634964621</v>
      </c>
      <c r="W46" s="263">
        <v>12.739545846693019</v>
      </c>
      <c r="DA46" s="70" t="s">
        <v>2443</v>
      </c>
    </row>
    <row r="47" spans="1:105" ht="12" customHeight="1" x14ac:dyDescent="0.3">
      <c r="A47" s="41" t="s">
        <v>2444</v>
      </c>
      <c r="B47" s="352">
        <v>14.827319818268251</v>
      </c>
      <c r="C47" s="352">
        <v>14.18588428437323</v>
      </c>
      <c r="D47" s="352">
        <v>14.22936008290686</v>
      </c>
      <c r="E47" s="352">
        <v>14.566537391030989</v>
      </c>
      <c r="F47" s="352">
        <v>12.70081792776045</v>
      </c>
      <c r="G47" s="352">
        <v>13.609179201804309</v>
      </c>
      <c r="H47" s="352">
        <v>13.51204232506511</v>
      </c>
      <c r="I47" s="352">
        <v>12.594134066785131</v>
      </c>
      <c r="J47" s="352">
        <v>12.749585670853049</v>
      </c>
      <c r="K47" s="352">
        <v>11.01723652308614</v>
      </c>
      <c r="L47" s="352">
        <v>11.866953075866711</v>
      </c>
      <c r="M47" s="352">
        <v>12.202810684489</v>
      </c>
      <c r="N47" s="352">
        <v>12.177594468341001</v>
      </c>
      <c r="O47" s="352">
        <v>12.250064925119849</v>
      </c>
      <c r="P47" s="352">
        <v>10.86274070156864</v>
      </c>
      <c r="Q47" s="352">
        <v>9.6074014077559546</v>
      </c>
      <c r="R47" s="352">
        <v>8.9608642883465475</v>
      </c>
      <c r="S47" s="352">
        <v>8.6052847162309742</v>
      </c>
      <c r="T47" s="352">
        <v>9.3895021809812924</v>
      </c>
      <c r="U47" s="352">
        <v>8.9776638174044585</v>
      </c>
      <c r="V47" s="352">
        <v>8.1481923859167917</v>
      </c>
      <c r="W47" s="352">
        <v>8.6266558356256375</v>
      </c>
      <c r="DA47" s="97" t="s">
        <v>2445</v>
      </c>
    </row>
    <row r="48" spans="1:105" ht="12" customHeight="1" x14ac:dyDescent="0.3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3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3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3">
      <c r="A51" s="35" t="s">
        <v>25</v>
      </c>
      <c r="B51" s="234">
        <f t="shared" ref="B51:W51" si="3">SUM(B$52:B$56,B$58:B$59,B$61:B$62,B$64:B$65,B$66:B$68)</f>
        <v>1</v>
      </c>
      <c r="C51" s="234">
        <f t="shared" si="3"/>
        <v>1.0000000000000004</v>
      </c>
      <c r="D51" s="234">
        <f t="shared" si="3"/>
        <v>1</v>
      </c>
      <c r="E51" s="234">
        <f t="shared" si="3"/>
        <v>0.99999999999999967</v>
      </c>
      <c r="F51" s="234">
        <f t="shared" si="3"/>
        <v>0.99999999999999989</v>
      </c>
      <c r="G51" s="234">
        <f t="shared" si="3"/>
        <v>1</v>
      </c>
      <c r="H51" s="234">
        <f t="shared" si="3"/>
        <v>0.99999999999999978</v>
      </c>
      <c r="I51" s="234">
        <f t="shared" si="3"/>
        <v>0.99999999999999978</v>
      </c>
      <c r="J51" s="234">
        <f t="shared" si="3"/>
        <v>0.99999999999999944</v>
      </c>
      <c r="K51" s="234">
        <f t="shared" si="3"/>
        <v>1.0000000000000002</v>
      </c>
      <c r="L51" s="234">
        <f t="shared" si="3"/>
        <v>0.99999999999999989</v>
      </c>
      <c r="M51" s="234">
        <f t="shared" si="3"/>
        <v>1</v>
      </c>
      <c r="N51" s="234">
        <f t="shared" si="3"/>
        <v>0.99999999999999989</v>
      </c>
      <c r="O51" s="234">
        <f t="shared" si="3"/>
        <v>1</v>
      </c>
      <c r="P51" s="234">
        <f t="shared" si="3"/>
        <v>1</v>
      </c>
      <c r="Q51" s="234">
        <f t="shared" si="3"/>
        <v>0.99999999999999989</v>
      </c>
      <c r="R51" s="234">
        <f t="shared" si="3"/>
        <v>0.99999999999999978</v>
      </c>
      <c r="S51" s="234">
        <f t="shared" si="3"/>
        <v>1.0000000000000004</v>
      </c>
      <c r="T51" s="234">
        <f t="shared" si="3"/>
        <v>0.99999999999999989</v>
      </c>
      <c r="U51" s="234">
        <f t="shared" si="3"/>
        <v>0.99999999999999978</v>
      </c>
      <c r="V51" s="234">
        <f t="shared" si="3"/>
        <v>1.0000000000000007</v>
      </c>
      <c r="W51" s="234">
        <f t="shared" si="3"/>
        <v>0.99999999999999989</v>
      </c>
      <c r="DA51" s="95"/>
    </row>
    <row r="52" spans="1:105" ht="12" customHeight="1" x14ac:dyDescent="0.3">
      <c r="A52" s="55" t="s">
        <v>92</v>
      </c>
      <c r="B52" s="301">
        <f t="shared" ref="B52:W52" si="4">IF(B$6=0,0,B$6/B$5)</f>
        <v>2.2032175710497721E-2</v>
      </c>
      <c r="C52" s="301">
        <f t="shared" si="4"/>
        <v>2.1001346654280106E-2</v>
      </c>
      <c r="D52" s="301">
        <f t="shared" si="4"/>
        <v>1.9292939362650949E-2</v>
      </c>
      <c r="E52" s="301">
        <f t="shared" si="4"/>
        <v>1.9757439694993162E-2</v>
      </c>
      <c r="F52" s="301">
        <f t="shared" si="4"/>
        <v>2.1407644304079921E-2</v>
      </c>
      <c r="G52" s="301">
        <f t="shared" si="4"/>
        <v>2.1581382715510515E-2</v>
      </c>
      <c r="H52" s="301">
        <f t="shared" si="4"/>
        <v>2.2265728805728018E-2</v>
      </c>
      <c r="I52" s="301">
        <f t="shared" si="4"/>
        <v>2.2184702154997977E-2</v>
      </c>
      <c r="J52" s="301">
        <f t="shared" si="4"/>
        <v>2.2613466310976119E-2</v>
      </c>
      <c r="K52" s="301">
        <f t="shared" si="4"/>
        <v>2.1845143807494544E-2</v>
      </c>
      <c r="L52" s="301">
        <f t="shared" si="4"/>
        <v>2.0347577645356284E-2</v>
      </c>
      <c r="M52" s="301">
        <f t="shared" si="4"/>
        <v>2.0623966373075498E-2</v>
      </c>
      <c r="N52" s="301">
        <f t="shared" si="4"/>
        <v>2.0543219690053207E-2</v>
      </c>
      <c r="O52" s="301">
        <f t="shared" si="4"/>
        <v>1.9953896577960935E-2</v>
      </c>
      <c r="P52" s="301">
        <f t="shared" si="4"/>
        <v>2.1750814941722686E-2</v>
      </c>
      <c r="Q52" s="301">
        <f t="shared" si="4"/>
        <v>2.3274692419415152E-2</v>
      </c>
      <c r="R52" s="301">
        <f t="shared" si="4"/>
        <v>2.3425069953071274E-2</v>
      </c>
      <c r="S52" s="301">
        <f t="shared" si="4"/>
        <v>2.4790828358536934E-2</v>
      </c>
      <c r="T52" s="301">
        <f t="shared" si="4"/>
        <v>2.516221435564683E-2</v>
      </c>
      <c r="U52" s="301">
        <f t="shared" si="4"/>
        <v>2.4764765194442609E-2</v>
      </c>
      <c r="V52" s="301">
        <f t="shared" si="4"/>
        <v>2.4131363896366376E-2</v>
      </c>
      <c r="W52" s="301">
        <f t="shared" si="4"/>
        <v>2.4053960399141816E-2</v>
      </c>
      <c r="DA52" s="67"/>
    </row>
    <row r="53" spans="1:105" ht="12" customHeight="1" x14ac:dyDescent="0.3">
      <c r="A53" s="202" t="s">
        <v>93</v>
      </c>
      <c r="B53" s="235">
        <f t="shared" ref="B53:W53" si="5">IF(B$7=0,0,B$7/B$5)</f>
        <v>2.9963758966276899E-2</v>
      </c>
      <c r="C53" s="235">
        <f t="shared" si="5"/>
        <v>2.8561831449820944E-2</v>
      </c>
      <c r="D53" s="235">
        <f t="shared" si="5"/>
        <v>2.6238397533205293E-2</v>
      </c>
      <c r="E53" s="235">
        <f t="shared" si="5"/>
        <v>2.6870117985190702E-2</v>
      </c>
      <c r="F53" s="235">
        <f t="shared" si="5"/>
        <v>2.9114396253548693E-2</v>
      </c>
      <c r="G53" s="235">
        <f t="shared" si="5"/>
        <v>2.9350680493094299E-2</v>
      </c>
      <c r="H53" s="235">
        <f t="shared" si="5"/>
        <v>3.0281391175790113E-2</v>
      </c>
      <c r="I53" s="235">
        <f t="shared" si="5"/>
        <v>3.017119493079725E-2</v>
      </c>
      <c r="J53" s="235">
        <f t="shared" si="5"/>
        <v>3.0754314182927543E-2</v>
      </c>
      <c r="K53" s="235">
        <f t="shared" si="5"/>
        <v>2.9709395578192577E-2</v>
      </c>
      <c r="L53" s="235">
        <f t="shared" si="5"/>
        <v>2.767270559768455E-2</v>
      </c>
      <c r="M53" s="235">
        <f t="shared" si="5"/>
        <v>2.8048594267382675E-2</v>
      </c>
      <c r="N53" s="235">
        <f t="shared" si="5"/>
        <v>2.7938778778472371E-2</v>
      </c>
      <c r="O53" s="235">
        <f t="shared" si="5"/>
        <v>2.713729934602687E-2</v>
      </c>
      <c r="P53" s="235">
        <f t="shared" si="5"/>
        <v>2.9581108320742851E-2</v>
      </c>
      <c r="Q53" s="235">
        <f t="shared" si="5"/>
        <v>3.1653581690404609E-2</v>
      </c>
      <c r="R53" s="235">
        <f t="shared" si="5"/>
        <v>3.1858095136176927E-2</v>
      </c>
      <c r="S53" s="235">
        <f t="shared" si="5"/>
        <v>3.3715526567610232E-2</v>
      </c>
      <c r="T53" s="235">
        <f t="shared" si="5"/>
        <v>3.4220611523679695E-2</v>
      </c>
      <c r="U53" s="235">
        <f t="shared" si="5"/>
        <v>3.3680080664441947E-2</v>
      </c>
      <c r="V53" s="235">
        <f t="shared" si="5"/>
        <v>3.2818654899058254E-2</v>
      </c>
      <c r="W53" s="235">
        <f t="shared" si="5"/>
        <v>3.2713386142832881E-2</v>
      </c>
      <c r="DA53" s="174"/>
    </row>
    <row r="54" spans="1:105" ht="12" customHeight="1" x14ac:dyDescent="0.3">
      <c r="A54" s="202" t="s">
        <v>94</v>
      </c>
      <c r="B54" s="235">
        <f t="shared" ref="B54:W54" si="6">IF(B$8=0,0,B$8/B$5)</f>
        <v>3.701405519363616E-2</v>
      </c>
      <c r="C54" s="235">
        <f t="shared" si="6"/>
        <v>3.528226237919057E-2</v>
      </c>
      <c r="D54" s="235">
        <f t="shared" si="6"/>
        <v>3.2412138129253587E-2</v>
      </c>
      <c r="E54" s="235">
        <f t="shared" si="6"/>
        <v>3.3192498687588515E-2</v>
      </c>
      <c r="F54" s="235">
        <f t="shared" si="6"/>
        <v>3.5964842430854273E-2</v>
      </c>
      <c r="G54" s="235">
        <f t="shared" si="6"/>
        <v>3.6256722962057661E-2</v>
      </c>
      <c r="H54" s="235">
        <f t="shared" si="6"/>
        <v>3.7406424393623086E-2</v>
      </c>
      <c r="I54" s="235">
        <f t="shared" si="6"/>
        <v>3.7270299620396609E-2</v>
      </c>
      <c r="J54" s="235">
        <f t="shared" si="6"/>
        <v>3.7990623402439881E-2</v>
      </c>
      <c r="K54" s="235">
        <f t="shared" si="6"/>
        <v>3.6699841596590829E-2</v>
      </c>
      <c r="L54" s="235">
        <f t="shared" si="6"/>
        <v>3.4183930444198568E-2</v>
      </c>
      <c r="M54" s="235">
        <f t="shared" si="6"/>
        <v>3.4648263506766835E-2</v>
      </c>
      <c r="N54" s="235">
        <f t="shared" si="6"/>
        <v>3.4512609079289387E-2</v>
      </c>
      <c r="O54" s="235">
        <f t="shared" si="6"/>
        <v>3.3522546250974367E-2</v>
      </c>
      <c r="P54" s="235">
        <f t="shared" si="6"/>
        <v>3.6541369102094108E-2</v>
      </c>
      <c r="Q54" s="235">
        <f t="shared" si="6"/>
        <v>3.9101483264617459E-2</v>
      </c>
      <c r="R54" s="235">
        <f t="shared" si="6"/>
        <v>3.9354117521159741E-2</v>
      </c>
      <c r="S54" s="235">
        <f t="shared" si="6"/>
        <v>4.1648591642342053E-2</v>
      </c>
      <c r="T54" s="235">
        <f t="shared" si="6"/>
        <v>4.2272520117486674E-2</v>
      </c>
      <c r="U54" s="235">
        <f t="shared" si="6"/>
        <v>4.1604805526663589E-2</v>
      </c>
      <c r="V54" s="235">
        <f t="shared" si="6"/>
        <v>4.0540691345895497E-2</v>
      </c>
      <c r="W54" s="235">
        <f t="shared" si="6"/>
        <v>4.0410653470558257E-2</v>
      </c>
      <c r="DA54" s="174"/>
    </row>
    <row r="55" spans="1:105" ht="12" customHeight="1" x14ac:dyDescent="0.3">
      <c r="A55" s="202" t="s">
        <v>95</v>
      </c>
      <c r="B55" s="235">
        <f t="shared" ref="B55:W55" si="7">IF(B$9=0,0,B$9/B$5)</f>
        <v>2.2913462738917624E-2</v>
      </c>
      <c r="C55" s="235">
        <f t="shared" si="7"/>
        <v>2.1841400520451301E-2</v>
      </c>
      <c r="D55" s="235">
        <f t="shared" si="7"/>
        <v>2.0064656937156984E-2</v>
      </c>
      <c r="E55" s="235">
        <f t="shared" si="7"/>
        <v>2.054773728279289E-2</v>
      </c>
      <c r="F55" s="235">
        <f t="shared" si="7"/>
        <v>2.2263950076243117E-2</v>
      </c>
      <c r="G55" s="235">
        <f t="shared" si="7"/>
        <v>2.2444638024130936E-2</v>
      </c>
      <c r="H55" s="235">
        <f t="shared" si="7"/>
        <v>2.3156357957957136E-2</v>
      </c>
      <c r="I55" s="235">
        <f t="shared" si="7"/>
        <v>2.3072090241197888E-2</v>
      </c>
      <c r="J55" s="235">
        <f t="shared" si="7"/>
        <v>2.3518004963415166E-2</v>
      </c>
      <c r="K55" s="235">
        <f t="shared" si="7"/>
        <v>2.2718949559794317E-2</v>
      </c>
      <c r="L55" s="235">
        <f t="shared" si="7"/>
        <v>2.1161480751170542E-2</v>
      </c>
      <c r="M55" s="235">
        <f t="shared" si="7"/>
        <v>2.1448925027998507E-2</v>
      </c>
      <c r="N55" s="235">
        <f t="shared" si="7"/>
        <v>2.1364948477655344E-2</v>
      </c>
      <c r="O55" s="235">
        <f t="shared" si="7"/>
        <v>2.0752052441079367E-2</v>
      </c>
      <c r="P55" s="235">
        <f t="shared" si="7"/>
        <v>2.262084753939159E-2</v>
      </c>
      <c r="Q55" s="235">
        <f t="shared" si="7"/>
        <v>2.4205680116191758E-2</v>
      </c>
      <c r="R55" s="235">
        <f t="shared" si="7"/>
        <v>2.436207275119413E-2</v>
      </c>
      <c r="S55" s="235">
        <f t="shared" si="7"/>
        <v>2.5782461492878415E-2</v>
      </c>
      <c r="T55" s="235">
        <f t="shared" si="7"/>
        <v>2.6168702929872705E-2</v>
      </c>
      <c r="U55" s="235">
        <f t="shared" si="7"/>
        <v>2.5755355802220305E-2</v>
      </c>
      <c r="V55" s="235">
        <f t="shared" si="7"/>
        <v>2.5096618452221015E-2</v>
      </c>
      <c r="W55" s="235">
        <f t="shared" si="7"/>
        <v>2.5016118815107499E-2</v>
      </c>
      <c r="DA55" s="174"/>
    </row>
    <row r="56" spans="1:105" ht="12" customHeight="1" x14ac:dyDescent="0.3">
      <c r="A56" s="56" t="s">
        <v>96</v>
      </c>
      <c r="B56" s="302">
        <f t="shared" ref="B56:W56" si="8">IF(B$10=0,0,B$10/B$5)</f>
        <v>2.7804749102850992E-2</v>
      </c>
      <c r="C56" s="302">
        <f t="shared" si="8"/>
        <v>2.8327448513232951E-2</v>
      </c>
      <c r="D56" s="302">
        <f t="shared" si="8"/>
        <v>2.9218226948787965E-2</v>
      </c>
      <c r="E56" s="302">
        <f t="shared" si="8"/>
        <v>2.8958012160526195E-2</v>
      </c>
      <c r="F56" s="302">
        <f t="shared" si="8"/>
        <v>2.809568947793864E-2</v>
      </c>
      <c r="G56" s="302">
        <f t="shared" si="8"/>
        <v>2.8012319037658284E-2</v>
      </c>
      <c r="H56" s="302">
        <f t="shared" si="8"/>
        <v>2.7702795987234654E-2</v>
      </c>
      <c r="I56" s="302">
        <f t="shared" si="8"/>
        <v>2.7737697364537479E-2</v>
      </c>
      <c r="J56" s="302">
        <f t="shared" si="8"/>
        <v>2.7559165679346614E-2</v>
      </c>
      <c r="K56" s="302">
        <f t="shared" si="8"/>
        <v>2.7896088385776403E-2</v>
      </c>
      <c r="L56" s="302">
        <f t="shared" si="8"/>
        <v>2.8709083092689425E-2</v>
      </c>
      <c r="M56" s="302">
        <f t="shared" si="8"/>
        <v>2.8568984673595268E-2</v>
      </c>
      <c r="N56" s="302">
        <f t="shared" si="8"/>
        <v>2.8638982701304459E-2</v>
      </c>
      <c r="O56" s="302">
        <f t="shared" si="8"/>
        <v>2.8986465160058872E-2</v>
      </c>
      <c r="P56" s="302">
        <f t="shared" si="8"/>
        <v>2.8153764526245538E-2</v>
      </c>
      <c r="Q56" s="302">
        <f t="shared" si="8"/>
        <v>2.762030101469256E-2</v>
      </c>
      <c r="R56" s="302">
        <f t="shared" si="8"/>
        <v>2.7652359920817653E-2</v>
      </c>
      <c r="S56" s="302">
        <f t="shared" si="8"/>
        <v>2.7410790126227384E-2</v>
      </c>
      <c r="T56" s="302">
        <f t="shared" si="8"/>
        <v>2.7380205693161672E-2</v>
      </c>
      <c r="U56" s="302">
        <f t="shared" si="8"/>
        <v>2.7421045603516363E-2</v>
      </c>
      <c r="V56" s="302">
        <f t="shared" si="8"/>
        <v>2.7538200857581286E-2</v>
      </c>
      <c r="W56" s="302">
        <f t="shared" si="8"/>
        <v>2.7345760723673122E-2</v>
      </c>
      <c r="DA56" s="68"/>
    </row>
    <row r="57" spans="1:105" ht="12" customHeight="1" x14ac:dyDescent="0.3">
      <c r="A57" s="203" t="s">
        <v>2405</v>
      </c>
      <c r="B57" s="303">
        <f t="shared" ref="B57:W57" si="9">IF(B$16=0,0,B$16/B$5)</f>
        <v>0.18021596640736748</v>
      </c>
      <c r="C57" s="303">
        <f t="shared" si="9"/>
        <v>0.18360383295613955</v>
      </c>
      <c r="D57" s="303">
        <f t="shared" si="9"/>
        <v>0.18937739689029232</v>
      </c>
      <c r="E57" s="303">
        <f t="shared" si="9"/>
        <v>0.18769081955896613</v>
      </c>
      <c r="F57" s="303">
        <f t="shared" si="9"/>
        <v>0.18210169106071336</v>
      </c>
      <c r="G57" s="303">
        <f t="shared" si="9"/>
        <v>0.18156132709593334</v>
      </c>
      <c r="H57" s="303">
        <f t="shared" si="9"/>
        <v>0.17955515917652087</v>
      </c>
      <c r="I57" s="303">
        <f t="shared" si="9"/>
        <v>0.1797813718071874</v>
      </c>
      <c r="J57" s="303">
        <f t="shared" si="9"/>
        <v>0.17862422199576511</v>
      </c>
      <c r="K57" s="303">
        <f t="shared" si="9"/>
        <v>0.18080798027818037</v>
      </c>
      <c r="L57" s="303">
        <f t="shared" si="9"/>
        <v>0.18565144345914669</v>
      </c>
      <c r="M57" s="303">
        <f t="shared" si="9"/>
        <v>0.18469165853998412</v>
      </c>
      <c r="N57" s="303">
        <f t="shared" si="9"/>
        <v>0.18495808547817</v>
      </c>
      <c r="O57" s="303">
        <f t="shared" si="9"/>
        <v>0.18700804443686417</v>
      </c>
      <c r="P57" s="303">
        <f t="shared" si="9"/>
        <v>0.18106219546764635</v>
      </c>
      <c r="Q57" s="303">
        <f t="shared" si="9"/>
        <v>0.17713208088383831</v>
      </c>
      <c r="R57" s="303">
        <f t="shared" si="9"/>
        <v>0.17677690859145731</v>
      </c>
      <c r="S57" s="303">
        <f t="shared" si="9"/>
        <v>0.17506740117075878</v>
      </c>
      <c r="T57" s="303">
        <f t="shared" si="9"/>
        <v>0.175079145951236</v>
      </c>
      <c r="U57" s="303">
        <f t="shared" si="9"/>
        <v>0.17504883365890891</v>
      </c>
      <c r="V57" s="303">
        <f t="shared" si="9"/>
        <v>0.17568160973440247</v>
      </c>
      <c r="W57" s="303">
        <f t="shared" si="9"/>
        <v>0.17575316503111058</v>
      </c>
      <c r="DA57" s="175"/>
    </row>
    <row r="58" spans="1:105" ht="12" customHeight="1" x14ac:dyDescent="0.3">
      <c r="A58" s="62" t="s">
        <v>2406</v>
      </c>
      <c r="B58" s="304">
        <f t="shared" ref="B58:W58" si="10">IF(B$17=0,0,B$17/B$5)</f>
        <v>0.11778700758358208</v>
      </c>
      <c r="C58" s="304">
        <f t="shared" si="10"/>
        <v>0.13334306728838338</v>
      </c>
      <c r="D58" s="304">
        <f t="shared" si="10"/>
        <v>0.15437913943924941</v>
      </c>
      <c r="E58" s="304">
        <f t="shared" si="10"/>
        <v>0.14902093794282903</v>
      </c>
      <c r="F58" s="304">
        <f t="shared" si="10"/>
        <v>0.12728724466029404</v>
      </c>
      <c r="G58" s="304">
        <f t="shared" si="10"/>
        <v>0.12472100461315452</v>
      </c>
      <c r="H58" s="304">
        <f t="shared" si="10"/>
        <v>0.11403294482948172</v>
      </c>
      <c r="I58" s="304">
        <f t="shared" si="10"/>
        <v>0.11534809197791585</v>
      </c>
      <c r="J58" s="304">
        <f t="shared" si="10"/>
        <v>0.10823269946206271</v>
      </c>
      <c r="K58" s="304">
        <f t="shared" si="10"/>
        <v>0.12077951317157766</v>
      </c>
      <c r="L58" s="304">
        <f t="shared" si="10"/>
        <v>0.14181021085748283</v>
      </c>
      <c r="M58" s="304">
        <f t="shared" si="10"/>
        <v>0.13820398183704991</v>
      </c>
      <c r="N58" s="304">
        <f t="shared" si="10"/>
        <v>0.13925164523367919</v>
      </c>
      <c r="O58" s="304">
        <f t="shared" si="10"/>
        <v>0.14667530876358759</v>
      </c>
      <c r="P58" s="304">
        <f t="shared" si="10"/>
        <v>0.12214247083599652</v>
      </c>
      <c r="Q58" s="304">
        <f t="shared" si="10"/>
        <v>9.6532513447482593E-2</v>
      </c>
      <c r="R58" s="304">
        <f t="shared" si="10"/>
        <v>9.3655235380632113E-2</v>
      </c>
      <c r="S58" s="304">
        <f t="shared" si="10"/>
        <v>6.6297324247540798E-2</v>
      </c>
      <c r="T58" s="304">
        <f t="shared" si="10"/>
        <v>5.8614893059233765E-2</v>
      </c>
      <c r="U58" s="304">
        <f t="shared" si="10"/>
        <v>6.6730239040666356E-2</v>
      </c>
      <c r="V58" s="304">
        <f t="shared" si="10"/>
        <v>7.98184235584527E-2</v>
      </c>
      <c r="W58" s="304">
        <f t="shared" si="10"/>
        <v>8.1290205318805056E-2</v>
      </c>
      <c r="DA58" s="72"/>
    </row>
    <row r="59" spans="1:105" ht="12" customHeight="1" x14ac:dyDescent="0.3">
      <c r="A59" s="62" t="s">
        <v>2413</v>
      </c>
      <c r="B59" s="304">
        <f t="shared" ref="B59:W59" si="11">IF(B$23=0,0,B$23/B$5)</f>
        <v>6.2428958823785415E-2</v>
      </c>
      <c r="C59" s="304">
        <f t="shared" si="11"/>
        <v>5.0260765667756162E-2</v>
      </c>
      <c r="D59" s="304">
        <f t="shared" si="11"/>
        <v>3.4998257451042909E-2</v>
      </c>
      <c r="E59" s="304">
        <f t="shared" si="11"/>
        <v>3.8669881616137089E-2</v>
      </c>
      <c r="F59" s="304">
        <f t="shared" si="11"/>
        <v>5.4814446400419325E-2</v>
      </c>
      <c r="G59" s="304">
        <f t="shared" si="11"/>
        <v>5.6840322482778823E-2</v>
      </c>
      <c r="H59" s="304">
        <f t="shared" si="11"/>
        <v>6.552221434703917E-2</v>
      </c>
      <c r="I59" s="304">
        <f t="shared" si="11"/>
        <v>6.4433279829271536E-2</v>
      </c>
      <c r="J59" s="304">
        <f t="shared" si="11"/>
        <v>7.0391522533702386E-2</v>
      </c>
      <c r="K59" s="304">
        <f t="shared" si="11"/>
        <v>6.0028467106602722E-2</v>
      </c>
      <c r="L59" s="304">
        <f t="shared" si="11"/>
        <v>4.3841232601663851E-2</v>
      </c>
      <c r="M59" s="304">
        <f t="shared" si="11"/>
        <v>4.6487676702934196E-2</v>
      </c>
      <c r="N59" s="304">
        <f t="shared" si="11"/>
        <v>4.5706440244490797E-2</v>
      </c>
      <c r="O59" s="304">
        <f t="shared" si="11"/>
        <v>4.0332735673276575E-2</v>
      </c>
      <c r="P59" s="304">
        <f t="shared" si="11"/>
        <v>5.8919724631649822E-2</v>
      </c>
      <c r="Q59" s="304">
        <f t="shared" si="11"/>
        <v>8.0599567436355699E-2</v>
      </c>
      <c r="R59" s="304">
        <f t="shared" si="11"/>
        <v>8.3121673210825198E-2</v>
      </c>
      <c r="S59" s="304">
        <f t="shared" si="11"/>
        <v>0.10877007692321798</v>
      </c>
      <c r="T59" s="304">
        <f t="shared" si="11"/>
        <v>0.11646425289200224</v>
      </c>
      <c r="U59" s="304">
        <f t="shared" si="11"/>
        <v>0.10831859461824254</v>
      </c>
      <c r="V59" s="304">
        <f t="shared" si="11"/>
        <v>9.5863186175949772E-2</v>
      </c>
      <c r="W59" s="304">
        <f t="shared" si="11"/>
        <v>9.4462959712305505E-2</v>
      </c>
      <c r="DA59" s="72"/>
    </row>
    <row r="60" spans="1:105" ht="12" customHeight="1" x14ac:dyDescent="0.3">
      <c r="A60" s="203" t="s">
        <v>2415</v>
      </c>
      <c r="B60" s="303">
        <f t="shared" ref="B60:W60" si="12">IF(B$24=0,0,B$24/B$5)</f>
        <v>9.0710183056303142E-2</v>
      </c>
      <c r="C60" s="303">
        <f t="shared" si="12"/>
        <v>9.0871775167315968E-2</v>
      </c>
      <c r="D60" s="303">
        <f t="shared" si="12"/>
        <v>9.2541128142830484E-2</v>
      </c>
      <c r="E60" s="303">
        <f t="shared" si="12"/>
        <v>9.2335913433869099E-2</v>
      </c>
      <c r="F60" s="303">
        <f t="shared" si="12"/>
        <v>9.1288264717969456E-2</v>
      </c>
      <c r="G60" s="303">
        <f t="shared" si="12"/>
        <v>9.1139928378553128E-2</v>
      </c>
      <c r="H60" s="303">
        <f t="shared" si="12"/>
        <v>9.0458881292693749E-2</v>
      </c>
      <c r="I60" s="303">
        <f t="shared" si="12"/>
        <v>9.054847181983923E-2</v>
      </c>
      <c r="J60" s="303">
        <f t="shared" si="12"/>
        <v>9.0042833009940204E-2</v>
      </c>
      <c r="K60" s="303">
        <f t="shared" si="12"/>
        <v>9.0728657329377849E-2</v>
      </c>
      <c r="L60" s="303">
        <f t="shared" si="12"/>
        <v>9.1807471567467547E-2</v>
      </c>
      <c r="M60" s="303">
        <f t="shared" si="12"/>
        <v>9.1681279676712829E-2</v>
      </c>
      <c r="N60" s="303">
        <f t="shared" si="12"/>
        <v>9.1730526711226737E-2</v>
      </c>
      <c r="O60" s="303">
        <f t="shared" si="12"/>
        <v>9.203209593533411E-2</v>
      </c>
      <c r="P60" s="303">
        <f t="shared" si="12"/>
        <v>9.0606125322320957E-2</v>
      </c>
      <c r="Q60" s="303">
        <f t="shared" si="12"/>
        <v>8.8399514693026468E-2</v>
      </c>
      <c r="R60" s="303">
        <f t="shared" si="12"/>
        <v>8.8286247189807363E-2</v>
      </c>
      <c r="S60" s="303">
        <f t="shared" si="12"/>
        <v>8.4954111526145293E-2</v>
      </c>
      <c r="T60" s="303">
        <f t="shared" si="12"/>
        <v>8.3740199315457634E-2</v>
      </c>
      <c r="U60" s="303">
        <f t="shared" si="12"/>
        <v>8.5065473777795886E-2</v>
      </c>
      <c r="V60" s="303">
        <f t="shared" si="12"/>
        <v>8.6032348880629758E-2</v>
      </c>
      <c r="W60" s="303">
        <f t="shared" si="12"/>
        <v>8.6413513823815805E-2</v>
      </c>
      <c r="DA60" s="175"/>
    </row>
    <row r="61" spans="1:105" ht="12" customHeight="1" x14ac:dyDescent="0.3">
      <c r="A61" s="62" t="s">
        <v>2416</v>
      </c>
      <c r="B61" s="304">
        <f t="shared" ref="B61:W61" si="13">IF(B$25=0,0,B$25/B$5)</f>
        <v>6.8237363831595454E-2</v>
      </c>
      <c r="C61" s="304">
        <f t="shared" si="13"/>
        <v>6.9450401579950249E-2</v>
      </c>
      <c r="D61" s="304">
        <f t="shared" si="13"/>
        <v>7.2862329992926508E-2</v>
      </c>
      <c r="E61" s="304">
        <f t="shared" si="13"/>
        <v>7.2183324944976063E-2</v>
      </c>
      <c r="F61" s="304">
        <f t="shared" si="13"/>
        <v>6.9452467527807926E-2</v>
      </c>
      <c r="G61" s="304">
        <f t="shared" si="13"/>
        <v>6.9126918008732399E-2</v>
      </c>
      <c r="H61" s="304">
        <f t="shared" si="13"/>
        <v>6.7747837910851164E-2</v>
      </c>
      <c r="I61" s="304">
        <f t="shared" si="13"/>
        <v>6.7920075621741294E-2</v>
      </c>
      <c r="J61" s="304">
        <f t="shared" si="13"/>
        <v>6.6977097372744557E-2</v>
      </c>
      <c r="K61" s="304">
        <f t="shared" si="13"/>
        <v>6.8446610645733416E-2</v>
      </c>
      <c r="L61" s="304">
        <f t="shared" si="13"/>
        <v>7.105294236920412E-2</v>
      </c>
      <c r="M61" s="304">
        <f t="shared" si="13"/>
        <v>7.0644833976175825E-2</v>
      </c>
      <c r="N61" s="304">
        <f t="shared" si="13"/>
        <v>7.0776442627372455E-2</v>
      </c>
      <c r="O61" s="304">
        <f t="shared" si="13"/>
        <v>7.1679121425813952E-2</v>
      </c>
      <c r="P61" s="304">
        <f t="shared" si="13"/>
        <v>6.8420294081763824E-2</v>
      </c>
      <c r="Q61" s="304">
        <f t="shared" si="13"/>
        <v>6.4659328425222998E-2</v>
      </c>
      <c r="R61" s="304">
        <f t="shared" si="13"/>
        <v>6.4392675837674648E-2</v>
      </c>
      <c r="S61" s="304">
        <f t="shared" si="13"/>
        <v>5.9667466600437619E-2</v>
      </c>
      <c r="T61" s="304">
        <f t="shared" si="13"/>
        <v>5.8074740672697855E-2</v>
      </c>
      <c r="U61" s="304">
        <f t="shared" si="13"/>
        <v>5.9805413279464419E-2</v>
      </c>
      <c r="V61" s="304">
        <f t="shared" si="13"/>
        <v>6.1418357706336059E-2</v>
      </c>
      <c r="W61" s="304">
        <f t="shared" si="13"/>
        <v>6.187847421669114E-2</v>
      </c>
      <c r="DA61" s="72"/>
    </row>
    <row r="62" spans="1:105" ht="12" customHeight="1" x14ac:dyDescent="0.3">
      <c r="A62" s="62" t="s">
        <v>2418</v>
      </c>
      <c r="B62" s="304">
        <f t="shared" ref="B62:W62" si="14">IF(B$26=0,0,B$26/B$5)</f>
        <v>2.2472819224707688E-2</v>
      </c>
      <c r="C62" s="304">
        <f t="shared" si="14"/>
        <v>2.1421373587365709E-2</v>
      </c>
      <c r="D62" s="304">
        <f t="shared" si="14"/>
        <v>1.9678798149903972E-2</v>
      </c>
      <c r="E62" s="304">
        <f t="shared" si="14"/>
        <v>2.0152588488893033E-2</v>
      </c>
      <c r="F62" s="304">
        <f t="shared" si="14"/>
        <v>2.1835797190161526E-2</v>
      </c>
      <c r="G62" s="304">
        <f t="shared" si="14"/>
        <v>2.2013010369820733E-2</v>
      </c>
      <c r="H62" s="304">
        <f t="shared" si="14"/>
        <v>2.2711043381842589E-2</v>
      </c>
      <c r="I62" s="304">
        <f t="shared" si="14"/>
        <v>2.2628396198097925E-2</v>
      </c>
      <c r="J62" s="304">
        <f t="shared" si="14"/>
        <v>2.3065735637195647E-2</v>
      </c>
      <c r="K62" s="304">
        <f t="shared" si="14"/>
        <v>2.2282046683644436E-2</v>
      </c>
      <c r="L62" s="304">
        <f t="shared" si="14"/>
        <v>2.0754529198263424E-2</v>
      </c>
      <c r="M62" s="304">
        <f t="shared" si="14"/>
        <v>2.1036445700537011E-2</v>
      </c>
      <c r="N62" s="304">
        <f t="shared" si="14"/>
        <v>2.0954084083854279E-2</v>
      </c>
      <c r="O62" s="304">
        <f t="shared" si="14"/>
        <v>2.0352974509520158E-2</v>
      </c>
      <c r="P62" s="304">
        <f t="shared" si="14"/>
        <v>2.2185831240557143E-2</v>
      </c>
      <c r="Q62" s="304">
        <f t="shared" si="14"/>
        <v>2.374018626780346E-2</v>
      </c>
      <c r="R62" s="304">
        <f t="shared" si="14"/>
        <v>2.3893571352132707E-2</v>
      </c>
      <c r="S62" s="304">
        <f t="shared" si="14"/>
        <v>2.5286644925707678E-2</v>
      </c>
      <c r="T62" s="304">
        <f t="shared" si="14"/>
        <v>2.5665458642759778E-2</v>
      </c>
      <c r="U62" s="304">
        <f t="shared" si="14"/>
        <v>2.5260060498331471E-2</v>
      </c>
      <c r="V62" s="304">
        <f t="shared" si="14"/>
        <v>2.4613991174293706E-2</v>
      </c>
      <c r="W62" s="304">
        <f t="shared" si="14"/>
        <v>2.4535039607124665E-2</v>
      </c>
      <c r="DA62" s="72"/>
    </row>
    <row r="63" spans="1:105" ht="12" customHeight="1" x14ac:dyDescent="0.3">
      <c r="A63" s="203" t="s">
        <v>2420</v>
      </c>
      <c r="B63" s="303">
        <f t="shared" ref="B63:W63" si="15">IF(B$27=0,0,B$27/B$5)</f>
        <v>0.25745138058195349</v>
      </c>
      <c r="C63" s="303">
        <f t="shared" si="15"/>
        <v>0.26229118993734213</v>
      </c>
      <c r="D63" s="303">
        <f t="shared" si="15"/>
        <v>0.27053913841470345</v>
      </c>
      <c r="E63" s="303">
        <f t="shared" si="15"/>
        <v>0.26812974222709435</v>
      </c>
      <c r="F63" s="303">
        <f t="shared" si="15"/>
        <v>0.26014527294387635</v>
      </c>
      <c r="G63" s="303">
        <f t="shared" si="15"/>
        <v>0.25937332442276195</v>
      </c>
      <c r="H63" s="303">
        <f t="shared" si="15"/>
        <v>0.25650737025217268</v>
      </c>
      <c r="I63" s="303">
        <f t="shared" si="15"/>
        <v>0.25683053115312482</v>
      </c>
      <c r="J63" s="303">
        <f t="shared" si="15"/>
        <v>0.2551774599939502</v>
      </c>
      <c r="K63" s="303">
        <f t="shared" si="15"/>
        <v>0.25829711468311489</v>
      </c>
      <c r="L63" s="303">
        <f t="shared" si="15"/>
        <v>0.26521634779878095</v>
      </c>
      <c r="M63" s="303">
        <f t="shared" si="15"/>
        <v>0.26384522648569164</v>
      </c>
      <c r="N63" s="303">
        <f t="shared" si="15"/>
        <v>0.26422583639738567</v>
      </c>
      <c r="O63" s="303">
        <f t="shared" si="15"/>
        <v>0.26715434919552028</v>
      </c>
      <c r="P63" s="303">
        <f t="shared" si="15"/>
        <v>0.25866027923949486</v>
      </c>
      <c r="Q63" s="303">
        <f t="shared" si="15"/>
        <v>0.25304582983405477</v>
      </c>
      <c r="R63" s="303">
        <f t="shared" si="15"/>
        <v>0.25253844084493915</v>
      </c>
      <c r="S63" s="303">
        <f t="shared" si="15"/>
        <v>0.25009628738679845</v>
      </c>
      <c r="T63" s="303">
        <f t="shared" si="15"/>
        <v>0.25011306564462288</v>
      </c>
      <c r="U63" s="303">
        <f t="shared" si="15"/>
        <v>0.25006976236986972</v>
      </c>
      <c r="V63" s="303">
        <f t="shared" si="15"/>
        <v>0.25097372819200364</v>
      </c>
      <c r="W63" s="303">
        <f t="shared" si="15"/>
        <v>0.25107595004444366</v>
      </c>
      <c r="DA63" s="175"/>
    </row>
    <row r="64" spans="1:105" ht="12" customHeight="1" x14ac:dyDescent="0.3">
      <c r="A64" s="62" t="s">
        <v>2421</v>
      </c>
      <c r="B64" s="304">
        <f t="shared" ref="B64:W64" si="16">IF(B$28=0,0,B$28/B$5)</f>
        <v>0.16826715369083153</v>
      </c>
      <c r="C64" s="304">
        <f t="shared" si="16"/>
        <v>0.19049009612626192</v>
      </c>
      <c r="D64" s="304">
        <f t="shared" si="16"/>
        <v>0.22054162777035646</v>
      </c>
      <c r="E64" s="304">
        <f t="shared" si="16"/>
        <v>0.21288705420404144</v>
      </c>
      <c r="F64" s="304">
        <f t="shared" si="16"/>
        <v>0.18183892094327725</v>
      </c>
      <c r="G64" s="304">
        <f t="shared" si="16"/>
        <v>0.17817286373307789</v>
      </c>
      <c r="H64" s="304">
        <f t="shared" si="16"/>
        <v>0.16290420689925961</v>
      </c>
      <c r="I64" s="304">
        <f t="shared" si="16"/>
        <v>0.1647829885398798</v>
      </c>
      <c r="J64" s="304">
        <f t="shared" si="16"/>
        <v>0.15461814208866104</v>
      </c>
      <c r="K64" s="304">
        <f t="shared" si="16"/>
        <v>0.17254216167368241</v>
      </c>
      <c r="L64" s="304">
        <f t="shared" si="16"/>
        <v>0.20258601551068975</v>
      </c>
      <c r="M64" s="304">
        <f t="shared" si="16"/>
        <v>0.19743425976721424</v>
      </c>
      <c r="N64" s="304">
        <f t="shared" si="16"/>
        <v>0.19893092176239879</v>
      </c>
      <c r="O64" s="304">
        <f t="shared" si="16"/>
        <v>0.20953615537655373</v>
      </c>
      <c r="P64" s="304">
        <f t="shared" si="16"/>
        <v>0.17448924405142369</v>
      </c>
      <c r="Q64" s="304">
        <f t="shared" si="16"/>
        <v>0.13790359063926086</v>
      </c>
      <c r="R64" s="304">
        <f t="shared" si="16"/>
        <v>0.13379319340090309</v>
      </c>
      <c r="S64" s="304">
        <f t="shared" si="16"/>
        <v>9.4710463210772616E-2</v>
      </c>
      <c r="T64" s="304">
        <f t="shared" si="16"/>
        <v>8.3735561513191087E-2</v>
      </c>
      <c r="U64" s="304">
        <f t="shared" si="16"/>
        <v>9.5328912915237596E-2</v>
      </c>
      <c r="V64" s="304">
        <f t="shared" si="16"/>
        <v>0.11402631936921818</v>
      </c>
      <c r="W64" s="304">
        <f t="shared" si="16"/>
        <v>0.11612886474115008</v>
      </c>
      <c r="DA64" s="72"/>
    </row>
    <row r="65" spans="1:105" ht="12" customHeight="1" x14ac:dyDescent="0.3">
      <c r="A65" s="62" t="s">
        <v>2428</v>
      </c>
      <c r="B65" s="304">
        <f t="shared" ref="B65:W65" si="17">IF(B$34=0,0,B$34/B$5)</f>
        <v>8.9184226891121959E-2</v>
      </c>
      <c r="C65" s="304">
        <f t="shared" si="17"/>
        <v>7.1801093811080213E-2</v>
      </c>
      <c r="D65" s="304">
        <f t="shared" si="17"/>
        <v>4.9997510644347008E-2</v>
      </c>
      <c r="E65" s="304">
        <f t="shared" si="17"/>
        <v>5.5242688023052947E-2</v>
      </c>
      <c r="F65" s="304">
        <f t="shared" si="17"/>
        <v>7.83063520005991E-2</v>
      </c>
      <c r="G65" s="304">
        <f t="shared" si="17"/>
        <v>8.1200460689684076E-2</v>
      </c>
      <c r="H65" s="304">
        <f t="shared" si="17"/>
        <v>9.3603163352913077E-2</v>
      </c>
      <c r="I65" s="304">
        <f t="shared" si="17"/>
        <v>9.2047542613245034E-2</v>
      </c>
      <c r="J65" s="304">
        <f t="shared" si="17"/>
        <v>0.10055931790528916</v>
      </c>
      <c r="K65" s="304">
        <f t="shared" si="17"/>
        <v>8.5754953009432464E-2</v>
      </c>
      <c r="L65" s="304">
        <f t="shared" si="17"/>
        <v>6.2630332288091214E-2</v>
      </c>
      <c r="M65" s="304">
        <f t="shared" si="17"/>
        <v>6.6410966718477446E-2</v>
      </c>
      <c r="N65" s="304">
        <f t="shared" si="17"/>
        <v>6.5294914634986878E-2</v>
      </c>
      <c r="O65" s="304">
        <f t="shared" si="17"/>
        <v>5.7618193818966552E-2</v>
      </c>
      <c r="P65" s="304">
        <f t="shared" si="17"/>
        <v>8.4171035188071189E-2</v>
      </c>
      <c r="Q65" s="304">
        <f t="shared" si="17"/>
        <v>0.11514223919479391</v>
      </c>
      <c r="R65" s="304">
        <f t="shared" si="17"/>
        <v>0.11874524744403604</v>
      </c>
      <c r="S65" s="304">
        <f t="shared" si="17"/>
        <v>0.15538582417602581</v>
      </c>
      <c r="T65" s="304">
        <f t="shared" si="17"/>
        <v>0.16637750413143179</v>
      </c>
      <c r="U65" s="304">
        <f t="shared" si="17"/>
        <v>0.15474084945463215</v>
      </c>
      <c r="V65" s="304">
        <f t="shared" si="17"/>
        <v>0.13694740882278544</v>
      </c>
      <c r="W65" s="304">
        <f t="shared" si="17"/>
        <v>0.13494708530329361</v>
      </c>
      <c r="DA65" s="72"/>
    </row>
    <row r="66" spans="1:105" ht="12" customHeight="1" x14ac:dyDescent="0.3">
      <c r="A66" s="203" t="s">
        <v>2430</v>
      </c>
      <c r="B66" s="303">
        <f t="shared" ref="B66:W66" si="18">IF(B$35=0,0,B$35/B$5)</f>
        <v>0.15452760275040611</v>
      </c>
      <c r="C66" s="303">
        <f t="shared" si="18"/>
        <v>0.15915077880471937</v>
      </c>
      <c r="D66" s="303">
        <f t="shared" si="18"/>
        <v>0.16500111599274103</v>
      </c>
      <c r="E66" s="303">
        <f t="shared" si="18"/>
        <v>0.16346346834014186</v>
      </c>
      <c r="F66" s="303">
        <f t="shared" si="18"/>
        <v>0.15727927794308025</v>
      </c>
      <c r="G66" s="303">
        <f t="shared" si="18"/>
        <v>0.15654205153317011</v>
      </c>
      <c r="H66" s="303">
        <f t="shared" si="18"/>
        <v>0.15341904194487027</v>
      </c>
      <c r="I66" s="303">
        <f t="shared" si="18"/>
        <v>0.15380908457067796</v>
      </c>
      <c r="J66" s="303">
        <f t="shared" si="18"/>
        <v>0.15167365377322131</v>
      </c>
      <c r="K66" s="303">
        <f t="shared" si="18"/>
        <v>0.15543583505865699</v>
      </c>
      <c r="L66" s="303">
        <f t="shared" si="18"/>
        <v>0.16144489357948699</v>
      </c>
      <c r="M66" s="303">
        <f t="shared" si="18"/>
        <v>0.16041301014626749</v>
      </c>
      <c r="N66" s="303">
        <f t="shared" si="18"/>
        <v>0.16070696022281256</v>
      </c>
      <c r="O66" s="303">
        <f t="shared" si="18"/>
        <v>0.16281745389668673</v>
      </c>
      <c r="P66" s="303">
        <f t="shared" si="18"/>
        <v>0.15592188194417686</v>
      </c>
      <c r="Q66" s="303">
        <f t="shared" si="18"/>
        <v>0.14819747960155888</v>
      </c>
      <c r="R66" s="303">
        <f t="shared" si="18"/>
        <v>0.14716674024226198</v>
      </c>
      <c r="S66" s="303">
        <f t="shared" si="18"/>
        <v>0.13695922443433267</v>
      </c>
      <c r="T66" s="303">
        <f t="shared" si="18"/>
        <v>0.13329877092805642</v>
      </c>
      <c r="U66" s="303">
        <f t="shared" si="18"/>
        <v>0.13722491762957656</v>
      </c>
      <c r="V66" s="303">
        <f t="shared" si="18"/>
        <v>0.14292092437743417</v>
      </c>
      <c r="W66" s="303">
        <f t="shared" si="18"/>
        <v>0.1435747572171571</v>
      </c>
      <c r="DA66" s="175"/>
    </row>
    <row r="67" spans="1:105" ht="12" customHeight="1" x14ac:dyDescent="0.3">
      <c r="A67" s="203" t="s">
        <v>2442</v>
      </c>
      <c r="B67" s="303">
        <f t="shared" ref="B67:W67" si="19">IF(B$46=0,0,B$46/B$5)</f>
        <v>0.10575444341038905</v>
      </c>
      <c r="C67" s="303">
        <f t="shared" si="19"/>
        <v>0.10080646394054447</v>
      </c>
      <c r="D67" s="303">
        <f t="shared" si="19"/>
        <v>9.2606108940724588E-2</v>
      </c>
      <c r="E67" s="303">
        <f t="shared" si="19"/>
        <v>9.4835710535967177E-2</v>
      </c>
      <c r="F67" s="303">
        <f t="shared" si="19"/>
        <v>0.10275669265958361</v>
      </c>
      <c r="G67" s="303">
        <f t="shared" si="19"/>
        <v>0.10359063703445051</v>
      </c>
      <c r="H67" s="303">
        <f t="shared" si="19"/>
        <v>0.10687549826749451</v>
      </c>
      <c r="I67" s="303">
        <f t="shared" si="19"/>
        <v>0.10648657034399027</v>
      </c>
      <c r="J67" s="303">
        <f t="shared" si="19"/>
        <v>0.10854463829268533</v>
      </c>
      <c r="K67" s="303">
        <f t="shared" si="19"/>
        <v>0.10485669027597383</v>
      </c>
      <c r="L67" s="303">
        <f t="shared" si="19"/>
        <v>9.7668372697710171E-2</v>
      </c>
      <c r="M67" s="303">
        <f t="shared" si="19"/>
        <v>9.8995038590762391E-2</v>
      </c>
      <c r="N67" s="303">
        <f t="shared" si="19"/>
        <v>9.8607454512255416E-2</v>
      </c>
      <c r="O67" s="303">
        <f t="shared" si="19"/>
        <v>9.5778703574212518E-2</v>
      </c>
      <c r="P67" s="303">
        <f t="shared" si="19"/>
        <v>0.10440391172026892</v>
      </c>
      <c r="Q67" s="303">
        <f t="shared" si="19"/>
        <v>0.11171852361319272</v>
      </c>
      <c r="R67" s="303">
        <f t="shared" si="19"/>
        <v>0.11244033577474206</v>
      </c>
      <c r="S67" s="303">
        <f t="shared" si="19"/>
        <v>0.11899597612097729</v>
      </c>
      <c r="T67" s="303">
        <f t="shared" si="19"/>
        <v>0.12077862890710472</v>
      </c>
      <c r="U67" s="303">
        <f t="shared" si="19"/>
        <v>0.11887087293332455</v>
      </c>
      <c r="V67" s="303">
        <f t="shared" si="19"/>
        <v>0.11583054670255857</v>
      </c>
      <c r="W67" s="303">
        <f t="shared" si="19"/>
        <v>0.11545900991588076</v>
      </c>
      <c r="DA67" s="175"/>
    </row>
    <row r="68" spans="1:105" ht="12" customHeight="1" x14ac:dyDescent="0.3">
      <c r="A68" s="41" t="s">
        <v>2444</v>
      </c>
      <c r="B68" s="237">
        <f t="shared" ref="B68:W68" si="20">IF(B$47=0,0,B$47/B$5)</f>
        <v>7.1612222081401292E-2</v>
      </c>
      <c r="C68" s="237">
        <f t="shared" si="20"/>
        <v>6.8261669676962913E-2</v>
      </c>
      <c r="D68" s="237">
        <f t="shared" si="20"/>
        <v>6.2708752707653387E-2</v>
      </c>
      <c r="E68" s="237">
        <f t="shared" si="20"/>
        <v>6.4218540092869564E-2</v>
      </c>
      <c r="F68" s="237">
        <f t="shared" si="20"/>
        <v>6.9582278132112138E-2</v>
      </c>
      <c r="G68" s="237">
        <f t="shared" si="20"/>
        <v>7.0146988302679153E-2</v>
      </c>
      <c r="H68" s="237">
        <f t="shared" si="20"/>
        <v>7.2371350745914553E-2</v>
      </c>
      <c r="I68" s="237">
        <f t="shared" si="20"/>
        <v>7.2107985993252952E-2</v>
      </c>
      <c r="J68" s="237">
        <f t="shared" si="20"/>
        <v>7.3501618395332133E-2</v>
      </c>
      <c r="K68" s="237">
        <f t="shared" si="20"/>
        <v>7.1004303446847716E-2</v>
      </c>
      <c r="L68" s="237">
        <f t="shared" si="20"/>
        <v>6.6136693366308202E-2</v>
      </c>
      <c r="M68" s="237">
        <f t="shared" si="20"/>
        <v>6.7035052711762799E-2</v>
      </c>
      <c r="N68" s="237">
        <f t="shared" si="20"/>
        <v>6.677259795137469E-2</v>
      </c>
      <c r="O68" s="237">
        <f t="shared" si="20"/>
        <v>6.4857093185281739E-2</v>
      </c>
      <c r="P68" s="237">
        <f t="shared" si="20"/>
        <v>7.0697701875895191E-2</v>
      </c>
      <c r="Q68" s="237">
        <f t="shared" si="20"/>
        <v>7.5650832869007298E-2</v>
      </c>
      <c r="R68" s="237">
        <f t="shared" si="20"/>
        <v>7.6139612074372143E-2</v>
      </c>
      <c r="S68" s="237">
        <f t="shared" si="20"/>
        <v>8.0578801173392708E-2</v>
      </c>
      <c r="T68" s="237">
        <f t="shared" si="20"/>
        <v>8.1785934633674826E-2</v>
      </c>
      <c r="U68" s="237">
        <f t="shared" si="20"/>
        <v>8.0494086839239268E-2</v>
      </c>
      <c r="V68" s="237">
        <f t="shared" si="20"/>
        <v>7.843531266184961E-2</v>
      </c>
      <c r="W68" s="237">
        <f t="shared" si="20"/>
        <v>7.8183724416278411E-2</v>
      </c>
      <c r="DA68" s="97"/>
    </row>
    <row r="69" spans="1:105" ht="12" customHeight="1" x14ac:dyDescent="0.3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3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3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3">
      <c r="A72" s="35" t="s">
        <v>25</v>
      </c>
      <c r="B72" s="322">
        <f t="shared" ref="B72:W72" si="21">SUM(B$73:B$83)</f>
        <v>42.781759830658061</v>
      </c>
      <c r="C72" s="322">
        <f t="shared" si="21"/>
        <v>41.849956359804885</v>
      </c>
      <c r="D72" s="322">
        <f t="shared" si="21"/>
        <v>40.087486950549092</v>
      </c>
      <c r="E72" s="322">
        <f t="shared" si="21"/>
        <v>42.374816256102015</v>
      </c>
      <c r="F72" s="322">
        <f t="shared" si="21"/>
        <v>43.406404274449287</v>
      </c>
      <c r="G72" s="322">
        <f t="shared" si="21"/>
        <v>41.600578697608597</v>
      </c>
      <c r="H72" s="322">
        <f t="shared" si="21"/>
        <v>37.812095297740449</v>
      </c>
      <c r="I72" s="322">
        <f t="shared" si="21"/>
        <v>36.616735261600503</v>
      </c>
      <c r="J72" s="322">
        <f t="shared" si="21"/>
        <v>37.010976722049854</v>
      </c>
      <c r="K72" s="322">
        <f t="shared" si="21"/>
        <v>39.228951495008793</v>
      </c>
      <c r="L72" s="322">
        <f t="shared" si="21"/>
        <v>34.919438571294499</v>
      </c>
      <c r="M72" s="322">
        <f t="shared" si="21"/>
        <v>31.582175967024078</v>
      </c>
      <c r="N72" s="322">
        <f t="shared" si="21"/>
        <v>32.239641144314447</v>
      </c>
      <c r="O72" s="322">
        <f t="shared" si="21"/>
        <v>32.415197771677278</v>
      </c>
      <c r="P72" s="322">
        <f t="shared" si="21"/>
        <v>28.370332708784439</v>
      </c>
      <c r="Q72" s="322">
        <f t="shared" si="21"/>
        <v>26.923559010773886</v>
      </c>
      <c r="R72" s="322">
        <f t="shared" si="21"/>
        <v>26.86066060827142</v>
      </c>
      <c r="S72" s="322">
        <f t="shared" si="21"/>
        <v>26.100317336551129</v>
      </c>
      <c r="T72" s="322">
        <f t="shared" si="21"/>
        <v>26.838077894969615</v>
      </c>
      <c r="U72" s="322">
        <f t="shared" si="21"/>
        <v>26.400231990026484</v>
      </c>
      <c r="V72" s="322">
        <f t="shared" si="21"/>
        <v>29.232020814124265</v>
      </c>
      <c r="W72" s="322">
        <f t="shared" si="21"/>
        <v>28.974596433988175</v>
      </c>
      <c r="DA72" s="95"/>
    </row>
    <row r="73" spans="1:105" ht="12" customHeight="1" x14ac:dyDescent="0.3">
      <c r="A73" s="55" t="s">
        <v>92</v>
      </c>
      <c r="B73" s="332">
        <f>IF(B$6=0,0,B$6/TRE!B$5*1000)</f>
        <v>0.94257524979337159</v>
      </c>
      <c r="C73" s="332">
        <f>IF(C$6=0,0,C$6/TRE!C$5*1000)</f>
        <v>0.87890544097875667</v>
      </c>
      <c r="D73" s="332">
        <f>IF(D$6=0,0,D$6/TRE!D$5*1000)</f>
        <v>0.77340545493800472</v>
      </c>
      <c r="E73" s="332">
        <f>IF(E$6=0,0,E$6/TRE!E$5*1000)</f>
        <v>0.83721787676635162</v>
      </c>
      <c r="F73" s="332">
        <f>IF(F$6=0,0,F$6/TRE!F$5*1000)</f>
        <v>0.92922886322650478</v>
      </c>
      <c r="G73" s="332">
        <f>IF(G$6=0,0,G$6/TRE!G$5*1000)</f>
        <v>0.8977980100598052</v>
      </c>
      <c r="H73" s="332">
        <f>IF(H$6=0,0,H$6/TRE!H$5*1000)</f>
        <v>0.84191385947583275</v>
      </c>
      <c r="I73" s="332">
        <f>IF(I$6=0,0,I$6/TRE!I$5*1000)</f>
        <v>0.81233136566701925</v>
      </c>
      <c r="J73" s="332">
        <f>IF(J$6=0,0,J$6/TRE!J$5*1000)</f>
        <v>0.83694647524039611</v>
      </c>
      <c r="K73" s="332">
        <f>IF(K$6=0,0,K$6/TRE!K$5*1000)</f>
        <v>0.85696208682569486</v>
      </c>
      <c r="L73" s="332">
        <f>IF(L$6=0,0,L$6/TRE!L$5*1000)</f>
        <v>0.71052598766166397</v>
      </c>
      <c r="M73" s="332">
        <f>IF(M$6=0,0,M$6/TRE!M$5*1000)</f>
        <v>0.65134973513245775</v>
      </c>
      <c r="N73" s="332">
        <f>IF(N$6=0,0,N$6/TRE!N$5*1000)</f>
        <v>0.66230603075613015</v>
      </c>
      <c r="O73" s="332">
        <f>IF(O$6=0,0,O$6/TRE!O$5*1000)</f>
        <v>0.6468095038901982</v>
      </c>
      <c r="P73" s="332">
        <f>IF(P$6=0,0,P$6/TRE!P$5*1000)</f>
        <v>0.61707785658387249</v>
      </c>
      <c r="Q73" s="332">
        <f>IF(Q$6=0,0,Q$6/TRE!Q$5*1000)</f>
        <v>0.62663755481173544</v>
      </c>
      <c r="R73" s="332">
        <f>IF(R$6=0,0,R$6/TRE!R$5*1000)</f>
        <v>0.62921285373446423</v>
      </c>
      <c r="S73" s="332">
        <f>IF(S$6=0,0,S$6/TRE!S$5*1000)</f>
        <v>0.64704848719378472</v>
      </c>
      <c r="T73" s="332">
        <f>IF(T$6=0,0,T$6/TRE!T$5*1000)</f>
        <v>0.67530546888677223</v>
      </c>
      <c r="U73" s="332">
        <f>IF(U$6=0,0,U$6/TRE!U$5*1000)</f>
        <v>0.65379554631181824</v>
      </c>
      <c r="V73" s="332">
        <f>IF(V$6=0,0,V$6/TRE!V$5*1000)</f>
        <v>0.7054085316917883</v>
      </c>
      <c r="W73" s="332">
        <f>IF(W$6=0,0,W$6/TRE!W$5*1000)</f>
        <v>0.69695379520426726</v>
      </c>
      <c r="DA73" s="67"/>
    </row>
    <row r="74" spans="1:105" ht="12" customHeight="1" x14ac:dyDescent="0.3">
      <c r="A74" s="202" t="s">
        <v>93</v>
      </c>
      <c r="B74" s="333">
        <f>IF(B$7=0,0,B$7/TRE!B$5*1000)</f>
        <v>1.2819023397189853</v>
      </c>
      <c r="C74" s="333">
        <f>IF(C$7=0,0,C$7/TRE!C$5*1000)</f>
        <v>1.1953113997311091</v>
      </c>
      <c r="D74" s="333">
        <f>IF(D$7=0,0,D$7/TRE!D$5*1000)</f>
        <v>1.0518314187156865</v>
      </c>
      <c r="E74" s="333">
        <f>IF(E$7=0,0,E$7/TRE!E$5*1000)</f>
        <v>1.1386163124022384</v>
      </c>
      <c r="F74" s="333">
        <f>IF(F$7=0,0,F$7/TRE!F$5*1000)</f>
        <v>1.2637512539880464</v>
      </c>
      <c r="G74" s="333">
        <f>IF(G$7=0,0,G$7/TRE!G$5*1000)</f>
        <v>1.2210052936813349</v>
      </c>
      <c r="H74" s="333">
        <f>IF(H$7=0,0,H$7/TRE!H$5*1000)</f>
        <v>1.1450028488871329</v>
      </c>
      <c r="I74" s="333">
        <f>IF(I$7=0,0,I$7/TRE!I$5*1000)</f>
        <v>1.1047706573071461</v>
      </c>
      <c r="J74" s="333">
        <f>IF(J$7=0,0,J$7/TRE!J$5*1000)</f>
        <v>1.1382472063269395</v>
      </c>
      <c r="K74" s="333">
        <f>IF(K$7=0,0,K$7/TRE!K$5*1000)</f>
        <v>1.1654684380829448</v>
      </c>
      <c r="L74" s="333">
        <f>IF(L$7=0,0,L$7/TRE!L$5*1000)</f>
        <v>0.96631534321986301</v>
      </c>
      <c r="M74" s="333">
        <f>IF(M$7=0,0,M$7/TRE!M$5*1000)</f>
        <v>0.88583563978014246</v>
      </c>
      <c r="N74" s="333">
        <f>IF(N$7=0,0,N$7/TRE!N$5*1000)</f>
        <v>0.90073620182833736</v>
      </c>
      <c r="O74" s="333">
        <f>IF(O$7=0,0,O$7/TRE!O$5*1000)</f>
        <v>0.87966092529066953</v>
      </c>
      <c r="P74" s="333">
        <f>IF(P$7=0,0,P$7/TRE!P$5*1000)</f>
        <v>0.83922588495406636</v>
      </c>
      <c r="Q74" s="333">
        <f>IF(Q$7=0,0,Q$7/TRE!Q$5*1000)</f>
        <v>0.85222707454396029</v>
      </c>
      <c r="R74" s="333">
        <f>IF(R$7=0,0,R$7/TRE!R$5*1000)</f>
        <v>0.85572948107887115</v>
      </c>
      <c r="S74" s="333">
        <f>IF(S$7=0,0,S$7/TRE!S$5*1000)</f>
        <v>0.87998594258354723</v>
      </c>
      <c r="T74" s="333">
        <f>IF(T$7=0,0,T$7/TRE!T$5*1000)</f>
        <v>0.91841543768601042</v>
      </c>
      <c r="U74" s="333">
        <f>IF(U$7=0,0,U$7/TRE!U$5*1000)</f>
        <v>0.88916194298407292</v>
      </c>
      <c r="V74" s="333">
        <f>IF(V$7=0,0,V$7/TRE!V$5*1000)</f>
        <v>0.95935560310083157</v>
      </c>
      <c r="W74" s="333">
        <f>IF(W$7=0,0,W$7/TRE!W$5*1000)</f>
        <v>0.94785716147780386</v>
      </c>
      <c r="DA74" s="174"/>
    </row>
    <row r="75" spans="1:105" ht="12" customHeight="1" x14ac:dyDescent="0.3">
      <c r="A75" s="202" t="s">
        <v>94</v>
      </c>
      <c r="B75" s="333">
        <f>IF(B$8=0,0,B$8/TRE!B$5*1000)</f>
        <v>1.583526419652864</v>
      </c>
      <c r="C75" s="333">
        <f>IF(C$8=0,0,C$8/TRE!C$5*1000)</f>
        <v>1.4765611408443104</v>
      </c>
      <c r="D75" s="333">
        <f>IF(D$8=0,0,D$8/TRE!D$5*1000)</f>
        <v>1.2993211642958478</v>
      </c>
      <c r="E75" s="333">
        <f>IF(E$8=0,0,E$8/TRE!E$5*1000)</f>
        <v>1.4065260329674709</v>
      </c>
      <c r="F75" s="333">
        <f>IF(F$8=0,0,F$8/TRE!F$5*1000)</f>
        <v>1.5611044902205282</v>
      </c>
      <c r="G75" s="333">
        <f>IF(G$8=0,0,G$8/TRE!G$5*1000)</f>
        <v>1.5083006569004727</v>
      </c>
      <c r="H75" s="333">
        <f>IF(H$8=0,0,H$8/TRE!H$5*1000)</f>
        <v>1.4144152839193995</v>
      </c>
      <c r="I75" s="333">
        <f>IF(I$8=0,0,I$8/TRE!I$5*1000)</f>
        <v>1.3647166943205926</v>
      </c>
      <c r="J75" s="333">
        <f>IF(J$8=0,0,J$8/TRE!J$5*1000)</f>
        <v>1.4060700784038656</v>
      </c>
      <c r="K75" s="333">
        <f>IF(K$8=0,0,K$8/TRE!K$5*1000)</f>
        <v>1.4396963058671672</v>
      </c>
      <c r="L75" s="333">
        <f>IF(L$8=0,0,L$8/TRE!L$5*1000)</f>
        <v>1.1936836592715958</v>
      </c>
      <c r="M75" s="333">
        <f>IF(M$8=0,0,M$8/TRE!M$5*1000)</f>
        <v>1.0942675550225289</v>
      </c>
      <c r="N75" s="333">
        <f>IF(N$8=0,0,N$8/TRE!N$5*1000)</f>
        <v>1.1126741316702984</v>
      </c>
      <c r="O75" s="333">
        <f>IF(O$8=0,0,O$8/TRE!O$5*1000)</f>
        <v>1.0866399665355326</v>
      </c>
      <c r="P75" s="333">
        <f>IF(P$8=0,0,P$8/TRE!P$5*1000)</f>
        <v>1.0366907990609056</v>
      </c>
      <c r="Q75" s="333">
        <f>IF(Q$8=0,0,Q$8/TRE!Q$5*1000)</f>
        <v>1.0527510920837158</v>
      </c>
      <c r="R75" s="333">
        <f>IF(R$8=0,0,R$8/TRE!R$5*1000)</f>
        <v>1.0570775942738999</v>
      </c>
      <c r="S75" s="333">
        <f>IF(S$8=0,0,S$8/TRE!S$5*1000)</f>
        <v>1.0870414584855583</v>
      </c>
      <c r="T75" s="333">
        <f>IF(T$8=0,0,T$8/TRE!T$5*1000)</f>
        <v>1.1345131877297774</v>
      </c>
      <c r="U75" s="333">
        <f>IF(U$8=0,0,U$8/TRE!U$5*1000)</f>
        <v>1.0983765178038549</v>
      </c>
      <c r="V75" s="333">
        <f>IF(V$8=0,0,V$8/TRE!V$5*1000)</f>
        <v>1.1850863332422037</v>
      </c>
      <c r="W75" s="333">
        <f>IF(W$8=0,0,W$8/TRE!W$5*1000)</f>
        <v>1.1708823759431692</v>
      </c>
      <c r="DA75" s="174"/>
    </row>
    <row r="76" spans="1:105" ht="12" customHeight="1" x14ac:dyDescent="0.3">
      <c r="A76" s="202" t="s">
        <v>95</v>
      </c>
      <c r="B76" s="333">
        <f>IF(B$9=0,0,B$9/TRE!B$5*1000)</f>
        <v>0.98027825978510619</v>
      </c>
      <c r="C76" s="333">
        <f>IF(C$9=0,0,C$9/TRE!C$5*1000)</f>
        <v>0.91406165861790645</v>
      </c>
      <c r="D76" s="333">
        <f>IF(D$9=0,0,D$9/TRE!D$5*1000)</f>
        <v>0.80434167313552485</v>
      </c>
      <c r="E76" s="333">
        <f>IF(E$9=0,0,E$9/TRE!E$5*1000)</f>
        <v>0.87070659183700583</v>
      </c>
      <c r="F76" s="333">
        <f>IF(F$9=0,0,F$9/TRE!F$5*1000)</f>
        <v>0.96639801775556489</v>
      </c>
      <c r="G76" s="333">
        <f>IF(G$9=0,0,G$9/TRE!G$5*1000)</f>
        <v>0.93370993046219741</v>
      </c>
      <c r="H76" s="333">
        <f>IF(H$9=0,0,H$9/TRE!H$5*1000)</f>
        <v>0.87559041385486602</v>
      </c>
      <c r="I76" s="333">
        <f>IF(I$9=0,0,I$9/TRE!I$5*1000)</f>
        <v>0.84482462029369976</v>
      </c>
      <c r="J76" s="333">
        <f>IF(J$9=0,0,J$9/TRE!J$5*1000)</f>
        <v>0.87042433425001198</v>
      </c>
      <c r="K76" s="333">
        <f>IF(K$9=0,0,K$9/TRE!K$5*1000)</f>
        <v>0.89124057029872228</v>
      </c>
      <c r="L76" s="333">
        <f>IF(L$9=0,0,L$9/TRE!L$5*1000)</f>
        <v>0.73894702716813077</v>
      </c>
      <c r="M76" s="333">
        <f>IF(M$9=0,0,M$9/TRE!M$5*1000)</f>
        <v>0.67740372453775566</v>
      </c>
      <c r="N76" s="333">
        <f>IF(N$9=0,0,N$9/TRE!N$5*1000)</f>
        <v>0.68879827198637555</v>
      </c>
      <c r="O76" s="333">
        <f>IF(O$9=0,0,O$9/TRE!O$5*1000)</f>
        <v>0.67268188404580587</v>
      </c>
      <c r="P76" s="333">
        <f>IF(P$9=0,0,P$9/TRE!P$5*1000)</f>
        <v>0.64176097084722727</v>
      </c>
      <c r="Q76" s="333">
        <f>IF(Q$9=0,0,Q$9/TRE!Q$5*1000)</f>
        <v>0.65170305700420483</v>
      </c>
      <c r="R76" s="333">
        <f>IF(R$9=0,0,R$9/TRE!R$5*1000)</f>
        <v>0.65438136788384282</v>
      </c>
      <c r="S76" s="333">
        <f>IF(S$9=0,0,S$9/TRE!S$5*1000)</f>
        <v>0.67293042668153624</v>
      </c>
      <c r="T76" s="333">
        <f>IF(T$9=0,0,T$9/TRE!T$5*1000)</f>
        <v>0.70231768764224323</v>
      </c>
      <c r="U76" s="333">
        <f>IF(U$9=0,0,U$9/TRE!U$5*1000)</f>
        <v>0.67994736816429091</v>
      </c>
      <c r="V76" s="333">
        <f>IF(V$9=0,0,V$9/TRE!V$5*1000)</f>
        <v>0.73362487295945933</v>
      </c>
      <c r="W76" s="333">
        <f>IF(W$9=0,0,W$9/TRE!W$5*1000)</f>
        <v>0.72483194701243825</v>
      </c>
      <c r="DA76" s="174"/>
    </row>
    <row r="77" spans="1:105" ht="12" customHeight="1" x14ac:dyDescent="0.3">
      <c r="A77" s="56" t="s">
        <v>96</v>
      </c>
      <c r="B77" s="334">
        <f>IF(B$10=0,0,B$10/TRE!B$5*1000)</f>
        <v>1.1895360982698764</v>
      </c>
      <c r="C77" s="334">
        <f>IF(C$10=0,0,C$10/TRE!C$5*1000)</f>
        <v>1.1855024840634187</v>
      </c>
      <c r="D77" s="334">
        <f>IF(D$10=0,0,D$10/TRE!D$5*1000)</f>
        <v>1.1712852915277192</v>
      </c>
      <c r="E77" s="334">
        <f>IF(E$10=0,0,E$10/TRE!E$5*1000)</f>
        <v>1.2270904444442656</v>
      </c>
      <c r="F77" s="334">
        <f>IF(F$10=0,0,F$10/TRE!F$5*1000)</f>
        <v>1.2195328558487957</v>
      </c>
      <c r="G77" s="334">
        <f>IF(G$10=0,0,G$10/TRE!G$5*1000)</f>
        <v>1.1653286826286229</v>
      </c>
      <c r="H77" s="334">
        <f>IF(H$10=0,0,H$10/TRE!H$5*1000)</f>
        <v>1.0475007618831789</v>
      </c>
      <c r="I77" s="334">
        <f>IF(I$10=0,0,I$10/TRE!I$5*1000)</f>
        <v>1.0156639211636631</v>
      </c>
      <c r="J77" s="334">
        <f>IF(J$10=0,0,J$10/TRE!J$5*1000)</f>
        <v>1.0199916394374131</v>
      </c>
      <c r="K77" s="334">
        <f>IF(K$10=0,0,K$10/TRE!K$5*1000)</f>
        <v>1.0943342981861002</v>
      </c>
      <c r="L77" s="334">
        <f>IF(L$10=0,0,L$10/TRE!L$5*1000)</f>
        <v>1.0025050634933579</v>
      </c>
      <c r="M77" s="334">
        <f>IF(M$10=0,0,M$10/TRE!M$5*1000)</f>
        <v>0.90227070116069974</v>
      </c>
      <c r="N77" s="334">
        <f>IF(N$10=0,0,N$10/TRE!N$5*1000)</f>
        <v>0.92331052502828503</v>
      </c>
      <c r="O77" s="334">
        <f>IF(O$10=0,0,O$10/TRE!O$5*1000)</f>
        <v>0.93960200086514134</v>
      </c>
      <c r="P77" s="334">
        <f>IF(P$10=0,0,P$10/TRE!P$5*1000)</f>
        <v>0.7987316666143589</v>
      </c>
      <c r="Q77" s="334">
        <f>IF(Q$10=0,0,Q$10/TRE!Q$5*1000)</f>
        <v>0.74363680426441303</v>
      </c>
      <c r="R77" s="334">
        <f>IF(R$10=0,0,R$10/TRE!R$5*1000)</f>
        <v>0.74276065485085041</v>
      </c>
      <c r="S77" s="334">
        <f>IF(S$10=0,0,S$10/TRE!S$5*1000)</f>
        <v>0.7154303207401369</v>
      </c>
      <c r="T77" s="334">
        <f>IF(T$10=0,0,T$10/TRE!T$5*1000)</f>
        <v>0.7348320931733634</v>
      </c>
      <c r="U77" s="334">
        <f>IF(U$10=0,0,U$10/TRE!U$5*1000)</f>
        <v>0.72392196534192788</v>
      </c>
      <c r="V77" s="334">
        <f>IF(V$10=0,0,V$10/TRE!V$5*1000)</f>
        <v>0.80499726065235033</v>
      </c>
      <c r="W77" s="334">
        <f>IF(W$10=0,0,W$10/TRE!W$5*1000)</f>
        <v>0.7923323811488332</v>
      </c>
      <c r="DA77" s="68"/>
    </row>
    <row r="78" spans="1:105" ht="12" customHeight="1" x14ac:dyDescent="0.3">
      <c r="A78" s="203" t="s">
        <v>2405</v>
      </c>
      <c r="B78" s="350">
        <f>IF(B$16=0,0,B$16/TRE!B$5*1000)</f>
        <v>7.7099561924899369</v>
      </c>
      <c r="C78" s="350">
        <f>IF(C$16=0,0,C$16/TRE!C$5*1000)</f>
        <v>7.683812396707344</v>
      </c>
      <c r="D78" s="350">
        <f>IF(D$16=0,0,D$16/TRE!D$5*1000)</f>
        <v>7.5916639265685486</v>
      </c>
      <c r="E78" s="350">
        <f>IF(E$16=0,0,E$16/TRE!E$5*1000)</f>
        <v>7.9533639917683914</v>
      </c>
      <c r="F78" s="350">
        <f>IF(F$16=0,0,F$16/TRE!F$5*1000)</f>
        <v>7.9043796212421924</v>
      </c>
      <c r="G78" s="350">
        <f>IF(G$16=0,0,G$16/TRE!G$5*1000)</f>
        <v>7.5530562762966316</v>
      </c>
      <c r="H78" s="350">
        <f>IF(H$16=0,0,H$16/TRE!H$5*1000)</f>
        <v>6.7893567899835654</v>
      </c>
      <c r="I78" s="350">
        <f>IF(I$16=0,0,I$16/TRE!I$5*1000)</f>
        <v>6.5830068964311508</v>
      </c>
      <c r="J78" s="350">
        <f>IF(J$16=0,0,J$16/TRE!J$5*1000)</f>
        <v>6.6110569222795315</v>
      </c>
      <c r="K78" s="350">
        <f>IF(K$16=0,0,K$16/TRE!K$5*1000)</f>
        <v>7.0929074882432417</v>
      </c>
      <c r="L78" s="350">
        <f>IF(L$16=0,0,L$16/TRE!L$5*1000)</f>
        <v>6.4828441755438275</v>
      </c>
      <c r="M78" s="350">
        <f>IF(M$16=0,0,M$16/TRE!M$5*1000)</f>
        <v>5.8329644596513033</v>
      </c>
      <c r="N78" s="350">
        <f>IF(N$16=0,0,N$16/TRE!N$5*1000)</f>
        <v>5.9629823025556385</v>
      </c>
      <c r="O78" s="350">
        <f>IF(O$16=0,0,O$16/TRE!O$5*1000)</f>
        <v>6.0619027453155647</v>
      </c>
      <c r="P78" s="350">
        <f>IF(P$16=0,0,P$16/TRE!P$5*1000)</f>
        <v>5.1367947264000886</v>
      </c>
      <c r="Q78" s="350">
        <f>IF(Q$16=0,0,Q$16/TRE!Q$5*1000)</f>
        <v>4.7690260323771936</v>
      </c>
      <c r="R78" s="350">
        <f>IF(R$16=0,0,R$16/TRE!R$5*1000)</f>
        <v>4.7483445450545556</v>
      </c>
      <c r="S78" s="350">
        <f>IF(S$16=0,0,S$16/TRE!S$5*1000)</f>
        <v>4.5693147258421059</v>
      </c>
      <c r="T78" s="350">
        <f>IF(T$16=0,0,T$16/TRE!T$5*1000)</f>
        <v>4.6987877568240259</v>
      </c>
      <c r="U78" s="350">
        <f>IF(U$16=0,0,U$16/TRE!U$5*1000)</f>
        <v>4.6213298181787525</v>
      </c>
      <c r="V78" s="350">
        <f>IF(V$16=0,0,V$16/TRE!V$5*1000)</f>
        <v>5.1355284724149062</v>
      </c>
      <c r="W78" s="350">
        <f>IF(W$16=0,0,W$16/TRE!W$5*1000)</f>
        <v>5.0923770287725523</v>
      </c>
      <c r="DA78" s="175"/>
    </row>
    <row r="79" spans="1:105" ht="12" customHeight="1" x14ac:dyDescent="0.3">
      <c r="A79" s="203" t="s">
        <v>2415</v>
      </c>
      <c r="B79" s="350">
        <f>IF(B$24=0,0,B$24/TRE!B$5*1000)</f>
        <v>3.8807412657097888</v>
      </c>
      <c r="C79" s="350">
        <f>IF(C$24=0,0,C$24/TRE!C$5*1000)</f>
        <v>3.8029798250901741</v>
      </c>
      <c r="D79" s="350">
        <f>IF(D$24=0,0,D$24/TRE!D$5*1000)</f>
        <v>3.7097412668148082</v>
      </c>
      <c r="E79" s="350">
        <f>IF(E$24=0,0,E$24/TRE!E$5*1000)</f>
        <v>3.912717365599546</v>
      </c>
      <c r="F79" s="350">
        <f>IF(F$24=0,0,F$24/TRE!F$5*1000)</f>
        <v>3.9624953238611278</v>
      </c>
      <c r="G79" s="350">
        <f>IF(G$24=0,0,G$24/TRE!G$5*1000)</f>
        <v>3.7914737630064104</v>
      </c>
      <c r="H79" s="350">
        <f>IF(H$24=0,0,H$24/TRE!H$5*1000)</f>
        <v>3.4204398399663276</v>
      </c>
      <c r="I79" s="350">
        <f>IF(I$24=0,0,I$24/TRE!I$5*1000)</f>
        <v>3.3155894209695469</v>
      </c>
      <c r="J79" s="350">
        <f>IF(J$24=0,0,J$24/TRE!J$5*1000)</f>
        <v>3.3325731965183203</v>
      </c>
      <c r="K79" s="350">
        <f>IF(K$24=0,0,K$24/TRE!K$5*1000)</f>
        <v>3.5591900975814363</v>
      </c>
      <c r="L79" s="350">
        <f>IF(L$24=0,0,L$24/TRE!L$5*1000)</f>
        <v>3.2058653637860495</v>
      </c>
      <c r="M79" s="350">
        <f>IF(M$24=0,0,M$24/TRE!M$5*1000)</f>
        <v>2.8954943076318931</v>
      </c>
      <c r="N79" s="350">
        <f>IF(N$24=0,0,N$24/TRE!N$5*1000)</f>
        <v>2.9573592631489012</v>
      </c>
      <c r="O79" s="350">
        <f>IF(O$24=0,0,O$24/TRE!O$5*1000)</f>
        <v>2.9832385910858319</v>
      </c>
      <c r="P79" s="350">
        <f>IF(P$24=0,0,P$24/TRE!P$5*1000)</f>
        <v>2.5705259208480644</v>
      </c>
      <c r="Q79" s="350">
        <f>IF(Q$24=0,0,Q$24/TRE!Q$5*1000)</f>
        <v>2.3800295503614715</v>
      </c>
      <c r="R79" s="350">
        <f>IF(R$24=0,0,R$24/TRE!R$5*1000)</f>
        <v>2.3714269221433728</v>
      </c>
      <c r="S79" s="350">
        <f>IF(S$24=0,0,S$24/TRE!S$5*1000)</f>
        <v>2.2173292698771476</v>
      </c>
      <c r="T79" s="350">
        <f>IF(T$24=0,0,T$24/TRE!T$5*1000)</f>
        <v>2.2474259921685329</v>
      </c>
      <c r="U79" s="350">
        <f>IF(U$24=0,0,U$24/TRE!U$5*1000)</f>
        <v>2.2457482420753263</v>
      </c>
      <c r="V79" s="350">
        <f>IF(V$24=0,0,V$24/TRE!V$5*1000)</f>
        <v>2.5148994131665678</v>
      </c>
      <c r="W79" s="350">
        <f>IF(W$24=0,0,W$24/TRE!W$5*1000)</f>
        <v>2.5037966894879218</v>
      </c>
      <c r="DA79" s="175"/>
    </row>
    <row r="80" spans="1:105" ht="12" customHeight="1" x14ac:dyDescent="0.3">
      <c r="A80" s="203" t="s">
        <v>2420</v>
      </c>
      <c r="B80" s="350">
        <f>IF(B$27=0,0,B$27/TRE!B$5*1000)</f>
        <v>11.014223132128478</v>
      </c>
      <c r="C80" s="350">
        <f>IF(C$27=0,0,C$27/TRE!C$5*1000)</f>
        <v>10.97687485243906</v>
      </c>
      <c r="D80" s="350">
        <f>IF(D$27=0,0,D$27/TRE!D$5*1000)</f>
        <v>10.845234180812218</v>
      </c>
      <c r="E80" s="350">
        <f>IF(E$27=0,0,E$27/TRE!E$5*1000)</f>
        <v>11.361948559669123</v>
      </c>
      <c r="F80" s="350">
        <f>IF(F$27=0,0,F$27/TRE!F$5*1000)</f>
        <v>11.291970887488851</v>
      </c>
      <c r="G80" s="350">
        <f>IF(G$27=0,0,G$27/TRE!G$5*1000)</f>
        <v>10.790080394709474</v>
      </c>
      <c r="H80" s="350">
        <f>IF(H$27=0,0,H$27/TRE!H$5*1000)</f>
        <v>9.6990811285479506</v>
      </c>
      <c r="I80" s="350">
        <f>IF(I$27=0,0,I$27/TRE!I$5*1000)</f>
        <v>9.4042955663302141</v>
      </c>
      <c r="J80" s="350">
        <f>IF(J$27=0,0,J$27/TRE!J$5*1000)</f>
        <v>9.4443670318279036</v>
      </c>
      <c r="K80" s="350">
        <f>IF(K$27=0,0,K$27/TRE!K$5*1000)</f>
        <v>10.132724983204634</v>
      </c>
      <c r="L80" s="350">
        <f>IF(L$27=0,0,L$27/TRE!L$5*1000)</f>
        <v>9.2612059650626097</v>
      </c>
      <c r="M80" s="350">
        <f>IF(M$27=0,0,M$27/TRE!M$5*1000)</f>
        <v>8.3328063709304363</v>
      </c>
      <c r="N80" s="350">
        <f>IF(N$27=0,0,N$27/TRE!N$5*1000)</f>
        <v>8.5185461465080543</v>
      </c>
      <c r="O80" s="350">
        <f>IF(O$27=0,0,O$27/TRE!O$5*1000)</f>
        <v>8.6598610647365213</v>
      </c>
      <c r="P80" s="350">
        <f>IF(P$27=0,0,P$27/TRE!P$5*1000)</f>
        <v>7.3382781805715576</v>
      </c>
      <c r="Q80" s="350">
        <f>IF(Q$27=0,0,Q$27/TRE!Q$5*1000)</f>
        <v>6.8128943319674216</v>
      </c>
      <c r="R80" s="350">
        <f>IF(R$27=0,0,R$27/TRE!R$5*1000)</f>
        <v>6.7833493500779412</v>
      </c>
      <c r="S80" s="350">
        <f>IF(S$27=0,0,S$27/TRE!S$5*1000)</f>
        <v>6.527592465488727</v>
      </c>
      <c r="T80" s="350">
        <f>IF(T$27=0,0,T$27/TRE!T$5*1000)</f>
        <v>6.7125539383200374</v>
      </c>
      <c r="U80" s="350">
        <f>IF(U$27=0,0,U$27/TRE!U$5*1000)</f>
        <v>6.601899740255357</v>
      </c>
      <c r="V80" s="350">
        <f>IF(V$27=0,0,V$27/TRE!V$5*1000)</f>
        <v>7.3364692463070114</v>
      </c>
      <c r="W80" s="350">
        <f>IF(W$27=0,0,W$27/TRE!W$5*1000)</f>
        <v>7.2748243268179325</v>
      </c>
      <c r="DA80" s="175"/>
    </row>
    <row r="81" spans="1:105" ht="12" customHeight="1" x14ac:dyDescent="0.3">
      <c r="A81" s="203" t="s">
        <v>2430</v>
      </c>
      <c r="B81" s="350">
        <f>IF(B$35=0,0,B$35/TRE!B$5*1000)</f>
        <v>6.6109627880752111</v>
      </c>
      <c r="C81" s="350">
        <f>IF(C$35=0,0,C$35/TRE!C$5*1000)</f>
        <v>6.6604531476064635</v>
      </c>
      <c r="D81" s="350">
        <f>IF(D$35=0,0,D$35/TRE!D$5*1000)</f>
        <v>6.6144800841850424</v>
      </c>
      <c r="E81" s="350">
        <f>IF(E$35=0,0,E$35/TRE!E$5*1000)</f>
        <v>6.9267344354986626</v>
      </c>
      <c r="F81" s="350">
        <f>IF(F$35=0,0,F$35/TRE!F$5*1000)</f>
        <v>6.8269279223908175</v>
      </c>
      <c r="G81" s="350">
        <f>IF(G$35=0,0,G$35/TRE!G$5*1000)</f>
        <v>6.5122399342907444</v>
      </c>
      <c r="H81" s="350">
        <f>IF(H$35=0,0,H$35/TRE!H$5*1000)</f>
        <v>5.8010954345074763</v>
      </c>
      <c r="I81" s="350">
        <f>IF(I$35=0,0,I$35/TRE!I$5*1000)</f>
        <v>5.6319865305536378</v>
      </c>
      <c r="J81" s="350">
        <f>IF(J$35=0,0,J$35/TRE!J$5*1000)</f>
        <v>5.6135900691489455</v>
      </c>
      <c r="K81" s="350">
        <f>IF(K$35=0,0,K$35/TRE!K$5*1000)</f>
        <v>6.0975848341022401</v>
      </c>
      <c r="L81" s="350">
        <f>IF(L$35=0,0,L$35/TRE!L$5*1000)</f>
        <v>5.637565043998074</v>
      </c>
      <c r="M81" s="350">
        <f>IF(M$35=0,0,M$35/TRE!M$5*1000)</f>
        <v>5.0661919138394396</v>
      </c>
      <c r="N81" s="350">
        <f>IF(N$35=0,0,N$35/TRE!N$5*1000)</f>
        <v>5.1811347269770938</v>
      </c>
      <c r="O81" s="350">
        <f>IF(O$35=0,0,O$35/TRE!O$5*1000)</f>
        <v>5.2777599687420462</v>
      </c>
      <c r="P81" s="350">
        <f>IF(P$35=0,0,P$35/TRE!P$5*1000)</f>
        <v>4.4235556673361067</v>
      </c>
      <c r="Q81" s="350">
        <f>IF(Q$35=0,0,Q$35/TRE!Q$5*1000)</f>
        <v>3.9900035873005302</v>
      </c>
      <c r="R81" s="350">
        <f>IF(R$35=0,0,R$35/TRE!R$5*1000)</f>
        <v>3.9529958624730392</v>
      </c>
      <c r="S81" s="350">
        <f>IF(S$35=0,0,S$35/TRE!S$5*1000)</f>
        <v>3.5746792199040094</v>
      </c>
      <c r="T81" s="350">
        <f>IF(T$35=0,0,T$35/TRE!T$5*1000)</f>
        <v>3.5774827974708896</v>
      </c>
      <c r="U81" s="350">
        <f>IF(U$35=0,0,U$35/TRE!U$5*1000)</f>
        <v>3.622769660233097</v>
      </c>
      <c r="V81" s="350">
        <f>IF(V$35=0,0,V$35/TRE!V$5*1000)</f>
        <v>4.177867436175033</v>
      </c>
      <c r="W81" s="350">
        <f>IF(W$35=0,0,W$35/TRE!W$5*1000)</f>
        <v>4.1600206484749584</v>
      </c>
      <c r="DA81" s="175"/>
    </row>
    <row r="82" spans="1:105" ht="12" customHeight="1" x14ac:dyDescent="0.3">
      <c r="A82" s="203" t="s">
        <v>2442</v>
      </c>
      <c r="B82" s="350">
        <f>IF(B$46=0,0,B$46/TRE!B$5*1000)</f>
        <v>4.5243611990081831</v>
      </c>
      <c r="C82" s="350">
        <f>IF(C$46=0,0,C$46/TRE!C$5*1000)</f>
        <v>4.2187461166980302</v>
      </c>
      <c r="D82" s="350">
        <f>IF(D$46=0,0,D$46/TRE!D$5*1000)</f>
        <v>3.7123461837024241</v>
      </c>
      <c r="E82" s="350">
        <f>IF(E$46=0,0,E$46/TRE!E$5*1000)</f>
        <v>4.018645808478488</v>
      </c>
      <c r="F82" s="350">
        <f>IF(F$46=0,0,F$46/TRE!F$5*1000)</f>
        <v>4.4602985434872222</v>
      </c>
      <c r="G82" s="350">
        <f>IF(G$46=0,0,G$46/TRE!G$5*1000)</f>
        <v>4.3094304482870669</v>
      </c>
      <c r="H82" s="350">
        <f>IF(H$46=0,0,H$46/TRE!H$5*1000)</f>
        <v>4.0411865254839983</v>
      </c>
      <c r="I82" s="350">
        <f>IF(I$46=0,0,I$46/TRE!I$5*1000)</f>
        <v>3.8991905552016917</v>
      </c>
      <c r="J82" s="350">
        <f>IF(J$46=0,0,J$46/TRE!J$5*1000)</f>
        <v>4.0173430811538999</v>
      </c>
      <c r="K82" s="350">
        <f>IF(K$46=0,0,K$46/TRE!K$5*1000)</f>
        <v>4.113418016763335</v>
      </c>
      <c r="L82" s="350">
        <f>IF(L$46=0,0,L$46/TRE!L$5*1000)</f>
        <v>3.4105247407759873</v>
      </c>
      <c r="M82" s="350">
        <f>IF(M$46=0,0,M$46/TRE!M$5*1000)</f>
        <v>3.1264787286357971</v>
      </c>
      <c r="N82" s="350">
        <f>IF(N$46=0,0,N$46/TRE!N$5*1000)</f>
        <v>3.1790689476294252</v>
      </c>
      <c r="O82" s="350">
        <f>IF(O$46=0,0,O$46/TRE!O$5*1000)</f>
        <v>3.1046856186729519</v>
      </c>
      <c r="P82" s="350">
        <f>IF(P$46=0,0,P$46/TRE!P$5*1000)</f>
        <v>2.9619737116025884</v>
      </c>
      <c r="Q82" s="350">
        <f>IF(Q$46=0,0,Q$46/TRE!Q$5*1000)</f>
        <v>3.00786026309633</v>
      </c>
      <c r="R82" s="350">
        <f>IF(R$46=0,0,R$46/TRE!R$5*1000)</f>
        <v>3.0202216979254266</v>
      </c>
      <c r="S82" s="350">
        <f>IF(S$46=0,0,S$46/TRE!S$5*1000)</f>
        <v>3.1058327385301667</v>
      </c>
      <c r="T82" s="350">
        <f>IF(T$46=0,0,T$46/TRE!T$5*1000)</f>
        <v>3.2414662506565048</v>
      </c>
      <c r="U82" s="350">
        <f>IF(U$46=0,0,U$46/TRE!U$5*1000)</f>
        <v>3.138218622296729</v>
      </c>
      <c r="V82" s="350">
        <f>IF(V$46=0,0,V$46/TRE!V$5*1000)</f>
        <v>3.3859609521205827</v>
      </c>
      <c r="W82" s="350">
        <f>IF(W$46=0,0,W$46/TRE!W$5*1000)</f>
        <v>3.3453782169804849</v>
      </c>
      <c r="DA82" s="175"/>
    </row>
    <row r="83" spans="1:105" ht="12" customHeight="1" x14ac:dyDescent="0.3">
      <c r="A83" s="41" t="s">
        <v>2444</v>
      </c>
      <c r="B83" s="335">
        <f>IF(B$47=0,0,B$47/TRE!B$5*1000)</f>
        <v>3.0636968860262579</v>
      </c>
      <c r="C83" s="335">
        <f>IF(C$47=0,0,C$47/TRE!C$5*1000)</f>
        <v>2.8567478970283138</v>
      </c>
      <c r="D83" s="335">
        <f>IF(D$47=0,0,D$47/TRE!D$5*1000)</f>
        <v>2.5138363058532649</v>
      </c>
      <c r="E83" s="335">
        <f>IF(E$47=0,0,E$47/TRE!E$5*1000)</f>
        <v>2.721248836670469</v>
      </c>
      <c r="F83" s="335">
        <f>IF(F$47=0,0,F$47/TRE!F$5*1000)</f>
        <v>3.0203164949396317</v>
      </c>
      <c r="G83" s="335">
        <f>IF(G$47=0,0,G$47/TRE!G$5*1000)</f>
        <v>2.9181553072858342</v>
      </c>
      <c r="H83" s="335">
        <f>IF(H$47=0,0,H$47/TRE!H$5*1000)</f>
        <v>2.7365124112307209</v>
      </c>
      <c r="I83" s="335">
        <f>IF(I$47=0,0,I$47/TRE!I$5*1000)</f>
        <v>2.6403590333621407</v>
      </c>
      <c r="J83" s="335">
        <f>IF(J$47=0,0,J$47/TRE!J$5*1000)</f>
        <v>2.7203666874626302</v>
      </c>
      <c r="K83" s="335">
        <f>IF(K$47=0,0,K$47/TRE!K$5*1000)</f>
        <v>2.7854243758532733</v>
      </c>
      <c r="L83" s="335">
        <f>IF(L$47=0,0,L$47/TRE!L$5*1000)</f>
        <v>2.3094562013133397</v>
      </c>
      <c r="M83" s="335">
        <f>IF(M$47=0,0,M$47/TRE!M$5*1000)</f>
        <v>2.1171128307016271</v>
      </c>
      <c r="N83" s="335">
        <f>IF(N$47=0,0,N$47/TRE!N$5*1000)</f>
        <v>2.1527245962259061</v>
      </c>
      <c r="O83" s="335">
        <f>IF(O$47=0,0,O$47/TRE!O$5*1000)</f>
        <v>2.1023555024970104</v>
      </c>
      <c r="P83" s="335">
        <f>IF(P$47=0,0,P$47/TRE!P$5*1000)</f>
        <v>2.0057173239656008</v>
      </c>
      <c r="Q83" s="335">
        <f>IF(Q$47=0,0,Q$47/TRE!Q$5*1000)</f>
        <v>2.036789662962911</v>
      </c>
      <c r="R83" s="335">
        <f>IF(R$47=0,0,R$47/TRE!R$5*1000)</f>
        <v>2.0451602787751555</v>
      </c>
      <c r="S83" s="335">
        <f>IF(S$47=0,0,S$47/TRE!S$5*1000)</f>
        <v>2.1031322812244078</v>
      </c>
      <c r="T83" s="335">
        <f>IF(T$47=0,0,T$47/TRE!T$5*1000)</f>
        <v>2.1949772844114581</v>
      </c>
      <c r="U83" s="335">
        <f>IF(U$47=0,0,U$47/TRE!U$5*1000)</f>
        <v>2.125062566381255</v>
      </c>
      <c r="V83" s="335">
        <f>IF(V$47=0,0,V$47/TRE!V$5*1000)</f>
        <v>2.2928226922935311</v>
      </c>
      <c r="W83" s="335">
        <f>IF(W$47=0,0,W$47/TRE!W$5*1000)</f>
        <v>2.2653418626678148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22">
    <tabColor theme="6" tint="-0.249977111117893"/>
    <pageSetUpPr fitToPage="1"/>
  </sheetPr>
  <dimension ref="A1:DA83"/>
  <sheetViews>
    <sheetView workbookViewId="0">
      <pane xSplit="1" ySplit="1" topLeftCell="I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Transport equipment / Useful energy demand"</f>
        <v>BE: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25</v>
      </c>
      <c r="B5" s="225">
        <v>115.0938049296189</v>
      </c>
      <c r="C5" s="225">
        <v>114.09334793009739</v>
      </c>
      <c r="D5" s="225">
        <v>124.1763819294889</v>
      </c>
      <c r="E5" s="225">
        <v>124.4051263015558</v>
      </c>
      <c r="F5" s="225">
        <v>101.04174915201421</v>
      </c>
      <c r="G5" s="225">
        <v>107.51694523251609</v>
      </c>
      <c r="H5" s="225">
        <v>103.9564300880605</v>
      </c>
      <c r="I5" s="225">
        <v>97.191706479898158</v>
      </c>
      <c r="J5" s="225">
        <v>96.831101448501471</v>
      </c>
      <c r="K5" s="225">
        <v>86.023575534594258</v>
      </c>
      <c r="L5" s="225">
        <v>98.525036868688119</v>
      </c>
      <c r="M5" s="225">
        <v>100.15127539661459</v>
      </c>
      <c r="N5" s="225">
        <v>100.2958607530154</v>
      </c>
      <c r="O5" s="225">
        <v>103.5178591637339</v>
      </c>
      <c r="P5" s="225">
        <v>85.043036304195311</v>
      </c>
      <c r="Q5" s="225">
        <v>71.028083951692182</v>
      </c>
      <c r="R5" s="225">
        <v>65.96845716991136</v>
      </c>
      <c r="S5" s="225">
        <v>60.61687163419866</v>
      </c>
      <c r="T5" s="225">
        <v>65.395698019452936</v>
      </c>
      <c r="U5" s="225">
        <v>63.308277150627383</v>
      </c>
      <c r="V5" s="225">
        <v>58.454546479400562</v>
      </c>
      <c r="W5" s="225">
        <v>62.073485745708403</v>
      </c>
      <c r="DA5" s="89" t="s">
        <v>2446</v>
      </c>
    </row>
    <row r="6" spans="1:105" ht="12" customHeight="1" x14ac:dyDescent="0.3">
      <c r="A6" s="55" t="s">
        <v>92</v>
      </c>
      <c r="B6" s="261">
        <v>2.21256159332362</v>
      </c>
      <c r="C6" s="261">
        <v>2.116845331431124</v>
      </c>
      <c r="D6" s="261">
        <v>2.1233328749152851</v>
      </c>
      <c r="E6" s="261">
        <v>2.1736471307106271</v>
      </c>
      <c r="F6" s="261">
        <v>1.8952408321385299</v>
      </c>
      <c r="G6" s="261">
        <v>2.0307882737830911</v>
      </c>
      <c r="H6" s="261">
        <v>2.016293319509308</v>
      </c>
      <c r="I6" s="261">
        <v>1.8793212582496179</v>
      </c>
      <c r="J6" s="261">
        <v>1.902518049915058</v>
      </c>
      <c r="K6" s="261">
        <v>1.6440135300453551</v>
      </c>
      <c r="L6" s="261">
        <v>1.770809891959481</v>
      </c>
      <c r="M6" s="261">
        <v>1.8209272196202531</v>
      </c>
      <c r="N6" s="261">
        <v>1.8171644066465089</v>
      </c>
      <c r="O6" s="261">
        <v>1.827978589606396</v>
      </c>
      <c r="P6" s="261">
        <v>1.6209593621169449</v>
      </c>
      <c r="Q6" s="261">
        <v>1.433635183362949</v>
      </c>
      <c r="R6" s="261">
        <v>1.337157652926136</v>
      </c>
      <c r="S6" s="261">
        <v>1.284097375392766</v>
      </c>
      <c r="T6" s="261">
        <v>1.401119835593724</v>
      </c>
      <c r="U6" s="261">
        <v>1.339664511430237</v>
      </c>
      <c r="V6" s="261">
        <v>1.2158891660163209</v>
      </c>
      <c r="W6" s="261">
        <v>1.2872864155266881</v>
      </c>
      <c r="DA6" s="67" t="s">
        <v>2447</v>
      </c>
    </row>
    <row r="7" spans="1:105" ht="12" customHeight="1" x14ac:dyDescent="0.3">
      <c r="A7" s="202" t="s">
        <v>93</v>
      </c>
      <c r="B7" s="226">
        <v>0.78026088996804677</v>
      </c>
      <c r="C7" s="226">
        <v>0.74650650504425042</v>
      </c>
      <c r="D7" s="226">
        <v>0.7487943403153372</v>
      </c>
      <c r="E7" s="226">
        <v>0.76653768636428554</v>
      </c>
      <c r="F7" s="226">
        <v>0.66835757379609251</v>
      </c>
      <c r="G7" s="226">
        <v>0.71615844305533161</v>
      </c>
      <c r="H7" s="226">
        <v>0.71104679059067943</v>
      </c>
      <c r="I7" s="226">
        <v>0.66274352855190299</v>
      </c>
      <c r="J7" s="226">
        <v>0.67092388807902104</v>
      </c>
      <c r="K7" s="226">
        <v>0.57976214716164809</v>
      </c>
      <c r="L7" s="226">
        <v>0.62447694402441523</v>
      </c>
      <c r="M7" s="226">
        <v>0.64215084327377936</v>
      </c>
      <c r="N7" s="226">
        <v>0.64082388550296021</v>
      </c>
      <c r="O7" s="226">
        <v>0.64463751222685362</v>
      </c>
      <c r="P7" s="226">
        <v>0.57163208396269616</v>
      </c>
      <c r="Q7" s="226">
        <v>0.50557212392896578</v>
      </c>
      <c r="R7" s="226">
        <v>0.47154927729378188</v>
      </c>
      <c r="S7" s="226">
        <v>0.45283754538310161</v>
      </c>
      <c r="T7" s="226">
        <v>0.49410557119452803</v>
      </c>
      <c r="U7" s="226">
        <v>0.4724333221282111</v>
      </c>
      <c r="V7" s="226">
        <v>0.42878388815982549</v>
      </c>
      <c r="W7" s="226">
        <v>0.45396216189120098</v>
      </c>
      <c r="DA7" s="174" t="s">
        <v>2448</v>
      </c>
    </row>
    <row r="8" spans="1:105" ht="12" customHeight="1" x14ac:dyDescent="0.3">
      <c r="A8" s="202" t="s">
        <v>94</v>
      </c>
      <c r="B8" s="226">
        <v>5.2094958392572028</v>
      </c>
      <c r="C8" s="226">
        <v>4.9841310541218053</v>
      </c>
      <c r="D8" s="226">
        <v>4.9994060326307501</v>
      </c>
      <c r="E8" s="226">
        <v>5.1178713928774773</v>
      </c>
      <c r="F8" s="226">
        <v>4.4623613006790208</v>
      </c>
      <c r="G8" s="226">
        <v>4.7815089508054829</v>
      </c>
      <c r="H8" s="226">
        <v>4.7473804527752614</v>
      </c>
      <c r="I8" s="226">
        <v>4.4248785231657131</v>
      </c>
      <c r="J8" s="226">
        <v>4.479495574293181</v>
      </c>
      <c r="K8" s="226">
        <v>3.8708443960597769</v>
      </c>
      <c r="L8" s="226">
        <v>4.1693875515668486</v>
      </c>
      <c r="M8" s="226">
        <v>4.2873892427791098</v>
      </c>
      <c r="N8" s="226">
        <v>4.2785296663543111</v>
      </c>
      <c r="O8" s="226">
        <v>4.3039917557734242</v>
      </c>
      <c r="P8" s="226">
        <v>3.8165631537825022</v>
      </c>
      <c r="Q8" s="226">
        <v>3.3755067182211751</v>
      </c>
      <c r="R8" s="226">
        <v>3.1483495195655631</v>
      </c>
      <c r="S8" s="226">
        <v>3.0234186268509768</v>
      </c>
      <c r="T8" s="226">
        <v>3.2989490443345302</v>
      </c>
      <c r="U8" s="226">
        <v>3.1542519400839928</v>
      </c>
      <c r="V8" s="226">
        <v>2.862821794644371</v>
      </c>
      <c r="W8" s="226">
        <v>3.0309272500499969</v>
      </c>
      <c r="DA8" s="174" t="s">
        <v>2449</v>
      </c>
    </row>
    <row r="9" spans="1:105" ht="12" customHeight="1" x14ac:dyDescent="0.3">
      <c r="A9" s="202" t="s">
        <v>95</v>
      </c>
      <c r="B9" s="226">
        <v>2.280059054713635</v>
      </c>
      <c r="C9" s="226">
        <v>2.1814228267912759</v>
      </c>
      <c r="D9" s="226">
        <v>2.188108282377482</v>
      </c>
      <c r="E9" s="226">
        <v>2.2399574489062291</v>
      </c>
      <c r="F9" s="226">
        <v>1.953057954734376</v>
      </c>
      <c r="G9" s="226">
        <v>2.0927404714143729</v>
      </c>
      <c r="H9" s="226">
        <v>2.077803327138108</v>
      </c>
      <c r="I9" s="226">
        <v>1.936652730716149</v>
      </c>
      <c r="J9" s="226">
        <v>1.9605571747943109</v>
      </c>
      <c r="K9" s="226">
        <v>1.694166592497375</v>
      </c>
      <c r="L9" s="226">
        <v>1.8248310648263779</v>
      </c>
      <c r="M9" s="226">
        <v>1.8764772956367659</v>
      </c>
      <c r="N9" s="226">
        <v>1.872599692492128</v>
      </c>
      <c r="O9" s="226">
        <v>1.883743778085688</v>
      </c>
      <c r="P9" s="226">
        <v>1.6704091231041269</v>
      </c>
      <c r="Q9" s="226">
        <v>1.4773703434273751</v>
      </c>
      <c r="R9" s="226">
        <v>1.377949623338661</v>
      </c>
      <c r="S9" s="226">
        <v>1.3232706636203699</v>
      </c>
      <c r="T9" s="226">
        <v>1.443863066919415</v>
      </c>
      <c r="U9" s="226">
        <v>1.380532957266362</v>
      </c>
      <c r="V9" s="226">
        <v>1.252981662010723</v>
      </c>
      <c r="W9" s="226">
        <v>1.3265569901367189</v>
      </c>
      <c r="DA9" s="174" t="s">
        <v>2450</v>
      </c>
    </row>
    <row r="10" spans="1:105" ht="12" customHeight="1" x14ac:dyDescent="0.3">
      <c r="A10" s="56" t="s">
        <v>96</v>
      </c>
      <c r="B10" s="262">
        <v>4.2106279175158621</v>
      </c>
      <c r="C10" s="262">
        <v>4.1877560936265441</v>
      </c>
      <c r="D10" s="262">
        <v>4.671479426945913</v>
      </c>
      <c r="E10" s="262">
        <v>4.6512693615012504</v>
      </c>
      <c r="F10" s="262">
        <v>3.7122061099462131</v>
      </c>
      <c r="G10" s="262">
        <v>3.9448339341579932</v>
      </c>
      <c r="H10" s="262">
        <v>3.7988142857841658</v>
      </c>
      <c r="I10" s="262">
        <v>3.5529261170655739</v>
      </c>
      <c r="J10" s="262">
        <v>3.5341505520890908</v>
      </c>
      <c r="K10" s="262">
        <v>3.1473701737477429</v>
      </c>
      <c r="L10" s="262">
        <v>3.665349183827975</v>
      </c>
      <c r="M10" s="262">
        <v>3.7175240239336982</v>
      </c>
      <c r="N10" s="262">
        <v>3.7322246805361812</v>
      </c>
      <c r="O10" s="262">
        <v>3.8843453159499952</v>
      </c>
      <c r="P10" s="262">
        <v>3.1483995240245211</v>
      </c>
      <c r="Q10" s="262">
        <v>2.6267167536325839</v>
      </c>
      <c r="R10" s="262">
        <v>2.4531740988946562</v>
      </c>
      <c r="S10" s="262">
        <v>2.280485709561928</v>
      </c>
      <c r="T10" s="262">
        <v>2.4708854509741731</v>
      </c>
      <c r="U10" s="262">
        <v>2.3824783589190148</v>
      </c>
      <c r="V10" s="262">
        <v>2.183944332738089</v>
      </c>
      <c r="W10" s="262">
        <v>2.292842249230628</v>
      </c>
      <c r="DA10" s="68" t="s">
        <v>2451</v>
      </c>
    </row>
    <row r="11" spans="1:105" ht="12" customHeight="1" x14ac:dyDescent="0.3">
      <c r="A11" s="37" t="s">
        <v>160</v>
      </c>
      <c r="B11" s="228">
        <v>0</v>
      </c>
      <c r="C11" s="228">
        <v>0.4293025693024991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7.3930752949962375E-2</v>
      </c>
      <c r="L11" s="228">
        <v>0.12783732347158819</v>
      </c>
      <c r="M11" s="228">
        <v>0.1016309439836028</v>
      </c>
      <c r="N11" s="228">
        <v>0.101707140860785</v>
      </c>
      <c r="O11" s="228">
        <v>0.12851554282982941</v>
      </c>
      <c r="P11" s="228">
        <v>0.14715919456613549</v>
      </c>
      <c r="Q11" s="228">
        <v>0.16047989388926709</v>
      </c>
      <c r="R11" s="228">
        <v>0.1132327843051187</v>
      </c>
      <c r="S11" s="228">
        <v>8.7042133161349844E-2</v>
      </c>
      <c r="T11" s="228">
        <v>8.3335852805329791E-2</v>
      </c>
      <c r="U11" s="228">
        <v>8.521953579023446E-2</v>
      </c>
      <c r="V11" s="228">
        <v>0.18705842501540279</v>
      </c>
      <c r="W11" s="228">
        <v>0.17869210624491219</v>
      </c>
      <c r="DA11" s="69" t="s">
        <v>2452</v>
      </c>
    </row>
    <row r="12" spans="1:105" ht="12" customHeight="1" x14ac:dyDescent="0.3">
      <c r="A12" s="37" t="s">
        <v>162</v>
      </c>
      <c r="B12" s="228">
        <v>2.535902763079517</v>
      </c>
      <c r="C12" s="228">
        <v>2.4051645217840458</v>
      </c>
      <c r="D12" s="228">
        <v>3.6425500315950452</v>
      </c>
      <c r="E12" s="228">
        <v>3.514818431565363</v>
      </c>
      <c r="F12" s="228">
        <v>2.415892665503069</v>
      </c>
      <c r="G12" s="228">
        <v>2.5160670274505459</v>
      </c>
      <c r="H12" s="228">
        <v>2.2138304741858899</v>
      </c>
      <c r="I12" s="228">
        <v>2.0948602904865381</v>
      </c>
      <c r="J12" s="228">
        <v>1.952168780954374</v>
      </c>
      <c r="K12" s="228">
        <v>1.866661929057948</v>
      </c>
      <c r="L12" s="228">
        <v>2.497603959926689</v>
      </c>
      <c r="M12" s="228">
        <v>2.496107530266003</v>
      </c>
      <c r="N12" s="228">
        <v>2.5178753810908132</v>
      </c>
      <c r="O12" s="228">
        <v>2.7240350035567231</v>
      </c>
      <c r="P12" s="228">
        <v>1.7721938686890151</v>
      </c>
      <c r="Q12" s="228">
        <v>1.0825139833476061</v>
      </c>
      <c r="R12" s="228">
        <v>1.0039512638804311</v>
      </c>
      <c r="S12" s="228">
        <v>0.6282946525609544</v>
      </c>
      <c r="T12" s="228">
        <v>0.59735442775117276</v>
      </c>
      <c r="U12" s="228">
        <v>0.66703678480725248</v>
      </c>
      <c r="V12" s="228">
        <v>0.64037432994912402</v>
      </c>
      <c r="W12" s="228">
        <v>0.7261525593229613</v>
      </c>
      <c r="DA12" s="69" t="s">
        <v>2453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2454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2.3173599262719259E-2</v>
      </c>
      <c r="M14" s="228">
        <v>2.635780465992018E-2</v>
      </c>
      <c r="N14" s="228">
        <v>3.6740780315859291E-2</v>
      </c>
      <c r="O14" s="228">
        <v>4.9612943636629783E-2</v>
      </c>
      <c r="P14" s="228">
        <v>6.5726157044666916E-2</v>
      </c>
      <c r="Q14" s="228">
        <v>7.2300666846680406E-2</v>
      </c>
      <c r="R14" s="228">
        <v>8.6827238508357094E-2</v>
      </c>
      <c r="S14" s="228">
        <v>8.3346632262752837E-2</v>
      </c>
      <c r="T14" s="228">
        <v>8.2400767542719716E-2</v>
      </c>
      <c r="U14" s="228">
        <v>8.9874921501291533E-2</v>
      </c>
      <c r="V14" s="228">
        <v>8.7645639849511972E-2</v>
      </c>
      <c r="W14" s="228">
        <v>4.954191171437837E-2</v>
      </c>
      <c r="DA14" s="69" t="s">
        <v>2455</v>
      </c>
    </row>
    <row r="15" spans="1:105" ht="12" customHeight="1" x14ac:dyDescent="0.3">
      <c r="A15" s="37" t="s">
        <v>38</v>
      </c>
      <c r="B15" s="228">
        <v>1.674725154436346</v>
      </c>
      <c r="C15" s="228">
        <v>1.3532890025399991</v>
      </c>
      <c r="D15" s="228">
        <v>1.028929395350868</v>
      </c>
      <c r="E15" s="228">
        <v>1.1364509299358869</v>
      </c>
      <c r="F15" s="228">
        <v>1.2963134444431439</v>
      </c>
      <c r="G15" s="228">
        <v>1.4287669067074471</v>
      </c>
      <c r="H15" s="228">
        <v>1.5849838115982759</v>
      </c>
      <c r="I15" s="228">
        <v>1.4580658265790361</v>
      </c>
      <c r="J15" s="228">
        <v>1.5819817711347171</v>
      </c>
      <c r="K15" s="228">
        <v>1.206777491739832</v>
      </c>
      <c r="L15" s="228">
        <v>1.0167343011669789</v>
      </c>
      <c r="M15" s="228">
        <v>1.0934277450241721</v>
      </c>
      <c r="N15" s="228">
        <v>1.0759013782687239</v>
      </c>
      <c r="O15" s="228">
        <v>0.9821818259268128</v>
      </c>
      <c r="P15" s="228">
        <v>1.163320303724704</v>
      </c>
      <c r="Q15" s="228">
        <v>1.31142220954903</v>
      </c>
      <c r="R15" s="228">
        <v>1.249162812200749</v>
      </c>
      <c r="S15" s="228">
        <v>1.4818022915768709</v>
      </c>
      <c r="T15" s="228">
        <v>1.707794402874951</v>
      </c>
      <c r="U15" s="228">
        <v>1.5403471168202361</v>
      </c>
      <c r="V15" s="228">
        <v>1.2688659379240499</v>
      </c>
      <c r="W15" s="228">
        <v>1.338455671948376</v>
      </c>
      <c r="DA15" s="69" t="s">
        <v>2456</v>
      </c>
    </row>
    <row r="16" spans="1:105" ht="12" customHeight="1" x14ac:dyDescent="0.3">
      <c r="A16" s="57" t="s">
        <v>2405</v>
      </c>
      <c r="B16" s="263">
        <f t="shared" ref="B16:W16" si="0">B17+B23</f>
        <v>21.005590274526082</v>
      </c>
      <c r="C16" s="263">
        <f t="shared" si="0"/>
        <v>20.949909671560818</v>
      </c>
      <c r="D16" s="263">
        <f t="shared" si="0"/>
        <v>23.320044616242321</v>
      </c>
      <c r="E16" s="263">
        <f t="shared" si="0"/>
        <v>23.21707590304193</v>
      </c>
      <c r="F16" s="263">
        <f t="shared" si="0"/>
        <v>18.522456565436574</v>
      </c>
      <c r="G16" s="263">
        <f t="shared" si="0"/>
        <v>19.682226988160988</v>
      </c>
      <c r="H16" s="263">
        <f t="shared" si="0"/>
        <v>18.949797018950548</v>
      </c>
      <c r="I16" s="263">
        <f t="shared" si="0"/>
        <v>17.723673821811602</v>
      </c>
      <c r="J16" s="263">
        <f t="shared" si="0"/>
        <v>17.627567471427597</v>
      </c>
      <c r="K16" s="263">
        <f t="shared" si="0"/>
        <v>15.711206898871914</v>
      </c>
      <c r="L16" s="263">
        <f t="shared" si="0"/>
        <v>18.237646028266063</v>
      </c>
      <c r="M16" s="263">
        <f t="shared" si="0"/>
        <v>18.484041826787795</v>
      </c>
      <c r="N16" s="263">
        <f t="shared" si="0"/>
        <v>18.525726531893426</v>
      </c>
      <c r="O16" s="263">
        <f t="shared" si="0"/>
        <v>19.250318770118351</v>
      </c>
      <c r="P16" s="263">
        <f t="shared" si="0"/>
        <v>15.525119632343138</v>
      </c>
      <c r="Q16" s="263">
        <f t="shared" si="0"/>
        <v>12.90110935139934</v>
      </c>
      <c r="R16" s="263">
        <f t="shared" si="0"/>
        <v>11.986236819065097</v>
      </c>
      <c r="S16" s="263">
        <f t="shared" si="0"/>
        <v>11.131825970749855</v>
      </c>
      <c r="T16" s="263">
        <f t="shared" si="0"/>
        <v>12.08294032890679</v>
      </c>
      <c r="U16" s="263">
        <f t="shared" si="0"/>
        <v>11.620799086527365</v>
      </c>
      <c r="V16" s="263">
        <f t="shared" si="0"/>
        <v>10.649395311812423</v>
      </c>
      <c r="W16" s="263">
        <f t="shared" si="0"/>
        <v>11.304959852053365</v>
      </c>
      <c r="DA16" s="70"/>
    </row>
    <row r="17" spans="1:105" ht="12" customHeight="1" x14ac:dyDescent="0.3">
      <c r="A17" s="60" t="s">
        <v>2406</v>
      </c>
      <c r="B17" s="331">
        <v>12.669612610937079</v>
      </c>
      <c r="C17" s="331">
        <v>14.213886827650731</v>
      </c>
      <c r="D17" s="331">
        <v>18.19852814869888</v>
      </c>
      <c r="E17" s="331">
        <v>17.560368865104749</v>
      </c>
      <c r="F17" s="331">
        <v>12.070030691696649</v>
      </c>
      <c r="G17" s="331">
        <v>12.57051137963955</v>
      </c>
      <c r="H17" s="331">
        <v>11.06050866877931</v>
      </c>
      <c r="I17" s="331">
        <v>10.46612225867405</v>
      </c>
      <c r="J17" s="331">
        <v>9.7532218371898516</v>
      </c>
      <c r="K17" s="331">
        <v>9.7044480050814048</v>
      </c>
      <c r="L17" s="331">
        <v>13.16453405394247</v>
      </c>
      <c r="M17" s="331">
        <v>13.02658001384429</v>
      </c>
      <c r="N17" s="331">
        <v>13.15001969078514</v>
      </c>
      <c r="O17" s="331">
        <v>14.337468419759819</v>
      </c>
      <c r="P17" s="331">
        <v>9.6867744335197656</v>
      </c>
      <c r="Q17" s="331">
        <v>6.2999551380991337</v>
      </c>
      <c r="R17" s="331">
        <v>5.6774120905407592</v>
      </c>
      <c r="S17" s="331">
        <v>3.640670285851408</v>
      </c>
      <c r="T17" s="331">
        <v>3.4600763357414648</v>
      </c>
      <c r="U17" s="331">
        <v>3.8297252142939109</v>
      </c>
      <c r="V17" s="331">
        <v>4.22700868036112</v>
      </c>
      <c r="W17" s="331">
        <v>4.583205906488697</v>
      </c>
      <c r="DA17" s="72" t="s">
        <v>2457</v>
      </c>
    </row>
    <row r="18" spans="1:105" ht="12" customHeight="1" x14ac:dyDescent="0.3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2458</v>
      </c>
    </row>
    <row r="19" spans="1:105" ht="12" customHeight="1" x14ac:dyDescent="0.3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2459</v>
      </c>
    </row>
    <row r="20" spans="1:105" ht="12" customHeight="1" x14ac:dyDescent="0.3">
      <c r="A20" s="59" t="s">
        <v>160</v>
      </c>
      <c r="B20" s="232">
        <v>0</v>
      </c>
      <c r="C20" s="232">
        <v>2.1974549674760779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0.37842657355415871</v>
      </c>
      <c r="L20" s="232">
        <v>0.65594607760247414</v>
      </c>
      <c r="M20" s="232">
        <v>0.5216390229240172</v>
      </c>
      <c r="N20" s="232">
        <v>0.52258634336623055</v>
      </c>
      <c r="O20" s="232">
        <v>0.66105987006750755</v>
      </c>
      <c r="P20" s="232">
        <v>0.75948877782124413</v>
      </c>
      <c r="Q20" s="232">
        <v>0.8306947585623734</v>
      </c>
      <c r="R20" s="232">
        <v>0.58809176640761085</v>
      </c>
      <c r="S20" s="232">
        <v>0.45251354568155278</v>
      </c>
      <c r="T20" s="232">
        <v>0.4327044202361694</v>
      </c>
      <c r="U20" s="232">
        <v>0.44326290029805532</v>
      </c>
      <c r="V20" s="232">
        <v>0.97364688433170921</v>
      </c>
      <c r="W20" s="232">
        <v>0.9228422802480325</v>
      </c>
      <c r="DA20" s="71" t="s">
        <v>2460</v>
      </c>
    </row>
    <row r="21" spans="1:105" ht="12" customHeight="1" x14ac:dyDescent="0.3">
      <c r="A21" s="59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2461</v>
      </c>
    </row>
    <row r="22" spans="1:105" ht="12" customHeight="1" x14ac:dyDescent="0.3">
      <c r="A22" s="59" t="s">
        <v>162</v>
      </c>
      <c r="B22" s="232">
        <v>12.669612610937079</v>
      </c>
      <c r="C22" s="232">
        <v>12.01643186017465</v>
      </c>
      <c r="D22" s="232">
        <v>18.19852814869888</v>
      </c>
      <c r="E22" s="232">
        <v>17.560368865104749</v>
      </c>
      <c r="F22" s="232">
        <v>12.070030691696649</v>
      </c>
      <c r="G22" s="232">
        <v>12.57051137963955</v>
      </c>
      <c r="H22" s="232">
        <v>11.06050866877931</v>
      </c>
      <c r="I22" s="232">
        <v>10.46612225867405</v>
      </c>
      <c r="J22" s="232">
        <v>9.7532218371898516</v>
      </c>
      <c r="K22" s="232">
        <v>9.3260214315272467</v>
      </c>
      <c r="L22" s="232">
        <v>12.508587976339999</v>
      </c>
      <c r="M22" s="232">
        <v>12.50494099092027</v>
      </c>
      <c r="N22" s="232">
        <v>12.62743334741891</v>
      </c>
      <c r="O22" s="232">
        <v>13.67640854969231</v>
      </c>
      <c r="P22" s="232">
        <v>8.9272856556985207</v>
      </c>
      <c r="Q22" s="232">
        <v>5.4692603795367596</v>
      </c>
      <c r="R22" s="232">
        <v>5.0893203241331486</v>
      </c>
      <c r="S22" s="232">
        <v>3.188156740169855</v>
      </c>
      <c r="T22" s="232">
        <v>3.0273719155052952</v>
      </c>
      <c r="U22" s="232">
        <v>3.3864623139958558</v>
      </c>
      <c r="V22" s="232">
        <v>3.2533617960294108</v>
      </c>
      <c r="W22" s="232">
        <v>3.660363626240664</v>
      </c>
      <c r="DA22" s="71" t="s">
        <v>2462</v>
      </c>
    </row>
    <row r="23" spans="1:105" ht="12" customHeight="1" x14ac:dyDescent="0.3">
      <c r="A23" s="60" t="s">
        <v>2413</v>
      </c>
      <c r="B23" s="331">
        <v>8.3359776635890022</v>
      </c>
      <c r="C23" s="331">
        <v>6.736022843910086</v>
      </c>
      <c r="D23" s="331">
        <v>5.1215164675434419</v>
      </c>
      <c r="E23" s="331">
        <v>5.6567070379371804</v>
      </c>
      <c r="F23" s="331">
        <v>6.4524258737399247</v>
      </c>
      <c r="G23" s="331">
        <v>7.1117156085214388</v>
      </c>
      <c r="H23" s="331">
        <v>7.8892883501712374</v>
      </c>
      <c r="I23" s="331">
        <v>7.257551563137552</v>
      </c>
      <c r="J23" s="331">
        <v>7.8743456342377458</v>
      </c>
      <c r="K23" s="331">
        <v>6.0067588937905088</v>
      </c>
      <c r="L23" s="331">
        <v>5.0731119743235924</v>
      </c>
      <c r="M23" s="331">
        <v>5.4574618129435066</v>
      </c>
      <c r="N23" s="331">
        <v>5.375706841108288</v>
      </c>
      <c r="O23" s="331">
        <v>4.9128503503585312</v>
      </c>
      <c r="P23" s="331">
        <v>5.8383451988233714</v>
      </c>
      <c r="Q23" s="331">
        <v>6.6011542133002061</v>
      </c>
      <c r="R23" s="331">
        <v>6.3088247285243373</v>
      </c>
      <c r="S23" s="331">
        <v>7.4911556848984464</v>
      </c>
      <c r="T23" s="331">
        <v>8.6228639931653248</v>
      </c>
      <c r="U23" s="331">
        <v>7.7910738722334543</v>
      </c>
      <c r="V23" s="331">
        <v>6.4223866314513032</v>
      </c>
      <c r="W23" s="331">
        <v>6.7217539455646671</v>
      </c>
      <c r="DA23" s="72" t="s">
        <v>2463</v>
      </c>
    </row>
    <row r="24" spans="1:105" ht="12" customHeight="1" x14ac:dyDescent="0.3">
      <c r="A24" s="57" t="s">
        <v>2415</v>
      </c>
      <c r="B24" s="263">
        <f t="shared" ref="B24:W24" si="1">B25+B26</f>
        <v>8.8633752692393362</v>
      </c>
      <c r="C24" s="263">
        <f t="shared" si="1"/>
        <v>8.8876387888453756</v>
      </c>
      <c r="D24" s="263">
        <f t="shared" si="1"/>
        <v>9.8304713770833843</v>
      </c>
      <c r="E24" s="263">
        <f t="shared" si="1"/>
        <v>9.8176443954268198</v>
      </c>
      <c r="F24" s="263">
        <f t="shared" si="1"/>
        <v>7.848187016409657</v>
      </c>
      <c r="G24" s="263">
        <f t="shared" si="1"/>
        <v>8.3326695281452263</v>
      </c>
      <c r="H24" s="263">
        <f t="shared" si="1"/>
        <v>7.9763015747372092</v>
      </c>
      <c r="I24" s="263">
        <f t="shared" si="1"/>
        <v>7.4670201528851052</v>
      </c>
      <c r="J24" s="263">
        <f t="shared" si="1"/>
        <v>7.3849586529987894</v>
      </c>
      <c r="K24" s="263">
        <f t="shared" si="1"/>
        <v>6.6402900126589044</v>
      </c>
      <c r="L24" s="263">
        <f t="shared" si="1"/>
        <v>7.7355794913186493</v>
      </c>
      <c r="M24" s="263">
        <f t="shared" si="1"/>
        <v>7.8431971657979407</v>
      </c>
      <c r="N24" s="263">
        <f t="shared" si="1"/>
        <v>7.860139199941564</v>
      </c>
      <c r="O24" s="263">
        <f t="shared" si="1"/>
        <v>8.1536009581588953</v>
      </c>
      <c r="P24" s="263">
        <f t="shared" si="1"/>
        <v>6.5655937790330281</v>
      </c>
      <c r="Q24" s="263">
        <f t="shared" si="1"/>
        <v>5.3230861277175716</v>
      </c>
      <c r="R24" s="263">
        <f t="shared" si="1"/>
        <v>4.928997495400071</v>
      </c>
      <c r="S24" s="263">
        <f t="shared" si="1"/>
        <v>4.3301722632992306</v>
      </c>
      <c r="T24" s="263">
        <f t="shared" si="1"/>
        <v>4.5976704051353359</v>
      </c>
      <c r="U24" s="263">
        <f t="shared" si="1"/>
        <v>4.5275195492720286</v>
      </c>
      <c r="V24" s="263">
        <f t="shared" si="1"/>
        <v>4.2545805495250386</v>
      </c>
      <c r="W24" s="263">
        <f t="shared" si="1"/>
        <v>4.536696433629845</v>
      </c>
      <c r="DA24" s="70"/>
    </row>
    <row r="25" spans="1:105" ht="12" customHeight="1" x14ac:dyDescent="0.3">
      <c r="A25" s="60" t="s">
        <v>2416</v>
      </c>
      <c r="B25" s="264">
        <v>6.2913145375640536</v>
      </c>
      <c r="C25" s="264">
        <v>6.4268463894684151</v>
      </c>
      <c r="D25" s="264">
        <v>7.3621373319095351</v>
      </c>
      <c r="E25" s="264">
        <v>7.2908209857240189</v>
      </c>
      <c r="F25" s="264">
        <v>5.6450056287726422</v>
      </c>
      <c r="G25" s="264">
        <v>5.9719168200147958</v>
      </c>
      <c r="H25" s="264">
        <v>5.6323989750094192</v>
      </c>
      <c r="I25" s="264">
        <v>5.2823449668328202</v>
      </c>
      <c r="J25" s="264">
        <v>5.1733176382330504</v>
      </c>
      <c r="K25" s="264">
        <v>4.7291555810878343</v>
      </c>
      <c r="L25" s="264">
        <v>5.6770467028463756</v>
      </c>
      <c r="M25" s="264">
        <v>5.7264039380042293</v>
      </c>
      <c r="N25" s="264">
        <v>5.7477201705971108</v>
      </c>
      <c r="O25" s="264">
        <v>6.0286106469933127</v>
      </c>
      <c r="P25" s="264">
        <v>4.6812593787962449</v>
      </c>
      <c r="Q25" s="264">
        <v>3.6565125191895138</v>
      </c>
      <c r="R25" s="264">
        <v>3.3745771793608248</v>
      </c>
      <c r="S25" s="264">
        <v>2.8374335097833439</v>
      </c>
      <c r="T25" s="264">
        <v>2.9688952693939101</v>
      </c>
      <c r="U25" s="264">
        <v>2.9701850579448612</v>
      </c>
      <c r="V25" s="264">
        <v>2.8411325409287129</v>
      </c>
      <c r="W25" s="264">
        <v>3.0402504816680711</v>
      </c>
      <c r="DA25" s="72" t="s">
        <v>2464</v>
      </c>
    </row>
    <row r="26" spans="1:105" ht="12" customHeight="1" x14ac:dyDescent="0.3">
      <c r="A26" s="60" t="s">
        <v>2418</v>
      </c>
      <c r="B26" s="264">
        <v>2.5720607316752822</v>
      </c>
      <c r="C26" s="264">
        <v>2.46079239937696</v>
      </c>
      <c r="D26" s="264">
        <v>2.4683340451738491</v>
      </c>
      <c r="E26" s="264">
        <v>2.5268234097028008</v>
      </c>
      <c r="F26" s="264">
        <v>2.2031813876370152</v>
      </c>
      <c r="G26" s="264">
        <v>2.3607527081304309</v>
      </c>
      <c r="H26" s="264">
        <v>2.34390259972779</v>
      </c>
      <c r="I26" s="264">
        <v>2.1846751860522851</v>
      </c>
      <c r="J26" s="264">
        <v>2.211641014765739</v>
      </c>
      <c r="K26" s="264">
        <v>1.9111344315710701</v>
      </c>
      <c r="L26" s="264">
        <v>2.0585327884722742</v>
      </c>
      <c r="M26" s="264">
        <v>2.1167932277937109</v>
      </c>
      <c r="N26" s="264">
        <v>2.1124190293444531</v>
      </c>
      <c r="O26" s="264">
        <v>2.124990311165583</v>
      </c>
      <c r="P26" s="264">
        <v>1.884334400236783</v>
      </c>
      <c r="Q26" s="264">
        <v>1.666573608528058</v>
      </c>
      <c r="R26" s="264">
        <v>1.554420316039246</v>
      </c>
      <c r="S26" s="264">
        <v>1.4927387535158869</v>
      </c>
      <c r="T26" s="264">
        <v>1.628775135741426</v>
      </c>
      <c r="U26" s="264">
        <v>1.5573344913271669</v>
      </c>
      <c r="V26" s="264">
        <v>1.4134480085963259</v>
      </c>
      <c r="W26" s="264">
        <v>1.4964459519617741</v>
      </c>
      <c r="DA26" s="72" t="s">
        <v>2465</v>
      </c>
    </row>
    <row r="27" spans="1:105" ht="12" customHeight="1" x14ac:dyDescent="0.3">
      <c r="A27" s="57" t="s">
        <v>2420</v>
      </c>
      <c r="B27" s="263">
        <f t="shared" ref="B27:W27" si="2">B28+B34</f>
        <v>25.721130948399278</v>
      </c>
      <c r="C27" s="263">
        <f t="shared" si="2"/>
        <v>25.652950618237725</v>
      </c>
      <c r="D27" s="263">
        <f t="shared" si="2"/>
        <v>28.555156672949799</v>
      </c>
      <c r="E27" s="263">
        <f t="shared" si="2"/>
        <v>28.429072534337056</v>
      </c>
      <c r="F27" s="263">
        <f t="shared" si="2"/>
        <v>22.680559059718266</v>
      </c>
      <c r="G27" s="263">
        <f t="shared" si="2"/>
        <v>24.100686107952235</v>
      </c>
      <c r="H27" s="263">
        <f t="shared" si="2"/>
        <v>23.203833084429242</v>
      </c>
      <c r="I27" s="263">
        <f t="shared" si="2"/>
        <v>21.7024577409938</v>
      </c>
      <c r="J27" s="263">
        <f t="shared" si="2"/>
        <v>21.584776495625633</v>
      </c>
      <c r="K27" s="263">
        <f t="shared" si="2"/>
        <v>19.238212529230921</v>
      </c>
      <c r="L27" s="263">
        <f t="shared" si="2"/>
        <v>22.33181146318293</v>
      </c>
      <c r="M27" s="263">
        <f t="shared" si="2"/>
        <v>22.633520604229957</v>
      </c>
      <c r="N27" s="263">
        <f t="shared" si="2"/>
        <v>22.684563100277668</v>
      </c>
      <c r="O27" s="263">
        <f t="shared" si="2"/>
        <v>23.57181890218574</v>
      </c>
      <c r="P27" s="263">
        <f t="shared" si="2"/>
        <v>19.01035057021609</v>
      </c>
      <c r="Q27" s="263">
        <f t="shared" si="2"/>
        <v>15.797276756815522</v>
      </c>
      <c r="R27" s="263">
        <f t="shared" si="2"/>
        <v>14.677024676406244</v>
      </c>
      <c r="S27" s="263">
        <f t="shared" si="2"/>
        <v>13.630807311122275</v>
      </c>
      <c r="T27" s="263">
        <f t="shared" si="2"/>
        <v>14.795437137436888</v>
      </c>
      <c r="U27" s="263">
        <f t="shared" si="2"/>
        <v>14.229549901870246</v>
      </c>
      <c r="V27" s="263">
        <f t="shared" si="2"/>
        <v>13.040075892015215</v>
      </c>
      <c r="W27" s="263">
        <f t="shared" si="2"/>
        <v>13.842807982106162</v>
      </c>
      <c r="DA27" s="70"/>
    </row>
    <row r="28" spans="1:105" ht="12" customHeight="1" x14ac:dyDescent="0.3">
      <c r="A28" s="60" t="s">
        <v>2421</v>
      </c>
      <c r="B28" s="331">
        <v>15.51381136033112</v>
      </c>
      <c r="C28" s="331">
        <v>17.404759380796801</v>
      </c>
      <c r="D28" s="331">
        <v>22.28391201881497</v>
      </c>
      <c r="E28" s="331">
        <v>21.502492487883369</v>
      </c>
      <c r="F28" s="331">
        <v>14.77962941840407</v>
      </c>
      <c r="G28" s="331">
        <v>15.39246291384435</v>
      </c>
      <c r="H28" s="331">
        <v>13.543480002586911</v>
      </c>
      <c r="I28" s="331">
        <v>12.81565990858047</v>
      </c>
      <c r="J28" s="331">
        <v>11.94272061696717</v>
      </c>
      <c r="K28" s="331">
        <v>11.88299755724254</v>
      </c>
      <c r="L28" s="331">
        <v>16.11983761707241</v>
      </c>
      <c r="M28" s="331">
        <v>15.950914302666479</v>
      </c>
      <c r="N28" s="331">
        <v>16.102064927492009</v>
      </c>
      <c r="O28" s="331">
        <v>17.55608377929774</v>
      </c>
      <c r="P28" s="331">
        <v>11.86135644920788</v>
      </c>
      <c r="Q28" s="331">
        <v>7.7142307813458793</v>
      </c>
      <c r="R28" s="331">
        <v>6.9519331720907269</v>
      </c>
      <c r="S28" s="331">
        <v>4.4579636153282562</v>
      </c>
      <c r="T28" s="331">
        <v>4.2368281662140381</v>
      </c>
      <c r="U28" s="331">
        <v>4.689459446074177</v>
      </c>
      <c r="V28" s="331">
        <v>5.1759289963605566</v>
      </c>
      <c r="W28" s="331">
        <v>5.6120888650881993</v>
      </c>
      <c r="DA28" s="72" t="s">
        <v>2466</v>
      </c>
    </row>
    <row r="29" spans="1:105" ht="12" customHeight="1" x14ac:dyDescent="0.3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2467</v>
      </c>
    </row>
    <row r="30" spans="1:105" ht="12" customHeight="1" x14ac:dyDescent="0.3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2468</v>
      </c>
    </row>
    <row r="31" spans="1:105" ht="12" customHeight="1" x14ac:dyDescent="0.3">
      <c r="A31" s="59" t="s">
        <v>160</v>
      </c>
      <c r="B31" s="232">
        <v>0</v>
      </c>
      <c r="C31" s="232">
        <v>2.6907611846645851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0.46337947782141892</v>
      </c>
      <c r="L31" s="232">
        <v>0.80319927869690722</v>
      </c>
      <c r="M31" s="232">
        <v>0.63874166072328653</v>
      </c>
      <c r="N31" s="232">
        <v>0.63990164493824153</v>
      </c>
      <c r="O31" s="232">
        <v>0.80946106538878482</v>
      </c>
      <c r="P31" s="232">
        <v>0.92998625855662564</v>
      </c>
      <c r="Q31" s="232">
        <v>1.017177255382498</v>
      </c>
      <c r="R31" s="232">
        <v>0.72011236702972781</v>
      </c>
      <c r="S31" s="232">
        <v>0.55409821920190161</v>
      </c>
      <c r="T31" s="232">
        <v>0.52984214722796263</v>
      </c>
      <c r="U31" s="232">
        <v>0.54277089832414949</v>
      </c>
      <c r="V31" s="232">
        <v>1.1922206746918891</v>
      </c>
      <c r="W31" s="232">
        <v>1.130010955405754</v>
      </c>
      <c r="DA31" s="71" t="s">
        <v>2469</v>
      </c>
    </row>
    <row r="32" spans="1:105" ht="12" customHeight="1" x14ac:dyDescent="0.3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2470</v>
      </c>
    </row>
    <row r="33" spans="1:105" ht="12" customHeight="1" x14ac:dyDescent="0.3">
      <c r="A33" s="59" t="s">
        <v>162</v>
      </c>
      <c r="B33" s="232">
        <v>15.51381136033112</v>
      </c>
      <c r="C33" s="232">
        <v>14.71399819613222</v>
      </c>
      <c r="D33" s="232">
        <v>22.28391201881497</v>
      </c>
      <c r="E33" s="232">
        <v>21.502492487883369</v>
      </c>
      <c r="F33" s="232">
        <v>14.77962941840407</v>
      </c>
      <c r="G33" s="232">
        <v>15.39246291384435</v>
      </c>
      <c r="H33" s="232">
        <v>13.543480002586911</v>
      </c>
      <c r="I33" s="232">
        <v>12.81565990858047</v>
      </c>
      <c r="J33" s="232">
        <v>11.94272061696717</v>
      </c>
      <c r="K33" s="232">
        <v>11.41961807942112</v>
      </c>
      <c r="L33" s="232">
        <v>15.316638338375499</v>
      </c>
      <c r="M33" s="232">
        <v>15.312172641943199</v>
      </c>
      <c r="N33" s="232">
        <v>15.462163282553769</v>
      </c>
      <c r="O33" s="232">
        <v>16.746622713908959</v>
      </c>
      <c r="P33" s="232">
        <v>10.931370190651251</v>
      </c>
      <c r="Q33" s="232">
        <v>6.6970535259633808</v>
      </c>
      <c r="R33" s="232">
        <v>6.2318208050609991</v>
      </c>
      <c r="S33" s="232">
        <v>3.903865396126355</v>
      </c>
      <c r="T33" s="232">
        <v>3.706986018986075</v>
      </c>
      <c r="U33" s="232">
        <v>4.1466885477500277</v>
      </c>
      <c r="V33" s="232">
        <v>3.9837083216686668</v>
      </c>
      <c r="W33" s="232">
        <v>4.4820779096824452</v>
      </c>
      <c r="DA33" s="71" t="s">
        <v>2471</v>
      </c>
    </row>
    <row r="34" spans="1:105" ht="12" customHeight="1" x14ac:dyDescent="0.3">
      <c r="A34" s="60" t="s">
        <v>2428</v>
      </c>
      <c r="B34" s="331">
        <v>10.20731958806816</v>
      </c>
      <c r="C34" s="331">
        <v>8.2481912374409223</v>
      </c>
      <c r="D34" s="331">
        <v>6.2712446541348283</v>
      </c>
      <c r="E34" s="331">
        <v>6.9265800464536857</v>
      </c>
      <c r="F34" s="331">
        <v>7.9009296413141969</v>
      </c>
      <c r="G34" s="331">
        <v>8.7082231941078856</v>
      </c>
      <c r="H34" s="331">
        <v>9.6603530818423309</v>
      </c>
      <c r="I34" s="331">
        <v>8.8867978324133325</v>
      </c>
      <c r="J34" s="331">
        <v>9.6420558786584643</v>
      </c>
      <c r="K34" s="331">
        <v>7.3552149719883797</v>
      </c>
      <c r="L34" s="331">
        <v>6.2119738461105216</v>
      </c>
      <c r="M34" s="331">
        <v>6.6826063015634789</v>
      </c>
      <c r="N34" s="331">
        <v>6.5824981727856597</v>
      </c>
      <c r="O34" s="331">
        <v>6.0157351228879996</v>
      </c>
      <c r="P34" s="331">
        <v>7.1489941210082097</v>
      </c>
      <c r="Q34" s="331">
        <v>8.0830459754696431</v>
      </c>
      <c r="R34" s="331">
        <v>7.7250915043155164</v>
      </c>
      <c r="S34" s="331">
        <v>9.1728436957940183</v>
      </c>
      <c r="T34" s="331">
        <v>10.558608971222849</v>
      </c>
      <c r="U34" s="331">
        <v>9.5400904557960686</v>
      </c>
      <c r="V34" s="331">
        <v>7.8641468956546587</v>
      </c>
      <c r="W34" s="331">
        <v>8.2307191170179621</v>
      </c>
      <c r="DA34" s="72" t="s">
        <v>2472</v>
      </c>
    </row>
    <row r="35" spans="1:105" ht="12" customHeight="1" x14ac:dyDescent="0.3">
      <c r="A35" s="57" t="s">
        <v>2430</v>
      </c>
      <c r="B35" s="263">
        <v>22.49520147493099</v>
      </c>
      <c r="C35" s="263">
        <v>23.03606252121579</v>
      </c>
      <c r="D35" s="263">
        <v>26.324031580137749</v>
      </c>
      <c r="E35" s="263">
        <v>26.069033111006959</v>
      </c>
      <c r="F35" s="263">
        <v>20.184261681427209</v>
      </c>
      <c r="G35" s="263">
        <v>21.353164152841281</v>
      </c>
      <c r="H35" s="263">
        <v>20.1391853758896</v>
      </c>
      <c r="I35" s="263">
        <v>18.887533532062271</v>
      </c>
      <c r="J35" s="263">
        <v>18.497695810790919</v>
      </c>
      <c r="K35" s="263">
        <v>16.916481964547199</v>
      </c>
      <c r="L35" s="263">
        <v>20.305072465065461</v>
      </c>
      <c r="M35" s="263">
        <v>20.48049996046052</v>
      </c>
      <c r="N35" s="263">
        <v>20.55649343591277</v>
      </c>
      <c r="O35" s="263">
        <v>21.560757507312889</v>
      </c>
      <c r="P35" s="263">
        <v>16.765302012352461</v>
      </c>
      <c r="Q35" s="263">
        <v>13.128421791622969</v>
      </c>
      <c r="R35" s="263">
        <v>12.10168437276173</v>
      </c>
      <c r="S35" s="263">
        <v>10.208779031007159</v>
      </c>
      <c r="T35" s="263">
        <v>10.67928237658505</v>
      </c>
      <c r="U35" s="263">
        <v>10.689430161042139</v>
      </c>
      <c r="V35" s="263">
        <v>10.30283258157912</v>
      </c>
      <c r="W35" s="263">
        <v>11.014105183778399</v>
      </c>
      <c r="DA35" s="70" t="s">
        <v>2473</v>
      </c>
    </row>
    <row r="36" spans="1:105" ht="12" customHeight="1" x14ac:dyDescent="0.3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2474</v>
      </c>
    </row>
    <row r="37" spans="1:105" ht="12" customHeight="1" x14ac:dyDescent="0.3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2475</v>
      </c>
    </row>
    <row r="38" spans="1:105" ht="12" customHeight="1" x14ac:dyDescent="0.3">
      <c r="A38" s="46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2476</v>
      </c>
    </row>
    <row r="39" spans="1:105" ht="12" customHeight="1" x14ac:dyDescent="0.3">
      <c r="A39" s="46" t="s">
        <v>160</v>
      </c>
      <c r="B39" s="231">
        <v>0</v>
      </c>
      <c r="C39" s="231">
        <v>3.6257857605346939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0.67326080098144403</v>
      </c>
      <c r="L39" s="231">
        <v>1.0323543158329569</v>
      </c>
      <c r="M39" s="231">
        <v>0.83701440717764941</v>
      </c>
      <c r="N39" s="231">
        <v>0.83375074638528746</v>
      </c>
      <c r="O39" s="231">
        <v>1.014445149349088</v>
      </c>
      <c r="P39" s="231">
        <v>1.338439659490841</v>
      </c>
      <c r="Q39" s="231">
        <v>1.759642033222246</v>
      </c>
      <c r="R39" s="231">
        <v>1.2761085960084171</v>
      </c>
      <c r="S39" s="231">
        <v>1.287467256442862</v>
      </c>
      <c r="T39" s="231">
        <v>1.3580194895259421</v>
      </c>
      <c r="U39" s="231">
        <v>1.253050947082794</v>
      </c>
      <c r="V39" s="231">
        <v>2.384908626950685</v>
      </c>
      <c r="W39" s="231">
        <v>2.224041825234242</v>
      </c>
      <c r="DA39" s="73" t="s">
        <v>2477</v>
      </c>
    </row>
    <row r="40" spans="1:105" ht="12" customHeight="1" x14ac:dyDescent="0.3">
      <c r="A40" s="46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2478</v>
      </c>
    </row>
    <row r="41" spans="1:105" ht="12" customHeight="1" x14ac:dyDescent="0.3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2479</v>
      </c>
    </row>
    <row r="42" spans="1:105" ht="12" customHeight="1" x14ac:dyDescent="0.3">
      <c r="A42" s="46" t="s">
        <v>162</v>
      </c>
      <c r="B42" s="231">
        <v>22.49520147493099</v>
      </c>
      <c r="C42" s="231">
        <v>19.4102767606811</v>
      </c>
      <c r="D42" s="231">
        <v>26.324031580137749</v>
      </c>
      <c r="E42" s="231">
        <v>26.069033111006959</v>
      </c>
      <c r="F42" s="231">
        <v>20.184261681427209</v>
      </c>
      <c r="G42" s="231">
        <v>21.353164152841281</v>
      </c>
      <c r="H42" s="231">
        <v>20.1391853758896</v>
      </c>
      <c r="I42" s="231">
        <v>18.887533532062271</v>
      </c>
      <c r="J42" s="231">
        <v>18.497695810790919</v>
      </c>
      <c r="K42" s="231">
        <v>16.24322116356576</v>
      </c>
      <c r="L42" s="231">
        <v>19.272718149232499</v>
      </c>
      <c r="M42" s="231">
        <v>19.643485553282868</v>
      </c>
      <c r="N42" s="231">
        <v>19.722742689527479</v>
      </c>
      <c r="O42" s="231">
        <v>20.54631235796381</v>
      </c>
      <c r="P42" s="231">
        <v>15.401779861633511</v>
      </c>
      <c r="Q42" s="231">
        <v>11.341891843639351</v>
      </c>
      <c r="R42" s="231">
        <v>10.811261347312341</v>
      </c>
      <c r="S42" s="231">
        <v>8.8801094303620403</v>
      </c>
      <c r="T42" s="231">
        <v>9.3015321870175818</v>
      </c>
      <c r="U42" s="231">
        <v>9.3718998020624262</v>
      </c>
      <c r="V42" s="231">
        <v>7.8014741367419882</v>
      </c>
      <c r="W42" s="231">
        <v>8.6360220435218711</v>
      </c>
      <c r="DA42" s="73" t="s">
        <v>2480</v>
      </c>
    </row>
    <row r="43" spans="1:105" ht="12" customHeight="1" x14ac:dyDescent="0.3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2481</v>
      </c>
    </row>
    <row r="44" spans="1:105" ht="12" customHeight="1" x14ac:dyDescent="0.3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2482</v>
      </c>
    </row>
    <row r="45" spans="1:105" ht="12" customHeight="1" x14ac:dyDescent="0.3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2.5082491228106431E-2</v>
      </c>
      <c r="Q45" s="231">
        <v>2.6887914761374969E-2</v>
      </c>
      <c r="R45" s="231">
        <v>1.431442944097908E-2</v>
      </c>
      <c r="S45" s="231">
        <v>4.1202344202253653E-2</v>
      </c>
      <c r="T45" s="231">
        <v>1.9730700041527299E-2</v>
      </c>
      <c r="U45" s="231">
        <v>6.447941189692058E-2</v>
      </c>
      <c r="V45" s="231">
        <v>0.1164498178864508</v>
      </c>
      <c r="W45" s="231">
        <v>0.15404131502229179</v>
      </c>
      <c r="DA45" s="73" t="s">
        <v>2483</v>
      </c>
    </row>
    <row r="46" spans="1:105" ht="12" customHeight="1" x14ac:dyDescent="0.3">
      <c r="A46" s="57" t="s">
        <v>2442</v>
      </c>
      <c r="B46" s="263">
        <v>13.746655455767639</v>
      </c>
      <c r="C46" s="263">
        <v>13.151969876066479</v>
      </c>
      <c r="D46" s="263">
        <v>13.19227701386558</v>
      </c>
      <c r="E46" s="263">
        <v>13.504879718811271</v>
      </c>
      <c r="F46" s="263">
        <v>11.7751400926989</v>
      </c>
      <c r="G46" s="263">
        <v>12.617296977199249</v>
      </c>
      <c r="H46" s="263">
        <v>12.52723975897308</v>
      </c>
      <c r="I46" s="263">
        <v>11.676231706187149</v>
      </c>
      <c r="J46" s="263">
        <v>11.820353480544179</v>
      </c>
      <c r="K46" s="263">
        <v>10.21426369794545</v>
      </c>
      <c r="L46" s="263">
        <v>11.0020500834354</v>
      </c>
      <c r="M46" s="263">
        <v>11.313429272966371</v>
      </c>
      <c r="N46" s="263">
        <v>11.290050898483759</v>
      </c>
      <c r="O46" s="263">
        <v>11.357239467441021</v>
      </c>
      <c r="P46" s="263">
        <v>10.07102804552901</v>
      </c>
      <c r="Q46" s="263">
        <v>8.9071820528858794</v>
      </c>
      <c r="R46" s="263">
        <v>8.307766708183097</v>
      </c>
      <c r="S46" s="263">
        <v>7.9781029574248743</v>
      </c>
      <c r="T46" s="263">
        <v>8.7051640461751205</v>
      </c>
      <c r="U46" s="263">
        <v>8.3233418317124173</v>
      </c>
      <c r="V46" s="263">
        <v>7.5543250357696552</v>
      </c>
      <c r="W46" s="263">
        <v>7.9979164785887287</v>
      </c>
      <c r="DA46" s="70" t="s">
        <v>2484</v>
      </c>
    </row>
    <row r="47" spans="1:105" ht="12" customHeight="1" x14ac:dyDescent="0.3">
      <c r="A47" s="41" t="s">
        <v>2444</v>
      </c>
      <c r="B47" s="352">
        <v>8.5688462119771778</v>
      </c>
      <c r="C47" s="352">
        <v>8.1981546431562204</v>
      </c>
      <c r="D47" s="352">
        <v>8.2232797120252776</v>
      </c>
      <c r="E47" s="352">
        <v>8.4181376185718406</v>
      </c>
      <c r="F47" s="352">
        <v>7.3399209650293216</v>
      </c>
      <c r="G47" s="352">
        <v>7.8648714050007849</v>
      </c>
      <c r="H47" s="352">
        <v>7.8087350992832523</v>
      </c>
      <c r="I47" s="352">
        <v>7.2782673682092733</v>
      </c>
      <c r="J47" s="352">
        <v>7.3681042979436668</v>
      </c>
      <c r="K47" s="352">
        <v>6.3669635918279708</v>
      </c>
      <c r="L47" s="352">
        <v>6.8580227012145016</v>
      </c>
      <c r="M47" s="352">
        <v>7.0521179411283983</v>
      </c>
      <c r="N47" s="352">
        <v>7.0375452549741553</v>
      </c>
      <c r="O47" s="352">
        <v>7.0794266068746294</v>
      </c>
      <c r="P47" s="352">
        <v>6.2776790177308044</v>
      </c>
      <c r="Q47" s="352">
        <v>5.5522067486778486</v>
      </c>
      <c r="R47" s="352">
        <v>5.178566926076317</v>
      </c>
      <c r="S47" s="352">
        <v>4.9730741797861224</v>
      </c>
      <c r="T47" s="352">
        <v>5.426280756197376</v>
      </c>
      <c r="U47" s="352">
        <v>5.1882755303753569</v>
      </c>
      <c r="V47" s="352">
        <v>4.7089162651297718</v>
      </c>
      <c r="W47" s="352">
        <v>4.9854247487166603</v>
      </c>
      <c r="DA47" s="97" t="s">
        <v>2485</v>
      </c>
    </row>
    <row r="48" spans="1:105" ht="12" customHeight="1" x14ac:dyDescent="0.3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3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3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3">
      <c r="A51" s="35" t="s">
        <v>25</v>
      </c>
      <c r="B51" s="234">
        <f t="shared" ref="B51:W51" si="3">SUM(B$52:B$56,B$58:B$59,B$61:B$62,B$64:B$65,B$66:B$68)</f>
        <v>0.99999999999999978</v>
      </c>
      <c r="C51" s="234">
        <f t="shared" si="3"/>
        <v>1</v>
      </c>
      <c r="D51" s="234">
        <f t="shared" si="3"/>
        <v>0.99999999999999989</v>
      </c>
      <c r="E51" s="234">
        <f t="shared" si="3"/>
        <v>0.99999999999999967</v>
      </c>
      <c r="F51" s="234">
        <f t="shared" si="3"/>
        <v>0.99999999999999956</v>
      </c>
      <c r="G51" s="234">
        <f t="shared" si="3"/>
        <v>0.99999999999999956</v>
      </c>
      <c r="H51" s="234">
        <f t="shared" si="3"/>
        <v>0.99999999999999956</v>
      </c>
      <c r="I51" s="234">
        <f t="shared" si="3"/>
        <v>1</v>
      </c>
      <c r="J51" s="234">
        <f t="shared" si="3"/>
        <v>0.99999999999999989</v>
      </c>
      <c r="K51" s="234">
        <f t="shared" si="3"/>
        <v>1</v>
      </c>
      <c r="L51" s="234">
        <f t="shared" si="3"/>
        <v>0.99999999999999978</v>
      </c>
      <c r="M51" s="234">
        <f t="shared" si="3"/>
        <v>1</v>
      </c>
      <c r="N51" s="234">
        <f t="shared" si="3"/>
        <v>1.0000000000000002</v>
      </c>
      <c r="O51" s="234">
        <f t="shared" si="3"/>
        <v>0.99999999999999978</v>
      </c>
      <c r="P51" s="234">
        <f t="shared" si="3"/>
        <v>1.0000000000000002</v>
      </c>
      <c r="Q51" s="234">
        <f t="shared" si="3"/>
        <v>0.99999999999999989</v>
      </c>
      <c r="R51" s="234">
        <f t="shared" si="3"/>
        <v>0.99999999999999978</v>
      </c>
      <c r="S51" s="234">
        <f t="shared" si="3"/>
        <v>0.99999999999999989</v>
      </c>
      <c r="T51" s="234">
        <f t="shared" si="3"/>
        <v>0.99999999999999989</v>
      </c>
      <c r="U51" s="234">
        <f t="shared" si="3"/>
        <v>0.99999999999999978</v>
      </c>
      <c r="V51" s="234">
        <f t="shared" si="3"/>
        <v>0.99999999999999978</v>
      </c>
      <c r="W51" s="234">
        <f t="shared" si="3"/>
        <v>0.99999999999999989</v>
      </c>
      <c r="DA51" s="95"/>
    </row>
    <row r="52" spans="1:105" ht="12" customHeight="1" x14ac:dyDescent="0.3">
      <c r="A52" s="55" t="s">
        <v>92</v>
      </c>
      <c r="B52" s="301">
        <f t="shared" ref="B52:W52" si="4">IF(B$6=0,0,B$6/B$5)</f>
        <v>1.9223985119586805E-2</v>
      </c>
      <c r="C52" s="301">
        <f t="shared" si="4"/>
        <v>1.855362621778853E-2</v>
      </c>
      <c r="D52" s="301">
        <f t="shared" si="4"/>
        <v>1.7099329533702936E-2</v>
      </c>
      <c r="E52" s="301">
        <f t="shared" si="4"/>
        <v>1.7472327671142308E-2</v>
      </c>
      <c r="F52" s="301">
        <f t="shared" si="4"/>
        <v>1.8757007356307722E-2</v>
      </c>
      <c r="G52" s="301">
        <f t="shared" si="4"/>
        <v>1.8888076380809641E-2</v>
      </c>
      <c r="H52" s="301">
        <f t="shared" si="4"/>
        <v>1.9395561369328719E-2</v>
      </c>
      <c r="I52" s="301">
        <f t="shared" si="4"/>
        <v>1.9336230696168626E-2</v>
      </c>
      <c r="J52" s="301">
        <f t="shared" si="4"/>
        <v>1.9647799327439135E-2</v>
      </c>
      <c r="K52" s="301">
        <f t="shared" si="4"/>
        <v>1.91111973645436E-2</v>
      </c>
      <c r="L52" s="301">
        <f t="shared" si="4"/>
        <v>1.7973196948097316E-2</v>
      </c>
      <c r="M52" s="301">
        <f t="shared" si="4"/>
        <v>1.8181767655070777E-2</v>
      </c>
      <c r="N52" s="301">
        <f t="shared" si="4"/>
        <v>1.811803989719362E-2</v>
      </c>
      <c r="O52" s="301">
        <f t="shared" si="4"/>
        <v>1.7658581856055268E-2</v>
      </c>
      <c r="P52" s="301">
        <f t="shared" si="4"/>
        <v>1.906045965149742E-2</v>
      </c>
      <c r="Q52" s="301">
        <f t="shared" si="4"/>
        <v>2.0184061058693303E-2</v>
      </c>
      <c r="R52" s="301">
        <f t="shared" si="4"/>
        <v>2.0269651744046279E-2</v>
      </c>
      <c r="S52" s="301">
        <f t="shared" si="4"/>
        <v>2.1183827881152275E-2</v>
      </c>
      <c r="T52" s="301">
        <f t="shared" si="4"/>
        <v>2.1425260040453115E-2</v>
      </c>
      <c r="U52" s="301">
        <f t="shared" si="4"/>
        <v>2.1160969334907277E-2</v>
      </c>
      <c r="V52" s="301">
        <f t="shared" si="4"/>
        <v>2.0800591899978241E-2</v>
      </c>
      <c r="W52" s="301">
        <f t="shared" si="4"/>
        <v>2.0738104201207804E-2</v>
      </c>
      <c r="DA52" s="67"/>
    </row>
    <row r="53" spans="1:105" ht="12" customHeight="1" x14ac:dyDescent="0.3">
      <c r="A53" s="202" t="s">
        <v>93</v>
      </c>
      <c r="B53" s="235">
        <f t="shared" ref="B53:W53" si="5">IF(B$7=0,0,B$7/B$5)</f>
        <v>6.7793474240006634E-3</v>
      </c>
      <c r="C53" s="235">
        <f t="shared" si="5"/>
        <v>6.5429450409468159E-3</v>
      </c>
      <c r="D53" s="235">
        <f t="shared" si="5"/>
        <v>6.0300866290380825E-3</v>
      </c>
      <c r="E53" s="235">
        <f t="shared" si="5"/>
        <v>6.1616245982196258E-3</v>
      </c>
      <c r="F53" s="235">
        <f t="shared" si="5"/>
        <v>6.6146674954188399E-3</v>
      </c>
      <c r="G53" s="235">
        <f t="shared" si="5"/>
        <v>6.6608890487594094E-3</v>
      </c>
      <c r="H53" s="235">
        <f t="shared" si="5"/>
        <v>6.8398538694370179E-3</v>
      </c>
      <c r="I53" s="235">
        <f t="shared" si="5"/>
        <v>6.8189308795496457E-3</v>
      </c>
      <c r="J53" s="235">
        <f t="shared" si="5"/>
        <v>6.9288057043928632E-3</v>
      </c>
      <c r="K53" s="235">
        <f t="shared" si="5"/>
        <v>6.7395727689614294E-3</v>
      </c>
      <c r="L53" s="235">
        <f t="shared" si="5"/>
        <v>6.3382563850922849E-3</v>
      </c>
      <c r="M53" s="235">
        <f t="shared" si="5"/>
        <v>6.4118089433286033E-3</v>
      </c>
      <c r="N53" s="235">
        <f t="shared" si="5"/>
        <v>6.3893353194408257E-3</v>
      </c>
      <c r="O53" s="235">
        <f t="shared" si="5"/>
        <v>6.2273072244203994E-3</v>
      </c>
      <c r="P53" s="235">
        <f t="shared" si="5"/>
        <v>6.7216800905131446E-3</v>
      </c>
      <c r="Q53" s="235">
        <f t="shared" si="5"/>
        <v>7.1179186569754142E-3</v>
      </c>
      <c r="R53" s="235">
        <f t="shared" si="5"/>
        <v>7.1481022525544001E-3</v>
      </c>
      <c r="S53" s="235">
        <f t="shared" si="5"/>
        <v>7.470486898694075E-3</v>
      </c>
      <c r="T53" s="235">
        <f t="shared" si="5"/>
        <v>7.5556280636005883E-3</v>
      </c>
      <c r="U53" s="235">
        <f t="shared" si="5"/>
        <v>7.462425821574096E-3</v>
      </c>
      <c r="V53" s="235">
        <f t="shared" si="5"/>
        <v>7.3353385490883818E-3</v>
      </c>
      <c r="W53" s="235">
        <f t="shared" si="5"/>
        <v>7.3133022326297625E-3</v>
      </c>
      <c r="DA53" s="174"/>
    </row>
    <row r="54" spans="1:105" ht="12" customHeight="1" x14ac:dyDescent="0.3">
      <c r="A54" s="202" t="s">
        <v>94</v>
      </c>
      <c r="B54" s="235">
        <f t="shared" ref="B54:W54" si="6">IF(B$8=0,0,B$8/B$5)</f>
        <v>4.5263042979966348E-2</v>
      </c>
      <c r="C54" s="235">
        <f t="shared" si="6"/>
        <v>4.3684677017063939E-2</v>
      </c>
      <c r="D54" s="235">
        <f t="shared" si="6"/>
        <v>4.0260522612662074E-2</v>
      </c>
      <c r="E54" s="235">
        <f t="shared" si="6"/>
        <v>4.1138750026038708E-2</v>
      </c>
      <c r="F54" s="235">
        <f t="shared" si="6"/>
        <v>4.4163539706399337E-2</v>
      </c>
      <c r="G54" s="235">
        <f t="shared" si="6"/>
        <v>4.4472142883756546E-2</v>
      </c>
      <c r="H54" s="235">
        <f t="shared" si="6"/>
        <v>4.5667020777394922E-2</v>
      </c>
      <c r="I54" s="235">
        <f t="shared" si="6"/>
        <v>4.5527326182722143E-2</v>
      </c>
      <c r="J54" s="235">
        <f t="shared" si="6"/>
        <v>4.6260917280544933E-2</v>
      </c>
      <c r="K54" s="235">
        <f t="shared" si="6"/>
        <v>4.4997483213228245E-2</v>
      </c>
      <c r="L54" s="235">
        <f t="shared" si="6"/>
        <v>4.2318051168290467E-2</v>
      </c>
      <c r="M54" s="235">
        <f t="shared" si="6"/>
        <v>4.2809132742447693E-2</v>
      </c>
      <c r="N54" s="235">
        <f t="shared" si="6"/>
        <v>4.2659085172921024E-2</v>
      </c>
      <c r="O54" s="235">
        <f t="shared" si="6"/>
        <v>4.1577287151638373E-2</v>
      </c>
      <c r="P54" s="235">
        <f t="shared" si="6"/>
        <v>4.4878020819139365E-2</v>
      </c>
      <c r="Q54" s="235">
        <f t="shared" si="6"/>
        <v>4.7523550269453055E-2</v>
      </c>
      <c r="R54" s="235">
        <f t="shared" si="6"/>
        <v>4.7725074295076067E-2</v>
      </c>
      <c r="S54" s="235">
        <f t="shared" si="6"/>
        <v>4.9877510094817112E-2</v>
      </c>
      <c r="T54" s="235">
        <f t="shared" si="6"/>
        <v>5.0445964249104094E-2</v>
      </c>
      <c r="U54" s="235">
        <f t="shared" si="6"/>
        <v>4.9823689445523539E-2</v>
      </c>
      <c r="V54" s="235">
        <f t="shared" si="6"/>
        <v>4.8975177587824277E-2</v>
      </c>
      <c r="W54" s="235">
        <f t="shared" si="6"/>
        <v>4.8828049748431392E-2</v>
      </c>
      <c r="DA54" s="174"/>
    </row>
    <row r="55" spans="1:105" ht="12" customHeight="1" x14ac:dyDescent="0.3">
      <c r="A55" s="202" t="s">
        <v>95</v>
      </c>
      <c r="B55" s="235">
        <f t="shared" ref="B55:W55" si="7">IF(B$9=0,0,B$9/B$5)</f>
        <v>1.9810441197142762E-2</v>
      </c>
      <c r="C55" s="235">
        <f t="shared" si="7"/>
        <v>1.9119632006309326E-2</v>
      </c>
      <c r="D55" s="235">
        <f t="shared" si="7"/>
        <v>1.7620969852543748E-2</v>
      </c>
      <c r="E55" s="235">
        <f t="shared" si="7"/>
        <v>1.8005346849426545E-2</v>
      </c>
      <c r="F55" s="235">
        <f t="shared" si="7"/>
        <v>1.9329217587039794E-2</v>
      </c>
      <c r="G55" s="235">
        <f t="shared" si="7"/>
        <v>1.9464285065843467E-2</v>
      </c>
      <c r="H55" s="235">
        <f t="shared" si="7"/>
        <v>1.9987251633958772E-2</v>
      </c>
      <c r="I55" s="235">
        <f t="shared" si="7"/>
        <v>1.9926110990928021E-2</v>
      </c>
      <c r="J55" s="235">
        <f t="shared" si="7"/>
        <v>2.0247184483768485E-2</v>
      </c>
      <c r="K55" s="235">
        <f t="shared" si="7"/>
        <v>1.9694212684940867E-2</v>
      </c>
      <c r="L55" s="235">
        <f t="shared" si="7"/>
        <v>1.8521495883919034E-2</v>
      </c>
      <c r="M55" s="235">
        <f t="shared" si="7"/>
        <v>1.8736429348559212E-2</v>
      </c>
      <c r="N55" s="235">
        <f t="shared" si="7"/>
        <v>1.8670757481243593E-2</v>
      </c>
      <c r="O55" s="235">
        <f t="shared" si="7"/>
        <v>1.819728299351879E-2</v>
      </c>
      <c r="P55" s="235">
        <f t="shared" si="7"/>
        <v>1.9641927142971999E-2</v>
      </c>
      <c r="Q55" s="235">
        <f t="shared" si="7"/>
        <v>2.0799805671685701E-2</v>
      </c>
      <c r="R55" s="235">
        <f t="shared" si="7"/>
        <v>2.0888007427391417E-2</v>
      </c>
      <c r="S55" s="235">
        <f t="shared" si="7"/>
        <v>2.1830071858637633E-2</v>
      </c>
      <c r="T55" s="235">
        <f t="shared" si="7"/>
        <v>2.2078869262774994E-2</v>
      </c>
      <c r="U55" s="235">
        <f t="shared" si="7"/>
        <v>2.180651597865637E-2</v>
      </c>
      <c r="V55" s="235">
        <f t="shared" si="7"/>
        <v>2.1435144697466345E-2</v>
      </c>
      <c r="W55" s="235">
        <f t="shared" si="7"/>
        <v>2.1370750719093192E-2</v>
      </c>
      <c r="DA55" s="174"/>
    </row>
    <row r="56" spans="1:105" ht="12" customHeight="1" x14ac:dyDescent="0.3">
      <c r="A56" s="56" t="s">
        <v>96</v>
      </c>
      <c r="B56" s="302">
        <f t="shared" ref="B56:W56" si="8">IF(B$10=0,0,B$10/B$5)</f>
        <v>3.6584314160876916E-2</v>
      </c>
      <c r="C56" s="302">
        <f t="shared" si="8"/>
        <v>3.6704647287520167E-2</v>
      </c>
      <c r="D56" s="302">
        <f t="shared" si="8"/>
        <v>3.7619709596616528E-2</v>
      </c>
      <c r="E56" s="302">
        <f t="shared" si="8"/>
        <v>3.7388084396350815E-2</v>
      </c>
      <c r="F56" s="302">
        <f t="shared" si="8"/>
        <v>3.6739329446497541E-2</v>
      </c>
      <c r="G56" s="302">
        <f t="shared" si="8"/>
        <v>3.669034611825045E-2</v>
      </c>
      <c r="H56" s="302">
        <f t="shared" si="8"/>
        <v>3.6542369553920102E-2</v>
      </c>
      <c r="I56" s="302">
        <f t="shared" si="8"/>
        <v>3.6555856932097536E-2</v>
      </c>
      <c r="J56" s="302">
        <f t="shared" si="8"/>
        <v>3.6498093063298355E-2</v>
      </c>
      <c r="K56" s="302">
        <f t="shared" si="8"/>
        <v>3.6587297774922554E-2</v>
      </c>
      <c r="L56" s="302">
        <f t="shared" si="8"/>
        <v>3.7202210730588887E-2</v>
      </c>
      <c r="M56" s="302">
        <f t="shared" si="8"/>
        <v>3.7119088191455638E-2</v>
      </c>
      <c r="N56" s="302">
        <f t="shared" si="8"/>
        <v>3.7212150656217101E-2</v>
      </c>
      <c r="O56" s="302">
        <f t="shared" si="8"/>
        <v>3.7523431679611315E-2</v>
      </c>
      <c r="P56" s="302">
        <f t="shared" si="8"/>
        <v>3.7021250191054213E-2</v>
      </c>
      <c r="Q56" s="302">
        <f t="shared" si="8"/>
        <v>3.6981382679829485E-2</v>
      </c>
      <c r="R56" s="302">
        <f t="shared" si="8"/>
        <v>3.7187077038593599E-2</v>
      </c>
      <c r="S56" s="302">
        <f t="shared" si="8"/>
        <v>3.7621303245800132E-2</v>
      </c>
      <c r="T56" s="302">
        <f t="shared" si="8"/>
        <v>3.7783608491175839E-2</v>
      </c>
      <c r="U56" s="302">
        <f t="shared" si="8"/>
        <v>3.7632967854273766E-2</v>
      </c>
      <c r="V56" s="302">
        <f t="shared" si="8"/>
        <v>3.7361410947011849E-2</v>
      </c>
      <c r="W56" s="302">
        <f t="shared" si="8"/>
        <v>3.6937546227442997E-2</v>
      </c>
      <c r="DA56" s="68"/>
    </row>
    <row r="57" spans="1:105" ht="12" customHeight="1" x14ac:dyDescent="0.3">
      <c r="A57" s="203" t="s">
        <v>2405</v>
      </c>
      <c r="B57" s="303">
        <f t="shared" ref="B57:W57" si="9">IF(B$16=0,0,B$16/B$5)</f>
        <v>0.18250843550937626</v>
      </c>
      <c r="C57" s="303">
        <f t="shared" si="9"/>
        <v>0.18362078115541311</v>
      </c>
      <c r="D57" s="303">
        <f t="shared" si="9"/>
        <v>0.18779774586671519</v>
      </c>
      <c r="E57" s="303">
        <f t="shared" si="9"/>
        <v>0.18662475247815877</v>
      </c>
      <c r="F57" s="303">
        <f t="shared" si="9"/>
        <v>0.18331488440060661</v>
      </c>
      <c r="G57" s="303">
        <f t="shared" si="9"/>
        <v>0.18306162759364314</v>
      </c>
      <c r="H57" s="303">
        <f t="shared" si="9"/>
        <v>0.18228595386450222</v>
      </c>
      <c r="I57" s="303">
        <f t="shared" si="9"/>
        <v>0.18235788282488208</v>
      </c>
      <c r="J57" s="303">
        <f t="shared" si="9"/>
        <v>0.18204447959112208</v>
      </c>
      <c r="K57" s="303">
        <f t="shared" si="9"/>
        <v>0.18263838489895917</v>
      </c>
      <c r="L57" s="303">
        <f t="shared" si="9"/>
        <v>0.18510671609869858</v>
      </c>
      <c r="M57" s="303">
        <f t="shared" si="9"/>
        <v>0.18456122254647403</v>
      </c>
      <c r="N57" s="303">
        <f t="shared" si="9"/>
        <v>0.1847107786184132</v>
      </c>
      <c r="O57" s="303">
        <f t="shared" si="9"/>
        <v>0.18596133001234286</v>
      </c>
      <c r="P57" s="303">
        <f t="shared" si="9"/>
        <v>0.18255603641443902</v>
      </c>
      <c r="Q57" s="303">
        <f t="shared" si="9"/>
        <v>0.18163392046691951</v>
      </c>
      <c r="R57" s="303">
        <f t="shared" si="9"/>
        <v>0.18169648546111666</v>
      </c>
      <c r="S57" s="303">
        <f t="shared" si="9"/>
        <v>0.18364237003068187</v>
      </c>
      <c r="T57" s="303">
        <f t="shared" si="9"/>
        <v>0.18476659313755681</v>
      </c>
      <c r="U57" s="303">
        <f t="shared" si="9"/>
        <v>0.1835589216695688</v>
      </c>
      <c r="V57" s="303">
        <f t="shared" si="9"/>
        <v>0.18218249825212962</v>
      </c>
      <c r="W57" s="303">
        <f t="shared" si="9"/>
        <v>0.18212220106931823</v>
      </c>
      <c r="DA57" s="175"/>
    </row>
    <row r="58" spans="1:105" ht="12" customHeight="1" x14ac:dyDescent="0.3">
      <c r="A58" s="62" t="s">
        <v>2406</v>
      </c>
      <c r="B58" s="304">
        <f t="shared" ref="B58:W58" si="10">IF(B$17=0,0,B$17/B$5)</f>
        <v>0.11008075211940976</v>
      </c>
      <c r="C58" s="304">
        <f t="shared" si="10"/>
        <v>0.12458120552619142</v>
      </c>
      <c r="D58" s="304">
        <f t="shared" si="10"/>
        <v>0.14655386045176091</v>
      </c>
      <c r="E58" s="304">
        <f t="shared" si="10"/>
        <v>0.14115470469069522</v>
      </c>
      <c r="F58" s="304">
        <f t="shared" si="10"/>
        <v>0.11945587633818235</v>
      </c>
      <c r="G58" s="304">
        <f t="shared" si="10"/>
        <v>0.11691656001251308</v>
      </c>
      <c r="H58" s="304">
        <f t="shared" si="10"/>
        <v>0.10639561842793234</v>
      </c>
      <c r="I58" s="304">
        <f t="shared" si="10"/>
        <v>0.10768534309909172</v>
      </c>
      <c r="J58" s="304">
        <f t="shared" si="10"/>
        <v>0.10072406170425514</v>
      </c>
      <c r="K58" s="304">
        <f t="shared" si="10"/>
        <v>0.11281149318396763</v>
      </c>
      <c r="L58" s="304">
        <f t="shared" si="10"/>
        <v>0.13361612918235041</v>
      </c>
      <c r="M58" s="304">
        <f t="shared" si="10"/>
        <v>0.13006903768581091</v>
      </c>
      <c r="N58" s="304">
        <f t="shared" si="10"/>
        <v>0.1311122871079182</v>
      </c>
      <c r="O58" s="304">
        <f t="shared" si="10"/>
        <v>0.13850236602248783</v>
      </c>
      <c r="P58" s="304">
        <f t="shared" si="10"/>
        <v>0.11390438129314417</v>
      </c>
      <c r="Q58" s="304">
        <f t="shared" si="10"/>
        <v>8.8696678660005482E-2</v>
      </c>
      <c r="R58" s="304">
        <f t="shared" si="10"/>
        <v>8.6062526457421282E-2</v>
      </c>
      <c r="S58" s="304">
        <f t="shared" si="10"/>
        <v>6.0060346034047467E-2</v>
      </c>
      <c r="T58" s="304">
        <f t="shared" si="10"/>
        <v>5.2909846374179122E-2</v>
      </c>
      <c r="U58" s="304">
        <f t="shared" si="10"/>
        <v>6.0493278077714339E-2</v>
      </c>
      <c r="V58" s="304">
        <f t="shared" si="10"/>
        <v>7.2312744430422057E-2</v>
      </c>
      <c r="W58" s="304">
        <f t="shared" si="10"/>
        <v>7.3835162492152578E-2</v>
      </c>
      <c r="DA58" s="72"/>
    </row>
    <row r="59" spans="1:105" ht="12" customHeight="1" x14ac:dyDescent="0.3">
      <c r="A59" s="62" t="s">
        <v>2413</v>
      </c>
      <c r="B59" s="304">
        <f t="shared" ref="B59:W59" si="11">IF(B$23=0,0,B$23/B$5)</f>
        <v>7.2427683389966496E-2</v>
      </c>
      <c r="C59" s="304">
        <f t="shared" si="11"/>
        <v>5.9039575629221665E-2</v>
      </c>
      <c r="D59" s="304">
        <f t="shared" si="11"/>
        <v>4.1243885414954301E-2</v>
      </c>
      <c r="E59" s="304">
        <f t="shared" si="11"/>
        <v>4.5470047787463545E-2</v>
      </c>
      <c r="F59" s="304">
        <f t="shared" si="11"/>
        <v>6.3859008062424255E-2</v>
      </c>
      <c r="G59" s="304">
        <f t="shared" si="11"/>
        <v>6.6145067581130076E-2</v>
      </c>
      <c r="H59" s="304">
        <f t="shared" si="11"/>
        <v>7.5890335436569881E-2</v>
      </c>
      <c r="I59" s="304">
        <f t="shared" si="11"/>
        <v>7.4672539725790368E-2</v>
      </c>
      <c r="J59" s="304">
        <f t="shared" si="11"/>
        <v>8.1320417886866933E-2</v>
      </c>
      <c r="K59" s="304">
        <f t="shared" si="11"/>
        <v>6.982689171499154E-2</v>
      </c>
      <c r="L59" s="304">
        <f t="shared" si="11"/>
        <v>5.1490586916348162E-2</v>
      </c>
      <c r="M59" s="304">
        <f t="shared" si="11"/>
        <v>5.4492184860663144E-2</v>
      </c>
      <c r="N59" s="304">
        <f t="shared" si="11"/>
        <v>5.3598491510495033E-2</v>
      </c>
      <c r="O59" s="304">
        <f t="shared" si="11"/>
        <v>4.7458963989855024E-2</v>
      </c>
      <c r="P59" s="304">
        <f t="shared" si="11"/>
        <v>6.8651655121294827E-2</v>
      </c>
      <c r="Q59" s="304">
        <f t="shared" si="11"/>
        <v>9.2937241806914025E-2</v>
      </c>
      <c r="R59" s="304">
        <f t="shared" si="11"/>
        <v>9.5633959003695382E-2</v>
      </c>
      <c r="S59" s="304">
        <f t="shared" si="11"/>
        <v>0.12358202399663441</v>
      </c>
      <c r="T59" s="304">
        <f t="shared" si="11"/>
        <v>0.13185674676337766</v>
      </c>
      <c r="U59" s="304">
        <f t="shared" si="11"/>
        <v>0.12306564359185448</v>
      </c>
      <c r="V59" s="304">
        <f t="shared" si="11"/>
        <v>0.10986975382170758</v>
      </c>
      <c r="W59" s="304">
        <f t="shared" si="11"/>
        <v>0.10828703857716564</v>
      </c>
      <c r="DA59" s="72"/>
    </row>
    <row r="60" spans="1:105" ht="12" customHeight="1" x14ac:dyDescent="0.3">
      <c r="A60" s="203" t="s">
        <v>2415</v>
      </c>
      <c r="B60" s="303">
        <f t="shared" ref="B60:W60" si="12">IF(B$24=0,0,B$24/B$5)</f>
        <v>7.7010011743545936E-2</v>
      </c>
      <c r="C60" s="303">
        <f t="shared" si="12"/>
        <v>7.7897957681903121E-2</v>
      </c>
      <c r="D60" s="303">
        <f t="shared" si="12"/>
        <v>7.9165387365412399E-2</v>
      </c>
      <c r="E60" s="303">
        <f t="shared" si="12"/>
        <v>7.8916719007454936E-2</v>
      </c>
      <c r="F60" s="303">
        <f t="shared" si="12"/>
        <v>7.7672715310997842E-2</v>
      </c>
      <c r="G60" s="303">
        <f t="shared" si="12"/>
        <v>7.7500988426754486E-2</v>
      </c>
      <c r="H60" s="303">
        <f t="shared" si="12"/>
        <v>7.6727351718220413E-2</v>
      </c>
      <c r="I60" s="303">
        <f t="shared" si="12"/>
        <v>7.6827750261072789E-2</v>
      </c>
      <c r="J60" s="303">
        <f t="shared" si="12"/>
        <v>7.6266391092601554E-2</v>
      </c>
      <c r="K60" s="303">
        <f t="shared" si="12"/>
        <v>7.719151373786505E-2</v>
      </c>
      <c r="L60" s="303">
        <f t="shared" si="12"/>
        <v>7.8513845182605208E-2</v>
      </c>
      <c r="M60" s="303">
        <f t="shared" si="12"/>
        <v>7.8313502596324039E-2</v>
      </c>
      <c r="N60" s="303">
        <f t="shared" si="12"/>
        <v>7.83695273257351E-2</v>
      </c>
      <c r="O60" s="303">
        <f t="shared" si="12"/>
        <v>7.876516210852437E-2</v>
      </c>
      <c r="P60" s="303">
        <f t="shared" si="12"/>
        <v>7.7203191047273745E-2</v>
      </c>
      <c r="Q60" s="303">
        <f t="shared" si="12"/>
        <v>7.4943400294141732E-2</v>
      </c>
      <c r="R60" s="303">
        <f t="shared" si="12"/>
        <v>7.4717489340469498E-2</v>
      </c>
      <c r="S60" s="303">
        <f t="shared" si="12"/>
        <v>7.1435099611050296E-2</v>
      </c>
      <c r="T60" s="303">
        <f t="shared" si="12"/>
        <v>7.0305395375819521E-2</v>
      </c>
      <c r="U60" s="303">
        <f t="shared" si="12"/>
        <v>7.1515443999523864E-2</v>
      </c>
      <c r="V60" s="303">
        <f t="shared" si="12"/>
        <v>7.2784424921068486E-2</v>
      </c>
      <c r="W60" s="303">
        <f t="shared" si="12"/>
        <v>7.3085897773084219E-2</v>
      </c>
      <c r="DA60" s="175"/>
    </row>
    <row r="61" spans="1:105" ht="12" customHeight="1" x14ac:dyDescent="0.3">
      <c r="A61" s="62" t="s">
        <v>2416</v>
      </c>
      <c r="B61" s="304">
        <f t="shared" ref="B61:W61" si="13">IF(B$25=0,0,B$25/B$5)</f>
        <v>5.4662495009277522E-2</v>
      </c>
      <c r="C61" s="304">
        <f t="shared" si="13"/>
        <v>5.632972040934419E-2</v>
      </c>
      <c r="D61" s="304">
        <f t="shared" si="13"/>
        <v>5.9287742302638349E-2</v>
      </c>
      <c r="E61" s="304">
        <f t="shared" si="13"/>
        <v>5.8605470710677947E-2</v>
      </c>
      <c r="F61" s="304">
        <f t="shared" si="13"/>
        <v>5.58680513366797E-2</v>
      </c>
      <c r="G61" s="304">
        <f t="shared" si="13"/>
        <v>5.5543959206615583E-2</v>
      </c>
      <c r="H61" s="304">
        <f t="shared" si="13"/>
        <v>5.4180380859926297E-2</v>
      </c>
      <c r="I61" s="304">
        <f t="shared" si="13"/>
        <v>5.4349750180848512E-2</v>
      </c>
      <c r="J61" s="304">
        <f t="shared" si="13"/>
        <v>5.3426198409861327E-2</v>
      </c>
      <c r="K61" s="304">
        <f t="shared" si="13"/>
        <v>5.4975110621692434E-2</v>
      </c>
      <c r="L61" s="304">
        <f t="shared" si="13"/>
        <v>5.7620345886422876E-2</v>
      </c>
      <c r="M61" s="304">
        <f t="shared" si="13"/>
        <v>5.7177543823848286E-2</v>
      </c>
      <c r="N61" s="304">
        <f t="shared" si="13"/>
        <v>5.7307650858605397E-2</v>
      </c>
      <c r="O61" s="304">
        <f t="shared" si="13"/>
        <v>5.8237396867509367E-2</v>
      </c>
      <c r="P61" s="304">
        <f t="shared" si="13"/>
        <v>5.5045769556622832E-2</v>
      </c>
      <c r="Q61" s="304">
        <f t="shared" si="13"/>
        <v>5.1479813557639982E-2</v>
      </c>
      <c r="R61" s="304">
        <f t="shared" si="13"/>
        <v>5.1154405061635898E-2</v>
      </c>
      <c r="S61" s="304">
        <f t="shared" si="13"/>
        <v>4.6809302976013836E-2</v>
      </c>
      <c r="T61" s="304">
        <f t="shared" si="13"/>
        <v>4.5398938451742921E-2</v>
      </c>
      <c r="U61" s="304">
        <f t="shared" si="13"/>
        <v>4.6916219989338738E-2</v>
      </c>
      <c r="V61" s="304">
        <f t="shared" si="13"/>
        <v>4.8604132818478557E-2</v>
      </c>
      <c r="W61" s="304">
        <f t="shared" si="13"/>
        <v>4.8978246430735783E-2</v>
      </c>
      <c r="DA61" s="72"/>
    </row>
    <row r="62" spans="1:105" ht="12" customHeight="1" x14ac:dyDescent="0.3">
      <c r="A62" s="62" t="s">
        <v>2418</v>
      </c>
      <c r="B62" s="304">
        <f t="shared" ref="B62:W62" si="14">IF(B$26=0,0,B$26/B$5)</f>
        <v>2.2347516734268408E-2</v>
      </c>
      <c r="C62" s="304">
        <f t="shared" si="14"/>
        <v>2.1568237272558924E-2</v>
      </c>
      <c r="D62" s="304">
        <f t="shared" si="14"/>
        <v>1.9877645062774046E-2</v>
      </c>
      <c r="E62" s="304">
        <f t="shared" si="14"/>
        <v>2.0311248296776985E-2</v>
      </c>
      <c r="F62" s="304">
        <f t="shared" si="14"/>
        <v>2.1804663974318145E-2</v>
      </c>
      <c r="G62" s="304">
        <f t="shared" si="14"/>
        <v>2.1957029220138913E-2</v>
      </c>
      <c r="H62" s="304">
        <f t="shared" si="14"/>
        <v>2.2546970858294119E-2</v>
      </c>
      <c r="I62" s="304">
        <f t="shared" si="14"/>
        <v>2.2478000080224277E-2</v>
      </c>
      <c r="J62" s="304">
        <f t="shared" si="14"/>
        <v>2.2840192682740217E-2</v>
      </c>
      <c r="K62" s="304">
        <f t="shared" si="14"/>
        <v>2.2216403116172612E-2</v>
      </c>
      <c r="L62" s="304">
        <f t="shared" si="14"/>
        <v>2.0893499296182338E-2</v>
      </c>
      <c r="M62" s="304">
        <f t="shared" si="14"/>
        <v>2.113595877247575E-2</v>
      </c>
      <c r="N62" s="304">
        <f t="shared" si="14"/>
        <v>2.1061876467129707E-2</v>
      </c>
      <c r="O62" s="304">
        <f t="shared" si="14"/>
        <v>2.0527765241015E-2</v>
      </c>
      <c r="P62" s="304">
        <f t="shared" si="14"/>
        <v>2.2157421490650912E-2</v>
      </c>
      <c r="Q62" s="304">
        <f t="shared" si="14"/>
        <v>2.3463586736501757E-2</v>
      </c>
      <c r="R62" s="304">
        <f t="shared" si="14"/>
        <v>2.35630842788336E-2</v>
      </c>
      <c r="S62" s="304">
        <f t="shared" si="14"/>
        <v>2.462579663503647E-2</v>
      </c>
      <c r="T62" s="304">
        <f t="shared" si="14"/>
        <v>2.49064569240766E-2</v>
      </c>
      <c r="U62" s="304">
        <f t="shared" si="14"/>
        <v>2.4599224010185116E-2</v>
      </c>
      <c r="V62" s="304">
        <f t="shared" si="14"/>
        <v>2.4180292102589939E-2</v>
      </c>
      <c r="W62" s="304">
        <f t="shared" si="14"/>
        <v>2.4107651342348442E-2</v>
      </c>
      <c r="DA62" s="72"/>
    </row>
    <row r="63" spans="1:105" ht="12" customHeight="1" x14ac:dyDescent="0.3">
      <c r="A63" s="203" t="s">
        <v>2420</v>
      </c>
      <c r="B63" s="303">
        <f t="shared" ref="B63:W63" si="15">IF(B$27=0,0,B$27/B$5)</f>
        <v>0.22347971695025659</v>
      </c>
      <c r="C63" s="303">
        <f t="shared" si="15"/>
        <v>0.22484177284336287</v>
      </c>
      <c r="D63" s="303">
        <f t="shared" si="15"/>
        <v>0.22995642351026366</v>
      </c>
      <c r="E63" s="303">
        <f t="shared" si="15"/>
        <v>0.22852010507529644</v>
      </c>
      <c r="F63" s="303">
        <f t="shared" si="15"/>
        <v>0.22446720538849801</v>
      </c>
      <c r="G63" s="303">
        <f t="shared" si="15"/>
        <v>0.22415709501262432</v>
      </c>
      <c r="H63" s="303">
        <f t="shared" si="15"/>
        <v>0.22320729044632925</v>
      </c>
      <c r="I63" s="303">
        <f t="shared" si="15"/>
        <v>0.22329536672434544</v>
      </c>
      <c r="J63" s="303">
        <f t="shared" si="15"/>
        <v>0.22291160766259849</v>
      </c>
      <c r="K63" s="303">
        <f t="shared" si="15"/>
        <v>0.22363883865178683</v>
      </c>
      <c r="L63" s="303">
        <f t="shared" si="15"/>
        <v>0.22666128501881455</v>
      </c>
      <c r="M63" s="303">
        <f t="shared" si="15"/>
        <v>0.22599333373037642</v>
      </c>
      <c r="N63" s="303">
        <f t="shared" si="15"/>
        <v>0.22617646361438354</v>
      </c>
      <c r="O63" s="303">
        <f t="shared" si="15"/>
        <v>0.2277077510355219</v>
      </c>
      <c r="P63" s="303">
        <f t="shared" si="15"/>
        <v>0.22353800377278249</v>
      </c>
      <c r="Q63" s="303">
        <f t="shared" si="15"/>
        <v>0.22240888220439128</v>
      </c>
      <c r="R63" s="303">
        <f t="shared" si="15"/>
        <v>0.22248549240136739</v>
      </c>
      <c r="S63" s="303">
        <f t="shared" si="15"/>
        <v>0.22486820820083503</v>
      </c>
      <c r="T63" s="303">
        <f t="shared" si="15"/>
        <v>0.22624480792353899</v>
      </c>
      <c r="U63" s="303">
        <f t="shared" si="15"/>
        <v>0.22476602653416594</v>
      </c>
      <c r="V63" s="303">
        <f t="shared" si="15"/>
        <v>0.22308061010464858</v>
      </c>
      <c r="W63" s="303">
        <f t="shared" si="15"/>
        <v>0.22300677681957337</v>
      </c>
      <c r="DA63" s="175"/>
    </row>
    <row r="64" spans="1:105" ht="12" customHeight="1" x14ac:dyDescent="0.3">
      <c r="A64" s="62" t="s">
        <v>2421</v>
      </c>
      <c r="B64" s="304">
        <f t="shared" ref="B64:W64" si="16">IF(B$28=0,0,B$28/B$5)</f>
        <v>0.13479275769723648</v>
      </c>
      <c r="C64" s="304">
        <f t="shared" si="16"/>
        <v>0.15254841493003021</v>
      </c>
      <c r="D64" s="304">
        <f t="shared" si="16"/>
        <v>0.17945370667562571</v>
      </c>
      <c r="E64" s="304">
        <f t="shared" si="16"/>
        <v>0.17284249553962683</v>
      </c>
      <c r="F64" s="304">
        <f t="shared" si="16"/>
        <v>0.14627250163859071</v>
      </c>
      <c r="G64" s="304">
        <f t="shared" si="16"/>
        <v>0.14316313470919972</v>
      </c>
      <c r="H64" s="304">
        <f t="shared" si="16"/>
        <v>0.13028034909542738</v>
      </c>
      <c r="I64" s="304">
        <f t="shared" si="16"/>
        <v>0.13185960379480621</v>
      </c>
      <c r="J64" s="304">
        <f t="shared" si="16"/>
        <v>0.12333558576031248</v>
      </c>
      <c r="K64" s="304">
        <f t="shared" si="16"/>
        <v>0.13813652226608286</v>
      </c>
      <c r="L64" s="304">
        <f t="shared" si="16"/>
        <v>0.16361158675389845</v>
      </c>
      <c r="M64" s="304">
        <f t="shared" si="16"/>
        <v>0.15926820941119704</v>
      </c>
      <c r="N64" s="304">
        <f t="shared" si="16"/>
        <v>0.16054565768316514</v>
      </c>
      <c r="O64" s="304">
        <f t="shared" si="16"/>
        <v>0.16959473390508717</v>
      </c>
      <c r="P64" s="304">
        <f t="shared" si="16"/>
        <v>0.13947475260385006</v>
      </c>
      <c r="Q64" s="304">
        <f t="shared" si="16"/>
        <v>0.10860817795102713</v>
      </c>
      <c r="R64" s="304">
        <f t="shared" si="16"/>
        <v>0.10538268545806689</v>
      </c>
      <c r="S64" s="304">
        <f t="shared" si="16"/>
        <v>7.354328085801734E-2</v>
      </c>
      <c r="T64" s="304">
        <f t="shared" si="16"/>
        <v>6.4787566988790762E-2</v>
      </c>
      <c r="U64" s="304">
        <f t="shared" si="16"/>
        <v>7.4073401727813473E-2</v>
      </c>
      <c r="V64" s="304">
        <f t="shared" si="16"/>
        <v>8.8546217669904573E-2</v>
      </c>
      <c r="W64" s="304">
        <f t="shared" si="16"/>
        <v>9.0410403051615393E-2</v>
      </c>
      <c r="DA64" s="72"/>
    </row>
    <row r="65" spans="1:105" ht="12" customHeight="1" x14ac:dyDescent="0.3">
      <c r="A65" s="62" t="s">
        <v>2428</v>
      </c>
      <c r="B65" s="304">
        <f t="shared" ref="B65:W65" si="17">IF(B$34=0,0,B$34/B$5)</f>
        <v>8.8686959253020142E-2</v>
      </c>
      <c r="C65" s="304">
        <f t="shared" si="17"/>
        <v>7.2293357913332648E-2</v>
      </c>
      <c r="D65" s="304">
        <f t="shared" si="17"/>
        <v>5.0502716834637931E-2</v>
      </c>
      <c r="E65" s="304">
        <f t="shared" si="17"/>
        <v>5.5677609535669616E-2</v>
      </c>
      <c r="F65" s="304">
        <f t="shared" si="17"/>
        <v>7.8194703749907293E-2</v>
      </c>
      <c r="G65" s="304">
        <f t="shared" si="17"/>
        <v>8.0993960303424609E-2</v>
      </c>
      <c r="H65" s="304">
        <f t="shared" si="17"/>
        <v>9.292694135090189E-2</v>
      </c>
      <c r="I65" s="304">
        <f t="shared" si="17"/>
        <v>9.1435762929539255E-2</v>
      </c>
      <c r="J65" s="304">
        <f t="shared" si="17"/>
        <v>9.9576021902286038E-2</v>
      </c>
      <c r="K65" s="304">
        <f t="shared" si="17"/>
        <v>8.550231638570395E-2</v>
      </c>
      <c r="L65" s="304">
        <f t="shared" si="17"/>
        <v>6.3049698264916118E-2</v>
      </c>
      <c r="M65" s="304">
        <f t="shared" si="17"/>
        <v>6.6725124319179374E-2</v>
      </c>
      <c r="N65" s="304">
        <f t="shared" si="17"/>
        <v>6.5630805931218422E-2</v>
      </c>
      <c r="O65" s="304">
        <f t="shared" si="17"/>
        <v>5.8113017130434742E-2</v>
      </c>
      <c r="P65" s="304">
        <f t="shared" si="17"/>
        <v>8.4063251168932429E-2</v>
      </c>
      <c r="Q65" s="304">
        <f t="shared" si="17"/>
        <v>0.11380070425336417</v>
      </c>
      <c r="R65" s="304">
        <f t="shared" si="17"/>
        <v>0.11710280694330048</v>
      </c>
      <c r="S65" s="304">
        <f t="shared" si="17"/>
        <v>0.15132492734281769</v>
      </c>
      <c r="T65" s="304">
        <f t="shared" si="17"/>
        <v>0.16145724093474823</v>
      </c>
      <c r="U65" s="304">
        <f t="shared" si="17"/>
        <v>0.15069262480635245</v>
      </c>
      <c r="V65" s="304">
        <f t="shared" si="17"/>
        <v>0.13453439243474399</v>
      </c>
      <c r="W65" s="304">
        <f t="shared" si="17"/>
        <v>0.13259637376795796</v>
      </c>
      <c r="DA65" s="72"/>
    </row>
    <row r="66" spans="1:105" ht="12" customHeight="1" x14ac:dyDescent="0.3">
      <c r="A66" s="203" t="s">
        <v>2430</v>
      </c>
      <c r="B66" s="303">
        <f t="shared" ref="B66:W66" si="18">IF(B$35=0,0,B$35/B$5)</f>
        <v>0.19545101918115443</v>
      </c>
      <c r="C66" s="303">
        <f t="shared" si="18"/>
        <v>0.20190539535512186</v>
      </c>
      <c r="D66" s="303">
        <f t="shared" si="18"/>
        <v>0.21198903665179528</v>
      </c>
      <c r="E66" s="303">
        <f t="shared" si="18"/>
        <v>0.20954950881860038</v>
      </c>
      <c r="F66" s="303">
        <f t="shared" si="18"/>
        <v>0.19976160201918722</v>
      </c>
      <c r="G66" s="303">
        <f t="shared" si="18"/>
        <v>0.19860277937271131</v>
      </c>
      <c r="H66" s="303">
        <f t="shared" si="18"/>
        <v>0.19372717357483216</v>
      </c>
      <c r="I66" s="303">
        <f t="shared" si="18"/>
        <v>0.1943327699053079</v>
      </c>
      <c r="J66" s="303">
        <f t="shared" si="18"/>
        <v>0.19103052153784195</v>
      </c>
      <c r="K66" s="303">
        <f t="shared" si="18"/>
        <v>0.19664937035480767</v>
      </c>
      <c r="L66" s="303">
        <f t="shared" si="18"/>
        <v>0.20609048329641927</v>
      </c>
      <c r="M66" s="303">
        <f t="shared" si="18"/>
        <v>0.20449564800203054</v>
      </c>
      <c r="N66" s="303">
        <f t="shared" si="18"/>
        <v>0.20495854247200065</v>
      </c>
      <c r="O66" s="303">
        <f t="shared" si="18"/>
        <v>0.20828055836442966</v>
      </c>
      <c r="P66" s="303">
        <f t="shared" si="18"/>
        <v>0.19713903384615397</v>
      </c>
      <c r="Q66" s="303">
        <f t="shared" si="18"/>
        <v>0.18483423825077286</v>
      </c>
      <c r="R66" s="303">
        <f t="shared" si="18"/>
        <v>0.18344652720302493</v>
      </c>
      <c r="S66" s="303">
        <f t="shared" si="18"/>
        <v>0.16841481184666743</v>
      </c>
      <c r="T66" s="303">
        <f t="shared" si="18"/>
        <v>0.16330252141980864</v>
      </c>
      <c r="U66" s="303">
        <f t="shared" si="18"/>
        <v>0.16884727625124146</v>
      </c>
      <c r="V66" s="303">
        <f t="shared" si="18"/>
        <v>0.17625374247339079</v>
      </c>
      <c r="W66" s="303">
        <f t="shared" si="18"/>
        <v>0.17743655042829434</v>
      </c>
      <c r="DA66" s="175"/>
    </row>
    <row r="67" spans="1:105" ht="12" customHeight="1" x14ac:dyDescent="0.3">
      <c r="A67" s="203" t="s">
        <v>2442</v>
      </c>
      <c r="B67" s="303">
        <f t="shared" ref="B67:W67" si="19">IF(B$46=0,0,B$46/B$5)</f>
        <v>0.11943870883557865</v>
      </c>
      <c r="C67" s="303">
        <f t="shared" si="19"/>
        <v>0.11527376586516171</v>
      </c>
      <c r="D67" s="303">
        <f t="shared" si="19"/>
        <v>0.10623821381232185</v>
      </c>
      <c r="E67" s="303">
        <f t="shared" si="19"/>
        <v>0.10855565297265712</v>
      </c>
      <c r="F67" s="303">
        <f t="shared" si="19"/>
        <v>0.11653737382340407</v>
      </c>
      <c r="G67" s="303">
        <f t="shared" si="19"/>
        <v>0.11735170628139675</v>
      </c>
      <c r="H67" s="303">
        <f t="shared" si="19"/>
        <v>0.12050471287212705</v>
      </c>
      <c r="I67" s="303">
        <f t="shared" si="19"/>
        <v>0.12013609112421651</v>
      </c>
      <c r="J67" s="303">
        <f t="shared" si="19"/>
        <v>0.12207186847740961</v>
      </c>
      <c r="K67" s="303">
        <f t="shared" si="19"/>
        <v>0.11873795798964201</v>
      </c>
      <c r="L67" s="303">
        <f t="shared" si="19"/>
        <v>0.11166755611671252</v>
      </c>
      <c r="M67" s="303">
        <f t="shared" si="19"/>
        <v>0.11296340688786473</v>
      </c>
      <c r="N67" s="303">
        <f t="shared" si="19"/>
        <v>0.11256746603218441</v>
      </c>
      <c r="O67" s="303">
        <f t="shared" si="19"/>
        <v>0.1097128510885963</v>
      </c>
      <c r="P67" s="303">
        <f t="shared" si="19"/>
        <v>0.11842272434283005</v>
      </c>
      <c r="Q67" s="303">
        <f t="shared" si="19"/>
        <v>0.12540366510440937</v>
      </c>
      <c r="R67" s="303">
        <f t="shared" si="19"/>
        <v>0.12593544043004121</v>
      </c>
      <c r="S67" s="303">
        <f t="shared" si="19"/>
        <v>0.13161522101585674</v>
      </c>
      <c r="T67" s="303">
        <f t="shared" si="19"/>
        <v>0.13311524014294698</v>
      </c>
      <c r="U67" s="303">
        <f t="shared" si="19"/>
        <v>0.13147320076186805</v>
      </c>
      <c r="V67" s="303">
        <f t="shared" si="19"/>
        <v>0.12923417408484739</v>
      </c>
      <c r="W67" s="303">
        <f t="shared" si="19"/>
        <v>0.12884593772215674</v>
      </c>
      <c r="DA67" s="175"/>
    </row>
    <row r="68" spans="1:105" ht="12" customHeight="1" x14ac:dyDescent="0.3">
      <c r="A68" s="41" t="s">
        <v>2444</v>
      </c>
      <c r="B68" s="237">
        <f t="shared" ref="B68:W68" si="20">IF(B$47=0,0,B$47/B$5)</f>
        <v>7.445097689851439E-2</v>
      </c>
      <c r="C68" s="237">
        <f t="shared" si="20"/>
        <v>7.1854799529408653E-2</v>
      </c>
      <c r="D68" s="237">
        <f t="shared" si="20"/>
        <v>6.6222574568928133E-2</v>
      </c>
      <c r="E68" s="237">
        <f t="shared" si="20"/>
        <v>6.7667128106653943E-2</v>
      </c>
      <c r="F68" s="237">
        <f t="shared" si="20"/>
        <v>7.2642457465642601E-2</v>
      </c>
      <c r="G68" s="237">
        <f t="shared" si="20"/>
        <v>7.3150063815449903E-2</v>
      </c>
      <c r="H68" s="237">
        <f t="shared" si="20"/>
        <v>7.5115460319948923E-2</v>
      </c>
      <c r="I68" s="237">
        <f t="shared" si="20"/>
        <v>7.4885683478709303E-2</v>
      </c>
      <c r="J68" s="237">
        <f t="shared" si="20"/>
        <v>7.6092331778982294E-2</v>
      </c>
      <c r="K68" s="237">
        <f t="shared" si="20"/>
        <v>7.4014170560342554E-2</v>
      </c>
      <c r="L68" s="237">
        <f t="shared" si="20"/>
        <v>6.9606903170761708E-2</v>
      </c>
      <c r="M68" s="237">
        <f t="shared" si="20"/>
        <v>7.0414659356068277E-2</v>
      </c>
      <c r="N68" s="237">
        <f t="shared" si="20"/>
        <v>7.0167853410267197E-2</v>
      </c>
      <c r="O68" s="237">
        <f t="shared" si="20"/>
        <v>6.8388456485340574E-2</v>
      </c>
      <c r="P68" s="237">
        <f t="shared" si="20"/>
        <v>7.3817672681344704E-2</v>
      </c>
      <c r="Q68" s="237">
        <f t="shared" si="20"/>
        <v>7.8169175342728256E-2</v>
      </c>
      <c r="R68" s="237">
        <f t="shared" si="20"/>
        <v>7.8500652406318441E-2</v>
      </c>
      <c r="S68" s="237">
        <f t="shared" si="20"/>
        <v>8.2041089315807364E-2</v>
      </c>
      <c r="T68" s="237">
        <f t="shared" si="20"/>
        <v>8.2976111893220364E-2</v>
      </c>
      <c r="U68" s="237">
        <f t="shared" si="20"/>
        <v>8.1952562348696634E-2</v>
      </c>
      <c r="V68" s="237">
        <f t="shared" si="20"/>
        <v>8.0556886482545859E-2</v>
      </c>
      <c r="W68" s="237">
        <f t="shared" si="20"/>
        <v>8.03148830587678E-2</v>
      </c>
      <c r="DA68" s="97"/>
    </row>
    <row r="69" spans="1:105" ht="12" customHeight="1" x14ac:dyDescent="0.3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3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3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3">
      <c r="A72" s="35" t="s">
        <v>25</v>
      </c>
      <c r="B72" s="324">
        <f>IF(B$5=0,0,B$5/TRE_fec!B$5)</f>
        <v>0.55587410400755632</v>
      </c>
      <c r="C72" s="324">
        <f>IF(C$5=0,0,C$5/TRE_fec!C$5)</f>
        <v>0.54901071181881644</v>
      </c>
      <c r="D72" s="324">
        <f>IF(D$5=0,0,D$5/TRE_fec!D$5)</f>
        <v>0.54724499072179456</v>
      </c>
      <c r="E72" s="324">
        <f>IF(E$5=0,0,E$5/TRE_fec!E$5)</f>
        <v>0.54845673866694478</v>
      </c>
      <c r="F72" s="324">
        <f>IF(F$5=0,0,F$5/TRE_fec!F$5)</f>
        <v>0.55356396197786384</v>
      </c>
      <c r="G72" s="324">
        <f>IF(G$5=0,0,G$5/TRE_fec!G$5)</f>
        <v>0.55418403914948688</v>
      </c>
      <c r="H72" s="324">
        <f>IF(H$5=0,0,H$5/TRE_fec!H$5)</f>
        <v>0.5567971949170103</v>
      </c>
      <c r="I72" s="324">
        <f>IF(I$5=0,0,I$5/TRE_fec!I$5)</f>
        <v>0.55647320985696291</v>
      </c>
      <c r="J72" s="324">
        <f>IF(J$5=0,0,J$5/TRE_fec!J$5)</f>
        <v>0.55823325174701521</v>
      </c>
      <c r="K72" s="324">
        <f>IF(K$5=0,0,K$5/TRE_fec!K$5)</f>
        <v>0.55440799950532194</v>
      </c>
      <c r="L72" s="324">
        <f>IF(L$5=0,0,L$5/TRE_fec!L$5)</f>
        <v>0.54909799597507281</v>
      </c>
      <c r="M72" s="324">
        <f>IF(M$5=0,0,M$5/TRE_fec!M$5)</f>
        <v>0.55017210370198166</v>
      </c>
      <c r="N72" s="324">
        <f>IF(N$5=0,0,N$5/TRE_fec!N$5)</f>
        <v>0.54994565664498729</v>
      </c>
      <c r="O72" s="324">
        <f>IF(O$5=0,0,O$5/TRE_fec!O$5)</f>
        <v>0.54806790651009352</v>
      </c>
      <c r="P72" s="324">
        <f>IF(P$5=0,0,P$5/TRE_fec!P$5)</f>
        <v>0.55348345251274533</v>
      </c>
      <c r="Q72" s="324">
        <f>IF(Q$5=0,0,Q$5/TRE_fec!Q$5)</f>
        <v>0.55929105904718923</v>
      </c>
      <c r="R72" s="324">
        <f>IF(R$5=0,0,R$5/TRE_fec!R$5)</f>
        <v>0.56052770987659839</v>
      </c>
      <c r="S72" s="324">
        <f>IF(S$5=0,0,S$5/TRE_fec!S$5)</f>
        <v>0.56760874372376302</v>
      </c>
      <c r="T72" s="324">
        <f>IF(T$5=0,0,T$5/TRE_fec!T$5)</f>
        <v>0.56962000545417124</v>
      </c>
      <c r="U72" s="324">
        <f>IF(U$5=0,0,U$5/TRE_fec!U$5)</f>
        <v>0.56762450257115116</v>
      </c>
      <c r="V72" s="324">
        <f>IF(V$5=0,0,V$5/TRE_fec!V$5)</f>
        <v>0.56268929505676302</v>
      </c>
      <c r="W72" s="324">
        <f>IF(W$5=0,0,W$5/TRE_fec!W$5)</f>
        <v>0.56257446634861419</v>
      </c>
      <c r="DA72" s="95"/>
    </row>
    <row r="73" spans="1:105" ht="12" customHeight="1" x14ac:dyDescent="0.3">
      <c r="A73" s="55" t="s">
        <v>92</v>
      </c>
      <c r="B73" s="336">
        <f>IF(B$6=0,0,B$6/TRE_fec!B$6)</f>
        <v>0.4850231608634672</v>
      </c>
      <c r="C73" s="336">
        <f>IF(C$6=0,0,C$6/TRE_fec!C$6)</f>
        <v>0.48502316086346708</v>
      </c>
      <c r="D73" s="336">
        <f>IF(D$6=0,0,D$6/TRE_fec!D$6)</f>
        <v>0.48502316086346725</v>
      </c>
      <c r="E73" s="336">
        <f>IF(E$6=0,0,E$6/TRE_fec!E$6)</f>
        <v>0.48502316086346747</v>
      </c>
      <c r="F73" s="336">
        <f>IF(F$6=0,0,F$6/TRE_fec!F$6)</f>
        <v>0.48502316086346708</v>
      </c>
      <c r="G73" s="336">
        <f>IF(G$6=0,0,G$6/TRE_fec!G$6)</f>
        <v>0.48502316086346731</v>
      </c>
      <c r="H73" s="336">
        <f>IF(H$6=0,0,H$6/TRE_fec!H$6)</f>
        <v>0.48502316086346725</v>
      </c>
      <c r="I73" s="336">
        <f>IF(I$6=0,0,I$6/TRE_fec!I$6)</f>
        <v>0.48502316086346725</v>
      </c>
      <c r="J73" s="336">
        <f>IF(J$6=0,0,J$6/TRE_fec!J$6)</f>
        <v>0.48502316086346725</v>
      </c>
      <c r="K73" s="336">
        <f>IF(K$6=0,0,K$6/TRE_fec!K$6)</f>
        <v>0.48502316086346708</v>
      </c>
      <c r="L73" s="336">
        <f>IF(L$6=0,0,L$6/TRE_fec!L$6)</f>
        <v>0.48502316086346725</v>
      </c>
      <c r="M73" s="336">
        <f>IF(M$6=0,0,M$6/TRE_fec!M$6)</f>
        <v>0.4850231608634672</v>
      </c>
      <c r="N73" s="336">
        <f>IF(N$6=0,0,N$6/TRE_fec!N$6)</f>
        <v>0.48502316086346725</v>
      </c>
      <c r="O73" s="336">
        <f>IF(O$6=0,0,O$6/TRE_fec!O$6)</f>
        <v>0.48502316086346708</v>
      </c>
      <c r="P73" s="336">
        <f>IF(P$6=0,0,P$6/TRE_fec!P$6)</f>
        <v>0.48502316086346725</v>
      </c>
      <c r="Q73" s="336">
        <f>IF(Q$6=0,0,Q$6/TRE_fec!Q$6)</f>
        <v>0.48502316086346697</v>
      </c>
      <c r="R73" s="336">
        <f>IF(R$6=0,0,R$6/TRE_fec!R$6)</f>
        <v>0.48502316086346714</v>
      </c>
      <c r="S73" s="336">
        <f>IF(S$6=0,0,S$6/TRE_fec!S$6)</f>
        <v>0.48502316086346736</v>
      </c>
      <c r="T73" s="336">
        <f>IF(T$6=0,0,T$6/TRE_fec!T$6)</f>
        <v>0.48502316086346742</v>
      </c>
      <c r="U73" s="336">
        <f>IF(U$6=0,0,U$6/TRE_fec!U$6)</f>
        <v>0.48502316086346703</v>
      </c>
      <c r="V73" s="336">
        <f>IF(V$6=0,0,V$6/TRE_fec!V$6)</f>
        <v>0.48502316086346708</v>
      </c>
      <c r="W73" s="336">
        <f>IF(W$6=0,0,W$6/TRE_fec!W$6)</f>
        <v>0.48502316086346736</v>
      </c>
      <c r="DA73" s="67"/>
    </row>
    <row r="74" spans="1:105" ht="12" customHeight="1" x14ac:dyDescent="0.3">
      <c r="A74" s="202" t="s">
        <v>93</v>
      </c>
      <c r="B74" s="337">
        <f>IF(B$7=0,0,B$7/TRE_fec!B$7)</f>
        <v>0.12576738717307032</v>
      </c>
      <c r="C74" s="337">
        <f>IF(C$7=0,0,C$7/TRE_fec!C$7)</f>
        <v>0.12576738717307032</v>
      </c>
      <c r="D74" s="337">
        <f>IF(D$7=0,0,D$7/TRE_fec!D$7)</f>
        <v>0.12576738717307032</v>
      </c>
      <c r="E74" s="337">
        <f>IF(E$7=0,0,E$7/TRE_fec!E$7)</f>
        <v>0.12576738717307034</v>
      </c>
      <c r="F74" s="337">
        <f>IF(F$7=0,0,F$7/TRE_fec!F$7)</f>
        <v>0.12576738717307032</v>
      </c>
      <c r="G74" s="337">
        <f>IF(G$7=0,0,G$7/TRE_fec!G$7)</f>
        <v>0.12576738717307032</v>
      </c>
      <c r="H74" s="337">
        <f>IF(H$7=0,0,H$7/TRE_fec!H$7)</f>
        <v>0.12576738717307032</v>
      </c>
      <c r="I74" s="337">
        <f>IF(I$7=0,0,I$7/TRE_fec!I$7)</f>
        <v>0.12576738717307034</v>
      </c>
      <c r="J74" s="337">
        <f>IF(J$7=0,0,J$7/TRE_fec!J$7)</f>
        <v>0.12576738717307034</v>
      </c>
      <c r="K74" s="337">
        <f>IF(K$7=0,0,K$7/TRE_fec!K$7)</f>
        <v>0.12576738717307032</v>
      </c>
      <c r="L74" s="337">
        <f>IF(L$7=0,0,L$7/TRE_fec!L$7)</f>
        <v>0.12576738717307032</v>
      </c>
      <c r="M74" s="337">
        <f>IF(M$7=0,0,M$7/TRE_fec!M$7)</f>
        <v>0.12576738717307032</v>
      </c>
      <c r="N74" s="337">
        <f>IF(N$7=0,0,N$7/TRE_fec!N$7)</f>
        <v>0.12576738717307029</v>
      </c>
      <c r="O74" s="337">
        <f>IF(O$7=0,0,O$7/TRE_fec!O$7)</f>
        <v>0.12576738717307032</v>
      </c>
      <c r="P74" s="337">
        <f>IF(P$7=0,0,P$7/TRE_fec!P$7)</f>
        <v>0.12576738717307032</v>
      </c>
      <c r="Q74" s="337">
        <f>IF(Q$7=0,0,Q$7/TRE_fec!Q$7)</f>
        <v>0.12576738717307032</v>
      </c>
      <c r="R74" s="337">
        <f>IF(R$7=0,0,R$7/TRE_fec!R$7)</f>
        <v>0.12576738717307032</v>
      </c>
      <c r="S74" s="337">
        <f>IF(S$7=0,0,S$7/TRE_fec!S$7)</f>
        <v>0.12576738717307032</v>
      </c>
      <c r="T74" s="337">
        <f>IF(T$7=0,0,T$7/TRE_fec!T$7)</f>
        <v>0.12576738717307034</v>
      </c>
      <c r="U74" s="337">
        <f>IF(U$7=0,0,U$7/TRE_fec!U$7)</f>
        <v>0.12576738717307032</v>
      </c>
      <c r="V74" s="337">
        <f>IF(V$7=0,0,V$7/TRE_fec!V$7)</f>
        <v>0.12576738717307032</v>
      </c>
      <c r="W74" s="337">
        <f>IF(W$7=0,0,W$7/TRE_fec!W$7)</f>
        <v>0.12576738717307034</v>
      </c>
      <c r="DA74" s="174"/>
    </row>
    <row r="75" spans="1:105" ht="12" customHeight="1" x14ac:dyDescent="0.3">
      <c r="A75" s="202" t="s">
        <v>94</v>
      </c>
      <c r="B75" s="337">
        <f>IF(B$8=0,0,B$8/TRE_fec!B$8)</f>
        <v>0.67975673915000179</v>
      </c>
      <c r="C75" s="337">
        <f>IF(C$8=0,0,C$8/TRE_fec!C$8)</f>
        <v>0.67975673915000179</v>
      </c>
      <c r="D75" s="337">
        <f>IF(D$8=0,0,D$8/TRE_fec!D$8)</f>
        <v>0.67975673915000168</v>
      </c>
      <c r="E75" s="337">
        <f>IF(E$8=0,0,E$8/TRE_fec!E$8)</f>
        <v>0.67975673915000179</v>
      </c>
      <c r="F75" s="337">
        <f>IF(F$8=0,0,F$8/TRE_fec!F$8)</f>
        <v>0.67975673915000179</v>
      </c>
      <c r="G75" s="337">
        <f>IF(G$8=0,0,G$8/TRE_fec!G$8)</f>
        <v>0.6797567391500019</v>
      </c>
      <c r="H75" s="337">
        <f>IF(H$8=0,0,H$8/TRE_fec!H$8)</f>
        <v>0.6797567391500019</v>
      </c>
      <c r="I75" s="337">
        <f>IF(I$8=0,0,I$8/TRE_fec!I$8)</f>
        <v>0.67975673915000168</v>
      </c>
      <c r="J75" s="337">
        <f>IF(J$8=0,0,J$8/TRE_fec!J$8)</f>
        <v>0.6797567391500019</v>
      </c>
      <c r="K75" s="337">
        <f>IF(K$8=0,0,K$8/TRE_fec!K$8)</f>
        <v>0.67975673915000168</v>
      </c>
      <c r="L75" s="337">
        <f>IF(L$8=0,0,L$8/TRE_fec!L$8)</f>
        <v>0.67975673915000168</v>
      </c>
      <c r="M75" s="337">
        <f>IF(M$8=0,0,M$8/TRE_fec!M$8)</f>
        <v>0.6797567391500019</v>
      </c>
      <c r="N75" s="337">
        <f>IF(N$8=0,0,N$8/TRE_fec!N$8)</f>
        <v>0.67975673915000168</v>
      </c>
      <c r="O75" s="337">
        <f>IF(O$8=0,0,O$8/TRE_fec!O$8)</f>
        <v>0.67975673915000179</v>
      </c>
      <c r="P75" s="337">
        <f>IF(P$8=0,0,P$8/TRE_fec!P$8)</f>
        <v>0.67975673915000179</v>
      </c>
      <c r="Q75" s="337">
        <f>IF(Q$8=0,0,Q$8/TRE_fec!Q$8)</f>
        <v>0.6797567391500019</v>
      </c>
      <c r="R75" s="337">
        <f>IF(R$8=0,0,R$8/TRE_fec!R$8)</f>
        <v>0.6797567391500019</v>
      </c>
      <c r="S75" s="337">
        <f>IF(S$8=0,0,S$8/TRE_fec!S$8)</f>
        <v>0.67975673915000179</v>
      </c>
      <c r="T75" s="337">
        <f>IF(T$8=0,0,T$8/TRE_fec!T$8)</f>
        <v>0.6797567391500019</v>
      </c>
      <c r="U75" s="337">
        <f>IF(U$8=0,0,U$8/TRE_fec!U$8)</f>
        <v>0.67975673915000179</v>
      </c>
      <c r="V75" s="337">
        <f>IF(V$8=0,0,V$8/TRE_fec!V$8)</f>
        <v>0.6797567391500019</v>
      </c>
      <c r="W75" s="337">
        <f>IF(W$8=0,0,W$8/TRE_fec!W$8)</f>
        <v>0.67975673915000168</v>
      </c>
      <c r="DA75" s="174"/>
    </row>
    <row r="76" spans="1:105" ht="12" customHeight="1" x14ac:dyDescent="0.3">
      <c r="A76" s="202" t="s">
        <v>95</v>
      </c>
      <c r="B76" s="337">
        <f>IF(B$9=0,0,B$9/TRE_fec!B$9)</f>
        <v>0.48059568193298313</v>
      </c>
      <c r="C76" s="337">
        <f>IF(C$9=0,0,C$9/TRE_fec!C$9)</f>
        <v>0.48059568193298319</v>
      </c>
      <c r="D76" s="337">
        <f>IF(D$9=0,0,D$9/TRE_fec!D$9)</f>
        <v>0.48059568193298324</v>
      </c>
      <c r="E76" s="337">
        <f>IF(E$9=0,0,E$9/TRE_fec!E$9)</f>
        <v>0.48059568193298324</v>
      </c>
      <c r="F76" s="337">
        <f>IF(F$9=0,0,F$9/TRE_fec!F$9)</f>
        <v>0.48059568193298319</v>
      </c>
      <c r="G76" s="337">
        <f>IF(G$9=0,0,G$9/TRE_fec!G$9)</f>
        <v>0.48059568193298302</v>
      </c>
      <c r="H76" s="337">
        <f>IF(H$9=0,0,H$9/TRE_fec!H$9)</f>
        <v>0.48059568193298324</v>
      </c>
      <c r="I76" s="337">
        <f>IF(I$9=0,0,I$9/TRE_fec!I$9)</f>
        <v>0.48059568193298319</v>
      </c>
      <c r="J76" s="337">
        <f>IF(J$9=0,0,J$9/TRE_fec!J$9)</f>
        <v>0.48059568193298308</v>
      </c>
      <c r="K76" s="337">
        <f>IF(K$9=0,0,K$9/TRE_fec!K$9)</f>
        <v>0.4805956819329833</v>
      </c>
      <c r="L76" s="337">
        <f>IF(L$9=0,0,L$9/TRE_fec!L$9)</f>
        <v>0.48059568193298297</v>
      </c>
      <c r="M76" s="337">
        <f>IF(M$9=0,0,M$9/TRE_fec!M$9)</f>
        <v>0.48059568193298313</v>
      </c>
      <c r="N76" s="337">
        <f>IF(N$9=0,0,N$9/TRE_fec!N$9)</f>
        <v>0.48059568193298308</v>
      </c>
      <c r="O76" s="337">
        <f>IF(O$9=0,0,O$9/TRE_fec!O$9)</f>
        <v>0.48059568193298335</v>
      </c>
      <c r="P76" s="337">
        <f>IF(P$9=0,0,P$9/TRE_fec!P$9)</f>
        <v>0.48059568193298319</v>
      </c>
      <c r="Q76" s="337">
        <f>IF(Q$9=0,0,Q$9/TRE_fec!Q$9)</f>
        <v>0.48059568193298313</v>
      </c>
      <c r="R76" s="337">
        <f>IF(R$9=0,0,R$9/TRE_fec!R$9)</f>
        <v>0.48059568193298308</v>
      </c>
      <c r="S76" s="337">
        <f>IF(S$9=0,0,S$9/TRE_fec!S$9)</f>
        <v>0.48059568193298308</v>
      </c>
      <c r="T76" s="337">
        <f>IF(T$9=0,0,T$9/TRE_fec!T$9)</f>
        <v>0.48059568193298308</v>
      </c>
      <c r="U76" s="337">
        <f>IF(U$9=0,0,U$9/TRE_fec!U$9)</f>
        <v>0.48059568193298319</v>
      </c>
      <c r="V76" s="337">
        <f>IF(V$9=0,0,V$9/TRE_fec!V$9)</f>
        <v>0.48059568193298324</v>
      </c>
      <c r="W76" s="337">
        <f>IF(W$9=0,0,W$9/TRE_fec!W$9)</f>
        <v>0.48059568193298302</v>
      </c>
      <c r="DA76" s="174"/>
    </row>
    <row r="77" spans="1:105" ht="12" customHeight="1" x14ac:dyDescent="0.3">
      <c r="A77" s="56" t="s">
        <v>96</v>
      </c>
      <c r="B77" s="338">
        <f>IF(B$10=0,0,B$10/TRE_fec!B$10)</f>
        <v>0.73139566121181832</v>
      </c>
      <c r="C77" s="338">
        <f>IF(C$10=0,0,C$10/TRE_fec!C$10)</f>
        <v>0.71136814616277699</v>
      </c>
      <c r="D77" s="338">
        <f>IF(D$10=0,0,D$10/TRE_fec!D$10)</f>
        <v>0.70460119518001829</v>
      </c>
      <c r="E77" s="338">
        <f>IF(E$10=0,0,E$10/TRE_fec!E$10)</f>
        <v>0.70811997451189845</v>
      </c>
      <c r="F77" s="338">
        <f>IF(F$10=0,0,F$10/TRE_fec!F$10)</f>
        <v>0.72386793656666404</v>
      </c>
      <c r="G77" s="338">
        <f>IF(G$10=0,0,G$10/TRE_fec!G$10)</f>
        <v>0.72586650831264088</v>
      </c>
      <c r="H77" s="338">
        <f>IF(H$10=0,0,H$10/TRE_fec!H$10)</f>
        <v>0.7344633687018145</v>
      </c>
      <c r="I77" s="338">
        <f>IF(I$10=0,0,I$10/TRE_fec!I$10)</f>
        <v>0.73338297619772264</v>
      </c>
      <c r="J77" s="338">
        <f>IF(J$10=0,0,J$10/TRE_fec!J$10)</f>
        <v>0.73929847551804651</v>
      </c>
      <c r="K77" s="338">
        <f>IF(K$10=0,0,K$10/TRE_fec!K$10)</f>
        <v>0.72713744974520655</v>
      </c>
      <c r="L77" s="338">
        <f>IF(L$10=0,0,L$10/TRE_fec!L$10)</f>
        <v>0.71153994337110937</v>
      </c>
      <c r="M77" s="338">
        <f>IF(M$10=0,0,M$10/TRE_fec!M$10)</f>
        <v>0.71482718308387605</v>
      </c>
      <c r="N77" s="338">
        <f>IF(N$10=0,0,N$10/TRE_fec!N$10)</f>
        <v>0.71457358807906879</v>
      </c>
      <c r="O77" s="338">
        <f>IF(O$10=0,0,O$10/TRE_fec!O$10)</f>
        <v>0.70948246128529757</v>
      </c>
      <c r="P77" s="338">
        <f>IF(P$10=0,0,P$10/TRE_fec!P$10)</f>
        <v>0.72781206054987779</v>
      </c>
      <c r="Q77" s="338">
        <f>IF(Q$10=0,0,Q$10/TRE_fec!Q$10)</f>
        <v>0.74884617198881165</v>
      </c>
      <c r="R77" s="338">
        <f>IF(R$10=0,0,R$10/TRE_fec!R$10)</f>
        <v>0.75380138220156512</v>
      </c>
      <c r="S77" s="338">
        <f>IF(S$10=0,0,S$10/TRE_fec!S$10)</f>
        <v>0.77904287232373814</v>
      </c>
      <c r="T77" s="338">
        <f>IF(T$10=0,0,T$10/TRE_fec!T$10)</f>
        <v>0.78605323553858997</v>
      </c>
      <c r="U77" s="338">
        <f>IF(U$10=0,0,U$10/TRE_fec!U$10)</f>
        <v>0.77901459220136282</v>
      </c>
      <c r="V77" s="338">
        <f>IF(V$10=0,0,V$10/TRE_fec!V$10)</f>
        <v>0.76340738804338104</v>
      </c>
      <c r="W77" s="338">
        <f>IF(W$10=0,0,W$10/TRE_fec!W$10)</f>
        <v>0.75990280786526965</v>
      </c>
      <c r="DA77" s="68"/>
    </row>
    <row r="78" spans="1:105" ht="12" customHeight="1" x14ac:dyDescent="0.3">
      <c r="A78" s="203" t="s">
        <v>2405</v>
      </c>
      <c r="B78" s="351">
        <f>IF(B$16=0,0,B$16/TRE_fec!B$16)</f>
        <v>0.56294519894685602</v>
      </c>
      <c r="C78" s="351">
        <f>IF(C$16=0,0,C$16/TRE_fec!C$16)</f>
        <v>0.54906139018863809</v>
      </c>
      <c r="D78" s="351">
        <f>IF(D$16=0,0,D$16/TRE_fec!D$16)</f>
        <v>0.54268026375893563</v>
      </c>
      <c r="E78" s="351">
        <f>IF(E$16=0,0,E$16/TRE_fec!E$16)</f>
        <v>0.54534155340794443</v>
      </c>
      <c r="F78" s="351">
        <f>IF(F$16=0,0,F$16/TRE_fec!F$16)</f>
        <v>0.55725190198525543</v>
      </c>
      <c r="G78" s="351">
        <f>IF(G$16=0,0,G$16/TRE_fec!G$16)</f>
        <v>0.55876344272103873</v>
      </c>
      <c r="H78" s="351">
        <f>IF(H$16=0,0,H$16/TRE_fec!H$16)</f>
        <v>0.56526533823929426</v>
      </c>
      <c r="I78" s="351">
        <f>IF(I$16=0,0,I$16/TRE_fec!I$16)</f>
        <v>0.56444822607714218</v>
      </c>
      <c r="J78" s="351">
        <f>IF(J$16=0,0,J$16/TRE_fec!J$16)</f>
        <v>0.56892218014617602</v>
      </c>
      <c r="K78" s="351">
        <f>IF(K$16=0,0,K$16/TRE_fec!K$16)</f>
        <v>0.56002053365635873</v>
      </c>
      <c r="L78" s="351">
        <f>IF(L$16=0,0,L$16/TRE_fec!L$16)</f>
        <v>0.54748686548019643</v>
      </c>
      <c r="M78" s="351">
        <f>IF(M$16=0,0,M$16/TRE_fec!M$16)</f>
        <v>0.54978355207211815</v>
      </c>
      <c r="N78" s="351">
        <f>IF(N$16=0,0,N$16/TRE_fec!N$16)</f>
        <v>0.54921032608060483</v>
      </c>
      <c r="O78" s="351">
        <f>IF(O$16=0,0,O$16/TRE_fec!O$16)</f>
        <v>0.54500028134408107</v>
      </c>
      <c r="P78" s="351">
        <f>IF(P$16=0,0,P$16/TRE_fec!P$16)</f>
        <v>0.55804992892489869</v>
      </c>
      <c r="Q78" s="351">
        <f>IF(Q$16=0,0,Q$16/TRE_fec!Q$16)</f>
        <v>0.57350552892480122</v>
      </c>
      <c r="R78" s="351">
        <f>IF(R$16=0,0,R$16/TRE_fec!R$16)</f>
        <v>0.5761268012866928</v>
      </c>
      <c r="S78" s="351">
        <f>IF(S$16=0,0,S$16/TRE_fec!S$16)</f>
        <v>0.59541076322883291</v>
      </c>
      <c r="T78" s="351">
        <f>IF(T$16=0,0,T$16/TRE_fec!T$16)</f>
        <v>0.60113811510182735</v>
      </c>
      <c r="U78" s="351">
        <f>IF(U$16=0,0,U$16/TRE_fec!U$16)</f>
        <v>0.59521985623857443</v>
      </c>
      <c r="V78" s="351">
        <f>IF(V$16=0,0,V$16/TRE_fec!V$16)</f>
        <v>0.58351094157293892</v>
      </c>
      <c r="W78" s="351">
        <f>IF(W$16=0,0,W$16/TRE_fec!W$16)</f>
        <v>0.58296133704716191</v>
      </c>
      <c r="DA78" s="175"/>
    </row>
    <row r="79" spans="1:105" ht="12" customHeight="1" x14ac:dyDescent="0.3">
      <c r="A79" s="203" t="s">
        <v>2415</v>
      </c>
      <c r="B79" s="351">
        <f>IF(B$24=0,0,B$24/TRE_fec!B$24)</f>
        <v>0.47191913669697327</v>
      </c>
      <c r="C79" s="351">
        <f>IF(C$24=0,0,C$24/TRE_fec!C$24)</f>
        <v>0.47062812537149262</v>
      </c>
      <c r="D79" s="351">
        <f>IF(D$24=0,0,D$24/TRE_fec!D$24)</f>
        <v>0.46814710976298773</v>
      </c>
      <c r="E79" s="351">
        <f>IF(E$24=0,0,E$24/TRE_fec!E$24)</f>
        <v>0.46874942504492845</v>
      </c>
      <c r="F79" s="351">
        <f>IF(F$24=0,0,F$24/TRE_fec!F$24)</f>
        <v>0.47100047479236429</v>
      </c>
      <c r="G79" s="351">
        <f>IF(G$24=0,0,G$24/TRE_fec!G$24)</f>
        <v>0.47125131178535479</v>
      </c>
      <c r="H79" s="351">
        <f>IF(H$24=0,0,H$24/TRE_fec!H$24)</f>
        <v>0.4722761723294332</v>
      </c>
      <c r="I79" s="351">
        <f>IF(I$24=0,0,I$24/TRE_fec!I$24)</f>
        <v>0.47215136749001635</v>
      </c>
      <c r="J79" s="351">
        <f>IF(J$24=0,0,J$24/TRE_fec!J$24)</f>
        <v>0.47282425569542652</v>
      </c>
      <c r="K79" s="351">
        <f>IF(K$24=0,0,K$24/TRE_fec!K$24)</f>
        <v>0.47168771113666819</v>
      </c>
      <c r="L79" s="351">
        <f>IF(L$24=0,0,L$24/TRE_fec!L$24)</f>
        <v>0.46958917732946837</v>
      </c>
      <c r="M79" s="351">
        <f>IF(M$24=0,0,M$24/TRE_fec!M$24)</f>
        <v>0.46995313136574896</v>
      </c>
      <c r="N79" s="351">
        <f>IF(N$24=0,0,N$24/TRE_fec!N$24)</f>
        <v>0.46984338487215799</v>
      </c>
      <c r="O79" s="351">
        <f>IF(O$24=0,0,O$24/TRE_fec!O$24)</f>
        <v>0.46906089733172363</v>
      </c>
      <c r="P79" s="351">
        <f>IF(P$24=0,0,P$24/TRE_fec!P$24)</f>
        <v>0.47160927115950046</v>
      </c>
      <c r="Q79" s="351">
        <f>IF(Q$24=0,0,Q$24/TRE_fec!Q$24)</f>
        <v>0.47415615192754568</v>
      </c>
      <c r="R79" s="351">
        <f>IF(R$24=0,0,R$24/TRE_fec!R$24)</f>
        <v>0.47437992349705066</v>
      </c>
      <c r="S79" s="351">
        <f>IF(S$24=0,0,S$24/TRE_fec!S$24)</f>
        <v>0.47728339946832843</v>
      </c>
      <c r="T79" s="351">
        <f>IF(T$24=0,0,T$24/TRE_fec!T$24)</f>
        <v>0.47823339357683636</v>
      </c>
      <c r="U79" s="351">
        <f>IF(U$24=0,0,U$24/TRE_fec!U$24)</f>
        <v>0.47720792612549612</v>
      </c>
      <c r="V79" s="351">
        <f>IF(V$24=0,0,V$24/TRE_fec!V$24)</f>
        <v>0.47604206188503789</v>
      </c>
      <c r="W79" s="351">
        <f>IF(W$24=0,0,W$24/TRE_fec!W$24)</f>
        <v>0.4758082170010135</v>
      </c>
      <c r="DA79" s="175"/>
    </row>
    <row r="80" spans="1:105" ht="12" customHeight="1" x14ac:dyDescent="0.3">
      <c r="A80" s="203" t="s">
        <v>2420</v>
      </c>
      <c r="B80" s="351">
        <f>IF(B$27=0,0,B$27/TRE_fec!B$27)</f>
        <v>0.48252445624016227</v>
      </c>
      <c r="C80" s="351">
        <f>IF(C$27=0,0,C$27/TRE_fec!C$27)</f>
        <v>0.47062404873311831</v>
      </c>
      <c r="D80" s="351">
        <f>IF(D$27=0,0,D$27/TRE_fec!D$27)</f>
        <v>0.46515451179337347</v>
      </c>
      <c r="E80" s="351">
        <f>IF(E$27=0,0,E$27/TRE_fec!E$27)</f>
        <v>0.46743561720680965</v>
      </c>
      <c r="F80" s="351">
        <f>IF(F$27=0,0,F$27/TRE_fec!F$27)</f>
        <v>0.47764448741593324</v>
      </c>
      <c r="G80" s="351">
        <f>IF(G$27=0,0,G$27/TRE_fec!G$27)</f>
        <v>0.47894009376089042</v>
      </c>
      <c r="H80" s="351">
        <f>IF(H$27=0,0,H$27/TRE_fec!H$27)</f>
        <v>0.48451314706225218</v>
      </c>
      <c r="I80" s="351">
        <f>IF(I$27=0,0,I$27/TRE_fec!I$27)</f>
        <v>0.48381276520897915</v>
      </c>
      <c r="J80" s="351">
        <f>IF(J$27=0,0,J$27/TRE_fec!J$27)</f>
        <v>0.4876475829824366</v>
      </c>
      <c r="K80" s="351">
        <f>IF(K$27=0,0,K$27/TRE_fec!K$27)</f>
        <v>0.48001760027687895</v>
      </c>
      <c r="L80" s="351">
        <f>IF(L$27=0,0,L$27/TRE_fec!L$27)</f>
        <v>0.46927445612588264</v>
      </c>
      <c r="M80" s="351">
        <f>IF(M$27=0,0,M$27/TRE_fec!M$27)</f>
        <v>0.47124304463324412</v>
      </c>
      <c r="N80" s="351">
        <f>IF(N$27=0,0,N$27/TRE_fec!N$27)</f>
        <v>0.47075170806909006</v>
      </c>
      <c r="O80" s="351">
        <f>IF(O$27=0,0,O$27/TRE_fec!O$27)</f>
        <v>0.46714309829492662</v>
      </c>
      <c r="P80" s="351">
        <f>IF(P$27=0,0,P$27/TRE_fec!P$27)</f>
        <v>0.47832851050705594</v>
      </c>
      <c r="Q80" s="351">
        <f>IF(Q$27=0,0,Q$27/TRE_fec!Q$27)</f>
        <v>0.49157616764982964</v>
      </c>
      <c r="R80" s="351">
        <f>IF(R$27=0,0,R$27/TRE_fec!R$27)</f>
        <v>0.49382297253145085</v>
      </c>
      <c r="S80" s="351">
        <f>IF(S$27=0,0,S$27/TRE_fec!S$27)</f>
        <v>0.51035208276757094</v>
      </c>
      <c r="T80" s="351">
        <f>IF(T$27=0,0,T$27/TRE_fec!T$27)</f>
        <v>0.51526124151585206</v>
      </c>
      <c r="U80" s="351">
        <f>IF(U$27=0,0,U$27/TRE_fec!U$27)</f>
        <v>0.51018844820449283</v>
      </c>
      <c r="V80" s="351">
        <f>IF(V$27=0,0,V$27/TRE_fec!V$27)</f>
        <v>0.50015223563394762</v>
      </c>
      <c r="W80" s="351">
        <f>IF(W$27=0,0,W$27/TRE_fec!W$27)</f>
        <v>0.49968114604042452</v>
      </c>
      <c r="DA80" s="175"/>
    </row>
    <row r="81" spans="1:105" ht="12" customHeight="1" x14ac:dyDescent="0.3">
      <c r="A81" s="203" t="s">
        <v>2430</v>
      </c>
      <c r="B81" s="351">
        <f>IF(B$35=0,0,B$35/TRE_fec!B$35)</f>
        <v>0.70308578034549496</v>
      </c>
      <c r="C81" s="351">
        <f>IF(C$35=0,0,C$35/TRE_fec!C$35)</f>
        <v>0.69649816140697385</v>
      </c>
      <c r="D81" s="351">
        <f>IF(D$35=0,0,D$35/TRE_fec!D$35)</f>
        <v>0.70308578034549496</v>
      </c>
      <c r="E81" s="351">
        <f>IF(E$35=0,0,E$35/TRE_fec!E$35)</f>
        <v>0.70308578034549496</v>
      </c>
      <c r="F81" s="351">
        <f>IF(F$35=0,0,F$35/TRE_fec!F$35)</f>
        <v>0.70308578034549463</v>
      </c>
      <c r="G81" s="351">
        <f>IF(G$35=0,0,G$35/TRE_fec!G$35)</f>
        <v>0.70308578034549474</v>
      </c>
      <c r="H81" s="351">
        <f>IF(H$35=0,0,H$35/TRE_fec!H$35)</f>
        <v>0.70308578034549463</v>
      </c>
      <c r="I81" s="351">
        <f>IF(I$35=0,0,I$35/TRE_fec!I$35)</f>
        <v>0.70308578034549474</v>
      </c>
      <c r="J81" s="351">
        <f>IF(J$35=0,0,J$35/TRE_fec!J$35)</f>
        <v>0.70308578034549507</v>
      </c>
      <c r="K81" s="351">
        <f>IF(K$35=0,0,K$35/TRE_fec!K$35)</f>
        <v>0.70140829481983724</v>
      </c>
      <c r="L81" s="351">
        <f>IF(L$35=0,0,L$35/TRE_fec!L$35)</f>
        <v>0.70094425942237737</v>
      </c>
      <c r="M81" s="351">
        <f>IF(M$35=0,0,M$35/TRE_fec!M$35)</f>
        <v>0.70136331683191044</v>
      </c>
      <c r="N81" s="351">
        <f>IF(N$35=0,0,N$35/TRE_fec!N$35)</f>
        <v>0.70137634405185978</v>
      </c>
      <c r="O81" s="351">
        <f>IF(O$35=0,0,O$35/TRE_fec!O$35)</f>
        <v>0.70110351720632869</v>
      </c>
      <c r="P81" s="351">
        <f>IF(P$35=0,0,P$35/TRE_fec!P$35)</f>
        <v>0.69979397194077586</v>
      </c>
      <c r="Q81" s="351">
        <f>IF(Q$35=0,0,Q$35/TRE_fec!Q$35)</f>
        <v>0.6975566462897379</v>
      </c>
      <c r="R81" s="351">
        <f>IF(R$35=0,0,R$35/TRE_fec!R$35)</f>
        <v>0.6987099232384697</v>
      </c>
      <c r="S81" s="351">
        <f>IF(S$35=0,0,S$35/TRE_fec!S$35)</f>
        <v>0.69797211667619208</v>
      </c>
      <c r="T81" s="351">
        <f>IF(T$35=0,0,T$35/TRE_fec!T$35)</f>
        <v>0.69783376466416147</v>
      </c>
      <c r="U81" s="351">
        <f>IF(U$35=0,0,U$35/TRE_fec!U$35)</f>
        <v>0.69842892127885348</v>
      </c>
      <c r="V81" s="351">
        <f>IF(V$35=0,0,V$35/TRE_fec!V$35)</f>
        <v>0.69392284254724201</v>
      </c>
      <c r="W81" s="351">
        <f>IF(W$35=0,0,W$35/TRE_fec!W$35)</f>
        <v>0.69525642670568344</v>
      </c>
      <c r="DA81" s="175"/>
    </row>
    <row r="82" spans="1:105" ht="12" customHeight="1" x14ac:dyDescent="0.3">
      <c r="A82" s="203" t="s">
        <v>2442</v>
      </c>
      <c r="B82" s="351">
        <f>IF(B$46=0,0,B$46/TRE_fec!B$46)</f>
        <v>0.62780232316247453</v>
      </c>
      <c r="C82" s="351">
        <f>IF(C$46=0,0,C$46/TRE_fec!C$46)</f>
        <v>0.6278023231624742</v>
      </c>
      <c r="D82" s="351">
        <f>IF(D$46=0,0,D$46/TRE_fec!D$46)</f>
        <v>0.62780232316247442</v>
      </c>
      <c r="E82" s="351">
        <f>IF(E$46=0,0,E$46/TRE_fec!E$46)</f>
        <v>0.62780232316247453</v>
      </c>
      <c r="F82" s="351">
        <f>IF(F$46=0,0,F$46/TRE_fec!F$46)</f>
        <v>0.6278023231624742</v>
      </c>
      <c r="G82" s="351">
        <f>IF(G$46=0,0,G$46/TRE_fec!G$46)</f>
        <v>0.6278023231624742</v>
      </c>
      <c r="H82" s="351">
        <f>IF(H$46=0,0,H$46/TRE_fec!H$46)</f>
        <v>0.62780232316247453</v>
      </c>
      <c r="I82" s="351">
        <f>IF(I$46=0,0,I$46/TRE_fec!I$46)</f>
        <v>0.62780232316247453</v>
      </c>
      <c r="J82" s="351">
        <f>IF(J$46=0,0,J$46/TRE_fec!J$46)</f>
        <v>0.62780232316247442</v>
      </c>
      <c r="K82" s="351">
        <f>IF(K$46=0,0,K$46/TRE_fec!K$46)</f>
        <v>0.6278023231624742</v>
      </c>
      <c r="L82" s="351">
        <f>IF(L$46=0,0,L$46/TRE_fec!L$46)</f>
        <v>0.62780232316247431</v>
      </c>
      <c r="M82" s="351">
        <f>IF(M$46=0,0,M$46/TRE_fec!M$46)</f>
        <v>0.62780232316247464</v>
      </c>
      <c r="N82" s="351">
        <f>IF(N$46=0,0,N$46/TRE_fec!N$46)</f>
        <v>0.62780232316247442</v>
      </c>
      <c r="O82" s="351">
        <f>IF(O$46=0,0,O$46/TRE_fec!O$46)</f>
        <v>0.62780232316247431</v>
      </c>
      <c r="P82" s="351">
        <f>IF(P$46=0,0,P$46/TRE_fec!P$46)</f>
        <v>0.62780232316247431</v>
      </c>
      <c r="Q82" s="351">
        <f>IF(Q$46=0,0,Q$46/TRE_fec!Q$46)</f>
        <v>0.62780232316247453</v>
      </c>
      <c r="R82" s="351">
        <f>IF(R$46=0,0,R$46/TRE_fec!R$46)</f>
        <v>0.62780232316247464</v>
      </c>
      <c r="S82" s="351">
        <f>IF(S$46=0,0,S$46/TRE_fec!S$46)</f>
        <v>0.62780232316247431</v>
      </c>
      <c r="T82" s="351">
        <f>IF(T$46=0,0,T$46/TRE_fec!T$46)</f>
        <v>0.62780232316247475</v>
      </c>
      <c r="U82" s="351">
        <f>IF(U$46=0,0,U$46/TRE_fec!U$46)</f>
        <v>0.62780232316247431</v>
      </c>
      <c r="V82" s="351">
        <f>IF(V$46=0,0,V$46/TRE_fec!V$46)</f>
        <v>0.62780232316247453</v>
      </c>
      <c r="W82" s="351">
        <f>IF(W$46=0,0,W$46/TRE_fec!W$46)</f>
        <v>0.62780232316247431</v>
      </c>
      <c r="DA82" s="175"/>
    </row>
    <row r="83" spans="1:105" ht="12" customHeight="1" x14ac:dyDescent="0.3">
      <c r="A83" s="41" t="s">
        <v>2444</v>
      </c>
      <c r="B83" s="339">
        <f>IF(B$47=0,0,B$47/TRE_fec!B$47)</f>
        <v>0.57790931314638438</v>
      </c>
      <c r="C83" s="339">
        <f>IF(C$47=0,0,C$47/TRE_fec!C$47)</f>
        <v>0.57790931314638427</v>
      </c>
      <c r="D83" s="339">
        <f>IF(D$47=0,0,D$47/TRE_fec!D$47)</f>
        <v>0.57790931314638405</v>
      </c>
      <c r="E83" s="339">
        <f>IF(E$47=0,0,E$47/TRE_fec!E$47)</f>
        <v>0.57790931314638405</v>
      </c>
      <c r="F83" s="339">
        <f>IF(F$47=0,0,F$47/TRE_fec!F$47)</f>
        <v>0.57790931314638394</v>
      </c>
      <c r="G83" s="339">
        <f>IF(G$47=0,0,G$47/TRE_fec!G$47)</f>
        <v>0.57790931314638416</v>
      </c>
      <c r="H83" s="339">
        <f>IF(H$47=0,0,H$47/TRE_fec!H$47)</f>
        <v>0.57790931314638438</v>
      </c>
      <c r="I83" s="339">
        <f>IF(I$47=0,0,I$47/TRE_fec!I$47)</f>
        <v>0.57790931314638416</v>
      </c>
      <c r="J83" s="339">
        <f>IF(J$47=0,0,J$47/TRE_fec!J$47)</f>
        <v>0.57790931314638416</v>
      </c>
      <c r="K83" s="339">
        <f>IF(K$47=0,0,K$47/TRE_fec!K$47)</f>
        <v>0.57790931314638438</v>
      </c>
      <c r="L83" s="339">
        <f>IF(L$47=0,0,L$47/TRE_fec!L$47)</f>
        <v>0.57790931314638416</v>
      </c>
      <c r="M83" s="339">
        <f>IF(M$47=0,0,M$47/TRE_fec!M$47)</f>
        <v>0.57790931314638438</v>
      </c>
      <c r="N83" s="339">
        <f>IF(N$47=0,0,N$47/TRE_fec!N$47)</f>
        <v>0.57790931314638416</v>
      </c>
      <c r="O83" s="339">
        <f>IF(O$47=0,0,O$47/TRE_fec!O$47)</f>
        <v>0.57790931314638461</v>
      </c>
      <c r="P83" s="339">
        <f>IF(P$47=0,0,P$47/TRE_fec!P$47)</f>
        <v>0.57790931314638416</v>
      </c>
      <c r="Q83" s="339">
        <f>IF(Q$47=0,0,Q$47/TRE_fec!Q$47)</f>
        <v>0.57790931314638427</v>
      </c>
      <c r="R83" s="339">
        <f>IF(R$47=0,0,R$47/TRE_fec!R$47)</f>
        <v>0.57790931314638427</v>
      </c>
      <c r="S83" s="339">
        <f>IF(S$47=0,0,S$47/TRE_fec!S$47)</f>
        <v>0.5779093131463845</v>
      </c>
      <c r="T83" s="339">
        <f>IF(T$47=0,0,T$47/TRE_fec!T$47)</f>
        <v>0.57790931314638427</v>
      </c>
      <c r="U83" s="339">
        <f>IF(U$47=0,0,U$47/TRE_fec!U$47)</f>
        <v>0.57790931314638427</v>
      </c>
      <c r="V83" s="339">
        <f>IF(V$47=0,0,V$47/TRE_fec!V$47)</f>
        <v>0.57790931314638438</v>
      </c>
      <c r="W83" s="339">
        <f>IF(W$47=0,0,W$47/TRE_fec!W$47)</f>
        <v>0.57790931314638427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Transport equipment / CO2 emissions"</f>
        <v>BE: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25</v>
      </c>
      <c r="B5" s="225">
        <v>256.28582627835152</v>
      </c>
      <c r="C5" s="225">
        <v>292.7306314778449</v>
      </c>
      <c r="D5" s="225">
        <v>339.28977059914729</v>
      </c>
      <c r="E5" s="225">
        <v>330.60952979868131</v>
      </c>
      <c r="F5" s="225">
        <v>238.15486727898829</v>
      </c>
      <c r="G5" s="225">
        <v>249.62861879915911</v>
      </c>
      <c r="H5" s="225">
        <v>226.14895115891031</v>
      </c>
      <c r="I5" s="225">
        <v>213.18008975886531</v>
      </c>
      <c r="J5" s="225">
        <v>202.97767643769589</v>
      </c>
      <c r="K5" s="225">
        <v>197.5846121983902</v>
      </c>
      <c r="L5" s="225">
        <v>256.16223971858682</v>
      </c>
      <c r="M5" s="225">
        <v>254.45910995903691</v>
      </c>
      <c r="N5" s="225">
        <v>256.25715983891712</v>
      </c>
      <c r="O5" s="225">
        <v>275.88322979915768</v>
      </c>
      <c r="P5" s="225">
        <v>199.2835753181713</v>
      </c>
      <c r="Q5" s="225">
        <v>143.0990474391883</v>
      </c>
      <c r="R5" s="225">
        <v>129.08052539767019</v>
      </c>
      <c r="S5" s="225">
        <v>95.401884238922179</v>
      </c>
      <c r="T5" s="225">
        <v>95.629897081607368</v>
      </c>
      <c r="U5" s="225">
        <v>99.741889078716611</v>
      </c>
      <c r="V5" s="225">
        <v>105.82116911895611</v>
      </c>
      <c r="W5" s="225">
        <v>113.4176623187812</v>
      </c>
      <c r="DA5" s="89" t="s">
        <v>2486</v>
      </c>
    </row>
    <row r="6" spans="1:105" ht="12" customHeight="1" x14ac:dyDescent="0.3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2487</v>
      </c>
    </row>
    <row r="7" spans="1:105" ht="12" customHeight="1" x14ac:dyDescent="0.3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2488</v>
      </c>
    </row>
    <row r="8" spans="1:105" ht="12" customHeight="1" x14ac:dyDescent="0.3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2489</v>
      </c>
    </row>
    <row r="9" spans="1:105" ht="12" customHeight="1" x14ac:dyDescent="0.3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2490</v>
      </c>
    </row>
    <row r="10" spans="1:105" ht="12" customHeight="1" x14ac:dyDescent="0.3">
      <c r="A10" s="56" t="s">
        <v>96</v>
      </c>
      <c r="B10" s="262">
        <v>8.8377901691179179</v>
      </c>
      <c r="C10" s="262">
        <v>10.574585355556049</v>
      </c>
      <c r="D10" s="262">
        <v>12.69452966747741</v>
      </c>
      <c r="E10" s="262">
        <v>12.24937652696142</v>
      </c>
      <c r="F10" s="262">
        <v>8.4195469793561735</v>
      </c>
      <c r="G10" s="262">
        <v>8.7686613082281362</v>
      </c>
      <c r="H10" s="262">
        <v>7.7153467734284042</v>
      </c>
      <c r="I10" s="262">
        <v>7.3007277528475569</v>
      </c>
      <c r="J10" s="262">
        <v>6.8034383305084534</v>
      </c>
      <c r="K10" s="262">
        <v>6.8830018961726021</v>
      </c>
      <c r="L10" s="262">
        <v>9.3571750812402481</v>
      </c>
      <c r="M10" s="262">
        <v>9.2181252595314032</v>
      </c>
      <c r="N10" s="262">
        <v>9.2943768042978174</v>
      </c>
      <c r="O10" s="262">
        <v>10.14976599409113</v>
      </c>
      <c r="P10" s="262">
        <v>6.9277483842397558</v>
      </c>
      <c r="Q10" s="262">
        <v>4.5921961535118747</v>
      </c>
      <c r="R10" s="262">
        <v>4.0771112222526851</v>
      </c>
      <c r="S10" s="262">
        <v>2.634168550324941</v>
      </c>
      <c r="T10" s="262">
        <v>2.5074120166920899</v>
      </c>
      <c r="U10" s="262">
        <v>2.7598795504131641</v>
      </c>
      <c r="V10" s="262">
        <v>3.17056294373227</v>
      </c>
      <c r="W10" s="262">
        <v>3.443261690545484</v>
      </c>
      <c r="DA10" s="68" t="s">
        <v>2491</v>
      </c>
    </row>
    <row r="11" spans="1:105" ht="12" customHeight="1" x14ac:dyDescent="0.3">
      <c r="A11" s="37" t="s">
        <v>160</v>
      </c>
      <c r="B11" s="228">
        <v>0</v>
      </c>
      <c r="C11" s="228">
        <v>2.1924266721839571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0.377560644292181</v>
      </c>
      <c r="L11" s="228">
        <v>0.6528587940554087</v>
      </c>
      <c r="M11" s="228">
        <v>0.51902412946399112</v>
      </c>
      <c r="N11" s="228">
        <v>0.51941326309098745</v>
      </c>
      <c r="O11" s="228">
        <v>0.65632242627409187</v>
      </c>
      <c r="P11" s="228">
        <v>0.75153461985587433</v>
      </c>
      <c r="Q11" s="228">
        <v>0.81956276265414885</v>
      </c>
      <c r="R11" s="228">
        <v>0.57827414562074897</v>
      </c>
      <c r="S11" s="228">
        <v>0.44451980489374682</v>
      </c>
      <c r="T11" s="228">
        <v>0.42559201715576062</v>
      </c>
      <c r="U11" s="228">
        <v>0.43521189160644003</v>
      </c>
      <c r="V11" s="228">
        <v>0.95529798698110069</v>
      </c>
      <c r="W11" s="228">
        <v>0.91257161697539901</v>
      </c>
      <c r="DA11" s="69" t="s">
        <v>2492</v>
      </c>
    </row>
    <row r="12" spans="1:105" ht="12" customHeight="1" x14ac:dyDescent="0.3">
      <c r="A12" s="37" t="s">
        <v>162</v>
      </c>
      <c r="B12" s="228">
        <v>8.8377901691179179</v>
      </c>
      <c r="C12" s="228">
        <v>8.38215868337209</v>
      </c>
      <c r="D12" s="228">
        <v>12.69452966747741</v>
      </c>
      <c r="E12" s="228">
        <v>12.24937652696142</v>
      </c>
      <c r="F12" s="228">
        <v>8.4195469793561735</v>
      </c>
      <c r="G12" s="228">
        <v>8.7686613082281362</v>
      </c>
      <c r="H12" s="228">
        <v>7.7153467734284042</v>
      </c>
      <c r="I12" s="228">
        <v>7.3007277528475569</v>
      </c>
      <c r="J12" s="228">
        <v>6.8034383305084534</v>
      </c>
      <c r="K12" s="228">
        <v>6.5054412518804208</v>
      </c>
      <c r="L12" s="228">
        <v>8.7043162871848399</v>
      </c>
      <c r="M12" s="228">
        <v>8.6991011300674117</v>
      </c>
      <c r="N12" s="228">
        <v>8.7749635412068301</v>
      </c>
      <c r="O12" s="228">
        <v>9.4934435678170424</v>
      </c>
      <c r="P12" s="228">
        <v>6.1762137643838813</v>
      </c>
      <c r="Q12" s="228">
        <v>3.7726333908577261</v>
      </c>
      <c r="R12" s="228">
        <v>3.4988370766319359</v>
      </c>
      <c r="S12" s="228">
        <v>2.1896487454311941</v>
      </c>
      <c r="T12" s="228">
        <v>2.0818199995363291</v>
      </c>
      <c r="U12" s="228">
        <v>2.3246676588067241</v>
      </c>
      <c r="V12" s="228">
        <v>2.2152649567511689</v>
      </c>
      <c r="W12" s="228">
        <v>2.530690073570085</v>
      </c>
      <c r="DA12" s="69" t="s">
        <v>2493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2494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2495</v>
      </c>
    </row>
    <row r="15" spans="1:105" ht="12" customHeight="1" x14ac:dyDescent="0.3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2496</v>
      </c>
    </row>
    <row r="16" spans="1:105" ht="12" customHeight="1" x14ac:dyDescent="0.3">
      <c r="A16" s="57" t="s">
        <v>2405</v>
      </c>
      <c r="B16" s="263">
        <f t="shared" ref="B16:W16" si="0">B17+B23</f>
        <v>57.281973318356869</v>
      </c>
      <c r="C16" s="263">
        <f t="shared" si="0"/>
        <v>68.538979156381785</v>
      </c>
      <c r="D16" s="263">
        <f t="shared" si="0"/>
        <v>82.279358955872041</v>
      </c>
      <c r="E16" s="263">
        <f t="shared" si="0"/>
        <v>79.394107119194402</v>
      </c>
      <c r="F16" s="263">
        <f t="shared" si="0"/>
        <v>54.571137829160378</v>
      </c>
      <c r="G16" s="263">
        <f t="shared" si="0"/>
        <v>56.83391588666386</v>
      </c>
      <c r="H16" s="263">
        <f t="shared" si="0"/>
        <v>50.006877235184099</v>
      </c>
      <c r="I16" s="263">
        <f t="shared" si="0"/>
        <v>47.319531731419353</v>
      </c>
      <c r="J16" s="263">
        <f t="shared" si="0"/>
        <v>44.096359549591831</v>
      </c>
      <c r="K16" s="263">
        <f t="shared" si="0"/>
        <v>44.61204932704463</v>
      </c>
      <c r="L16" s="263">
        <f t="shared" si="0"/>
        <v>60.795721119954841</v>
      </c>
      <c r="M16" s="263">
        <f t="shared" si="0"/>
        <v>59.910715576186547</v>
      </c>
      <c r="N16" s="263">
        <f t="shared" si="0"/>
        <v>60.470655176174411</v>
      </c>
      <c r="O16" s="263">
        <f t="shared" si="0"/>
        <v>66.108751736943304</v>
      </c>
      <c r="P16" s="263">
        <f t="shared" si="0"/>
        <v>45.273477362462138</v>
      </c>
      <c r="Q16" s="263">
        <f t="shared" si="0"/>
        <v>30.09948469623853</v>
      </c>
      <c r="R16" s="263">
        <f t="shared" si="0"/>
        <v>26.81286737812318</v>
      </c>
      <c r="S16" s="263">
        <f t="shared" si="0"/>
        <v>17.340571513306511</v>
      </c>
      <c r="T16" s="263">
        <f t="shared" si="0"/>
        <v>16.485530943781001</v>
      </c>
      <c r="U16" s="263">
        <f t="shared" si="0"/>
        <v>18.177331875215369</v>
      </c>
      <c r="V16" s="263">
        <f t="shared" si="0"/>
        <v>20.896731998143121</v>
      </c>
      <c r="W16" s="263">
        <f t="shared" si="0"/>
        <v>22.516969251559651</v>
      </c>
      <c r="DA16" s="70"/>
    </row>
    <row r="17" spans="1:105" ht="12" customHeight="1" x14ac:dyDescent="0.3">
      <c r="A17" s="60" t="s">
        <v>2406</v>
      </c>
      <c r="B17" s="331">
        <v>57.281973318356869</v>
      </c>
      <c r="C17" s="331">
        <v>68.538979156381785</v>
      </c>
      <c r="D17" s="331">
        <v>82.279358955872041</v>
      </c>
      <c r="E17" s="331">
        <v>79.394107119194402</v>
      </c>
      <c r="F17" s="331">
        <v>54.571137829160378</v>
      </c>
      <c r="G17" s="331">
        <v>56.83391588666386</v>
      </c>
      <c r="H17" s="331">
        <v>50.006877235184099</v>
      </c>
      <c r="I17" s="331">
        <v>47.319531731419353</v>
      </c>
      <c r="J17" s="331">
        <v>44.096359549591831</v>
      </c>
      <c r="K17" s="331">
        <v>44.61204932704463</v>
      </c>
      <c r="L17" s="331">
        <v>60.795721119954841</v>
      </c>
      <c r="M17" s="331">
        <v>59.910715576186547</v>
      </c>
      <c r="N17" s="331">
        <v>60.470655176174411</v>
      </c>
      <c r="O17" s="331">
        <v>66.108751736943304</v>
      </c>
      <c r="P17" s="331">
        <v>45.273477362462138</v>
      </c>
      <c r="Q17" s="331">
        <v>30.09948469623853</v>
      </c>
      <c r="R17" s="331">
        <v>26.81286737812318</v>
      </c>
      <c r="S17" s="331">
        <v>17.340571513306511</v>
      </c>
      <c r="T17" s="331">
        <v>16.485530943781001</v>
      </c>
      <c r="U17" s="331">
        <v>18.177331875215369</v>
      </c>
      <c r="V17" s="331">
        <v>20.896731998143121</v>
      </c>
      <c r="W17" s="331">
        <v>22.516969251559651</v>
      </c>
      <c r="DA17" s="72" t="s">
        <v>2497</v>
      </c>
    </row>
    <row r="18" spans="1:105" ht="12" customHeight="1" x14ac:dyDescent="0.3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2498</v>
      </c>
    </row>
    <row r="19" spans="1:105" ht="12" customHeight="1" x14ac:dyDescent="0.3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2499</v>
      </c>
    </row>
    <row r="20" spans="1:105" ht="12" customHeight="1" x14ac:dyDescent="0.3">
      <c r="A20" s="59" t="s">
        <v>160</v>
      </c>
      <c r="B20" s="232">
        <v>0</v>
      </c>
      <c r="C20" s="232">
        <v>14.210172875266389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2.4471523241159869</v>
      </c>
      <c r="L20" s="232">
        <v>4.24177391461631</v>
      </c>
      <c r="M20" s="232">
        <v>3.3732571560950659</v>
      </c>
      <c r="N20" s="232">
        <v>3.3793831461387152</v>
      </c>
      <c r="O20" s="232">
        <v>4.2748430223122096</v>
      </c>
      <c r="P20" s="232">
        <v>4.9113483504331032</v>
      </c>
      <c r="Q20" s="232">
        <v>5.3718125287941776</v>
      </c>
      <c r="R20" s="232">
        <v>3.802983811209276</v>
      </c>
      <c r="S20" s="232">
        <v>2.9262468663556911</v>
      </c>
      <c r="T20" s="232">
        <v>2.7981481788954201</v>
      </c>
      <c r="U20" s="232">
        <v>2.8664261773982891</v>
      </c>
      <c r="V20" s="232">
        <v>6.2962339390778457</v>
      </c>
      <c r="W20" s="232">
        <v>5.9676983296688801</v>
      </c>
      <c r="DA20" s="71" t="s">
        <v>2500</v>
      </c>
    </row>
    <row r="21" spans="1:105" ht="12" customHeight="1" x14ac:dyDescent="0.3">
      <c r="A21" s="59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2501</v>
      </c>
    </row>
    <row r="22" spans="1:105" ht="12" customHeight="1" x14ac:dyDescent="0.3">
      <c r="A22" s="59" t="s">
        <v>162</v>
      </c>
      <c r="B22" s="232">
        <v>57.281973318356869</v>
      </c>
      <c r="C22" s="232">
        <v>54.328806281115398</v>
      </c>
      <c r="D22" s="232">
        <v>82.279358955872041</v>
      </c>
      <c r="E22" s="232">
        <v>79.394107119194402</v>
      </c>
      <c r="F22" s="232">
        <v>54.571137829160378</v>
      </c>
      <c r="G22" s="232">
        <v>56.83391588666386</v>
      </c>
      <c r="H22" s="232">
        <v>50.006877235184099</v>
      </c>
      <c r="I22" s="232">
        <v>47.319531731419353</v>
      </c>
      <c r="J22" s="232">
        <v>44.096359549591831</v>
      </c>
      <c r="K22" s="232">
        <v>42.16489700292864</v>
      </c>
      <c r="L22" s="232">
        <v>56.553947205338531</v>
      </c>
      <c r="M22" s="232">
        <v>56.537458420091482</v>
      </c>
      <c r="N22" s="232">
        <v>57.091272030035697</v>
      </c>
      <c r="O22" s="232">
        <v>61.8339087146311</v>
      </c>
      <c r="P22" s="232">
        <v>40.362129012029037</v>
      </c>
      <c r="Q22" s="232">
        <v>24.727672167444361</v>
      </c>
      <c r="R22" s="232">
        <v>23.009883566913899</v>
      </c>
      <c r="S22" s="232">
        <v>14.414324646950821</v>
      </c>
      <c r="T22" s="232">
        <v>13.68738276488558</v>
      </c>
      <c r="U22" s="232">
        <v>15.310905697817081</v>
      </c>
      <c r="V22" s="232">
        <v>14.600498059065281</v>
      </c>
      <c r="W22" s="232">
        <v>16.54927092189077</v>
      </c>
      <c r="DA22" s="71" t="s">
        <v>2502</v>
      </c>
    </row>
    <row r="23" spans="1:105" ht="12" customHeight="1" x14ac:dyDescent="0.3">
      <c r="A23" s="60" t="s">
        <v>2413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2503</v>
      </c>
    </row>
    <row r="24" spans="1:105" ht="12" customHeight="1" x14ac:dyDescent="0.3">
      <c r="A24" s="57" t="s">
        <v>2415</v>
      </c>
      <c r="B24" s="263">
        <f t="shared" ref="B24:W24" si="1">B25+B26</f>
        <v>33.185076474099077</v>
      </c>
      <c r="C24" s="263">
        <f t="shared" si="1"/>
        <v>33.899972358459671</v>
      </c>
      <c r="D24" s="263">
        <f t="shared" si="1"/>
        <v>38.833393071272781</v>
      </c>
      <c r="E24" s="263">
        <f t="shared" si="1"/>
        <v>38.457217569652407</v>
      </c>
      <c r="F24" s="263">
        <f t="shared" si="1"/>
        <v>29.775962140985641</v>
      </c>
      <c r="G24" s="263">
        <f t="shared" si="1"/>
        <v>31.500335134393499</v>
      </c>
      <c r="H24" s="263">
        <f t="shared" si="1"/>
        <v>29.709465263947131</v>
      </c>
      <c r="I24" s="263">
        <f t="shared" si="1"/>
        <v>27.86301982523231</v>
      </c>
      <c r="J24" s="263">
        <f t="shared" si="1"/>
        <v>27.28792852821524</v>
      </c>
      <c r="K24" s="263">
        <f t="shared" si="1"/>
        <v>24.945087179996111</v>
      </c>
      <c r="L24" s="263">
        <f t="shared" si="1"/>
        <v>29.94497061880066</v>
      </c>
      <c r="M24" s="263">
        <f t="shared" si="1"/>
        <v>30.205317421282668</v>
      </c>
      <c r="N24" s="263">
        <f t="shared" si="1"/>
        <v>30.317755100961669</v>
      </c>
      <c r="O24" s="263">
        <f t="shared" si="1"/>
        <v>31.799380583903002</v>
      </c>
      <c r="P24" s="263">
        <f t="shared" si="1"/>
        <v>24.692446952524548</v>
      </c>
      <c r="Q24" s="263">
        <f t="shared" si="1"/>
        <v>19.287169136640749</v>
      </c>
      <c r="R24" s="263">
        <f t="shared" si="1"/>
        <v>17.800032266102289</v>
      </c>
      <c r="S24" s="263">
        <f t="shared" si="1"/>
        <v>14.96673667325331</v>
      </c>
      <c r="T24" s="263">
        <f t="shared" si="1"/>
        <v>15.660163860854301</v>
      </c>
      <c r="U24" s="263">
        <f t="shared" si="1"/>
        <v>15.666967165862051</v>
      </c>
      <c r="V24" s="263">
        <f t="shared" si="1"/>
        <v>14.87556919327913</v>
      </c>
      <c r="W24" s="263">
        <f t="shared" si="1"/>
        <v>16.03654437116025</v>
      </c>
      <c r="DA24" s="70"/>
    </row>
    <row r="25" spans="1:105" ht="12" customHeight="1" x14ac:dyDescent="0.3">
      <c r="A25" s="60" t="s">
        <v>2416</v>
      </c>
      <c r="B25" s="264">
        <v>33.185076474099077</v>
      </c>
      <c r="C25" s="264">
        <v>33.899972358459671</v>
      </c>
      <c r="D25" s="264">
        <v>38.833393071272781</v>
      </c>
      <c r="E25" s="264">
        <v>38.457217569652407</v>
      </c>
      <c r="F25" s="264">
        <v>29.775962140985641</v>
      </c>
      <c r="G25" s="264">
        <v>31.500335134393499</v>
      </c>
      <c r="H25" s="264">
        <v>29.709465263947131</v>
      </c>
      <c r="I25" s="264">
        <v>27.86301982523231</v>
      </c>
      <c r="J25" s="264">
        <v>27.28792852821524</v>
      </c>
      <c r="K25" s="264">
        <v>24.945087179996111</v>
      </c>
      <c r="L25" s="264">
        <v>29.94497061880066</v>
      </c>
      <c r="M25" s="264">
        <v>30.205317421282668</v>
      </c>
      <c r="N25" s="264">
        <v>30.317755100961669</v>
      </c>
      <c r="O25" s="264">
        <v>31.799380583903002</v>
      </c>
      <c r="P25" s="264">
        <v>24.692446952524548</v>
      </c>
      <c r="Q25" s="264">
        <v>19.287169136640749</v>
      </c>
      <c r="R25" s="264">
        <v>17.800032266102289</v>
      </c>
      <c r="S25" s="264">
        <v>14.96673667325331</v>
      </c>
      <c r="T25" s="264">
        <v>15.660163860854301</v>
      </c>
      <c r="U25" s="264">
        <v>15.666967165862051</v>
      </c>
      <c r="V25" s="264">
        <v>14.87556919327913</v>
      </c>
      <c r="W25" s="264">
        <v>16.03654437116025</v>
      </c>
      <c r="DA25" s="72" t="s">
        <v>2504</v>
      </c>
    </row>
    <row r="26" spans="1:105" ht="12" customHeight="1" x14ac:dyDescent="0.3">
      <c r="A26" s="60" t="s">
        <v>2418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2505</v>
      </c>
    </row>
    <row r="27" spans="1:105" ht="12" customHeight="1" x14ac:dyDescent="0.3">
      <c r="A27" s="57" t="s">
        <v>2420</v>
      </c>
      <c r="B27" s="263">
        <f t="shared" ref="B27:W27" si="2">B28+B34</f>
        <v>81.83139045479551</v>
      </c>
      <c r="C27" s="263">
        <f t="shared" si="2"/>
        <v>97.912827366259677</v>
      </c>
      <c r="D27" s="263">
        <f t="shared" si="2"/>
        <v>117.5419413655315</v>
      </c>
      <c r="E27" s="263">
        <f t="shared" si="2"/>
        <v>113.4201530274206</v>
      </c>
      <c r="F27" s="263">
        <f t="shared" si="2"/>
        <v>77.958768327371985</v>
      </c>
      <c r="G27" s="263">
        <f t="shared" si="2"/>
        <v>81.191308409519792</v>
      </c>
      <c r="H27" s="263">
        <f t="shared" si="2"/>
        <v>71.438396050262995</v>
      </c>
      <c r="I27" s="263">
        <f t="shared" si="2"/>
        <v>67.599331044884792</v>
      </c>
      <c r="J27" s="263">
        <f t="shared" si="2"/>
        <v>62.994799356559767</v>
      </c>
      <c r="K27" s="263">
        <f t="shared" si="2"/>
        <v>63.731499038635192</v>
      </c>
      <c r="L27" s="263">
        <f t="shared" si="2"/>
        <v>86.851030171364059</v>
      </c>
      <c r="M27" s="263">
        <f t="shared" si="2"/>
        <v>85.586736537409379</v>
      </c>
      <c r="N27" s="263">
        <f t="shared" si="2"/>
        <v>86.386650251677722</v>
      </c>
      <c r="O27" s="263">
        <f t="shared" si="2"/>
        <v>94.441073909919041</v>
      </c>
      <c r="P27" s="263">
        <f t="shared" si="2"/>
        <v>64.676396232088791</v>
      </c>
      <c r="Q27" s="263">
        <f t="shared" si="2"/>
        <v>42.999263851769349</v>
      </c>
      <c r="R27" s="263">
        <f t="shared" si="2"/>
        <v>38.304096254461683</v>
      </c>
      <c r="S27" s="263">
        <f t="shared" si="2"/>
        <v>24.772245019009301</v>
      </c>
      <c r="T27" s="263">
        <f t="shared" si="2"/>
        <v>23.550758491115712</v>
      </c>
      <c r="U27" s="263">
        <f t="shared" si="2"/>
        <v>25.967616964593379</v>
      </c>
      <c r="V27" s="263">
        <f t="shared" si="2"/>
        <v>29.852474283061611</v>
      </c>
      <c r="W27" s="263">
        <f t="shared" si="2"/>
        <v>32.167098930799497</v>
      </c>
      <c r="DA27" s="70"/>
    </row>
    <row r="28" spans="1:105" ht="12" customHeight="1" x14ac:dyDescent="0.3">
      <c r="A28" s="60" t="s">
        <v>2421</v>
      </c>
      <c r="B28" s="331">
        <v>81.83139045479551</v>
      </c>
      <c r="C28" s="331">
        <v>97.912827366259677</v>
      </c>
      <c r="D28" s="331">
        <v>117.5419413655315</v>
      </c>
      <c r="E28" s="331">
        <v>113.4201530274206</v>
      </c>
      <c r="F28" s="331">
        <v>77.958768327371985</v>
      </c>
      <c r="G28" s="331">
        <v>81.191308409519792</v>
      </c>
      <c r="H28" s="331">
        <v>71.438396050262995</v>
      </c>
      <c r="I28" s="331">
        <v>67.599331044884792</v>
      </c>
      <c r="J28" s="331">
        <v>62.994799356559767</v>
      </c>
      <c r="K28" s="331">
        <v>63.731499038635192</v>
      </c>
      <c r="L28" s="331">
        <v>86.851030171364059</v>
      </c>
      <c r="M28" s="331">
        <v>85.586736537409379</v>
      </c>
      <c r="N28" s="331">
        <v>86.386650251677722</v>
      </c>
      <c r="O28" s="331">
        <v>94.441073909919041</v>
      </c>
      <c r="P28" s="331">
        <v>64.676396232088791</v>
      </c>
      <c r="Q28" s="331">
        <v>42.999263851769349</v>
      </c>
      <c r="R28" s="331">
        <v>38.304096254461683</v>
      </c>
      <c r="S28" s="331">
        <v>24.772245019009301</v>
      </c>
      <c r="T28" s="331">
        <v>23.550758491115712</v>
      </c>
      <c r="U28" s="331">
        <v>25.967616964593379</v>
      </c>
      <c r="V28" s="331">
        <v>29.852474283061611</v>
      </c>
      <c r="W28" s="331">
        <v>32.167098930799497</v>
      </c>
      <c r="DA28" s="72" t="s">
        <v>2506</v>
      </c>
    </row>
    <row r="29" spans="1:105" ht="12" customHeight="1" x14ac:dyDescent="0.3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2507</v>
      </c>
    </row>
    <row r="30" spans="1:105" ht="12" customHeight="1" x14ac:dyDescent="0.3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2508</v>
      </c>
    </row>
    <row r="31" spans="1:105" ht="12" customHeight="1" x14ac:dyDescent="0.3">
      <c r="A31" s="59" t="s">
        <v>160</v>
      </c>
      <c r="B31" s="232">
        <v>0</v>
      </c>
      <c r="C31" s="232">
        <v>20.300246964666261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3.4959318915942679</v>
      </c>
      <c r="L31" s="232">
        <v>6.0596770208804438</v>
      </c>
      <c r="M31" s="232">
        <v>4.8189387944215243</v>
      </c>
      <c r="N31" s="232">
        <v>4.8276902087695932</v>
      </c>
      <c r="O31" s="232">
        <v>6.1069186033031588</v>
      </c>
      <c r="P31" s="232">
        <v>7.0162119291901481</v>
      </c>
      <c r="Q31" s="232">
        <v>7.6740178982773992</v>
      </c>
      <c r="R31" s="232">
        <v>5.4328340160132518</v>
      </c>
      <c r="S31" s="232">
        <v>4.180352666222416</v>
      </c>
      <c r="T31" s="232">
        <v>3.9973545412791718</v>
      </c>
      <c r="U31" s="232">
        <v>4.0948945391404132</v>
      </c>
      <c r="V31" s="232">
        <v>8.9946199129683517</v>
      </c>
      <c r="W31" s="232">
        <v>8.5252833280983999</v>
      </c>
      <c r="DA31" s="71" t="s">
        <v>2509</v>
      </c>
    </row>
    <row r="32" spans="1:105" ht="12" customHeight="1" x14ac:dyDescent="0.3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2510</v>
      </c>
    </row>
    <row r="33" spans="1:105" ht="12" customHeight="1" x14ac:dyDescent="0.3">
      <c r="A33" s="59" t="s">
        <v>162</v>
      </c>
      <c r="B33" s="232">
        <v>81.83139045479551</v>
      </c>
      <c r="C33" s="232">
        <v>77.612580401593405</v>
      </c>
      <c r="D33" s="232">
        <v>117.5419413655315</v>
      </c>
      <c r="E33" s="232">
        <v>113.4201530274206</v>
      </c>
      <c r="F33" s="232">
        <v>77.958768327371985</v>
      </c>
      <c r="G33" s="232">
        <v>81.191308409519792</v>
      </c>
      <c r="H33" s="232">
        <v>71.438396050262995</v>
      </c>
      <c r="I33" s="232">
        <v>67.599331044884792</v>
      </c>
      <c r="J33" s="232">
        <v>62.994799356559767</v>
      </c>
      <c r="K33" s="232">
        <v>60.235567147040918</v>
      </c>
      <c r="L33" s="232">
        <v>80.791353150483616</v>
      </c>
      <c r="M33" s="232">
        <v>80.767797742987852</v>
      </c>
      <c r="N33" s="232">
        <v>81.558960042908126</v>
      </c>
      <c r="O33" s="232">
        <v>88.334155306615884</v>
      </c>
      <c r="P33" s="232">
        <v>57.660184302898642</v>
      </c>
      <c r="Q33" s="232">
        <v>35.325245953491951</v>
      </c>
      <c r="R33" s="232">
        <v>32.871262238448431</v>
      </c>
      <c r="S33" s="232">
        <v>20.591892352786878</v>
      </c>
      <c r="T33" s="232">
        <v>19.55340394983654</v>
      </c>
      <c r="U33" s="232">
        <v>21.87272242545296</v>
      </c>
      <c r="V33" s="232">
        <v>20.857854370093261</v>
      </c>
      <c r="W33" s="232">
        <v>23.641815602701101</v>
      </c>
      <c r="DA33" s="71" t="s">
        <v>2511</v>
      </c>
    </row>
    <row r="34" spans="1:105" ht="12" customHeight="1" x14ac:dyDescent="0.3">
      <c r="A34" s="60" t="s">
        <v>2428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2512</v>
      </c>
    </row>
    <row r="35" spans="1:105" ht="12" customHeight="1" x14ac:dyDescent="0.3">
      <c r="A35" s="57" t="s">
        <v>2430</v>
      </c>
      <c r="B35" s="263">
        <v>75.149595861982078</v>
      </c>
      <c r="C35" s="263">
        <v>81.804267241187716</v>
      </c>
      <c r="D35" s="263">
        <v>87.940547538993499</v>
      </c>
      <c r="E35" s="263">
        <v>87.088675555452539</v>
      </c>
      <c r="F35" s="263">
        <v>67.429452002114118</v>
      </c>
      <c r="G35" s="263">
        <v>71.33439806035382</v>
      </c>
      <c r="H35" s="263">
        <v>67.278865836087675</v>
      </c>
      <c r="I35" s="263">
        <v>63.097479404481277</v>
      </c>
      <c r="J35" s="263">
        <v>61.79515067282059</v>
      </c>
      <c r="K35" s="263">
        <v>57.412974756541672</v>
      </c>
      <c r="L35" s="263">
        <v>69.213342727226959</v>
      </c>
      <c r="M35" s="263">
        <v>69.538215164626862</v>
      </c>
      <c r="N35" s="263">
        <v>69.787722505805505</v>
      </c>
      <c r="O35" s="263">
        <v>73.384257574301245</v>
      </c>
      <c r="P35" s="263">
        <v>57.713506386856061</v>
      </c>
      <c r="Q35" s="263">
        <v>46.120933601027772</v>
      </c>
      <c r="R35" s="263">
        <v>42.086418276730328</v>
      </c>
      <c r="S35" s="263">
        <v>35.688162483028123</v>
      </c>
      <c r="T35" s="263">
        <v>37.426031769164283</v>
      </c>
      <c r="U35" s="263">
        <v>37.170093522632648</v>
      </c>
      <c r="V35" s="263">
        <v>37.025830700739959</v>
      </c>
      <c r="W35" s="263">
        <v>39.253788074716283</v>
      </c>
      <c r="DA35" s="70" t="s">
        <v>2513</v>
      </c>
    </row>
    <row r="36" spans="1:105" ht="12" customHeight="1" x14ac:dyDescent="0.3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2514</v>
      </c>
    </row>
    <row r="37" spans="1:105" ht="12" customHeight="1" x14ac:dyDescent="0.3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2515</v>
      </c>
    </row>
    <row r="38" spans="1:105" ht="12" customHeight="1" x14ac:dyDescent="0.3">
      <c r="A38" s="46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2516</v>
      </c>
    </row>
    <row r="39" spans="1:105" ht="12" customHeight="1" x14ac:dyDescent="0.3">
      <c r="A39" s="46" t="s">
        <v>160</v>
      </c>
      <c r="B39" s="231">
        <v>0</v>
      </c>
      <c r="C39" s="231">
        <v>16.960462407522321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3.1493351399284601</v>
      </c>
      <c r="L39" s="231">
        <v>4.8290791903673336</v>
      </c>
      <c r="M39" s="231">
        <v>3.9153309999754642</v>
      </c>
      <c r="N39" s="231">
        <v>3.900064461951553</v>
      </c>
      <c r="O39" s="231">
        <v>4.7453048680656966</v>
      </c>
      <c r="P39" s="231">
        <v>6.2608651003648204</v>
      </c>
      <c r="Q39" s="231">
        <v>8.231137890166158</v>
      </c>
      <c r="R39" s="231">
        <v>5.9692969469120243</v>
      </c>
      <c r="S39" s="231">
        <v>6.0224297424001412</v>
      </c>
      <c r="T39" s="231">
        <v>6.3524543428596738</v>
      </c>
      <c r="U39" s="231">
        <v>5.8614393917124019</v>
      </c>
      <c r="V39" s="231">
        <v>11.15596888074483</v>
      </c>
      <c r="W39" s="231">
        <v>10.403476725023051</v>
      </c>
      <c r="DA39" s="73" t="s">
        <v>2517</v>
      </c>
    </row>
    <row r="40" spans="1:105" ht="12" customHeight="1" x14ac:dyDescent="0.3">
      <c r="A40" s="46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2518</v>
      </c>
    </row>
    <row r="41" spans="1:105" ht="12" customHeight="1" x14ac:dyDescent="0.3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2519</v>
      </c>
    </row>
    <row r="42" spans="1:105" ht="12" customHeight="1" x14ac:dyDescent="0.3">
      <c r="A42" s="46" t="s">
        <v>162</v>
      </c>
      <c r="B42" s="231">
        <v>75.149595861982078</v>
      </c>
      <c r="C42" s="231">
        <v>64.843804833665402</v>
      </c>
      <c r="D42" s="231">
        <v>87.940547538993499</v>
      </c>
      <c r="E42" s="231">
        <v>87.088675555452539</v>
      </c>
      <c r="F42" s="231">
        <v>67.429452002114118</v>
      </c>
      <c r="G42" s="231">
        <v>71.33439806035382</v>
      </c>
      <c r="H42" s="231">
        <v>67.278865836087675</v>
      </c>
      <c r="I42" s="231">
        <v>63.097479404481277</v>
      </c>
      <c r="J42" s="231">
        <v>61.79515067282059</v>
      </c>
      <c r="K42" s="231">
        <v>54.263639616613212</v>
      </c>
      <c r="L42" s="231">
        <v>64.384263536859621</v>
      </c>
      <c r="M42" s="231">
        <v>65.622884164651396</v>
      </c>
      <c r="N42" s="231">
        <v>65.887658043853946</v>
      </c>
      <c r="O42" s="231">
        <v>68.638952706235543</v>
      </c>
      <c r="P42" s="231">
        <v>51.452641286491243</v>
      </c>
      <c r="Q42" s="231">
        <v>37.889795710861613</v>
      </c>
      <c r="R42" s="231">
        <v>36.117121329818303</v>
      </c>
      <c r="S42" s="231">
        <v>29.66573274062798</v>
      </c>
      <c r="T42" s="231">
        <v>31.073577426304599</v>
      </c>
      <c r="U42" s="231">
        <v>31.30865413092025</v>
      </c>
      <c r="V42" s="231">
        <v>25.86986181999513</v>
      </c>
      <c r="W42" s="231">
        <v>28.850311349693229</v>
      </c>
      <c r="DA42" s="73" t="s">
        <v>2520</v>
      </c>
    </row>
    <row r="43" spans="1:105" ht="12" customHeight="1" x14ac:dyDescent="0.3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2521</v>
      </c>
    </row>
    <row r="44" spans="1:105" ht="12" customHeight="1" x14ac:dyDescent="0.3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2522</v>
      </c>
    </row>
    <row r="45" spans="1:105" ht="12" customHeight="1" x14ac:dyDescent="0.3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2523</v>
      </c>
    </row>
    <row r="46" spans="1:105" ht="12" customHeight="1" x14ac:dyDescent="0.3">
      <c r="A46" s="57" t="s">
        <v>2442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2524</v>
      </c>
    </row>
    <row r="47" spans="1:105" ht="12" customHeight="1" x14ac:dyDescent="0.3">
      <c r="A47" s="41" t="s">
        <v>2444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2525</v>
      </c>
    </row>
    <row r="48" spans="1:105" ht="12" customHeight="1" x14ac:dyDescent="0.3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3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3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3">
      <c r="A51" s="35" t="s">
        <v>25</v>
      </c>
      <c r="B51" s="234">
        <f t="shared" ref="B51:W51" si="3">SUM(B$52:B$56,B$58:B$59,B$61:B$62,B$64:B$65,B$66:B$68)</f>
        <v>0.99999999999999978</v>
      </c>
      <c r="C51" s="234">
        <f t="shared" si="3"/>
        <v>1</v>
      </c>
      <c r="D51" s="234">
        <f t="shared" si="3"/>
        <v>0.99999999999999978</v>
      </c>
      <c r="E51" s="234">
        <f t="shared" si="3"/>
        <v>1.0000000000000002</v>
      </c>
      <c r="F51" s="234">
        <f t="shared" si="3"/>
        <v>1</v>
      </c>
      <c r="G51" s="234">
        <f t="shared" si="3"/>
        <v>1</v>
      </c>
      <c r="H51" s="234">
        <f t="shared" si="3"/>
        <v>1</v>
      </c>
      <c r="I51" s="234">
        <f t="shared" si="3"/>
        <v>0.99999999999999978</v>
      </c>
      <c r="J51" s="234">
        <f t="shared" si="3"/>
        <v>1</v>
      </c>
      <c r="K51" s="234">
        <f t="shared" si="3"/>
        <v>1</v>
      </c>
      <c r="L51" s="234">
        <f t="shared" si="3"/>
        <v>0.99999999999999978</v>
      </c>
      <c r="M51" s="234">
        <f t="shared" si="3"/>
        <v>0.99999999999999978</v>
      </c>
      <c r="N51" s="234">
        <f t="shared" si="3"/>
        <v>1</v>
      </c>
      <c r="O51" s="234">
        <f t="shared" si="3"/>
        <v>1.0000000000000002</v>
      </c>
      <c r="P51" s="234">
        <f t="shared" si="3"/>
        <v>0.99999999999999989</v>
      </c>
      <c r="Q51" s="234">
        <f t="shared" si="3"/>
        <v>0.99999999999999989</v>
      </c>
      <c r="R51" s="234">
        <f t="shared" si="3"/>
        <v>0.99999999999999978</v>
      </c>
      <c r="S51" s="234">
        <f t="shared" si="3"/>
        <v>1</v>
      </c>
      <c r="T51" s="234">
        <f t="shared" si="3"/>
        <v>1.0000000000000002</v>
      </c>
      <c r="U51" s="234">
        <f t="shared" si="3"/>
        <v>1</v>
      </c>
      <c r="V51" s="234">
        <f t="shared" si="3"/>
        <v>0.99999999999999989</v>
      </c>
      <c r="W51" s="234">
        <f t="shared" si="3"/>
        <v>0.99999999999999978</v>
      </c>
      <c r="DA51" s="95"/>
    </row>
    <row r="52" spans="1:105" ht="12" customHeight="1" x14ac:dyDescent="0.3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3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3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3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3">
      <c r="A56" s="56" t="s">
        <v>96</v>
      </c>
      <c r="B56" s="302">
        <f t="shared" ref="B56:W56" si="8">IF(B$10=0,0,B$10/B$5)</f>
        <v>3.4484116025672099E-2</v>
      </c>
      <c r="C56" s="302">
        <f t="shared" si="8"/>
        <v>3.612394542440079E-2</v>
      </c>
      <c r="D56" s="302">
        <f t="shared" si="8"/>
        <v>3.74150085487703E-2</v>
      </c>
      <c r="E56" s="302">
        <f t="shared" si="8"/>
        <v>3.705088759667774E-2</v>
      </c>
      <c r="F56" s="302">
        <f t="shared" si="8"/>
        <v>3.5353243356110092E-2</v>
      </c>
      <c r="G56" s="302">
        <f t="shared" si="8"/>
        <v>3.5126827005692959E-2</v>
      </c>
      <c r="H56" s="302">
        <f t="shared" si="8"/>
        <v>3.4116217359800999E-2</v>
      </c>
      <c r="I56" s="302">
        <f t="shared" si="8"/>
        <v>3.4246761792368317E-2</v>
      </c>
      <c r="J56" s="302">
        <f t="shared" si="8"/>
        <v>3.3518160469221708E-2</v>
      </c>
      <c r="K56" s="302">
        <f t="shared" si="8"/>
        <v>3.4835718326392429E-2</v>
      </c>
      <c r="L56" s="302">
        <f t="shared" si="8"/>
        <v>3.6528315381376263E-2</v>
      </c>
      <c r="M56" s="302">
        <f t="shared" si="8"/>
        <v>3.6226351892118723E-2</v>
      </c>
      <c r="N56" s="302">
        <f t="shared" si="8"/>
        <v>3.6269725342075315E-2</v>
      </c>
      <c r="O56" s="302">
        <f t="shared" si="8"/>
        <v>3.6790079634344337E-2</v>
      </c>
      <c r="P56" s="302">
        <f t="shared" si="8"/>
        <v>3.476326823813293E-2</v>
      </c>
      <c r="Q56" s="302">
        <f t="shared" si="8"/>
        <v>3.2091032300291061E-2</v>
      </c>
      <c r="R56" s="302">
        <f t="shared" si="8"/>
        <v>3.1585796615654881E-2</v>
      </c>
      <c r="S56" s="302">
        <f t="shared" si="8"/>
        <v>2.7611284319374582E-2</v>
      </c>
      <c r="T56" s="302">
        <f t="shared" si="8"/>
        <v>2.6219959376849983E-2</v>
      </c>
      <c r="U56" s="302">
        <f t="shared" si="8"/>
        <v>2.7670215351897523E-2</v>
      </c>
      <c r="V56" s="302">
        <f t="shared" si="8"/>
        <v>2.9961518759712098E-2</v>
      </c>
      <c r="W56" s="302">
        <f t="shared" si="8"/>
        <v>3.035913119834514E-2</v>
      </c>
      <c r="DA56" s="68"/>
    </row>
    <row r="57" spans="1:105" ht="12" customHeight="1" x14ac:dyDescent="0.3">
      <c r="A57" s="203" t="s">
        <v>2405</v>
      </c>
      <c r="B57" s="303">
        <f t="shared" ref="B57:W57" si="9">IF(B$16=0,0,B$16/B$5)</f>
        <v>0.2235081594256525</v>
      </c>
      <c r="C57" s="303">
        <f t="shared" si="9"/>
        <v>0.23413668330630136</v>
      </c>
      <c r="D57" s="303">
        <f t="shared" si="9"/>
        <v>0.24250468503832584</v>
      </c>
      <c r="E57" s="303">
        <f t="shared" si="9"/>
        <v>0.24014464183031869</v>
      </c>
      <c r="F57" s="303">
        <f t="shared" si="9"/>
        <v>0.22914139212293574</v>
      </c>
      <c r="G57" s="303">
        <f t="shared" si="9"/>
        <v>0.22767387874060258</v>
      </c>
      <c r="H57" s="303">
        <f t="shared" si="9"/>
        <v>0.2211236310357472</v>
      </c>
      <c r="I57" s="303">
        <f t="shared" si="9"/>
        <v>0.22196975235794281</v>
      </c>
      <c r="J57" s="303">
        <f t="shared" si="9"/>
        <v>0.21724733637458518</v>
      </c>
      <c r="K57" s="303">
        <f t="shared" si="9"/>
        <v>0.22578706322661751</v>
      </c>
      <c r="L57" s="303">
        <f t="shared" si="9"/>
        <v>0.23733287617544038</v>
      </c>
      <c r="M57" s="303">
        <f t="shared" si="9"/>
        <v>0.23544339043640858</v>
      </c>
      <c r="N57" s="303">
        <f t="shared" si="9"/>
        <v>0.23597645121090929</v>
      </c>
      <c r="O57" s="303">
        <f t="shared" si="9"/>
        <v>0.23962584382193261</v>
      </c>
      <c r="P57" s="303">
        <f t="shared" si="9"/>
        <v>0.22718117782752345</v>
      </c>
      <c r="Q57" s="303">
        <f t="shared" si="9"/>
        <v>0.21034021703764086</v>
      </c>
      <c r="R57" s="303">
        <f t="shared" si="9"/>
        <v>0.20772201922418834</v>
      </c>
      <c r="S57" s="303">
        <f t="shared" si="9"/>
        <v>0.18176340699811758</v>
      </c>
      <c r="T57" s="303">
        <f t="shared" si="9"/>
        <v>0.17238888095542754</v>
      </c>
      <c r="U57" s="303">
        <f t="shared" si="9"/>
        <v>0.18224370967016437</v>
      </c>
      <c r="V57" s="303">
        <f t="shared" si="9"/>
        <v>0.19747213314807177</v>
      </c>
      <c r="W57" s="303">
        <f t="shared" si="9"/>
        <v>0.19853141734019847</v>
      </c>
      <c r="DA57" s="175"/>
    </row>
    <row r="58" spans="1:105" ht="12" customHeight="1" x14ac:dyDescent="0.3">
      <c r="A58" s="62" t="s">
        <v>2406</v>
      </c>
      <c r="B58" s="304">
        <f t="shared" ref="B58:W58" si="10">IF(B$17=0,0,B$17/B$5)</f>
        <v>0.2235081594256525</v>
      </c>
      <c r="C58" s="304">
        <f t="shared" si="10"/>
        <v>0.23413668330630136</v>
      </c>
      <c r="D58" s="304">
        <f t="shared" si="10"/>
        <v>0.24250468503832584</v>
      </c>
      <c r="E58" s="304">
        <f t="shared" si="10"/>
        <v>0.24014464183031869</v>
      </c>
      <c r="F58" s="304">
        <f t="shared" si="10"/>
        <v>0.22914139212293574</v>
      </c>
      <c r="G58" s="304">
        <f t="shared" si="10"/>
        <v>0.22767387874060258</v>
      </c>
      <c r="H58" s="304">
        <f t="shared" si="10"/>
        <v>0.2211236310357472</v>
      </c>
      <c r="I58" s="304">
        <f t="shared" si="10"/>
        <v>0.22196975235794281</v>
      </c>
      <c r="J58" s="304">
        <f t="shared" si="10"/>
        <v>0.21724733637458518</v>
      </c>
      <c r="K58" s="304">
        <f t="shared" si="10"/>
        <v>0.22578706322661751</v>
      </c>
      <c r="L58" s="304">
        <f t="shared" si="10"/>
        <v>0.23733287617544038</v>
      </c>
      <c r="M58" s="304">
        <f t="shared" si="10"/>
        <v>0.23544339043640858</v>
      </c>
      <c r="N58" s="304">
        <f t="shared" si="10"/>
        <v>0.23597645121090929</v>
      </c>
      <c r="O58" s="304">
        <f t="shared" si="10"/>
        <v>0.23962584382193261</v>
      </c>
      <c r="P58" s="304">
        <f t="shared" si="10"/>
        <v>0.22718117782752345</v>
      </c>
      <c r="Q58" s="304">
        <f t="shared" si="10"/>
        <v>0.21034021703764086</v>
      </c>
      <c r="R58" s="304">
        <f t="shared" si="10"/>
        <v>0.20772201922418834</v>
      </c>
      <c r="S58" s="304">
        <f t="shared" si="10"/>
        <v>0.18176340699811758</v>
      </c>
      <c r="T58" s="304">
        <f t="shared" si="10"/>
        <v>0.17238888095542754</v>
      </c>
      <c r="U58" s="304">
        <f t="shared" si="10"/>
        <v>0.18224370967016437</v>
      </c>
      <c r="V58" s="304">
        <f t="shared" si="10"/>
        <v>0.19747213314807177</v>
      </c>
      <c r="W58" s="304">
        <f t="shared" si="10"/>
        <v>0.19853141734019847</v>
      </c>
      <c r="DA58" s="72"/>
    </row>
    <row r="59" spans="1:105" ht="12" customHeight="1" x14ac:dyDescent="0.3">
      <c r="A59" s="62" t="s">
        <v>2413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3">
      <c r="A60" s="203" t="s">
        <v>2415</v>
      </c>
      <c r="B60" s="303">
        <f t="shared" ref="B60:W60" si="12">IF(B$24=0,0,B$24/B$5)</f>
        <v>0.12948463423044251</v>
      </c>
      <c r="C60" s="303">
        <f t="shared" si="12"/>
        <v>0.11580603023098854</v>
      </c>
      <c r="D60" s="303">
        <f t="shared" si="12"/>
        <v>0.11445494806017113</v>
      </c>
      <c r="E60" s="303">
        <f t="shared" si="12"/>
        <v>0.1163221689134921</v>
      </c>
      <c r="F60" s="303">
        <f t="shared" si="12"/>
        <v>0.12502772872621734</v>
      </c>
      <c r="G60" s="303">
        <f t="shared" si="12"/>
        <v>0.12618879712561071</v>
      </c>
      <c r="H60" s="303">
        <f t="shared" si="12"/>
        <v>0.13137122728935802</v>
      </c>
      <c r="I60" s="303">
        <f t="shared" si="12"/>
        <v>0.13070179235194548</v>
      </c>
      <c r="J60" s="303">
        <f t="shared" si="12"/>
        <v>0.13443807716752185</v>
      </c>
      <c r="K60" s="303">
        <f t="shared" si="12"/>
        <v>0.1262501512767063</v>
      </c>
      <c r="L60" s="303">
        <f t="shared" si="12"/>
        <v>0.11689845721093564</v>
      </c>
      <c r="M60" s="303">
        <f t="shared" si="12"/>
        <v>0.1187040127042225</v>
      </c>
      <c r="N60" s="303">
        <f t="shared" si="12"/>
        <v>0.11830988496094848</v>
      </c>
      <c r="O60" s="303">
        <f t="shared" si="12"/>
        <v>0.11526391294988417</v>
      </c>
      <c r="P60" s="303">
        <f t="shared" si="12"/>
        <v>0.12390608163819417</v>
      </c>
      <c r="Q60" s="303">
        <f t="shared" si="12"/>
        <v>0.13478195335183535</v>
      </c>
      <c r="R60" s="303">
        <f t="shared" si="12"/>
        <v>0.13789866605565868</v>
      </c>
      <c r="S60" s="303">
        <f t="shared" si="12"/>
        <v>0.15688093366972686</v>
      </c>
      <c r="T60" s="303">
        <f t="shared" si="12"/>
        <v>0.16375803319635948</v>
      </c>
      <c r="U60" s="303">
        <f t="shared" si="12"/>
        <v>0.1570750996454221</v>
      </c>
      <c r="V60" s="303">
        <f t="shared" si="12"/>
        <v>0.14057271637735497</v>
      </c>
      <c r="W60" s="303">
        <f t="shared" si="12"/>
        <v>0.14139371278951768</v>
      </c>
      <c r="DA60" s="175"/>
    </row>
    <row r="61" spans="1:105" ht="12" customHeight="1" x14ac:dyDescent="0.3">
      <c r="A61" s="62" t="s">
        <v>2416</v>
      </c>
      <c r="B61" s="304">
        <f t="shared" ref="B61:W61" si="13">IF(B$25=0,0,B$25/B$5)</f>
        <v>0.12948463423044251</v>
      </c>
      <c r="C61" s="304">
        <f t="shared" si="13"/>
        <v>0.11580603023098854</v>
      </c>
      <c r="D61" s="304">
        <f t="shared" si="13"/>
        <v>0.11445494806017113</v>
      </c>
      <c r="E61" s="304">
        <f t="shared" si="13"/>
        <v>0.1163221689134921</v>
      </c>
      <c r="F61" s="304">
        <f t="shared" si="13"/>
        <v>0.12502772872621734</v>
      </c>
      <c r="G61" s="304">
        <f t="shared" si="13"/>
        <v>0.12618879712561071</v>
      </c>
      <c r="H61" s="304">
        <f t="shared" si="13"/>
        <v>0.13137122728935802</v>
      </c>
      <c r="I61" s="304">
        <f t="shared" si="13"/>
        <v>0.13070179235194548</v>
      </c>
      <c r="J61" s="304">
        <f t="shared" si="13"/>
        <v>0.13443807716752185</v>
      </c>
      <c r="K61" s="304">
        <f t="shared" si="13"/>
        <v>0.1262501512767063</v>
      </c>
      <c r="L61" s="304">
        <f t="shared" si="13"/>
        <v>0.11689845721093564</v>
      </c>
      <c r="M61" s="304">
        <f t="shared" si="13"/>
        <v>0.1187040127042225</v>
      </c>
      <c r="N61" s="304">
        <f t="shared" si="13"/>
        <v>0.11830988496094848</v>
      </c>
      <c r="O61" s="304">
        <f t="shared" si="13"/>
        <v>0.11526391294988417</v>
      </c>
      <c r="P61" s="304">
        <f t="shared" si="13"/>
        <v>0.12390608163819417</v>
      </c>
      <c r="Q61" s="304">
        <f t="shared" si="13"/>
        <v>0.13478195335183535</v>
      </c>
      <c r="R61" s="304">
        <f t="shared" si="13"/>
        <v>0.13789866605565868</v>
      </c>
      <c r="S61" s="304">
        <f t="shared" si="13"/>
        <v>0.15688093366972686</v>
      </c>
      <c r="T61" s="304">
        <f t="shared" si="13"/>
        <v>0.16375803319635948</v>
      </c>
      <c r="U61" s="304">
        <f t="shared" si="13"/>
        <v>0.1570750996454221</v>
      </c>
      <c r="V61" s="304">
        <f t="shared" si="13"/>
        <v>0.14057271637735497</v>
      </c>
      <c r="W61" s="304">
        <f t="shared" si="13"/>
        <v>0.14139371278951768</v>
      </c>
      <c r="DA61" s="72"/>
    </row>
    <row r="62" spans="1:105" ht="12" customHeight="1" x14ac:dyDescent="0.3">
      <c r="A62" s="62" t="s">
        <v>2418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3">
      <c r="A63" s="203" t="s">
        <v>2420</v>
      </c>
      <c r="B63" s="303">
        <f t="shared" ref="B63:W63" si="15">IF(B$27=0,0,B$27/B$5)</f>
        <v>0.31929737060807489</v>
      </c>
      <c r="C63" s="303">
        <f t="shared" si="15"/>
        <v>0.33448097615185907</v>
      </c>
      <c r="D63" s="303">
        <f t="shared" si="15"/>
        <v>0.34643526434046551</v>
      </c>
      <c r="E63" s="303">
        <f t="shared" si="15"/>
        <v>0.34306377404331251</v>
      </c>
      <c r="F63" s="303">
        <f t="shared" si="15"/>
        <v>0.32734484588990831</v>
      </c>
      <c r="G63" s="303">
        <f t="shared" si="15"/>
        <v>0.32524839820086082</v>
      </c>
      <c r="H63" s="303">
        <f t="shared" si="15"/>
        <v>0.31589090147963883</v>
      </c>
      <c r="I63" s="303">
        <f t="shared" si="15"/>
        <v>0.31709964622563258</v>
      </c>
      <c r="J63" s="303">
        <f t="shared" si="15"/>
        <v>0.31035333767797885</v>
      </c>
      <c r="K63" s="303">
        <f t="shared" si="15"/>
        <v>0.32255294746659646</v>
      </c>
      <c r="L63" s="303">
        <f t="shared" si="15"/>
        <v>0.33904696596491485</v>
      </c>
      <c r="M63" s="303">
        <f t="shared" si="15"/>
        <v>0.33634770062344094</v>
      </c>
      <c r="N63" s="303">
        <f t="shared" si="15"/>
        <v>0.33710921601558469</v>
      </c>
      <c r="O63" s="303">
        <f t="shared" si="15"/>
        <v>0.34232263403133245</v>
      </c>
      <c r="P63" s="303">
        <f t="shared" si="15"/>
        <v>0.32454453975360503</v>
      </c>
      <c r="Q63" s="303">
        <f t="shared" si="15"/>
        <v>0.30048602433948707</v>
      </c>
      <c r="R63" s="303">
        <f t="shared" si="15"/>
        <v>0.2967457417488405</v>
      </c>
      <c r="S63" s="303">
        <f t="shared" si="15"/>
        <v>0.25966200999731082</v>
      </c>
      <c r="T63" s="303">
        <f t="shared" si="15"/>
        <v>0.24626982993632504</v>
      </c>
      <c r="U63" s="303">
        <f t="shared" si="15"/>
        <v>0.26034815667166333</v>
      </c>
      <c r="V63" s="303">
        <f t="shared" si="15"/>
        <v>0.28210304735438835</v>
      </c>
      <c r="W63" s="303">
        <f t="shared" si="15"/>
        <v>0.28361631048599778</v>
      </c>
      <c r="DA63" s="175"/>
    </row>
    <row r="64" spans="1:105" ht="12" customHeight="1" x14ac:dyDescent="0.3">
      <c r="A64" s="62" t="s">
        <v>2421</v>
      </c>
      <c r="B64" s="304">
        <f t="shared" ref="B64:W64" si="16">IF(B$28=0,0,B$28/B$5)</f>
        <v>0.31929737060807489</v>
      </c>
      <c r="C64" s="304">
        <f t="shared" si="16"/>
        <v>0.33448097615185907</v>
      </c>
      <c r="D64" s="304">
        <f t="shared" si="16"/>
        <v>0.34643526434046551</v>
      </c>
      <c r="E64" s="304">
        <f t="shared" si="16"/>
        <v>0.34306377404331251</v>
      </c>
      <c r="F64" s="304">
        <f t="shared" si="16"/>
        <v>0.32734484588990831</v>
      </c>
      <c r="G64" s="304">
        <f t="shared" si="16"/>
        <v>0.32524839820086082</v>
      </c>
      <c r="H64" s="304">
        <f t="shared" si="16"/>
        <v>0.31589090147963883</v>
      </c>
      <c r="I64" s="304">
        <f t="shared" si="16"/>
        <v>0.31709964622563258</v>
      </c>
      <c r="J64" s="304">
        <f t="shared" si="16"/>
        <v>0.31035333767797885</v>
      </c>
      <c r="K64" s="304">
        <f t="shared" si="16"/>
        <v>0.32255294746659646</v>
      </c>
      <c r="L64" s="304">
        <f t="shared" si="16"/>
        <v>0.33904696596491485</v>
      </c>
      <c r="M64" s="304">
        <f t="shared" si="16"/>
        <v>0.33634770062344094</v>
      </c>
      <c r="N64" s="304">
        <f t="shared" si="16"/>
        <v>0.33710921601558469</v>
      </c>
      <c r="O64" s="304">
        <f t="shared" si="16"/>
        <v>0.34232263403133245</v>
      </c>
      <c r="P64" s="304">
        <f t="shared" si="16"/>
        <v>0.32454453975360503</v>
      </c>
      <c r="Q64" s="304">
        <f t="shared" si="16"/>
        <v>0.30048602433948707</v>
      </c>
      <c r="R64" s="304">
        <f t="shared" si="16"/>
        <v>0.2967457417488405</v>
      </c>
      <c r="S64" s="304">
        <f t="shared" si="16"/>
        <v>0.25966200999731082</v>
      </c>
      <c r="T64" s="304">
        <f t="shared" si="16"/>
        <v>0.24626982993632504</v>
      </c>
      <c r="U64" s="304">
        <f t="shared" si="16"/>
        <v>0.26034815667166333</v>
      </c>
      <c r="V64" s="304">
        <f t="shared" si="16"/>
        <v>0.28210304735438835</v>
      </c>
      <c r="W64" s="304">
        <f t="shared" si="16"/>
        <v>0.28361631048599778</v>
      </c>
      <c r="DA64" s="72"/>
    </row>
    <row r="65" spans="1:105" ht="12" customHeight="1" x14ac:dyDescent="0.3">
      <c r="A65" s="62" t="s">
        <v>2428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3">
      <c r="A66" s="203" t="s">
        <v>2430</v>
      </c>
      <c r="B66" s="303">
        <f t="shared" ref="B66:W66" si="18">IF(B$35=0,0,B$35/B$5)</f>
        <v>0.29322571971015771</v>
      </c>
      <c r="C66" s="303">
        <f t="shared" si="18"/>
        <v>0.27945236488645026</v>
      </c>
      <c r="D66" s="303">
        <f t="shared" si="18"/>
        <v>0.259190094012267</v>
      </c>
      <c r="E66" s="303">
        <f t="shared" si="18"/>
        <v>0.26341852761619911</v>
      </c>
      <c r="F66" s="303">
        <f t="shared" si="18"/>
        <v>0.28313278990482854</v>
      </c>
      <c r="G66" s="303">
        <f t="shared" si="18"/>
        <v>0.28576209892723292</v>
      </c>
      <c r="H66" s="303">
        <f t="shared" si="18"/>
        <v>0.2974980228354549</v>
      </c>
      <c r="I66" s="303">
        <f t="shared" si="18"/>
        <v>0.29598204727211069</v>
      </c>
      <c r="J66" s="303">
        <f t="shared" si="18"/>
        <v>0.30444308831069233</v>
      </c>
      <c r="K66" s="303">
        <f t="shared" si="18"/>
        <v>0.29057411970368729</v>
      </c>
      <c r="L66" s="303">
        <f t="shared" si="18"/>
        <v>0.27019338526733266</v>
      </c>
      <c r="M66" s="303">
        <f t="shared" si="18"/>
        <v>0.2732785443438091</v>
      </c>
      <c r="N66" s="303">
        <f t="shared" si="18"/>
        <v>0.27233472247048224</v>
      </c>
      <c r="O66" s="303">
        <f t="shared" si="18"/>
        <v>0.26599752956250661</v>
      </c>
      <c r="P66" s="303">
        <f t="shared" si="18"/>
        <v>0.28960493254254438</v>
      </c>
      <c r="Q66" s="303">
        <f t="shared" si="18"/>
        <v>0.32230077297074555</v>
      </c>
      <c r="R66" s="303">
        <f t="shared" si="18"/>
        <v>0.3260477763556574</v>
      </c>
      <c r="S66" s="303">
        <f t="shared" si="18"/>
        <v>0.37408236501547021</v>
      </c>
      <c r="T66" s="303">
        <f t="shared" si="18"/>
        <v>0.39136329653503815</v>
      </c>
      <c r="U66" s="303">
        <f t="shared" si="18"/>
        <v>0.37266281866085266</v>
      </c>
      <c r="V66" s="303">
        <f t="shared" si="18"/>
        <v>0.34989058436047271</v>
      </c>
      <c r="W66" s="303">
        <f t="shared" si="18"/>
        <v>0.34609942818594069</v>
      </c>
      <c r="DA66" s="175"/>
    </row>
    <row r="67" spans="1:105" ht="12" customHeight="1" x14ac:dyDescent="0.3">
      <c r="A67" s="203" t="s">
        <v>2442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3">
      <c r="A68" s="41" t="s">
        <v>2444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3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3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3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3">
      <c r="A72" s="35" t="s">
        <v>25</v>
      </c>
      <c r="B72" s="322">
        <f>IF(B$5=0,0,B$5/TRE_fec!B$5)</f>
        <v>1.2377960233344647</v>
      </c>
      <c r="C72" s="322">
        <f>IF(C$5=0,0,C$5/TRE_fec!C$5)</f>
        <v>1.4086031769116663</v>
      </c>
      <c r="D72" s="322">
        <f>IF(D$5=0,0,D$5/TRE_fec!D$5)</f>
        <v>1.4952491325521291</v>
      </c>
      <c r="E72" s="322">
        <f>IF(E$5=0,0,E$5/TRE_fec!E$5)</f>
        <v>1.4575365973751615</v>
      </c>
      <c r="F72" s="322">
        <f>IF(F$5=0,0,F$5/TRE_fec!F$5)</f>
        <v>1.3047473247610644</v>
      </c>
      <c r="G72" s="322">
        <f>IF(G$5=0,0,G$5/TRE_fec!G$5)</f>
        <v>1.2866827266553296</v>
      </c>
      <c r="H72" s="322">
        <f>IF(H$5=0,0,H$5/TRE_fec!H$5)</f>
        <v>1.2112680430834375</v>
      </c>
      <c r="I72" s="322">
        <f>IF(I$5=0,0,I$5/TRE_fec!I$5)</f>
        <v>1.2205671977808816</v>
      </c>
      <c r="J72" s="322">
        <f>IF(J$5=0,0,J$5/TRE_fec!J$5)</f>
        <v>1.1701703962350416</v>
      </c>
      <c r="K72" s="322">
        <f>IF(K$5=0,0,K$5/TRE_fec!K$5)</f>
        <v>1.2734007962490699</v>
      </c>
      <c r="L72" s="322">
        <f>IF(L$5=0,0,L$5/TRE_fec!L$5)</f>
        <v>1.4276388717461548</v>
      </c>
      <c r="M72" s="322">
        <f>IF(M$5=0,0,M$5/TRE_fec!M$5)</f>
        <v>1.3978484375549898</v>
      </c>
      <c r="N72" s="322">
        <f>IF(N$5=0,0,N$5/TRE_fec!N$5)</f>
        <v>1.4051179278937067</v>
      </c>
      <c r="O72" s="322">
        <f>IF(O$5=0,0,O$5/TRE_fec!O$5)</f>
        <v>1.4606440417021227</v>
      </c>
      <c r="P72" s="322">
        <f>IF(P$5=0,0,P$5/TRE_fec!P$5)</f>
        <v>1.2969922769648794</v>
      </c>
      <c r="Q72" s="322">
        <f>IF(Q$5=0,0,Q$5/TRE_fec!Q$5)</f>
        <v>1.126793985395137</v>
      </c>
      <c r="R72" s="322">
        <f>IF(R$5=0,0,R$5/TRE_fec!R$5)</f>
        <v>1.0967849544285679</v>
      </c>
      <c r="S72" s="322">
        <f>IF(S$5=0,0,S$5/TRE_fec!S$5)</f>
        <v>0.89333121624151512</v>
      </c>
      <c r="T72" s="322">
        <f>IF(T$5=0,0,T$5/TRE_fec!T$5)</f>
        <v>0.83297073273846378</v>
      </c>
      <c r="U72" s="322">
        <f>IF(U$5=0,0,U$5/TRE_fec!U$5)</f>
        <v>0.89428969989356899</v>
      </c>
      <c r="V72" s="322">
        <f>IF(V$5=0,0,V$5/TRE_fec!V$5)</f>
        <v>1.0186451292477554</v>
      </c>
      <c r="W72" s="322">
        <f>IF(W$5=0,0,W$5/TRE_fec!W$5)</f>
        <v>1.0279087775879741</v>
      </c>
      <c r="DA72" s="95"/>
    </row>
    <row r="73" spans="1:105" ht="12" customHeight="1" x14ac:dyDescent="0.3">
      <c r="A73" s="55" t="s">
        <v>92</v>
      </c>
      <c r="B73" s="332">
        <f>IF(B$6=0,0,B$6/TRE_fec!B$6)</f>
        <v>0</v>
      </c>
      <c r="C73" s="332">
        <f>IF(C$6=0,0,C$6/TRE_fec!C$6)</f>
        <v>0</v>
      </c>
      <c r="D73" s="332">
        <f>IF(D$6=0,0,D$6/TRE_fec!D$6)</f>
        <v>0</v>
      </c>
      <c r="E73" s="332">
        <f>IF(E$6=0,0,E$6/TRE_fec!E$6)</f>
        <v>0</v>
      </c>
      <c r="F73" s="332">
        <f>IF(F$6=0,0,F$6/TRE_fec!F$6)</f>
        <v>0</v>
      </c>
      <c r="G73" s="332">
        <f>IF(G$6=0,0,G$6/TRE_fec!G$6)</f>
        <v>0</v>
      </c>
      <c r="H73" s="332">
        <f>IF(H$6=0,0,H$6/TRE_fec!H$6)</f>
        <v>0</v>
      </c>
      <c r="I73" s="332">
        <f>IF(I$6=0,0,I$6/TRE_fec!I$6)</f>
        <v>0</v>
      </c>
      <c r="J73" s="332">
        <f>IF(J$6=0,0,J$6/TRE_fec!J$6)</f>
        <v>0</v>
      </c>
      <c r="K73" s="332">
        <f>IF(K$6=0,0,K$6/TRE_fec!K$6)</f>
        <v>0</v>
      </c>
      <c r="L73" s="332">
        <f>IF(L$6=0,0,L$6/TRE_fec!L$6)</f>
        <v>0</v>
      </c>
      <c r="M73" s="332">
        <f>IF(M$6=0,0,M$6/TRE_fec!M$6)</f>
        <v>0</v>
      </c>
      <c r="N73" s="332">
        <f>IF(N$6=0,0,N$6/TRE_fec!N$6)</f>
        <v>0</v>
      </c>
      <c r="O73" s="332">
        <f>IF(O$6=0,0,O$6/TRE_fec!O$6)</f>
        <v>0</v>
      </c>
      <c r="P73" s="332">
        <f>IF(P$6=0,0,P$6/TRE_fec!P$6)</f>
        <v>0</v>
      </c>
      <c r="Q73" s="332">
        <f>IF(Q$6=0,0,Q$6/TRE_fec!Q$6)</f>
        <v>0</v>
      </c>
      <c r="R73" s="332">
        <f>IF(R$6=0,0,R$6/TRE_fec!R$6)</f>
        <v>0</v>
      </c>
      <c r="S73" s="332">
        <f>IF(S$6=0,0,S$6/TRE_fec!S$6)</f>
        <v>0</v>
      </c>
      <c r="T73" s="332">
        <f>IF(T$6=0,0,T$6/TRE_fec!T$6)</f>
        <v>0</v>
      </c>
      <c r="U73" s="332">
        <f>IF(U$6=0,0,U$6/TRE_fec!U$6)</f>
        <v>0</v>
      </c>
      <c r="V73" s="332">
        <f>IF(V$6=0,0,V$6/TRE_fec!V$6)</f>
        <v>0</v>
      </c>
      <c r="W73" s="332">
        <f>IF(W$6=0,0,W$6/TRE_fec!W$6)</f>
        <v>0</v>
      </c>
      <c r="DA73" s="67"/>
    </row>
    <row r="74" spans="1:105" ht="12" customHeight="1" x14ac:dyDescent="0.3">
      <c r="A74" s="202" t="s">
        <v>93</v>
      </c>
      <c r="B74" s="333">
        <f>IF(B$7=0,0,B$7/TRE_fec!B$7)</f>
        <v>0</v>
      </c>
      <c r="C74" s="333">
        <f>IF(C$7=0,0,C$7/TRE_fec!C$7)</f>
        <v>0</v>
      </c>
      <c r="D74" s="333">
        <f>IF(D$7=0,0,D$7/TRE_fec!D$7)</f>
        <v>0</v>
      </c>
      <c r="E74" s="333">
        <f>IF(E$7=0,0,E$7/TRE_fec!E$7)</f>
        <v>0</v>
      </c>
      <c r="F74" s="333">
        <f>IF(F$7=0,0,F$7/TRE_fec!F$7)</f>
        <v>0</v>
      </c>
      <c r="G74" s="333">
        <f>IF(G$7=0,0,G$7/TRE_fec!G$7)</f>
        <v>0</v>
      </c>
      <c r="H74" s="333">
        <f>IF(H$7=0,0,H$7/TRE_fec!H$7)</f>
        <v>0</v>
      </c>
      <c r="I74" s="333">
        <f>IF(I$7=0,0,I$7/TRE_fec!I$7)</f>
        <v>0</v>
      </c>
      <c r="J74" s="333">
        <f>IF(J$7=0,0,J$7/TRE_fec!J$7)</f>
        <v>0</v>
      </c>
      <c r="K74" s="333">
        <f>IF(K$7=0,0,K$7/TRE_fec!K$7)</f>
        <v>0</v>
      </c>
      <c r="L74" s="333">
        <f>IF(L$7=0,0,L$7/TRE_fec!L$7)</f>
        <v>0</v>
      </c>
      <c r="M74" s="333">
        <f>IF(M$7=0,0,M$7/TRE_fec!M$7)</f>
        <v>0</v>
      </c>
      <c r="N74" s="333">
        <f>IF(N$7=0,0,N$7/TRE_fec!N$7)</f>
        <v>0</v>
      </c>
      <c r="O74" s="333">
        <f>IF(O$7=0,0,O$7/TRE_fec!O$7)</f>
        <v>0</v>
      </c>
      <c r="P74" s="333">
        <f>IF(P$7=0,0,P$7/TRE_fec!P$7)</f>
        <v>0</v>
      </c>
      <c r="Q74" s="333">
        <f>IF(Q$7=0,0,Q$7/TRE_fec!Q$7)</f>
        <v>0</v>
      </c>
      <c r="R74" s="333">
        <f>IF(R$7=0,0,R$7/TRE_fec!R$7)</f>
        <v>0</v>
      </c>
      <c r="S74" s="333">
        <f>IF(S$7=0,0,S$7/TRE_fec!S$7)</f>
        <v>0</v>
      </c>
      <c r="T74" s="333">
        <f>IF(T$7=0,0,T$7/TRE_fec!T$7)</f>
        <v>0</v>
      </c>
      <c r="U74" s="333">
        <f>IF(U$7=0,0,U$7/TRE_fec!U$7)</f>
        <v>0</v>
      </c>
      <c r="V74" s="333">
        <f>IF(V$7=0,0,V$7/TRE_fec!V$7)</f>
        <v>0</v>
      </c>
      <c r="W74" s="333">
        <f>IF(W$7=0,0,W$7/TRE_fec!W$7)</f>
        <v>0</v>
      </c>
      <c r="DA74" s="174"/>
    </row>
    <row r="75" spans="1:105" ht="12" customHeight="1" x14ac:dyDescent="0.3">
      <c r="A75" s="202" t="s">
        <v>94</v>
      </c>
      <c r="B75" s="333">
        <f>IF(B$8=0,0,B$8/TRE_fec!B$8)</f>
        <v>0</v>
      </c>
      <c r="C75" s="333">
        <f>IF(C$8=0,0,C$8/TRE_fec!C$8)</f>
        <v>0</v>
      </c>
      <c r="D75" s="333">
        <f>IF(D$8=0,0,D$8/TRE_fec!D$8)</f>
        <v>0</v>
      </c>
      <c r="E75" s="333">
        <f>IF(E$8=0,0,E$8/TRE_fec!E$8)</f>
        <v>0</v>
      </c>
      <c r="F75" s="333">
        <f>IF(F$8=0,0,F$8/TRE_fec!F$8)</f>
        <v>0</v>
      </c>
      <c r="G75" s="333">
        <f>IF(G$8=0,0,G$8/TRE_fec!G$8)</f>
        <v>0</v>
      </c>
      <c r="H75" s="333">
        <f>IF(H$8=0,0,H$8/TRE_fec!H$8)</f>
        <v>0</v>
      </c>
      <c r="I75" s="333">
        <f>IF(I$8=0,0,I$8/TRE_fec!I$8)</f>
        <v>0</v>
      </c>
      <c r="J75" s="333">
        <f>IF(J$8=0,0,J$8/TRE_fec!J$8)</f>
        <v>0</v>
      </c>
      <c r="K75" s="333">
        <f>IF(K$8=0,0,K$8/TRE_fec!K$8)</f>
        <v>0</v>
      </c>
      <c r="L75" s="333">
        <f>IF(L$8=0,0,L$8/TRE_fec!L$8)</f>
        <v>0</v>
      </c>
      <c r="M75" s="333">
        <f>IF(M$8=0,0,M$8/TRE_fec!M$8)</f>
        <v>0</v>
      </c>
      <c r="N75" s="333">
        <f>IF(N$8=0,0,N$8/TRE_fec!N$8)</f>
        <v>0</v>
      </c>
      <c r="O75" s="333">
        <f>IF(O$8=0,0,O$8/TRE_fec!O$8)</f>
        <v>0</v>
      </c>
      <c r="P75" s="333">
        <f>IF(P$8=0,0,P$8/TRE_fec!P$8)</f>
        <v>0</v>
      </c>
      <c r="Q75" s="333">
        <f>IF(Q$8=0,0,Q$8/TRE_fec!Q$8)</f>
        <v>0</v>
      </c>
      <c r="R75" s="333">
        <f>IF(R$8=0,0,R$8/TRE_fec!R$8)</f>
        <v>0</v>
      </c>
      <c r="S75" s="333">
        <f>IF(S$8=0,0,S$8/TRE_fec!S$8)</f>
        <v>0</v>
      </c>
      <c r="T75" s="333">
        <f>IF(T$8=0,0,T$8/TRE_fec!T$8)</f>
        <v>0</v>
      </c>
      <c r="U75" s="333">
        <f>IF(U$8=0,0,U$8/TRE_fec!U$8)</f>
        <v>0</v>
      </c>
      <c r="V75" s="333">
        <f>IF(V$8=0,0,V$8/TRE_fec!V$8)</f>
        <v>0</v>
      </c>
      <c r="W75" s="333">
        <f>IF(W$8=0,0,W$8/TRE_fec!W$8)</f>
        <v>0</v>
      </c>
      <c r="DA75" s="174"/>
    </row>
    <row r="76" spans="1:105" ht="12" customHeight="1" x14ac:dyDescent="0.3">
      <c r="A76" s="202" t="s">
        <v>95</v>
      </c>
      <c r="B76" s="333">
        <f>IF(B$9=0,0,B$9/TRE_fec!B$9)</f>
        <v>0</v>
      </c>
      <c r="C76" s="333">
        <f>IF(C$9=0,0,C$9/TRE_fec!C$9)</f>
        <v>0</v>
      </c>
      <c r="D76" s="333">
        <f>IF(D$9=0,0,D$9/TRE_fec!D$9)</f>
        <v>0</v>
      </c>
      <c r="E76" s="333">
        <f>IF(E$9=0,0,E$9/TRE_fec!E$9)</f>
        <v>0</v>
      </c>
      <c r="F76" s="333">
        <f>IF(F$9=0,0,F$9/TRE_fec!F$9)</f>
        <v>0</v>
      </c>
      <c r="G76" s="333">
        <f>IF(G$9=0,0,G$9/TRE_fec!G$9)</f>
        <v>0</v>
      </c>
      <c r="H76" s="333">
        <f>IF(H$9=0,0,H$9/TRE_fec!H$9)</f>
        <v>0</v>
      </c>
      <c r="I76" s="333">
        <f>IF(I$9=0,0,I$9/TRE_fec!I$9)</f>
        <v>0</v>
      </c>
      <c r="J76" s="333">
        <f>IF(J$9=0,0,J$9/TRE_fec!J$9)</f>
        <v>0</v>
      </c>
      <c r="K76" s="333">
        <f>IF(K$9=0,0,K$9/TRE_fec!K$9)</f>
        <v>0</v>
      </c>
      <c r="L76" s="333">
        <f>IF(L$9=0,0,L$9/TRE_fec!L$9)</f>
        <v>0</v>
      </c>
      <c r="M76" s="333">
        <f>IF(M$9=0,0,M$9/TRE_fec!M$9)</f>
        <v>0</v>
      </c>
      <c r="N76" s="333">
        <f>IF(N$9=0,0,N$9/TRE_fec!N$9)</f>
        <v>0</v>
      </c>
      <c r="O76" s="333">
        <f>IF(O$9=0,0,O$9/TRE_fec!O$9)</f>
        <v>0</v>
      </c>
      <c r="P76" s="333">
        <f>IF(P$9=0,0,P$9/TRE_fec!P$9)</f>
        <v>0</v>
      </c>
      <c r="Q76" s="333">
        <f>IF(Q$9=0,0,Q$9/TRE_fec!Q$9)</f>
        <v>0</v>
      </c>
      <c r="R76" s="333">
        <f>IF(R$9=0,0,R$9/TRE_fec!R$9)</f>
        <v>0</v>
      </c>
      <c r="S76" s="333">
        <f>IF(S$9=0,0,S$9/TRE_fec!S$9)</f>
        <v>0</v>
      </c>
      <c r="T76" s="333">
        <f>IF(T$9=0,0,T$9/TRE_fec!T$9)</f>
        <v>0</v>
      </c>
      <c r="U76" s="333">
        <f>IF(U$9=0,0,U$9/TRE_fec!U$9)</f>
        <v>0</v>
      </c>
      <c r="V76" s="333">
        <f>IF(V$9=0,0,V$9/TRE_fec!V$9)</f>
        <v>0</v>
      </c>
      <c r="W76" s="333">
        <f>IF(W$9=0,0,W$9/TRE_fec!W$9)</f>
        <v>0</v>
      </c>
      <c r="DA76" s="174"/>
    </row>
    <row r="77" spans="1:105" ht="12" customHeight="1" x14ac:dyDescent="0.3">
      <c r="A77" s="56" t="s">
        <v>96</v>
      </c>
      <c r="B77" s="334">
        <f>IF(B$10=0,0,B$10/TRE_fec!B$10)</f>
        <v>1.5351442851323744</v>
      </c>
      <c r="C77" s="334">
        <f>IF(C$10=0,0,C$10/TRE_fec!C$10)</f>
        <v>1.7962897104419548</v>
      </c>
      <c r="D77" s="334">
        <f>IF(D$10=0,0,D$10/TRE_fec!D$10)</f>
        <v>1.9147212175138504</v>
      </c>
      <c r="E77" s="334">
        <f>IF(E$10=0,0,E$10/TRE_fec!E$10)</f>
        <v>1.864873332396928</v>
      </c>
      <c r="F77" s="334">
        <f>IF(F$10=0,0,F$10/TRE_fec!F$10)</f>
        <v>1.641783866052887</v>
      </c>
      <c r="G77" s="334">
        <f>IF(G$10=0,0,G$10/TRE_fec!G$10)</f>
        <v>1.6134716118888448</v>
      </c>
      <c r="H77" s="334">
        <f>IF(H$10=0,0,H$10/TRE_fec!H$10)</f>
        <v>1.4916863935993048</v>
      </c>
      <c r="I77" s="334">
        <f>IF(I$10=0,0,I$10/TRE_fec!I$10)</f>
        <v>1.5069914969734322</v>
      </c>
      <c r="J77" s="334">
        <f>IF(J$10=0,0,J$10/TRE_fec!J$10)</f>
        <v>1.4231910927090436</v>
      </c>
      <c r="K77" s="334">
        <f>IF(K$10=0,0,K$10/TRE_fec!K$10)</f>
        <v>1.5901810619927104</v>
      </c>
      <c r="L77" s="334">
        <f>IF(L$10=0,0,L$10/TRE_fec!L$10)</f>
        <v>1.8164719085415575</v>
      </c>
      <c r="M77" s="334">
        <f>IF(M$10=0,0,M$10/TRE_fec!M$10)</f>
        <v>1.7725148432565119</v>
      </c>
      <c r="N77" s="334">
        <f>IF(N$10=0,0,N$10/TRE_fec!N$10)</f>
        <v>1.7795059918664444</v>
      </c>
      <c r="O77" s="334">
        <f>IF(O$10=0,0,O$10/TRE_fec!O$10)</f>
        <v>1.8538724992827833</v>
      </c>
      <c r="P77" s="334">
        <f>IF(P$10=0,0,P$10/TRE_fec!P$10)</f>
        <v>1.6014799862691609</v>
      </c>
      <c r="Q77" s="334">
        <f>IF(Q$10=0,0,Q$10/TRE_fec!Q$10)</f>
        <v>1.3091813214437384</v>
      </c>
      <c r="R77" s="334">
        <f>IF(R$10=0,0,R$10/TRE_fec!R$10)</f>
        <v>1.2527981915789668</v>
      </c>
      <c r="S77" s="334">
        <f>IF(S$10=0,0,S$10/TRE_fec!S$10)</f>
        <v>0.89986542122388702</v>
      </c>
      <c r="T77" s="334">
        <f>IF(T$10=0,0,T$10/TRE_fec!T$10)</f>
        <v>0.79767329067079429</v>
      </c>
      <c r="U77" s="334">
        <f>IF(U$10=0,0,U$10/TRE_fec!U$10)</f>
        <v>0.90241593777392792</v>
      </c>
      <c r="V77" s="334">
        <f>IF(V$10=0,0,V$10/TRE_fec!V$10)</f>
        <v>1.1082842814345935</v>
      </c>
      <c r="W77" s="334">
        <f>IF(W$10=0,0,W$10/TRE_fec!W$10)</f>
        <v>1.141179349664557</v>
      </c>
      <c r="DA77" s="68"/>
    </row>
    <row r="78" spans="1:105" ht="12" customHeight="1" x14ac:dyDescent="0.3">
      <c r="A78" s="203" t="s">
        <v>2405</v>
      </c>
      <c r="B78" s="350">
        <f>IF(B$16=0,0,B$16/TRE_fec!B$16)</f>
        <v>1.5351442851323747</v>
      </c>
      <c r="C78" s="350">
        <f>IF(C$16=0,0,C$16/TRE_fec!C$16)</f>
        <v>1.796289710441954</v>
      </c>
      <c r="D78" s="350">
        <f>IF(D$16=0,0,D$16/TRE_fec!D$16)</f>
        <v>1.9147212175138493</v>
      </c>
      <c r="E78" s="350">
        <f>IF(E$16=0,0,E$16/TRE_fec!E$16)</f>
        <v>1.8648733323969275</v>
      </c>
      <c r="F78" s="350">
        <f>IF(F$16=0,0,F$16/TRE_fec!F$16)</f>
        <v>1.6417838660528872</v>
      </c>
      <c r="G78" s="350">
        <f>IF(G$16=0,0,G$16/TRE_fec!G$16)</f>
        <v>1.613471611888845</v>
      </c>
      <c r="H78" s="350">
        <f>IF(H$16=0,0,H$16/TRE_fec!H$16)</f>
        <v>1.491686393599305</v>
      </c>
      <c r="I78" s="350">
        <f>IF(I$16=0,0,I$16/TRE_fec!I$16)</f>
        <v>1.5069914969734319</v>
      </c>
      <c r="J78" s="350">
        <f>IF(J$16=0,0,J$16/TRE_fec!J$16)</f>
        <v>1.4231910927090436</v>
      </c>
      <c r="K78" s="350">
        <f>IF(K$16=0,0,K$16/TRE_fec!K$16)</f>
        <v>1.5901810619927099</v>
      </c>
      <c r="L78" s="350">
        <f>IF(L$16=0,0,L$16/TRE_fec!L$16)</f>
        <v>1.8250633189713683</v>
      </c>
      <c r="M78" s="350">
        <f>IF(M$16=0,0,M$16/TRE_fec!M$16)</f>
        <v>1.7819655638802596</v>
      </c>
      <c r="N78" s="350">
        <f>IF(N$16=0,0,N$16/TRE_fec!N$16)</f>
        <v>1.7927020670654483</v>
      </c>
      <c r="O78" s="350">
        <f>IF(O$16=0,0,O$16/TRE_fec!O$16)</f>
        <v>1.8716203469766541</v>
      </c>
      <c r="P78" s="350">
        <f>IF(P$16=0,0,P$16/TRE_fec!P$16)</f>
        <v>1.6273536966292537</v>
      </c>
      <c r="Q78" s="350">
        <f>IF(Q$16=0,0,Q$16/TRE_fec!Q$16)</f>
        <v>1.3380415916874515</v>
      </c>
      <c r="R78" s="350">
        <f>IF(R$16=0,0,R$16/TRE_fec!R$16)</f>
        <v>1.2887791013199175</v>
      </c>
      <c r="S78" s="350">
        <f>IF(S$16=0,0,S$16/TRE_fec!S$16)</f>
        <v>0.92749949080155247</v>
      </c>
      <c r="T78" s="350">
        <f>IF(T$16=0,0,T$16/TRE_fec!T$16)</f>
        <v>0.82017130998229293</v>
      </c>
      <c r="U78" s="350">
        <f>IF(U$16=0,0,U$16/TRE_fec!U$16)</f>
        <v>0.93104689144055552</v>
      </c>
      <c r="V78" s="350">
        <f>IF(V$16=0,0,V$16/TRE_fec!V$16)</f>
        <v>1.1449919368199926</v>
      </c>
      <c r="W78" s="350">
        <f>IF(W$16=0,0,W$16/TRE_fec!W$16)</f>
        <v>1.1611295106682598</v>
      </c>
      <c r="DA78" s="175"/>
    </row>
    <row r="79" spans="1:105" ht="12" customHeight="1" x14ac:dyDescent="0.3">
      <c r="A79" s="203" t="s">
        <v>2415</v>
      </c>
      <c r="B79" s="350">
        <f>IF(B$24=0,0,B$24/TRE_fec!B$24)</f>
        <v>1.7668971656013261</v>
      </c>
      <c r="C79" s="350">
        <f>IF(C$24=0,0,C$24/TRE_fec!C$24)</f>
        <v>1.7951090070436997</v>
      </c>
      <c r="D79" s="350">
        <f>IF(D$24=0,0,D$24/TRE_fec!D$24)</f>
        <v>1.849325432245972</v>
      </c>
      <c r="E79" s="350">
        <f>IF(E$24=0,0,E$24/TRE_fec!E$24)</f>
        <v>1.8361633298716129</v>
      </c>
      <c r="F79" s="350">
        <f>IF(F$24=0,0,F$24/TRE_fec!F$24)</f>
        <v>1.7869722365789831</v>
      </c>
      <c r="G79" s="350">
        <f>IF(G$24=0,0,G$24/TRE_fec!G$24)</f>
        <v>1.7814908179930542</v>
      </c>
      <c r="H79" s="350">
        <f>IF(H$24=0,0,H$24/TRE_fec!H$24)</f>
        <v>1.7590950398930321</v>
      </c>
      <c r="I79" s="350">
        <f>IF(I$24=0,0,I$24/TRE_fec!I$24)</f>
        <v>1.7618223392368679</v>
      </c>
      <c r="J79" s="350">
        <f>IF(J$24=0,0,J$24/TRE_fec!J$24)</f>
        <v>1.7471180411530303</v>
      </c>
      <c r="K79" s="350">
        <f>IF(K$24=0,0,K$24/TRE_fec!K$24)</f>
        <v>1.7719543956071211</v>
      </c>
      <c r="L79" s="350">
        <f>IF(L$24=0,0,L$24/TRE_fec!L$24)</f>
        <v>1.8178126323721155</v>
      </c>
      <c r="M79" s="350">
        <f>IF(M$24=0,0,M$24/TRE_fec!M$24)</f>
        <v>1.809859322156163</v>
      </c>
      <c r="N79" s="350">
        <f>IF(N$24=0,0,N$24/TRE_fec!N$24)</f>
        <v>1.8122575588059389</v>
      </c>
      <c r="O79" s="350">
        <f>IF(O$24=0,0,O$24/TRE_fec!O$24)</f>
        <v>1.8293568777550979</v>
      </c>
      <c r="P79" s="350">
        <f>IF(P$24=0,0,P$24/TRE_fec!P$24)</f>
        <v>1.7736685062077993</v>
      </c>
      <c r="Q79" s="350">
        <f>IF(Q$24=0,0,Q$24/TRE_fec!Q$24)</f>
        <v>1.7180127617673062</v>
      </c>
      <c r="R79" s="350">
        <f>IF(R$24=0,0,R$24/TRE_fec!R$24)</f>
        <v>1.7131227906930122</v>
      </c>
      <c r="S79" s="350">
        <f>IF(S$24=0,0,S$24/TRE_fec!S$24)</f>
        <v>1.6496745450295283</v>
      </c>
      <c r="T79" s="350">
        <f>IF(T$24=0,0,T$24/TRE_fec!T$24)</f>
        <v>1.6289147866668867</v>
      </c>
      <c r="U79" s="350">
        <f>IF(U$24=0,0,U$24/TRE_fec!U$24)</f>
        <v>1.6513238272155859</v>
      </c>
      <c r="V79" s="350">
        <f>IF(V$24=0,0,V$24/TRE_fec!V$24)</f>
        <v>1.6644171024738692</v>
      </c>
      <c r="W79" s="350">
        <f>IF(W$24=0,0,W$24/TRE_fec!W$24)</f>
        <v>1.6819109886958694</v>
      </c>
      <c r="DA79" s="175"/>
    </row>
    <row r="80" spans="1:105" ht="12" customHeight="1" x14ac:dyDescent="0.3">
      <c r="A80" s="203" t="s">
        <v>2420</v>
      </c>
      <c r="B80" s="350">
        <f>IF(B$27=0,0,B$27/TRE_fec!B$27)</f>
        <v>1.5351442851323747</v>
      </c>
      <c r="C80" s="350">
        <f>IF(C$27=0,0,C$27/TRE_fec!C$27)</f>
        <v>1.7962897104419542</v>
      </c>
      <c r="D80" s="350">
        <f>IF(D$27=0,0,D$27/TRE_fec!D$27)</f>
        <v>1.9147212175138486</v>
      </c>
      <c r="E80" s="350">
        <f>IF(E$27=0,0,E$27/TRE_fec!E$27)</f>
        <v>1.8648733323969287</v>
      </c>
      <c r="F80" s="350">
        <f>IF(F$27=0,0,F$27/TRE_fec!F$27)</f>
        <v>1.641783866052887</v>
      </c>
      <c r="G80" s="350">
        <f>IF(G$27=0,0,G$27/TRE_fec!G$27)</f>
        <v>1.6134716118888446</v>
      </c>
      <c r="H80" s="350">
        <f>IF(H$27=0,0,H$27/TRE_fec!H$27)</f>
        <v>1.491686393599305</v>
      </c>
      <c r="I80" s="350">
        <f>IF(I$27=0,0,I$27/TRE_fec!I$27)</f>
        <v>1.5069914969734322</v>
      </c>
      <c r="J80" s="350">
        <f>IF(J$27=0,0,J$27/TRE_fec!J$27)</f>
        <v>1.4231910927090434</v>
      </c>
      <c r="K80" s="350">
        <f>IF(K$27=0,0,K$27/TRE_fec!K$27)</f>
        <v>1.5901810619927097</v>
      </c>
      <c r="L80" s="350">
        <f>IF(L$27=0,0,L$27/TRE_fec!L$27)</f>
        <v>1.8250633189713685</v>
      </c>
      <c r="M80" s="350">
        <f>IF(M$27=0,0,M$27/TRE_fec!M$27)</f>
        <v>1.7819655638802596</v>
      </c>
      <c r="N80" s="350">
        <f>IF(N$27=0,0,N$27/TRE_fec!N$27)</f>
        <v>1.7927020670654485</v>
      </c>
      <c r="O80" s="350">
        <f>IF(O$27=0,0,O$27/TRE_fec!O$27)</f>
        <v>1.8716203469766546</v>
      </c>
      <c r="P80" s="350">
        <f>IF(P$27=0,0,P$27/TRE_fec!P$27)</f>
        <v>1.6273536966292539</v>
      </c>
      <c r="Q80" s="350">
        <f>IF(Q$27=0,0,Q$27/TRE_fec!Q$27)</f>
        <v>1.338041591687452</v>
      </c>
      <c r="R80" s="350">
        <f>IF(R$27=0,0,R$27/TRE_fec!R$27)</f>
        <v>1.2887791013199168</v>
      </c>
      <c r="S80" s="350">
        <f>IF(S$27=0,0,S$27/TRE_fec!S$27)</f>
        <v>0.92749949080155192</v>
      </c>
      <c r="T80" s="350">
        <f>IF(T$27=0,0,T$27/TRE_fec!T$27)</f>
        <v>0.82017130998229271</v>
      </c>
      <c r="U80" s="350">
        <f>IF(U$27=0,0,U$27/TRE_fec!U$27)</f>
        <v>0.93104689144055586</v>
      </c>
      <c r="V80" s="350">
        <f>IF(V$27=0,0,V$27/TRE_fec!V$27)</f>
        <v>1.1449919368199923</v>
      </c>
      <c r="W80" s="350">
        <f>IF(W$27=0,0,W$27/TRE_fec!W$27)</f>
        <v>1.1611295106682595</v>
      </c>
      <c r="DA80" s="175"/>
    </row>
    <row r="81" spans="1:105" ht="12" customHeight="1" x14ac:dyDescent="0.3">
      <c r="A81" s="203" t="s">
        <v>2430</v>
      </c>
      <c r="B81" s="350">
        <f>IF(B$35=0,0,B$35/TRE_fec!B$35)</f>
        <v>2.3487948000000003</v>
      </c>
      <c r="C81" s="350">
        <f>IF(C$35=0,0,C$35/TRE_fec!C$35)</f>
        <v>2.4733620025669603</v>
      </c>
      <c r="D81" s="350">
        <f>IF(D$35=0,0,D$35/TRE_fec!D$35)</f>
        <v>2.3487948000000003</v>
      </c>
      <c r="E81" s="350">
        <f>IF(E$35=0,0,E$35/TRE_fec!E$35)</f>
        <v>2.3487948000000003</v>
      </c>
      <c r="F81" s="350">
        <f>IF(F$35=0,0,F$35/TRE_fec!F$35)</f>
        <v>2.3487947999999998</v>
      </c>
      <c r="G81" s="350">
        <f>IF(G$35=0,0,G$35/TRE_fec!G$35)</f>
        <v>2.3487948000000003</v>
      </c>
      <c r="H81" s="350">
        <f>IF(H$35=0,0,H$35/TRE_fec!H$35)</f>
        <v>2.3487948000000003</v>
      </c>
      <c r="I81" s="350">
        <f>IF(I$35=0,0,I$35/TRE_fec!I$35)</f>
        <v>2.3487948000000003</v>
      </c>
      <c r="J81" s="350">
        <f>IF(J$35=0,0,J$35/TRE_fec!J$35)</f>
        <v>2.3487948000000007</v>
      </c>
      <c r="K81" s="350">
        <f>IF(K$35=0,0,K$35/TRE_fec!K$35)</f>
        <v>2.3805148617139293</v>
      </c>
      <c r="L81" s="350">
        <f>IF(L$35=0,0,L$35/TRE_fec!L$35)</f>
        <v>2.38928944201268</v>
      </c>
      <c r="M81" s="350">
        <f>IF(M$35=0,0,M$35/TRE_fec!M$35)</f>
        <v>2.3813653635698202</v>
      </c>
      <c r="N81" s="350">
        <f>IF(N$35=0,0,N$35/TRE_fec!N$35)</f>
        <v>2.3811190280787371</v>
      </c>
      <c r="O81" s="350">
        <f>IF(O$35=0,0,O$35/TRE_fec!O$35)</f>
        <v>2.3862779902546181</v>
      </c>
      <c r="P81" s="350">
        <f>IF(P$35=0,0,P$35/TRE_fec!P$35)</f>
        <v>2.4089970964632963</v>
      </c>
      <c r="Q81" s="350">
        <f>IF(Q$35=0,0,Q$35/TRE_fec!Q$35)</f>
        <v>2.4505583593462101</v>
      </c>
      <c r="R81" s="350">
        <f>IF(R$35=0,0,R$35/TRE_fec!R$35)</f>
        <v>2.4299260481213145</v>
      </c>
      <c r="S81" s="350">
        <f>IF(S$35=0,0,S$35/TRE_fec!S$35)</f>
        <v>2.439992307885769</v>
      </c>
      <c r="T81" s="350">
        <f>IF(T$35=0,0,T$35/TRE_fec!T$35)</f>
        <v>2.445590230218071</v>
      </c>
      <c r="U81" s="350">
        <f>IF(U$35=0,0,U$35/TRE_fec!U$35)</f>
        <v>2.4286297708797089</v>
      </c>
      <c r="V81" s="350">
        <f>IF(V$35=0,0,V$35/TRE_fec!V$35)</f>
        <v>2.4937869740277216</v>
      </c>
      <c r="W81" s="350">
        <f>IF(W$35=0,0,W$35/TRE_fec!W$35)</f>
        <v>2.4778634284049077</v>
      </c>
      <c r="DA81" s="175"/>
    </row>
    <row r="82" spans="1:105" ht="12" customHeight="1" x14ac:dyDescent="0.3">
      <c r="A82" s="203" t="s">
        <v>2442</v>
      </c>
      <c r="B82" s="350">
        <f>IF(B$46=0,0,B$46/TRE_fec!B$46)</f>
        <v>0</v>
      </c>
      <c r="C82" s="350">
        <f>IF(C$46=0,0,C$46/TRE_fec!C$46)</f>
        <v>0</v>
      </c>
      <c r="D82" s="350">
        <f>IF(D$46=0,0,D$46/TRE_fec!D$46)</f>
        <v>0</v>
      </c>
      <c r="E82" s="350">
        <f>IF(E$46=0,0,E$46/TRE_fec!E$46)</f>
        <v>0</v>
      </c>
      <c r="F82" s="350">
        <f>IF(F$46=0,0,F$46/TRE_fec!F$46)</f>
        <v>0</v>
      </c>
      <c r="G82" s="350">
        <f>IF(G$46=0,0,G$46/TRE_fec!G$46)</f>
        <v>0</v>
      </c>
      <c r="H82" s="350">
        <f>IF(H$46=0,0,H$46/TRE_fec!H$46)</f>
        <v>0</v>
      </c>
      <c r="I82" s="350">
        <f>IF(I$46=0,0,I$46/TRE_fec!I$46)</f>
        <v>0</v>
      </c>
      <c r="J82" s="350">
        <f>IF(J$46=0,0,J$46/TRE_fec!J$46)</f>
        <v>0</v>
      </c>
      <c r="K82" s="350">
        <f>IF(K$46=0,0,K$46/TRE_fec!K$46)</f>
        <v>0</v>
      </c>
      <c r="L82" s="350">
        <f>IF(L$46=0,0,L$46/TRE_fec!L$46)</f>
        <v>0</v>
      </c>
      <c r="M82" s="350">
        <f>IF(M$46=0,0,M$46/TRE_fec!M$46)</f>
        <v>0</v>
      </c>
      <c r="N82" s="350">
        <f>IF(N$46=0,0,N$46/TRE_fec!N$46)</f>
        <v>0</v>
      </c>
      <c r="O82" s="350">
        <f>IF(O$46=0,0,O$46/TRE_fec!O$46)</f>
        <v>0</v>
      </c>
      <c r="P82" s="350">
        <f>IF(P$46=0,0,P$46/TRE_fec!P$46)</f>
        <v>0</v>
      </c>
      <c r="Q82" s="350">
        <f>IF(Q$46=0,0,Q$46/TRE_fec!Q$46)</f>
        <v>0</v>
      </c>
      <c r="R82" s="350">
        <f>IF(R$46=0,0,R$46/TRE_fec!R$46)</f>
        <v>0</v>
      </c>
      <c r="S82" s="350">
        <f>IF(S$46=0,0,S$46/TRE_fec!S$46)</f>
        <v>0</v>
      </c>
      <c r="T82" s="350">
        <f>IF(T$46=0,0,T$46/TRE_fec!T$46)</f>
        <v>0</v>
      </c>
      <c r="U82" s="350">
        <f>IF(U$46=0,0,U$46/TRE_fec!U$46)</f>
        <v>0</v>
      </c>
      <c r="V82" s="350">
        <f>IF(V$46=0,0,V$46/TRE_fec!V$46)</f>
        <v>0</v>
      </c>
      <c r="W82" s="350">
        <f>IF(W$46=0,0,W$46/TRE_fec!W$46)</f>
        <v>0</v>
      </c>
      <c r="DA82" s="175"/>
    </row>
    <row r="83" spans="1:105" ht="12" customHeight="1" x14ac:dyDescent="0.3">
      <c r="A83" s="41" t="s">
        <v>2444</v>
      </c>
      <c r="B83" s="335">
        <f>IF(B$47=0,0,B$47/TRE_fec!B$47)</f>
        <v>0</v>
      </c>
      <c r="C83" s="335">
        <f>IF(C$47=0,0,C$47/TRE_fec!C$47)</f>
        <v>0</v>
      </c>
      <c r="D83" s="335">
        <f>IF(D$47=0,0,D$47/TRE_fec!D$47)</f>
        <v>0</v>
      </c>
      <c r="E83" s="335">
        <f>IF(E$47=0,0,E$47/TRE_fec!E$47)</f>
        <v>0</v>
      </c>
      <c r="F83" s="335">
        <f>IF(F$47=0,0,F$47/TRE_fec!F$47)</f>
        <v>0</v>
      </c>
      <c r="G83" s="335">
        <f>IF(G$47=0,0,G$47/TRE_fec!G$47)</f>
        <v>0</v>
      </c>
      <c r="H83" s="335">
        <f>IF(H$47=0,0,H$47/TRE_fec!H$47)</f>
        <v>0</v>
      </c>
      <c r="I83" s="335">
        <f>IF(I$47=0,0,I$47/TRE_fec!I$47)</f>
        <v>0</v>
      </c>
      <c r="J83" s="335">
        <f>IF(J$47=0,0,J$47/TRE_fec!J$47)</f>
        <v>0</v>
      </c>
      <c r="K83" s="335">
        <f>IF(K$47=0,0,K$47/TRE_fec!K$47)</f>
        <v>0</v>
      </c>
      <c r="L83" s="335">
        <f>IF(L$47=0,0,L$47/TRE_fec!L$47)</f>
        <v>0</v>
      </c>
      <c r="M83" s="335">
        <f>IF(M$47=0,0,M$47/TRE_fec!M$47)</f>
        <v>0</v>
      </c>
      <c r="N83" s="335">
        <f>IF(N$47=0,0,N$47/TRE_fec!N$47)</f>
        <v>0</v>
      </c>
      <c r="O83" s="335">
        <f>IF(O$47=0,0,O$47/TRE_fec!O$47)</f>
        <v>0</v>
      </c>
      <c r="P83" s="335">
        <f>IF(P$47=0,0,P$47/TRE_fec!P$47)</f>
        <v>0</v>
      </c>
      <c r="Q83" s="335">
        <f>IF(Q$47=0,0,Q$47/TRE_fec!Q$47)</f>
        <v>0</v>
      </c>
      <c r="R83" s="335">
        <f>IF(R$47=0,0,R$47/TRE_fec!R$47)</f>
        <v>0</v>
      </c>
      <c r="S83" s="335">
        <f>IF(S$47=0,0,S$47/TRE_fec!S$47)</f>
        <v>0</v>
      </c>
      <c r="T83" s="335">
        <f>IF(T$47=0,0,T$47/TRE_fec!T$47)</f>
        <v>0</v>
      </c>
      <c r="U83" s="335">
        <f>IF(U$47=0,0,U$47/TRE_fec!U$47)</f>
        <v>0</v>
      </c>
      <c r="V83" s="335">
        <f>IF(V$47=0,0,V$47/TRE_fec!V$47)</f>
        <v>0</v>
      </c>
      <c r="W83" s="335">
        <f>IF(W$47=0,0,W$47/TRE_fec!W$47)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Machinery equipment"</f>
        <v>BE: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3">
      <c r="A3" s="30" t="s">
        <v>55</v>
      </c>
      <c r="B3" s="205">
        <v>12598.75233298392</v>
      </c>
      <c r="C3" s="205">
        <v>11949.480648030971</v>
      </c>
      <c r="D3" s="205">
        <v>11857.9302351389</v>
      </c>
      <c r="E3" s="205">
        <v>11414.1132888636</v>
      </c>
      <c r="F3" s="205">
        <v>11577.75956478875</v>
      </c>
      <c r="G3" s="205">
        <v>11573.37772707164</v>
      </c>
      <c r="H3" s="205">
        <v>12084.95087603456</v>
      </c>
      <c r="I3" s="205">
        <v>12488.10295136174</v>
      </c>
      <c r="J3" s="205">
        <v>12385.417926364051</v>
      </c>
      <c r="K3" s="205">
        <v>9848.3308747199917</v>
      </c>
      <c r="L3" s="205">
        <v>10294.486820507869</v>
      </c>
      <c r="M3" s="205">
        <v>10909.686002069389</v>
      </c>
      <c r="N3" s="205">
        <v>10576.608138643011</v>
      </c>
      <c r="O3" s="205">
        <v>10105.501207482301</v>
      </c>
      <c r="P3" s="205">
        <v>10141.077577476201</v>
      </c>
      <c r="Q3" s="205">
        <v>9950</v>
      </c>
      <c r="R3" s="205">
        <v>9827.2089486336645</v>
      </c>
      <c r="S3" s="205">
        <v>9876.5229796421954</v>
      </c>
      <c r="T3" s="205">
        <v>9464.2314413798358</v>
      </c>
      <c r="U3" s="205">
        <v>9454.716769908202</v>
      </c>
      <c r="V3" s="205">
        <v>8619.8767108208267</v>
      </c>
      <c r="W3" s="205">
        <v>9375.7245019884795</v>
      </c>
      <c r="DA3" s="112" t="s">
        <v>2526</v>
      </c>
    </row>
    <row r="4" spans="1:105" ht="12" customHeight="1" x14ac:dyDescent="0.3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3">
      <c r="A5" s="30" t="s">
        <v>2112</v>
      </c>
      <c r="B5" s="205">
        <v>8243.9024010637495</v>
      </c>
      <c r="C5" s="205">
        <v>7468.8467756131577</v>
      </c>
      <c r="D5" s="205">
        <v>8033.001428384282</v>
      </c>
      <c r="E5" s="205">
        <v>9108.0964864755497</v>
      </c>
      <c r="F5" s="205">
        <v>9854.9117120117007</v>
      </c>
      <c r="G5" s="205">
        <v>10995.40033271177</v>
      </c>
      <c r="H5" s="205">
        <v>11490.151816738129</v>
      </c>
      <c r="I5" s="205">
        <v>11712.80785677554</v>
      </c>
      <c r="J5" s="205">
        <v>10287.70885591206</v>
      </c>
      <c r="K5" s="205">
        <v>8505.2674249061583</v>
      </c>
      <c r="L5" s="205">
        <v>9634.7316523550726</v>
      </c>
      <c r="M5" s="205">
        <v>10640.11465332765</v>
      </c>
      <c r="N5" s="205">
        <v>10450.149033469919</v>
      </c>
      <c r="O5" s="205">
        <v>10238.70788132157</v>
      </c>
      <c r="P5" s="205">
        <v>9215.8105018986043</v>
      </c>
      <c r="Q5" s="205">
        <v>9789.2270946082881</v>
      </c>
      <c r="R5" s="205">
        <v>9308.7972813954548</v>
      </c>
      <c r="S5" s="205">
        <v>10079.510585837101</v>
      </c>
      <c r="T5" s="205">
        <v>9993.794389070601</v>
      </c>
      <c r="U5" s="205">
        <v>9654.6372999256746</v>
      </c>
      <c r="V5" s="205">
        <v>8593.5963639755446</v>
      </c>
      <c r="W5" s="205">
        <v>9450.3343168262818</v>
      </c>
      <c r="DA5" s="112" t="s">
        <v>2527</v>
      </c>
    </row>
    <row r="6" spans="1:105" ht="12" customHeight="1" x14ac:dyDescent="0.3">
      <c r="A6" s="154" t="s">
        <v>2114</v>
      </c>
      <c r="B6" s="340">
        <v>10304.878001329689</v>
      </c>
      <c r="C6" s="340">
        <v>9789.634101263202</v>
      </c>
      <c r="D6" s="340">
        <v>9789.634101263202</v>
      </c>
      <c r="E6" s="340">
        <v>9789.634101263202</v>
      </c>
      <c r="F6" s="340">
        <v>10820.121901396171</v>
      </c>
      <c r="G6" s="340">
        <v>11850.60970152914</v>
      </c>
      <c r="H6" s="340">
        <v>12365.85360159562</v>
      </c>
      <c r="I6" s="340">
        <v>12365.85360159562</v>
      </c>
      <c r="J6" s="340">
        <v>12365.85360159562</v>
      </c>
      <c r="K6" s="340">
        <v>11850.60970152914</v>
      </c>
      <c r="L6" s="340">
        <v>11335.36580146266</v>
      </c>
      <c r="M6" s="340">
        <v>11335.36580146266</v>
      </c>
      <c r="N6" s="340">
        <v>11335.36580146266</v>
      </c>
      <c r="O6" s="340">
        <v>10820.121901396171</v>
      </c>
      <c r="P6" s="340">
        <v>10820.121901396171</v>
      </c>
      <c r="Q6" s="340">
        <v>10304.878001329689</v>
      </c>
      <c r="R6" s="340">
        <v>10304.878001329689</v>
      </c>
      <c r="S6" s="340">
        <v>10820.121901396171</v>
      </c>
      <c r="T6" s="340">
        <v>10820.121901396171</v>
      </c>
      <c r="U6" s="340">
        <v>10304.878001329689</v>
      </c>
      <c r="V6" s="340">
        <v>10304.878001329689</v>
      </c>
      <c r="W6" s="340">
        <v>10304.878001329689</v>
      </c>
      <c r="DA6" s="160" t="s">
        <v>2528</v>
      </c>
    </row>
    <row r="7" spans="1:105" ht="12" customHeight="1" x14ac:dyDescent="0.3">
      <c r="A7" s="156" t="s">
        <v>2116</v>
      </c>
      <c r="B7" s="341">
        <v>0</v>
      </c>
      <c r="C7" s="342">
        <v>0</v>
      </c>
      <c r="D7" s="342">
        <v>0</v>
      </c>
      <c r="E7" s="342">
        <v>515.24390006648434</v>
      </c>
      <c r="F7" s="342">
        <v>1545.7317001994529</v>
      </c>
      <c r="G7" s="342">
        <v>1030.4878001329689</v>
      </c>
      <c r="H7" s="342">
        <v>1030.4878001329689</v>
      </c>
      <c r="I7" s="342">
        <v>515.24390006648434</v>
      </c>
      <c r="J7" s="342">
        <v>0</v>
      </c>
      <c r="K7" s="342">
        <v>0</v>
      </c>
      <c r="L7" s="342">
        <v>0</v>
      </c>
      <c r="M7" s="342">
        <v>0</v>
      </c>
      <c r="N7" s="342">
        <v>515.24390006648434</v>
      </c>
      <c r="O7" s="342">
        <v>0</v>
      </c>
      <c r="P7" s="342">
        <v>0</v>
      </c>
      <c r="Q7" s="342">
        <v>0</v>
      </c>
      <c r="R7" s="342">
        <v>515.24390006648434</v>
      </c>
      <c r="S7" s="342">
        <v>515.24390006648434</v>
      </c>
      <c r="T7" s="342">
        <v>515.24390006648434</v>
      </c>
      <c r="U7" s="342">
        <v>0</v>
      </c>
      <c r="V7" s="342">
        <v>0</v>
      </c>
      <c r="W7" s="342">
        <v>515.24390006648434</v>
      </c>
      <c r="DA7" s="161" t="s">
        <v>2529</v>
      </c>
    </row>
    <row r="8" spans="1:105" ht="12" customHeight="1" x14ac:dyDescent="0.3">
      <c r="A8" s="157" t="s">
        <v>2118</v>
      </c>
      <c r="B8" s="343"/>
      <c r="C8" s="344">
        <f t="shared" ref="C8:W8" si="0">B6+C7-C6</f>
        <v>515.24390006648719</v>
      </c>
      <c r="D8" s="344">
        <f t="shared" si="0"/>
        <v>0</v>
      </c>
      <c r="E8" s="344">
        <f t="shared" si="0"/>
        <v>515.24390006648355</v>
      </c>
      <c r="F8" s="344">
        <f t="shared" si="0"/>
        <v>515.24390006648355</v>
      </c>
      <c r="G8" s="344">
        <f t="shared" si="0"/>
        <v>0</v>
      </c>
      <c r="H8" s="344">
        <f t="shared" si="0"/>
        <v>515.243900066489</v>
      </c>
      <c r="I8" s="344">
        <f t="shared" si="0"/>
        <v>515.24390006648355</v>
      </c>
      <c r="J8" s="344">
        <f t="shared" si="0"/>
        <v>0</v>
      </c>
      <c r="K8" s="344">
        <f t="shared" si="0"/>
        <v>515.24390006647991</v>
      </c>
      <c r="L8" s="344">
        <f t="shared" si="0"/>
        <v>515.24390006647991</v>
      </c>
      <c r="M8" s="344">
        <f t="shared" si="0"/>
        <v>0</v>
      </c>
      <c r="N8" s="344">
        <f t="shared" si="0"/>
        <v>515.24390006648355</v>
      </c>
      <c r="O8" s="344">
        <f t="shared" si="0"/>
        <v>515.243900066489</v>
      </c>
      <c r="P8" s="344">
        <f t="shared" si="0"/>
        <v>0</v>
      </c>
      <c r="Q8" s="344">
        <f t="shared" si="0"/>
        <v>515.24390006648173</v>
      </c>
      <c r="R8" s="344">
        <f t="shared" si="0"/>
        <v>515.24390006648355</v>
      </c>
      <c r="S8" s="344">
        <f t="shared" si="0"/>
        <v>0</v>
      </c>
      <c r="T8" s="344">
        <f t="shared" si="0"/>
        <v>515.24390006648355</v>
      </c>
      <c r="U8" s="344">
        <f t="shared" si="0"/>
        <v>515.24390006648173</v>
      </c>
      <c r="V8" s="344">
        <f t="shared" si="0"/>
        <v>0</v>
      </c>
      <c r="W8" s="344">
        <f t="shared" si="0"/>
        <v>515.24390006648355</v>
      </c>
      <c r="DA8" s="162"/>
    </row>
    <row r="9" spans="1:105" ht="12" customHeight="1" x14ac:dyDescent="0.3">
      <c r="A9" s="155" t="s">
        <v>2119</v>
      </c>
      <c r="B9" s="345">
        <f t="shared" ref="B9:W9" si="1">B6-B5</f>
        <v>2060.9756002659396</v>
      </c>
      <c r="C9" s="345">
        <f t="shared" si="1"/>
        <v>2320.7873256500443</v>
      </c>
      <c r="D9" s="345">
        <f t="shared" si="1"/>
        <v>1756.6326728789199</v>
      </c>
      <c r="E9" s="345">
        <f t="shared" si="1"/>
        <v>681.53761478765227</v>
      </c>
      <c r="F9" s="345">
        <f t="shared" si="1"/>
        <v>965.21018938447014</v>
      </c>
      <c r="G9" s="345">
        <f t="shared" si="1"/>
        <v>855.20936881736998</v>
      </c>
      <c r="H9" s="345">
        <f t="shared" si="1"/>
        <v>875.70178485749057</v>
      </c>
      <c r="I9" s="345">
        <f t="shared" si="1"/>
        <v>653.04574482007956</v>
      </c>
      <c r="J9" s="345">
        <f t="shared" si="1"/>
        <v>2078.1447456835594</v>
      </c>
      <c r="K9" s="345">
        <f t="shared" si="1"/>
        <v>3345.3422766229814</v>
      </c>
      <c r="L9" s="345">
        <f t="shared" si="1"/>
        <v>1700.6341491075873</v>
      </c>
      <c r="M9" s="345">
        <f t="shared" si="1"/>
        <v>695.25114813501023</v>
      </c>
      <c r="N9" s="345">
        <f t="shared" si="1"/>
        <v>885.21676799274064</v>
      </c>
      <c r="O9" s="345">
        <f t="shared" si="1"/>
        <v>581.41402007460056</v>
      </c>
      <c r="P9" s="345">
        <f t="shared" si="1"/>
        <v>1604.3113994975665</v>
      </c>
      <c r="Q9" s="345">
        <f t="shared" si="1"/>
        <v>515.65090672140104</v>
      </c>
      <c r="R9" s="345">
        <f t="shared" si="1"/>
        <v>996.08071993423437</v>
      </c>
      <c r="S9" s="345">
        <f t="shared" si="1"/>
        <v>740.61131555907014</v>
      </c>
      <c r="T9" s="345">
        <f t="shared" si="1"/>
        <v>826.32751232556984</v>
      </c>
      <c r="U9" s="345">
        <f t="shared" si="1"/>
        <v>650.24070140401454</v>
      </c>
      <c r="V9" s="345">
        <f t="shared" si="1"/>
        <v>1711.2816373541446</v>
      </c>
      <c r="W9" s="345">
        <f t="shared" si="1"/>
        <v>854.54368450340735</v>
      </c>
      <c r="DA9" s="163"/>
    </row>
    <row r="10" spans="1:105" ht="12" customHeight="1" x14ac:dyDescent="0.3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3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3">
      <c r="A12" s="31" t="s">
        <v>68</v>
      </c>
      <c r="B12" s="212">
        <v>263.91771281169378</v>
      </c>
      <c r="C12" s="212">
        <v>250.06663800515901</v>
      </c>
      <c r="D12" s="212">
        <v>272.30533104041268</v>
      </c>
      <c r="E12" s="212">
        <v>342.97067927772991</v>
      </c>
      <c r="F12" s="212">
        <v>363.61840068787632</v>
      </c>
      <c r="G12" s="212">
        <v>396.99036973344801</v>
      </c>
      <c r="H12" s="212">
        <v>390.07506448839212</v>
      </c>
      <c r="I12" s="212">
        <v>377.7558899398108</v>
      </c>
      <c r="J12" s="212">
        <v>350.76646603611363</v>
      </c>
      <c r="K12" s="212">
        <v>305.68022355975933</v>
      </c>
      <c r="L12" s="212">
        <v>342.09653420682059</v>
      </c>
      <c r="M12" s="212">
        <v>349.8104397880731</v>
      </c>
      <c r="N12" s="212">
        <v>341.83001525852302</v>
      </c>
      <c r="O12" s="212">
        <v>343.97339493766941</v>
      </c>
      <c r="P12" s="212">
        <v>290.80463369037722</v>
      </c>
      <c r="Q12" s="212">
        <v>298.87951716403728</v>
      </c>
      <c r="R12" s="212">
        <v>282.32552623797011</v>
      </c>
      <c r="S12" s="212">
        <v>303.65254459731511</v>
      </c>
      <c r="T12" s="212">
        <v>293.62603468566948</v>
      </c>
      <c r="U12" s="212">
        <v>280.74765601882558</v>
      </c>
      <c r="V12" s="212">
        <v>251.0913248991842</v>
      </c>
      <c r="W12" s="212">
        <v>278.96684114328752</v>
      </c>
      <c r="DA12" s="109" t="s">
        <v>2530</v>
      </c>
    </row>
    <row r="13" spans="1:105" ht="12" customHeight="1" x14ac:dyDescent="0.3">
      <c r="A13" s="24" t="s">
        <v>30</v>
      </c>
      <c r="B13" s="215">
        <v>10.500171969045571</v>
      </c>
      <c r="C13" s="215">
        <v>15.529922613929489</v>
      </c>
      <c r="D13" s="215">
        <v>20.3591573516767</v>
      </c>
      <c r="E13" s="215">
        <v>9.2070507308684437</v>
      </c>
      <c r="F13" s="215">
        <v>5.0055889939810836</v>
      </c>
      <c r="G13" s="215">
        <v>23.45889939810834</v>
      </c>
      <c r="H13" s="215">
        <v>18.646775580395531</v>
      </c>
      <c r="I13" s="215">
        <v>11.428718830610491</v>
      </c>
      <c r="J13" s="215">
        <v>0</v>
      </c>
      <c r="K13" s="215">
        <v>1.920034393809114</v>
      </c>
      <c r="L13" s="215">
        <v>0</v>
      </c>
      <c r="M13" s="215">
        <v>1.4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2531</v>
      </c>
    </row>
    <row r="14" spans="1:105" ht="12" customHeight="1" x14ac:dyDescent="0.3">
      <c r="A14" s="14" t="s">
        <v>31</v>
      </c>
      <c r="B14" s="206">
        <f t="shared" ref="B14:W14" si="2">B15+B16+B17+B18+B19</f>
        <v>15.262252794496989</v>
      </c>
      <c r="C14" s="206">
        <f t="shared" si="2"/>
        <v>17.29724849527085</v>
      </c>
      <c r="D14" s="206">
        <f t="shared" si="2"/>
        <v>26.602665520206358</v>
      </c>
      <c r="E14" s="206">
        <f t="shared" si="2"/>
        <v>25.895700773860703</v>
      </c>
      <c r="F14" s="206">
        <f t="shared" si="2"/>
        <v>23.984952708512466</v>
      </c>
      <c r="G14" s="206">
        <f t="shared" si="2"/>
        <v>25.895700773860703</v>
      </c>
      <c r="H14" s="206">
        <f t="shared" si="2"/>
        <v>23.860705073086841</v>
      </c>
      <c r="I14" s="206">
        <f t="shared" si="2"/>
        <v>19.97712811693895</v>
      </c>
      <c r="J14" s="206">
        <f t="shared" si="2"/>
        <v>15.075924333619945</v>
      </c>
      <c r="K14" s="206">
        <f t="shared" si="2"/>
        <v>16.093379191745488</v>
      </c>
      <c r="L14" s="206">
        <f t="shared" si="2"/>
        <v>17.048753224419606</v>
      </c>
      <c r="M14" s="206">
        <f t="shared" si="2"/>
        <v>16.155546001719685</v>
      </c>
      <c r="N14" s="206">
        <f t="shared" si="2"/>
        <v>20.163370593293205</v>
      </c>
      <c r="O14" s="206">
        <f t="shared" si="2"/>
        <v>22.198280309544284</v>
      </c>
      <c r="P14" s="206">
        <f t="shared" si="2"/>
        <v>18.190455717970767</v>
      </c>
      <c r="Q14" s="206">
        <f t="shared" si="2"/>
        <v>19.207996560619087</v>
      </c>
      <c r="R14" s="206">
        <f t="shared" si="2"/>
        <v>16.217626827171109</v>
      </c>
      <c r="S14" s="206">
        <f t="shared" si="2"/>
        <v>16.020378331900258</v>
      </c>
      <c r="T14" s="206">
        <f t="shared" si="2"/>
        <v>15.05872742906277</v>
      </c>
      <c r="U14" s="206">
        <f t="shared" si="2"/>
        <v>14.85528804815133</v>
      </c>
      <c r="V14" s="206">
        <f t="shared" si="2"/>
        <v>13.659587274290629</v>
      </c>
      <c r="W14" s="206">
        <f t="shared" si="2"/>
        <v>12.94067067927773</v>
      </c>
      <c r="DA14" s="71"/>
    </row>
    <row r="15" spans="1:105" ht="12" customHeight="1" x14ac:dyDescent="0.3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2532</v>
      </c>
    </row>
    <row r="16" spans="1:105" ht="12" customHeight="1" x14ac:dyDescent="0.3">
      <c r="A16" s="18" t="s">
        <v>33</v>
      </c>
      <c r="B16" s="206">
        <v>0</v>
      </c>
      <c r="C16" s="206">
        <v>0</v>
      </c>
      <c r="D16" s="206">
        <v>0</v>
      </c>
      <c r="E16" s="206">
        <v>0</v>
      </c>
      <c r="F16" s="206">
        <v>0</v>
      </c>
      <c r="G16" s="206">
        <v>0</v>
      </c>
      <c r="H16" s="206">
        <v>0</v>
      </c>
      <c r="I16" s="206">
        <v>0</v>
      </c>
      <c r="J16" s="206">
        <v>0</v>
      </c>
      <c r="K16" s="206">
        <v>0</v>
      </c>
      <c r="L16" s="206">
        <v>0</v>
      </c>
      <c r="M16" s="206">
        <v>0</v>
      </c>
      <c r="N16" s="206">
        <v>0</v>
      </c>
      <c r="O16" s="206">
        <v>0</v>
      </c>
      <c r="P16" s="206">
        <v>0</v>
      </c>
      <c r="Q16" s="206">
        <v>0</v>
      </c>
      <c r="R16" s="206">
        <v>0</v>
      </c>
      <c r="S16" s="206">
        <v>0</v>
      </c>
      <c r="T16" s="206">
        <v>0</v>
      </c>
      <c r="U16" s="206">
        <v>0</v>
      </c>
      <c r="V16" s="206">
        <v>0</v>
      </c>
      <c r="W16" s="206">
        <v>0</v>
      </c>
      <c r="DA16" s="71" t="s">
        <v>2533</v>
      </c>
    </row>
    <row r="17" spans="1:105" ht="12" customHeight="1" x14ac:dyDescent="0.3">
      <c r="A17" s="18" t="s">
        <v>69</v>
      </c>
      <c r="B17" s="206">
        <v>15.262252794496989</v>
      </c>
      <c r="C17" s="206">
        <v>17.29724849527085</v>
      </c>
      <c r="D17" s="206">
        <v>13.22725709372313</v>
      </c>
      <c r="E17" s="206">
        <v>17.29724849527085</v>
      </c>
      <c r="F17" s="206">
        <v>17.29724849527085</v>
      </c>
      <c r="G17" s="206">
        <v>17.29724849527085</v>
      </c>
      <c r="H17" s="206">
        <v>15.262252794496989</v>
      </c>
      <c r="I17" s="206">
        <v>14.24479793637145</v>
      </c>
      <c r="J17" s="206">
        <v>12.209802235597589</v>
      </c>
      <c r="K17" s="206">
        <v>13.22725709372313</v>
      </c>
      <c r="L17" s="206">
        <v>13.22725709372313</v>
      </c>
      <c r="M17" s="206">
        <v>14.24479793637145</v>
      </c>
      <c r="N17" s="206">
        <v>17.29724849527085</v>
      </c>
      <c r="O17" s="206">
        <v>19.332158211521929</v>
      </c>
      <c r="P17" s="206">
        <v>16.27970765262253</v>
      </c>
      <c r="Q17" s="206">
        <v>17.29724849527085</v>
      </c>
      <c r="R17" s="206">
        <v>15.262252794496989</v>
      </c>
      <c r="S17" s="206">
        <v>15.160533104041271</v>
      </c>
      <c r="T17" s="206">
        <v>15.05872742906277</v>
      </c>
      <c r="U17" s="206">
        <v>14.85528804815133</v>
      </c>
      <c r="V17" s="206">
        <v>13.659587274290629</v>
      </c>
      <c r="W17" s="206">
        <v>12.94067067927773</v>
      </c>
      <c r="DA17" s="71" t="s">
        <v>2534</v>
      </c>
    </row>
    <row r="18" spans="1:105" ht="12" customHeight="1" x14ac:dyDescent="0.3">
      <c r="A18" s="18" t="s">
        <v>70</v>
      </c>
      <c r="B18" s="206">
        <v>0</v>
      </c>
      <c r="C18" s="206">
        <v>0</v>
      </c>
      <c r="D18" s="206">
        <v>13.375408426483229</v>
      </c>
      <c r="E18" s="206">
        <v>8.5984522785898534</v>
      </c>
      <c r="F18" s="206">
        <v>6.6877042132416156</v>
      </c>
      <c r="G18" s="206">
        <v>8.5984522785898534</v>
      </c>
      <c r="H18" s="206">
        <v>8.5984522785898534</v>
      </c>
      <c r="I18" s="206">
        <v>5.732330180567498</v>
      </c>
      <c r="J18" s="206">
        <v>2.8661220980223558</v>
      </c>
      <c r="K18" s="206">
        <v>2.8661220980223558</v>
      </c>
      <c r="L18" s="206">
        <v>3.8214961306964752</v>
      </c>
      <c r="M18" s="206">
        <v>1.9107480653482369</v>
      </c>
      <c r="N18" s="206">
        <v>2.8661220980223558</v>
      </c>
      <c r="O18" s="206">
        <v>2.8661220980223558</v>
      </c>
      <c r="P18" s="206">
        <v>1.9107480653482369</v>
      </c>
      <c r="Q18" s="206">
        <v>1.9107480653482369</v>
      </c>
      <c r="R18" s="206">
        <v>0.95537403267411869</v>
      </c>
      <c r="S18" s="206">
        <v>0.85984522785898532</v>
      </c>
      <c r="T18" s="206">
        <v>0</v>
      </c>
      <c r="U18" s="206">
        <v>0</v>
      </c>
      <c r="V18" s="206">
        <v>0</v>
      </c>
      <c r="W18" s="206">
        <v>0</v>
      </c>
      <c r="DA18" s="71" t="s">
        <v>2535</v>
      </c>
    </row>
    <row r="19" spans="1:105" ht="12" customHeight="1" x14ac:dyDescent="0.3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2536</v>
      </c>
    </row>
    <row r="20" spans="1:105" ht="12" customHeight="1" x14ac:dyDescent="0.3">
      <c r="A20" s="14" t="s">
        <v>35</v>
      </c>
      <c r="B20" s="206">
        <f t="shared" ref="B20:W20" si="3">B21+B22</f>
        <v>58.275666380051582</v>
      </c>
      <c r="C20" s="206">
        <f t="shared" si="3"/>
        <v>37.187876182287177</v>
      </c>
      <c r="D20" s="206">
        <f t="shared" si="3"/>
        <v>51.224849527085119</v>
      </c>
      <c r="E20" s="206">
        <f t="shared" si="3"/>
        <v>128.8481513327601</v>
      </c>
      <c r="F20" s="206">
        <f t="shared" si="3"/>
        <v>149.34840928632849</v>
      </c>
      <c r="G20" s="206">
        <f t="shared" si="3"/>
        <v>151.99664660361131</v>
      </c>
      <c r="H20" s="206">
        <f t="shared" si="3"/>
        <v>144.5323301805675</v>
      </c>
      <c r="I20" s="206">
        <f t="shared" si="3"/>
        <v>144.53860705073089</v>
      </c>
      <c r="J20" s="206">
        <f t="shared" si="3"/>
        <v>132.29036973344799</v>
      </c>
      <c r="K20" s="206">
        <f t="shared" si="3"/>
        <v>121.0600171969046</v>
      </c>
      <c r="L20" s="206">
        <f t="shared" si="3"/>
        <v>152.83379191745479</v>
      </c>
      <c r="M20" s="206">
        <f t="shared" si="3"/>
        <v>152.00318142734309</v>
      </c>
      <c r="N20" s="206">
        <f t="shared" si="3"/>
        <v>146.23155631986239</v>
      </c>
      <c r="O20" s="206">
        <f t="shared" si="3"/>
        <v>151.24178847807389</v>
      </c>
      <c r="P20" s="206">
        <f t="shared" si="3"/>
        <v>105.3197764402407</v>
      </c>
      <c r="Q20" s="206">
        <f t="shared" si="3"/>
        <v>117.1842648323302</v>
      </c>
      <c r="R20" s="206">
        <f t="shared" si="3"/>
        <v>113.18976784178849</v>
      </c>
      <c r="S20" s="206">
        <f t="shared" si="3"/>
        <v>130.20472914875319</v>
      </c>
      <c r="T20" s="206">
        <f t="shared" si="3"/>
        <v>133.74178847807389</v>
      </c>
      <c r="U20" s="206">
        <f t="shared" si="3"/>
        <v>119.5698194325021</v>
      </c>
      <c r="V20" s="206">
        <f t="shared" si="3"/>
        <v>117.1130696474635</v>
      </c>
      <c r="W20" s="206">
        <f t="shared" si="3"/>
        <v>135.29699054170251</v>
      </c>
      <c r="DA20" s="71"/>
    </row>
    <row r="21" spans="1:105" ht="12" customHeight="1" x14ac:dyDescent="0.3">
      <c r="A21" s="18" t="s">
        <v>72</v>
      </c>
      <c r="B21" s="206">
        <v>58.275666380051582</v>
      </c>
      <c r="C21" s="206">
        <v>37.187876182287177</v>
      </c>
      <c r="D21" s="206">
        <v>51.224849527085119</v>
      </c>
      <c r="E21" s="206">
        <v>128.8481513327601</v>
      </c>
      <c r="F21" s="206">
        <v>149.34840928632849</v>
      </c>
      <c r="G21" s="206">
        <v>151.99664660361131</v>
      </c>
      <c r="H21" s="206">
        <v>144.5323301805675</v>
      </c>
      <c r="I21" s="206">
        <v>144.53860705073089</v>
      </c>
      <c r="J21" s="206">
        <v>132.29036973344799</v>
      </c>
      <c r="K21" s="206">
        <v>121.0600171969046</v>
      </c>
      <c r="L21" s="206">
        <v>152.83379191745479</v>
      </c>
      <c r="M21" s="206">
        <v>152.00318142734309</v>
      </c>
      <c r="N21" s="206">
        <v>146.23155631986239</v>
      </c>
      <c r="O21" s="206">
        <v>151.24178847807389</v>
      </c>
      <c r="P21" s="206">
        <v>105.3197764402407</v>
      </c>
      <c r="Q21" s="206">
        <v>117.1842648323302</v>
      </c>
      <c r="R21" s="206">
        <v>113.18976784178849</v>
      </c>
      <c r="S21" s="206">
        <v>130.20472914875319</v>
      </c>
      <c r="T21" s="206">
        <v>133.74178847807389</v>
      </c>
      <c r="U21" s="206">
        <v>119.5698194325021</v>
      </c>
      <c r="V21" s="206">
        <v>117.1130696474635</v>
      </c>
      <c r="W21" s="206">
        <v>135.29699054170251</v>
      </c>
      <c r="DA21" s="71" t="s">
        <v>2537</v>
      </c>
    </row>
    <row r="22" spans="1:105" ht="12" customHeight="1" x14ac:dyDescent="0.3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2538</v>
      </c>
    </row>
    <row r="23" spans="1:105" ht="12" customHeight="1" x14ac:dyDescent="0.3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0</v>
      </c>
      <c r="F23" s="206">
        <f t="shared" si="4"/>
        <v>0</v>
      </c>
      <c r="G23" s="206">
        <f t="shared" si="4"/>
        <v>0.45425623387790198</v>
      </c>
      <c r="H23" s="206">
        <f t="shared" si="4"/>
        <v>0</v>
      </c>
      <c r="I23" s="206">
        <f t="shared" si="4"/>
        <v>0.57325881341358553</v>
      </c>
      <c r="J23" s="206">
        <f t="shared" si="4"/>
        <v>0.16715391229578669</v>
      </c>
      <c r="K23" s="206">
        <f t="shared" si="4"/>
        <v>1.4047291487532241</v>
      </c>
      <c r="L23" s="206">
        <f t="shared" si="4"/>
        <v>1.9474370443099123</v>
      </c>
      <c r="M23" s="206">
        <f t="shared" si="4"/>
        <v>1.9542059101711267</v>
      </c>
      <c r="N23" s="206">
        <f t="shared" si="4"/>
        <v>1.8065414838024556</v>
      </c>
      <c r="O23" s="206">
        <f t="shared" si="4"/>
        <v>2.4593794604553052</v>
      </c>
      <c r="P23" s="206">
        <f t="shared" si="4"/>
        <v>1.9547626671614324</v>
      </c>
      <c r="Q23" s="206">
        <f t="shared" si="4"/>
        <v>2.4528619619736185</v>
      </c>
      <c r="R23" s="206">
        <f t="shared" si="4"/>
        <v>2.5827919301454845</v>
      </c>
      <c r="S23" s="206">
        <f t="shared" si="4"/>
        <v>2.7928713385017274</v>
      </c>
      <c r="T23" s="206">
        <f t="shared" si="4"/>
        <v>2.4953382110350604</v>
      </c>
      <c r="U23" s="206">
        <f t="shared" si="4"/>
        <v>4.8522131985333266</v>
      </c>
      <c r="V23" s="206">
        <f t="shared" si="4"/>
        <v>4.351342096088672</v>
      </c>
      <c r="W23" s="206">
        <f t="shared" si="4"/>
        <v>4.4351128543794074</v>
      </c>
      <c r="DA23" s="71"/>
    </row>
    <row r="24" spans="1:105" ht="12" customHeight="1" x14ac:dyDescent="0.3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0</v>
      </c>
      <c r="I24" s="206">
        <v>0.57325881341358553</v>
      </c>
      <c r="J24" s="206">
        <v>0.16715391229578669</v>
      </c>
      <c r="K24" s="206">
        <v>1.385296646603611</v>
      </c>
      <c r="L24" s="206">
        <v>1.1942390369733451</v>
      </c>
      <c r="M24" s="206">
        <v>1.1942390369733451</v>
      </c>
      <c r="N24" s="206">
        <v>1.1942390369733451</v>
      </c>
      <c r="O24" s="206">
        <v>1.1942390369733451</v>
      </c>
      <c r="P24" s="206">
        <v>1.1942390369733451</v>
      </c>
      <c r="Q24" s="206">
        <v>1.1942390369733451</v>
      </c>
      <c r="R24" s="206">
        <v>1.1942390369733451</v>
      </c>
      <c r="S24" s="206">
        <v>1.1942390369733451</v>
      </c>
      <c r="T24" s="206">
        <v>1.1942390369733451</v>
      </c>
      <c r="U24" s="206">
        <v>2.101805674978503</v>
      </c>
      <c r="V24" s="206">
        <v>2.6965606190885638</v>
      </c>
      <c r="W24" s="206">
        <v>2.8709372312983659</v>
      </c>
      <c r="DA24" s="71" t="s">
        <v>2539</v>
      </c>
    </row>
    <row r="25" spans="1:105" ht="12" customHeight="1" x14ac:dyDescent="0.3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1.4331040412725711</v>
      </c>
      <c r="V25" s="206">
        <v>1.4331040412725711</v>
      </c>
      <c r="W25" s="206">
        <v>1.4331040412725711</v>
      </c>
      <c r="DA25" s="71" t="s">
        <v>2540</v>
      </c>
    </row>
    <row r="26" spans="1:105" ht="12" customHeight="1" x14ac:dyDescent="0.3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0.45425623387790198</v>
      </c>
      <c r="H26" s="206">
        <v>0</v>
      </c>
      <c r="I26" s="206">
        <v>0</v>
      </c>
      <c r="J26" s="206">
        <v>0</v>
      </c>
      <c r="K26" s="206">
        <v>1.9432502149613069E-2</v>
      </c>
      <c r="L26" s="206">
        <v>0.70696474634565765</v>
      </c>
      <c r="M26" s="206">
        <v>0.70696474634565765</v>
      </c>
      <c r="N26" s="206">
        <v>0.54024075666380056</v>
      </c>
      <c r="O26" s="206">
        <v>1.1705932932072229</v>
      </c>
      <c r="P26" s="206">
        <v>0.63035253654342216</v>
      </c>
      <c r="Q26" s="206">
        <v>1.080567497850387</v>
      </c>
      <c r="R26" s="206">
        <v>1.1705932932072229</v>
      </c>
      <c r="S26" s="206">
        <v>1.350644883920894</v>
      </c>
      <c r="T26" s="206">
        <v>1.080567497850387</v>
      </c>
      <c r="U26" s="206">
        <v>1.080567497850387</v>
      </c>
      <c r="V26" s="206">
        <v>0</v>
      </c>
      <c r="W26" s="206">
        <v>0</v>
      </c>
      <c r="DA26" s="71" t="s">
        <v>2541</v>
      </c>
    </row>
    <row r="27" spans="1:105" ht="12" customHeight="1" x14ac:dyDescent="0.3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2542</v>
      </c>
    </row>
    <row r="28" spans="1:105" ht="12" customHeight="1" x14ac:dyDescent="0.3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2543</v>
      </c>
    </row>
    <row r="29" spans="1:105" ht="12" customHeight="1" x14ac:dyDescent="0.3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4.6233260990909568E-2</v>
      </c>
      <c r="M29" s="206">
        <v>5.3002126852123861E-2</v>
      </c>
      <c r="N29" s="206">
        <v>7.2061690165309888E-2</v>
      </c>
      <c r="O29" s="206">
        <v>9.4547130274737254E-2</v>
      </c>
      <c r="P29" s="206">
        <v>0.13017109364466509</v>
      </c>
      <c r="Q29" s="206">
        <v>0.17805542714988651</v>
      </c>
      <c r="R29" s="206">
        <v>0.2179595999649164</v>
      </c>
      <c r="S29" s="206">
        <v>0.24798741760748841</v>
      </c>
      <c r="T29" s="206">
        <v>0.22053167621132841</v>
      </c>
      <c r="U29" s="206">
        <v>0.23673598443186539</v>
      </c>
      <c r="V29" s="206">
        <v>0.22167743572753709</v>
      </c>
      <c r="W29" s="206">
        <v>0.13107158180847059</v>
      </c>
      <c r="DA29" s="71" t="s">
        <v>2544</v>
      </c>
    </row>
    <row r="30" spans="1:105" ht="12" customHeight="1" x14ac:dyDescent="0.3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2545</v>
      </c>
    </row>
    <row r="31" spans="1:105" ht="12" customHeight="1" x14ac:dyDescent="0.3">
      <c r="A31" s="21" t="s">
        <v>38</v>
      </c>
      <c r="B31" s="209">
        <v>179.8796216680997</v>
      </c>
      <c r="C31" s="209">
        <v>180.05159071367149</v>
      </c>
      <c r="D31" s="209">
        <v>174.11865864144451</v>
      </c>
      <c r="E31" s="209">
        <v>179.01977644024069</v>
      </c>
      <c r="F31" s="209">
        <v>185.2794496990542</v>
      </c>
      <c r="G31" s="209">
        <v>195.1848667239897</v>
      </c>
      <c r="H31" s="209">
        <v>203.0352536543422</v>
      </c>
      <c r="I31" s="209">
        <v>201.23817712811689</v>
      </c>
      <c r="J31" s="209">
        <v>203.23301805674981</v>
      </c>
      <c r="K31" s="209">
        <v>165.20206362854691</v>
      </c>
      <c r="L31" s="209">
        <v>170.26655202063631</v>
      </c>
      <c r="M31" s="209">
        <v>178.29750644883919</v>
      </c>
      <c r="N31" s="209">
        <v>173.6285468615649</v>
      </c>
      <c r="O31" s="209">
        <v>168.07394668959591</v>
      </c>
      <c r="P31" s="209">
        <v>165.3396388650043</v>
      </c>
      <c r="Q31" s="209">
        <v>160.03439380911439</v>
      </c>
      <c r="R31" s="209">
        <v>150.33533963886501</v>
      </c>
      <c r="S31" s="209">
        <v>154.6345657781599</v>
      </c>
      <c r="T31" s="209">
        <v>142.33018056749779</v>
      </c>
      <c r="U31" s="209">
        <v>141.47033533963889</v>
      </c>
      <c r="V31" s="209">
        <v>115.9673258813414</v>
      </c>
      <c r="W31" s="209">
        <v>126.2940670679278</v>
      </c>
      <c r="DA31" s="86" t="s">
        <v>2546</v>
      </c>
    </row>
    <row r="32" spans="1:105" ht="12" customHeight="1" x14ac:dyDescent="0.3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3">
      <c r="A33" s="30" t="s">
        <v>85</v>
      </c>
      <c r="B33" s="205">
        <f>MAE_emi!B5</f>
        <v>231.296258641647</v>
      </c>
      <c r="C33" s="205">
        <f>MAE_emi!C5</f>
        <v>207.70248432092529</v>
      </c>
      <c r="D33" s="205">
        <f>MAE_emi!D5</f>
        <v>291.3642088823234</v>
      </c>
      <c r="E33" s="205">
        <f>MAE_emi!E5</f>
        <v>422.56232939912951</v>
      </c>
      <c r="F33" s="205">
        <f>MAE_emi!F5</f>
        <v>447.23282291880707</v>
      </c>
      <c r="G33" s="205">
        <f>MAE_emi!G5</f>
        <v>535.05152159785166</v>
      </c>
      <c r="H33" s="205">
        <f>MAE_emi!H5</f>
        <v>491.40778667895592</v>
      </c>
      <c r="I33" s="205">
        <f>MAE_emi!I5</f>
        <v>449.2813145992223</v>
      </c>
      <c r="J33" s="205">
        <f>MAE_emi!J5</f>
        <v>357.89075963893788</v>
      </c>
      <c r="K33" s="205">
        <f>MAE_emi!K5</f>
        <v>342.51004667795382</v>
      </c>
      <c r="L33" s="205">
        <f>MAE_emi!L5</f>
        <v>412.39558295848292</v>
      </c>
      <c r="M33" s="205">
        <f>MAE_emi!M5</f>
        <v>413.68528319882898</v>
      </c>
      <c r="N33" s="205">
        <f>MAE_emi!N5</f>
        <v>406.41913511880381</v>
      </c>
      <c r="O33" s="205">
        <f>MAE_emi!O5</f>
        <v>424.50028451807219</v>
      </c>
      <c r="P33" s="205">
        <f>MAE_emi!P5</f>
        <v>304.07295239880892</v>
      </c>
      <c r="Q33" s="205">
        <f>MAE_emi!Q5</f>
        <v>335.09703887785099</v>
      </c>
      <c r="R33" s="205">
        <f>MAE_emi!R5</f>
        <v>316.30540715785401</v>
      </c>
      <c r="S33" s="205">
        <f>MAE_emi!S5</f>
        <v>355.64491367897131</v>
      </c>
      <c r="T33" s="205">
        <f>MAE_emi!T5</f>
        <v>360.8504963981855</v>
      </c>
      <c r="U33" s="205">
        <f>MAE_emi!U5</f>
        <v>326.93229503887301</v>
      </c>
      <c r="V33" s="205">
        <f>MAE_emi!V5</f>
        <v>317.45232935910678</v>
      </c>
      <c r="W33" s="205">
        <f>MAE_emi!W5</f>
        <v>357.93224783871159</v>
      </c>
      <c r="DA33" s="112"/>
    </row>
    <row r="34" spans="1:105" ht="12" customHeight="1" x14ac:dyDescent="0.3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3">
      <c r="A35" s="115" t="s">
        <v>87</v>
      </c>
      <c r="B35" s="286">
        <f t="shared" ref="B35:W35" si="5">IF(B$12=0,"",B$12/B$3*1000)</f>
        <v>20.947924511600174</v>
      </c>
      <c r="C35" s="286">
        <f t="shared" si="5"/>
        <v>20.926987989755425</v>
      </c>
      <c r="D35" s="286">
        <f t="shared" si="5"/>
        <v>22.963984914794281</v>
      </c>
      <c r="E35" s="286">
        <f t="shared" si="5"/>
        <v>30.047947711571769</v>
      </c>
      <c r="F35" s="286">
        <f t="shared" si="5"/>
        <v>31.406629119656532</v>
      </c>
      <c r="G35" s="286">
        <f t="shared" si="5"/>
        <v>34.30203170547486</v>
      </c>
      <c r="H35" s="286">
        <f t="shared" si="5"/>
        <v>32.277753421566878</v>
      </c>
      <c r="I35" s="286">
        <f t="shared" si="5"/>
        <v>30.249261349868931</v>
      </c>
      <c r="J35" s="286">
        <f t="shared" si="5"/>
        <v>28.320922888638211</v>
      </c>
      <c r="K35" s="286">
        <f t="shared" si="5"/>
        <v>31.038784891399217</v>
      </c>
      <c r="L35" s="286">
        <f t="shared" si="5"/>
        <v>33.231043001125869</v>
      </c>
      <c r="M35" s="286">
        <f t="shared" si="5"/>
        <v>32.064207871951567</v>
      </c>
      <c r="N35" s="286">
        <f t="shared" si="5"/>
        <v>32.319436512883811</v>
      </c>
      <c r="O35" s="286">
        <f t="shared" si="5"/>
        <v>34.038232035733678</v>
      </c>
      <c r="P35" s="286">
        <f t="shared" si="5"/>
        <v>28.67591056953037</v>
      </c>
      <c r="Q35" s="286">
        <f t="shared" si="5"/>
        <v>30.038142428546458</v>
      </c>
      <c r="R35" s="286">
        <f t="shared" si="5"/>
        <v>28.728963402902256</v>
      </c>
      <c r="S35" s="286">
        <f t="shared" si="5"/>
        <v>30.744883115567436</v>
      </c>
      <c r="T35" s="286">
        <f t="shared" si="5"/>
        <v>31.024815538836858</v>
      </c>
      <c r="U35" s="286">
        <f t="shared" si="5"/>
        <v>29.69392556658801</v>
      </c>
      <c r="V35" s="286">
        <f t="shared" si="5"/>
        <v>29.129340630125331</v>
      </c>
      <c r="W35" s="286">
        <f t="shared" si="5"/>
        <v>29.754163647206354</v>
      </c>
      <c r="DA35" s="118"/>
    </row>
    <row r="36" spans="1:105" ht="12" customHeight="1" x14ac:dyDescent="0.3">
      <c r="A36" s="158" t="s">
        <v>2137</v>
      </c>
      <c r="B36" s="346">
        <f t="shared" ref="B36:W36" si="6">IF(B$12=0,"",B$12/B$5*1000)</f>
        <v>32.013687204452978</v>
      </c>
      <c r="C36" s="346">
        <f t="shared" si="6"/>
        <v>33.48129176001602</v>
      </c>
      <c r="D36" s="346">
        <f t="shared" si="6"/>
        <v>33.898329717486781</v>
      </c>
      <c r="E36" s="346">
        <f t="shared" si="6"/>
        <v>37.655582567334569</v>
      </c>
      <c r="F36" s="346">
        <f t="shared" si="6"/>
        <v>36.897174862021188</v>
      </c>
      <c r="G36" s="346">
        <f t="shared" si="6"/>
        <v>36.105131029416484</v>
      </c>
      <c r="H36" s="346">
        <f t="shared" si="6"/>
        <v>33.948643212890829</v>
      </c>
      <c r="I36" s="346">
        <f t="shared" si="6"/>
        <v>32.25152282518571</v>
      </c>
      <c r="J36" s="346">
        <f t="shared" si="6"/>
        <v>34.095683591836675</v>
      </c>
      <c r="K36" s="346">
        <f t="shared" si="6"/>
        <v>35.940107263956136</v>
      </c>
      <c r="L36" s="346">
        <f t="shared" si="6"/>
        <v>35.506597023197834</v>
      </c>
      <c r="M36" s="346">
        <f t="shared" si="6"/>
        <v>32.876566765065014</v>
      </c>
      <c r="N36" s="346">
        <f t="shared" si="6"/>
        <v>32.710539740983975</v>
      </c>
      <c r="O36" s="346">
        <f t="shared" si="6"/>
        <v>33.595391032219851</v>
      </c>
      <c r="P36" s="346">
        <f t="shared" si="6"/>
        <v>31.554971060924789</v>
      </c>
      <c r="Q36" s="346">
        <f t="shared" si="6"/>
        <v>30.531472431429666</v>
      </c>
      <c r="R36" s="346">
        <f t="shared" si="6"/>
        <v>30.328894023960043</v>
      </c>
      <c r="S36" s="346">
        <f t="shared" si="6"/>
        <v>30.125723070719594</v>
      </c>
      <c r="T36" s="346">
        <f t="shared" si="6"/>
        <v>29.380836072311471</v>
      </c>
      <c r="U36" s="346">
        <f t="shared" si="6"/>
        <v>29.079047435680145</v>
      </c>
      <c r="V36" s="346">
        <f t="shared" si="6"/>
        <v>29.218421981251289</v>
      </c>
      <c r="W36" s="346">
        <f t="shared" si="6"/>
        <v>29.519256334306416</v>
      </c>
      <c r="DA36" s="119"/>
    </row>
    <row r="37" spans="1:105" ht="12" customHeight="1" x14ac:dyDescent="0.3">
      <c r="A37" s="158" t="s">
        <v>2138</v>
      </c>
      <c r="B37" s="346">
        <f>IF(MAE_ued!B$5=0,"",MAE_ued!B$5/B$5*1000)</f>
        <v>18.28963415825277</v>
      </c>
      <c r="C37" s="346">
        <f>IF(MAE_ued!C$5=0,"",MAE_ued!C$5/C$5*1000)</f>
        <v>19.142717665833942</v>
      </c>
      <c r="D37" s="346">
        <f>IF(MAE_ued!D$5=0,"",MAE_ued!D$5/D$5*1000)</f>
        <v>19.025452670387907</v>
      </c>
      <c r="E37" s="346">
        <f>IF(MAE_ued!E$5=0,"",MAE_ued!E$5/E$5*1000)</f>
        <v>20.997390159479654</v>
      </c>
      <c r="F37" s="346">
        <f>IF(MAE_ued!F$5=0,"",MAE_ued!F$5/F$5*1000)</f>
        <v>20.603474883648051</v>
      </c>
      <c r="G37" s="346">
        <f>IF(MAE_ued!G$5=0,"",MAE_ued!G$5/G$5*1000)</f>
        <v>19.948937572700082</v>
      </c>
      <c r="H37" s="346">
        <f>IF(MAE_ued!H$5=0,"",MAE_ued!H$5/H$5*1000)</f>
        <v>18.882236157631208</v>
      </c>
      <c r="I37" s="346">
        <f>IF(MAE_ued!I$5=0,"",MAE_ued!I$5/I$5*1000)</f>
        <v>18.041691318137804</v>
      </c>
      <c r="J37" s="346">
        <f>IF(MAE_ued!J$5=0,"",MAE_ued!J$5/J$5*1000)</f>
        <v>19.329033703841091</v>
      </c>
      <c r="K37" s="346">
        <f>IF(MAE_ued!K$5=0,"",MAE_ued!K$5/K$5*1000)</f>
        <v>20.213955939801412</v>
      </c>
      <c r="L37" s="346">
        <f>IF(MAE_ued!L$5=0,"",MAE_ued!L$5/L$5*1000)</f>
        <v>19.862945651233431</v>
      </c>
      <c r="M37" s="346">
        <f>IF(MAE_ued!M$5=0,"",MAE_ued!M$5/M$5*1000)</f>
        <v>18.425446029224581</v>
      </c>
      <c r="N37" s="346">
        <f>IF(MAE_ued!N$5=0,"",MAE_ued!N$5/N$5*1000)</f>
        <v>18.321214272522329</v>
      </c>
      <c r="O37" s="346">
        <f>IF(MAE_ued!O$5=0,"",MAE_ued!O$5/O$5*1000)</f>
        <v>18.752963479021979</v>
      </c>
      <c r="P37" s="346">
        <f>IF(MAE_ued!P$5=0,"",MAE_ued!P$5/P$5*1000)</f>
        <v>17.836758019275585</v>
      </c>
      <c r="Q37" s="346">
        <f>IF(MAE_ued!Q$5=0,"",MAE_ued!Q$5/Q$5*1000)</f>
        <v>17.170302877890638</v>
      </c>
      <c r="R37" s="346">
        <f>IF(MAE_ued!R$5=0,"",MAE_ued!R$5/R$5*1000)</f>
        <v>17.061216846820567</v>
      </c>
      <c r="S37" s="346">
        <f>IF(MAE_ued!S$5=0,"",MAE_ued!S$5/S$5*1000)</f>
        <v>16.893477401566802</v>
      </c>
      <c r="T37" s="346">
        <f>IF(MAE_ued!T$5=0,"",MAE_ued!T$5/T$5*1000)</f>
        <v>16.419259104483793</v>
      </c>
      <c r="U37" s="346">
        <f>IF(MAE_ued!U$5=0,"",MAE_ued!U$5/U$5*1000)</f>
        <v>16.29356486082942</v>
      </c>
      <c r="V37" s="346">
        <f>IF(MAE_ued!V$5=0,"",MAE_ued!V$5/V$5*1000)</f>
        <v>16.266760843876934</v>
      </c>
      <c r="W37" s="346">
        <f>IF(MAE_ued!W$5=0,"",MAE_ued!W$5/W$5*1000)</f>
        <v>16.416442856294506</v>
      </c>
      <c r="DA37" s="119"/>
    </row>
    <row r="38" spans="1:105" ht="12" customHeight="1" x14ac:dyDescent="0.3">
      <c r="A38" s="159" t="s">
        <v>88</v>
      </c>
      <c r="B38" s="347">
        <f t="shared" ref="B38:W38" si="7">IF(B$12=0,"",B$33/B$12)</f>
        <v>0.87639535890748532</v>
      </c>
      <c r="C38" s="347">
        <f t="shared" si="7"/>
        <v>0.83058854222945278</v>
      </c>
      <c r="D38" s="347">
        <f t="shared" si="7"/>
        <v>1.0699908362759236</v>
      </c>
      <c r="E38" s="347">
        <f t="shared" si="7"/>
        <v>1.2320654648642664</v>
      </c>
      <c r="F38" s="347">
        <f t="shared" si="7"/>
        <v>1.2299510202804724</v>
      </c>
      <c r="G38" s="347">
        <f t="shared" si="7"/>
        <v>1.3477695238730911</v>
      </c>
      <c r="H38" s="347">
        <f t="shared" si="7"/>
        <v>1.2597774926307275</v>
      </c>
      <c r="I38" s="347">
        <f t="shared" si="7"/>
        <v>1.1893429766794845</v>
      </c>
      <c r="J38" s="347">
        <f t="shared" si="7"/>
        <v>1.0203106462351814</v>
      </c>
      <c r="K38" s="347">
        <f t="shared" si="7"/>
        <v>1.1204848082394654</v>
      </c>
      <c r="L38" s="347">
        <f t="shared" si="7"/>
        <v>1.205494770400573</v>
      </c>
      <c r="M38" s="347">
        <f t="shared" si="7"/>
        <v>1.1825984480321783</v>
      </c>
      <c r="N38" s="347">
        <f t="shared" si="7"/>
        <v>1.1889509901915214</v>
      </c>
      <c r="O38" s="347">
        <f t="shared" si="7"/>
        <v>1.2341079012665932</v>
      </c>
      <c r="P38" s="347">
        <f t="shared" si="7"/>
        <v>1.045626228647232</v>
      </c>
      <c r="Q38" s="347">
        <f t="shared" si="7"/>
        <v>1.1211776640215063</v>
      </c>
      <c r="R38" s="347">
        <f t="shared" si="7"/>
        <v>1.1203570976123587</v>
      </c>
      <c r="S38" s="347">
        <f t="shared" si="7"/>
        <v>1.1712232286760687</v>
      </c>
      <c r="T38" s="347">
        <f t="shared" si="7"/>
        <v>1.2289458487033709</v>
      </c>
      <c r="U38" s="347">
        <f t="shared" si="7"/>
        <v>1.1645058757568061</v>
      </c>
      <c r="V38" s="347">
        <f t="shared" si="7"/>
        <v>1.2642903114496975</v>
      </c>
      <c r="W38" s="347">
        <f t="shared" si="7"/>
        <v>1.2830637733567214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Machinery equipment / final energy consumption"</f>
        <v>BE: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26</v>
      </c>
      <c r="B5" s="225">
        <v>263.91771281169389</v>
      </c>
      <c r="C5" s="225">
        <v>250.06663800515901</v>
      </c>
      <c r="D5" s="225">
        <v>272.30533104041268</v>
      </c>
      <c r="E5" s="225">
        <v>342.97067927772991</v>
      </c>
      <c r="F5" s="225">
        <v>363.6184006878762</v>
      </c>
      <c r="G5" s="225">
        <v>396.99036973344801</v>
      </c>
      <c r="H5" s="225">
        <v>390.07506448839212</v>
      </c>
      <c r="I5" s="225">
        <v>377.75588993981091</v>
      </c>
      <c r="J5" s="225">
        <v>350.76646603611368</v>
      </c>
      <c r="K5" s="225">
        <v>305.68022355975933</v>
      </c>
      <c r="L5" s="225">
        <v>342.09653420682059</v>
      </c>
      <c r="M5" s="225">
        <v>349.8104397880731</v>
      </c>
      <c r="N5" s="225">
        <v>341.83001525852291</v>
      </c>
      <c r="O5" s="225">
        <v>343.97339493766953</v>
      </c>
      <c r="P5" s="225">
        <v>290.80463369037722</v>
      </c>
      <c r="Q5" s="225">
        <v>298.87951716403728</v>
      </c>
      <c r="R5" s="225">
        <v>282.32552623797011</v>
      </c>
      <c r="S5" s="225">
        <v>303.65254459731511</v>
      </c>
      <c r="T5" s="225">
        <v>293.62603468566959</v>
      </c>
      <c r="U5" s="225">
        <v>280.74765601882569</v>
      </c>
      <c r="V5" s="225">
        <v>251.0913248991842</v>
      </c>
      <c r="W5" s="225">
        <v>278.96684114328741</v>
      </c>
      <c r="DA5" s="89" t="s">
        <v>2530</v>
      </c>
    </row>
    <row r="6" spans="1:105" ht="12" customHeight="1" x14ac:dyDescent="0.3">
      <c r="A6" s="55" t="s">
        <v>92</v>
      </c>
      <c r="B6" s="261">
        <v>6.7345454513740082</v>
      </c>
      <c r="C6" s="261">
        <v>6.5175866043179109</v>
      </c>
      <c r="D6" s="261">
        <v>6.776184330322943</v>
      </c>
      <c r="E6" s="261">
        <v>7.8830345179617423</v>
      </c>
      <c r="F6" s="261">
        <v>8.2749748317101499</v>
      </c>
      <c r="G6" s="261">
        <v>8.8904052737611288</v>
      </c>
      <c r="H6" s="261">
        <v>8.9524754229640173</v>
      </c>
      <c r="I6" s="261">
        <v>8.7515106502377851</v>
      </c>
      <c r="J6" s="261">
        <v>8.41228819658917</v>
      </c>
      <c r="K6" s="261">
        <v>7.1182631886689123</v>
      </c>
      <c r="L6" s="261">
        <v>7.6987019600368427</v>
      </c>
      <c r="M6" s="261">
        <v>7.9534996515484888</v>
      </c>
      <c r="N6" s="261">
        <v>7.7607347417093724</v>
      </c>
      <c r="O6" s="261">
        <v>7.6797246157590608</v>
      </c>
      <c r="P6" s="261">
        <v>6.9132737141372393</v>
      </c>
      <c r="Q6" s="261">
        <v>6.9358036433990522</v>
      </c>
      <c r="R6" s="261">
        <v>6.5361070834724169</v>
      </c>
      <c r="S6" s="261">
        <v>6.9003531080307479</v>
      </c>
      <c r="T6" s="261">
        <v>6.5312450294459419</v>
      </c>
      <c r="U6" s="261">
        <v>6.3429443853473817</v>
      </c>
      <c r="V6" s="261">
        <v>5.4516750216566594</v>
      </c>
      <c r="W6" s="261">
        <v>6.0024922985675522</v>
      </c>
      <c r="DA6" s="67" t="s">
        <v>2547</v>
      </c>
    </row>
    <row r="7" spans="1:105" ht="12" customHeight="1" x14ac:dyDescent="0.3">
      <c r="A7" s="202" t="s">
        <v>93</v>
      </c>
      <c r="B7" s="226">
        <v>9.1589818138686532</v>
      </c>
      <c r="C7" s="226">
        <v>8.8639177818723596</v>
      </c>
      <c r="D7" s="226">
        <v>9.2156106892391989</v>
      </c>
      <c r="E7" s="226">
        <v>10.720926944427969</v>
      </c>
      <c r="F7" s="226">
        <v>11.253965771125801</v>
      </c>
      <c r="G7" s="226">
        <v>12.09095117231514</v>
      </c>
      <c r="H7" s="226">
        <v>12.17536657523106</v>
      </c>
      <c r="I7" s="226">
        <v>11.90205448432339</v>
      </c>
      <c r="J7" s="226">
        <v>11.440711947361271</v>
      </c>
      <c r="K7" s="226">
        <v>9.6808379365897199</v>
      </c>
      <c r="L7" s="226">
        <v>10.470234665650111</v>
      </c>
      <c r="M7" s="226">
        <v>10.81675952610594</v>
      </c>
      <c r="N7" s="226">
        <v>10.554599248724751</v>
      </c>
      <c r="O7" s="226">
        <v>10.44442547743232</v>
      </c>
      <c r="P7" s="226">
        <v>9.402052251226646</v>
      </c>
      <c r="Q7" s="226">
        <v>9.4326929550227128</v>
      </c>
      <c r="R7" s="226">
        <v>8.8891056335224867</v>
      </c>
      <c r="S7" s="226">
        <v>9.3844802269218164</v>
      </c>
      <c r="T7" s="226">
        <v>8.8824932400464789</v>
      </c>
      <c r="U7" s="226">
        <v>8.6264043640724388</v>
      </c>
      <c r="V7" s="226">
        <v>7.4142780294530537</v>
      </c>
      <c r="W7" s="226">
        <v>8.1633895260518674</v>
      </c>
      <c r="DA7" s="174" t="s">
        <v>2548</v>
      </c>
    </row>
    <row r="8" spans="1:105" ht="12" customHeight="1" x14ac:dyDescent="0.3">
      <c r="A8" s="202" t="s">
        <v>94</v>
      </c>
      <c r="B8" s="226">
        <v>11.31403635830833</v>
      </c>
      <c r="C8" s="226">
        <v>10.949545495254091</v>
      </c>
      <c r="D8" s="226">
        <v>11.383989674942541</v>
      </c>
      <c r="E8" s="226">
        <v>13.243497990175729</v>
      </c>
      <c r="F8" s="226">
        <v>13.901957717273049</v>
      </c>
      <c r="G8" s="226">
        <v>14.935880859918701</v>
      </c>
      <c r="H8" s="226">
        <v>15.040158710579551</v>
      </c>
      <c r="I8" s="226">
        <v>14.70253789239948</v>
      </c>
      <c r="J8" s="226">
        <v>14.13264417026981</v>
      </c>
      <c r="K8" s="226">
        <v>11.95868215696377</v>
      </c>
      <c r="L8" s="226">
        <v>12.9338192928619</v>
      </c>
      <c r="M8" s="226">
        <v>13.361879414601461</v>
      </c>
      <c r="N8" s="226">
        <v>13.03803436607175</v>
      </c>
      <c r="O8" s="226">
        <v>12.901937354475219</v>
      </c>
      <c r="P8" s="226">
        <v>11.61429983975056</v>
      </c>
      <c r="Q8" s="226">
        <v>11.652150120910409</v>
      </c>
      <c r="R8" s="226">
        <v>10.980659900233659</v>
      </c>
      <c r="S8" s="226">
        <v>11.592593221491651</v>
      </c>
      <c r="T8" s="226">
        <v>10.97249164946918</v>
      </c>
      <c r="U8" s="226">
        <v>10.656146567383599</v>
      </c>
      <c r="V8" s="226">
        <v>9.158814036383184</v>
      </c>
      <c r="W8" s="226">
        <v>10.084187061593489</v>
      </c>
      <c r="DA8" s="174" t="s">
        <v>2549</v>
      </c>
    </row>
    <row r="9" spans="1:105" ht="12" customHeight="1" x14ac:dyDescent="0.3">
      <c r="A9" s="202" t="s">
        <v>95</v>
      </c>
      <c r="B9" s="226">
        <v>7.0039272694289672</v>
      </c>
      <c r="C9" s="226">
        <v>6.7782900684906258</v>
      </c>
      <c r="D9" s="226">
        <v>7.047231703535858</v>
      </c>
      <c r="E9" s="226">
        <v>8.1983558986802105</v>
      </c>
      <c r="F9" s="226">
        <v>8.6059738249785518</v>
      </c>
      <c r="G9" s="226">
        <v>9.2460214847115694</v>
      </c>
      <c r="H9" s="226">
        <v>9.3105744398825756</v>
      </c>
      <c r="I9" s="226">
        <v>9.1015710762472963</v>
      </c>
      <c r="J9" s="226">
        <v>8.748779724452735</v>
      </c>
      <c r="K9" s="226">
        <v>7.4029937162156667</v>
      </c>
      <c r="L9" s="226">
        <v>8.0066500384383161</v>
      </c>
      <c r="M9" s="226">
        <v>8.2716396376104271</v>
      </c>
      <c r="N9" s="226">
        <v>8.0711641313777456</v>
      </c>
      <c r="O9" s="226">
        <v>7.9869136003894212</v>
      </c>
      <c r="P9" s="226">
        <v>7.1898046627027279</v>
      </c>
      <c r="Q9" s="226">
        <v>7.2132357891350152</v>
      </c>
      <c r="R9" s="226">
        <v>6.7975513668113106</v>
      </c>
      <c r="S9" s="226">
        <v>7.1763672323519767</v>
      </c>
      <c r="T9" s="226">
        <v>6.7924948306237791</v>
      </c>
      <c r="U9" s="226">
        <v>6.5966621607612748</v>
      </c>
      <c r="V9" s="226">
        <v>5.6697420225229216</v>
      </c>
      <c r="W9" s="226">
        <v>6.2425919905102534</v>
      </c>
      <c r="DA9" s="174" t="s">
        <v>2550</v>
      </c>
    </row>
    <row r="10" spans="1:105" ht="12" customHeight="1" x14ac:dyDescent="0.3">
      <c r="A10" s="56" t="s">
        <v>96</v>
      </c>
      <c r="B10" s="262">
        <v>7.1326186777850999</v>
      </c>
      <c r="C10" s="262">
        <v>6.8184848311083339</v>
      </c>
      <c r="D10" s="262">
        <v>7.2645506846924262</v>
      </c>
      <c r="E10" s="262">
        <v>9.3107211933942651</v>
      </c>
      <c r="F10" s="262">
        <v>9.9406517173614262</v>
      </c>
      <c r="G10" s="262">
        <v>10.780991250223771</v>
      </c>
      <c r="H10" s="262">
        <v>10.548551463852711</v>
      </c>
      <c r="I10" s="262">
        <v>10.23793611221301</v>
      </c>
      <c r="J10" s="262">
        <v>9.5046183543588469</v>
      </c>
      <c r="K10" s="262">
        <v>8.3121758841969751</v>
      </c>
      <c r="L10" s="262">
        <v>9.4306810840841848</v>
      </c>
      <c r="M10" s="262">
        <v>9.6190846995120385</v>
      </c>
      <c r="N10" s="262">
        <v>9.4166284113561076</v>
      </c>
      <c r="O10" s="262">
        <v>9.538488115830333</v>
      </c>
      <c r="P10" s="262">
        <v>7.9481206065427763</v>
      </c>
      <c r="Q10" s="262">
        <v>8.2381659042087225</v>
      </c>
      <c r="R10" s="262">
        <v>7.8136164841138944</v>
      </c>
      <c r="S10" s="262">
        <v>8.4575219815365852</v>
      </c>
      <c r="T10" s="262">
        <v>8.2298947649439196</v>
      </c>
      <c r="U10" s="262">
        <v>7.8278595742434209</v>
      </c>
      <c r="V10" s="262">
        <v>7.0867440174827561</v>
      </c>
      <c r="W10" s="262">
        <v>7.8451322185520542</v>
      </c>
      <c r="DA10" s="68" t="s">
        <v>2551</v>
      </c>
    </row>
    <row r="11" spans="1:105" ht="12" customHeight="1" x14ac:dyDescent="0.3">
      <c r="A11" s="37" t="s">
        <v>160</v>
      </c>
      <c r="B11" s="228">
        <v>0.48249314066449372</v>
      </c>
      <c r="C11" s="228">
        <v>0.50908069079605911</v>
      </c>
      <c r="D11" s="228">
        <v>0.50444879363850537</v>
      </c>
      <c r="E11" s="228">
        <v>0.70129650171223801</v>
      </c>
      <c r="F11" s="228">
        <v>0.69195533172465506</v>
      </c>
      <c r="G11" s="228">
        <v>0.76734431685469962</v>
      </c>
      <c r="H11" s="228">
        <v>0.6340100195387266</v>
      </c>
      <c r="I11" s="228">
        <v>0.56806913433331296</v>
      </c>
      <c r="J11" s="228">
        <v>0.44142942956988968</v>
      </c>
      <c r="K11" s="228">
        <v>0.50742104638314034</v>
      </c>
      <c r="L11" s="228">
        <v>0.54978192853077068</v>
      </c>
      <c r="M11" s="228">
        <v>0.58255085236211201</v>
      </c>
      <c r="N11" s="228">
        <v>0.69446308057396833</v>
      </c>
      <c r="O11" s="228">
        <v>0.81002972996463529</v>
      </c>
      <c r="P11" s="228">
        <v>0.61611144942578622</v>
      </c>
      <c r="Q11" s="228">
        <v>0.69146570053098999</v>
      </c>
      <c r="R11" s="228">
        <v>0.61600176265840045</v>
      </c>
      <c r="S11" s="228">
        <v>0.63108940002771141</v>
      </c>
      <c r="T11" s="228">
        <v>0.62814333162378455</v>
      </c>
      <c r="U11" s="228">
        <v>0.61216818930382533</v>
      </c>
      <c r="V11" s="228">
        <v>0.54349016554542351</v>
      </c>
      <c r="W11" s="228">
        <v>0.52167521300816333</v>
      </c>
      <c r="DA11" s="69" t="s">
        <v>2552</v>
      </c>
    </row>
    <row r="12" spans="1:105" ht="12" customHeight="1" x14ac:dyDescent="0.3">
      <c r="A12" s="37" t="s">
        <v>162</v>
      </c>
      <c r="B12" s="228">
        <v>1.3855862094627649</v>
      </c>
      <c r="C12" s="228">
        <v>0.73087921876629025</v>
      </c>
      <c r="D12" s="228">
        <v>1.3794206466562271</v>
      </c>
      <c r="E12" s="228">
        <v>4.3234655413229399</v>
      </c>
      <c r="F12" s="228">
        <v>5.0186705856518596</v>
      </c>
      <c r="G12" s="228">
        <v>5.4399759556268981</v>
      </c>
      <c r="H12" s="228">
        <v>4.9553666163969652</v>
      </c>
      <c r="I12" s="228">
        <v>4.7925274897113024</v>
      </c>
      <c r="J12" s="228">
        <v>3.9875673427723211</v>
      </c>
      <c r="K12" s="228">
        <v>3.8829426356575292</v>
      </c>
      <c r="L12" s="228">
        <v>5.1318272015054296</v>
      </c>
      <c r="M12" s="228">
        <v>5.0228300818658926</v>
      </c>
      <c r="N12" s="228">
        <v>4.8151664207204332</v>
      </c>
      <c r="O12" s="228">
        <v>5.067825006517956</v>
      </c>
      <c r="P12" s="228">
        <v>3.1710661584938959</v>
      </c>
      <c r="Q12" s="228">
        <v>3.6834273821307542</v>
      </c>
      <c r="R12" s="228">
        <v>3.5577810372810932</v>
      </c>
      <c r="S12" s="228">
        <v>4.2115897594620737</v>
      </c>
      <c r="T12" s="228">
        <v>4.4387121594336278</v>
      </c>
      <c r="U12" s="228">
        <v>3.9352746682101101</v>
      </c>
      <c r="V12" s="228">
        <v>4.0377983942294948</v>
      </c>
      <c r="W12" s="228">
        <v>4.7420053502750887</v>
      </c>
      <c r="DA12" s="69" t="s">
        <v>2553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2554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4.623326099084709E-2</v>
      </c>
      <c r="M14" s="228">
        <v>5.3002126852073443E-2</v>
      </c>
      <c r="N14" s="228">
        <v>7.2061690165237113E-2</v>
      </c>
      <c r="O14" s="228">
        <v>9.4547130274565558E-2</v>
      </c>
      <c r="P14" s="228">
        <v>0.13017109364457929</v>
      </c>
      <c r="Q14" s="228">
        <v>0.17805542714958231</v>
      </c>
      <c r="R14" s="228">
        <v>0.21795959996450051</v>
      </c>
      <c r="S14" s="228">
        <v>0.24798741760723539</v>
      </c>
      <c r="T14" s="228">
        <v>0.22053167621085379</v>
      </c>
      <c r="U14" s="228">
        <v>0.2367359844315694</v>
      </c>
      <c r="V14" s="228">
        <v>0.22167743572723991</v>
      </c>
      <c r="W14" s="228">
        <v>0.13107158180823539</v>
      </c>
      <c r="DA14" s="69" t="s">
        <v>2555</v>
      </c>
    </row>
    <row r="15" spans="1:105" ht="12" customHeight="1" x14ac:dyDescent="0.3">
      <c r="A15" s="37" t="s">
        <v>38</v>
      </c>
      <c r="B15" s="228">
        <v>5.2645393276578414</v>
      </c>
      <c r="C15" s="228">
        <v>5.5785249215459842</v>
      </c>
      <c r="D15" s="228">
        <v>5.3806812443976932</v>
      </c>
      <c r="E15" s="228">
        <v>4.2859591503590879</v>
      </c>
      <c r="F15" s="228">
        <v>4.2300257999849116</v>
      </c>
      <c r="G15" s="228">
        <v>4.5736709777421769</v>
      </c>
      <c r="H15" s="228">
        <v>4.9591748279170149</v>
      </c>
      <c r="I15" s="228">
        <v>4.8773394881683956</v>
      </c>
      <c r="J15" s="228">
        <v>5.0756215820166357</v>
      </c>
      <c r="K15" s="228">
        <v>3.921812202156306</v>
      </c>
      <c r="L15" s="228">
        <v>3.702838693057136</v>
      </c>
      <c r="M15" s="228">
        <v>3.9607016384319609</v>
      </c>
      <c r="N15" s="228">
        <v>3.8349372198964691</v>
      </c>
      <c r="O15" s="228">
        <v>3.5660862490731748</v>
      </c>
      <c r="P15" s="228">
        <v>4.0307719049785158</v>
      </c>
      <c r="Q15" s="228">
        <v>3.6852173943973958</v>
      </c>
      <c r="R15" s="228">
        <v>3.4218740842098989</v>
      </c>
      <c r="S15" s="228">
        <v>3.3668554044395651</v>
      </c>
      <c r="T15" s="228">
        <v>2.942507597675653</v>
      </c>
      <c r="U15" s="228">
        <v>3.0436807322979158</v>
      </c>
      <c r="V15" s="228">
        <v>2.2837780219805981</v>
      </c>
      <c r="W15" s="228">
        <v>2.450380073460567</v>
      </c>
      <c r="DA15" s="69" t="s">
        <v>2556</v>
      </c>
    </row>
    <row r="16" spans="1:105" ht="12" customHeight="1" x14ac:dyDescent="0.3">
      <c r="A16" s="57" t="s">
        <v>2557</v>
      </c>
      <c r="B16" s="263">
        <f t="shared" ref="B16:W16" si="0">B17+B23</f>
        <v>46.37673199146429</v>
      </c>
      <c r="C16" s="263">
        <f t="shared" si="0"/>
        <v>44.252924593545451</v>
      </c>
      <c r="D16" s="263">
        <f t="shared" si="0"/>
        <v>47.95803743296603</v>
      </c>
      <c r="E16" s="263">
        <f t="shared" si="0"/>
        <v>61.088013125032752</v>
      </c>
      <c r="F16" s="263">
        <f t="shared" si="0"/>
        <v>64.920635674952621</v>
      </c>
      <c r="G16" s="263">
        <f t="shared" si="0"/>
        <v>71.354567069733463</v>
      </c>
      <c r="H16" s="263">
        <f t="shared" si="0"/>
        <v>69.532206100258946</v>
      </c>
      <c r="I16" s="263">
        <f t="shared" si="0"/>
        <v>67.048708141454227</v>
      </c>
      <c r="J16" s="263">
        <f t="shared" si="0"/>
        <v>61.697689025580537</v>
      </c>
      <c r="K16" s="263">
        <f t="shared" si="0"/>
        <v>54.059299648624716</v>
      </c>
      <c r="L16" s="263">
        <f t="shared" si="0"/>
        <v>61.141181251696636</v>
      </c>
      <c r="M16" s="263">
        <f t="shared" si="0"/>
        <v>62.31531852272667</v>
      </c>
      <c r="N16" s="263">
        <f t="shared" si="0"/>
        <v>60.924805095985683</v>
      </c>
      <c r="O16" s="263">
        <f t="shared" si="0"/>
        <v>61.648324327697878</v>
      </c>
      <c r="P16" s="263">
        <f t="shared" si="0"/>
        <v>51.169445295957573</v>
      </c>
      <c r="Q16" s="263">
        <f t="shared" si="0"/>
        <v>52.904787058147221</v>
      </c>
      <c r="R16" s="263">
        <f t="shared" si="0"/>
        <v>49.988872496756102</v>
      </c>
      <c r="S16" s="263">
        <f t="shared" si="0"/>
        <v>54.065099338308379</v>
      </c>
      <c r="T16" s="263">
        <f t="shared" si="0"/>
        <v>52.642224819931911</v>
      </c>
      <c r="U16" s="263">
        <f t="shared" si="0"/>
        <v>49.984274650077168</v>
      </c>
      <c r="V16" s="263">
        <f t="shared" si="0"/>
        <v>45.228679855842543</v>
      </c>
      <c r="W16" s="263">
        <f t="shared" si="0"/>
        <v>50.433493627213437</v>
      </c>
      <c r="DA16" s="70"/>
    </row>
    <row r="17" spans="1:105" ht="12" customHeight="1" x14ac:dyDescent="0.3">
      <c r="A17" s="60" t="s">
        <v>2558</v>
      </c>
      <c r="B17" s="331">
        <v>13.71599795166872</v>
      </c>
      <c r="C17" s="331">
        <v>10.38653259130821</v>
      </c>
      <c r="D17" s="331">
        <v>17.95990143925232</v>
      </c>
      <c r="E17" s="331">
        <v>35.070190215236991</v>
      </c>
      <c r="F17" s="331">
        <v>38.585953621857527</v>
      </c>
      <c r="G17" s="331">
        <v>44.66856021536519</v>
      </c>
      <c r="H17" s="331">
        <v>40.134082634368887</v>
      </c>
      <c r="I17" s="331">
        <v>37.185916384389579</v>
      </c>
      <c r="J17" s="331">
        <v>29.11861959316721</v>
      </c>
      <c r="K17" s="331">
        <v>29.12515331657222</v>
      </c>
      <c r="L17" s="331">
        <v>37.413484211592767</v>
      </c>
      <c r="M17" s="331">
        <v>36.87154444398913</v>
      </c>
      <c r="N17" s="331">
        <v>36.228591798238902</v>
      </c>
      <c r="O17" s="331">
        <v>38.656581295018533</v>
      </c>
      <c r="P17" s="331">
        <v>25.029121641184702</v>
      </c>
      <c r="Q17" s="331">
        <v>28.9379621136598</v>
      </c>
      <c r="R17" s="331">
        <v>27.57846285538055</v>
      </c>
      <c r="S17" s="331">
        <v>31.984086193037729</v>
      </c>
      <c r="T17" s="331">
        <v>33.302341638820963</v>
      </c>
      <c r="U17" s="331">
        <v>29.942949822417791</v>
      </c>
      <c r="V17" s="331">
        <v>30.18261092295301</v>
      </c>
      <c r="W17" s="331">
        <v>34.413237417341442</v>
      </c>
      <c r="DA17" s="72" t="s">
        <v>2559</v>
      </c>
    </row>
    <row r="18" spans="1:105" ht="12" customHeight="1" x14ac:dyDescent="0.3">
      <c r="A18" s="59" t="s">
        <v>30</v>
      </c>
      <c r="B18" s="232">
        <v>2.126599711408117</v>
      </c>
      <c r="C18" s="232">
        <v>2.858921089187394</v>
      </c>
      <c r="D18" s="232">
        <v>4.5003978439730794</v>
      </c>
      <c r="E18" s="232">
        <v>2.361799164464486</v>
      </c>
      <c r="F18" s="232">
        <v>1.29858912874357</v>
      </c>
      <c r="G18" s="232">
        <v>6.1840430613867952</v>
      </c>
      <c r="H18" s="232">
        <v>4.7909087200845546</v>
      </c>
      <c r="I18" s="232">
        <v>2.9064571587772372</v>
      </c>
      <c r="J18" s="232">
        <v>0</v>
      </c>
      <c r="K18" s="232">
        <v>0.48622882622400032</v>
      </c>
      <c r="L18" s="232">
        <v>0</v>
      </c>
      <c r="M18" s="232">
        <v>0.36461819199176282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2560</v>
      </c>
    </row>
    <row r="19" spans="1:105" ht="12" customHeight="1" x14ac:dyDescent="0.3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2561</v>
      </c>
    </row>
    <row r="20" spans="1:105" ht="12" customHeight="1" x14ac:dyDescent="0.3">
      <c r="A20" s="59" t="s">
        <v>160</v>
      </c>
      <c r="B20" s="232">
        <v>2.9933445573251301</v>
      </c>
      <c r="C20" s="232">
        <v>3.090552875130137</v>
      </c>
      <c r="D20" s="232">
        <v>2.8123805938492512</v>
      </c>
      <c r="E20" s="232">
        <v>4.2572053416047098</v>
      </c>
      <c r="F20" s="232">
        <v>4.3078752985331024</v>
      </c>
      <c r="G20" s="232">
        <v>4.4772253620556333</v>
      </c>
      <c r="H20" s="232">
        <v>3.7584286660124859</v>
      </c>
      <c r="I20" s="232">
        <v>3.4781524442503602</v>
      </c>
      <c r="J20" s="232">
        <v>2.8334184893575292</v>
      </c>
      <c r="K20" s="232">
        <v>3.2260878314173209</v>
      </c>
      <c r="L20" s="232">
        <v>3.5229887444899499</v>
      </c>
      <c r="M20" s="232">
        <v>3.7423400270932041</v>
      </c>
      <c r="N20" s="232">
        <v>4.4722005555355722</v>
      </c>
      <c r="O20" s="232">
        <v>5.2225308361562766</v>
      </c>
      <c r="P20" s="232">
        <v>3.9956001170666888</v>
      </c>
      <c r="Q20" s="232">
        <v>4.4969497389592892</v>
      </c>
      <c r="R20" s="232">
        <v>4.0342956816225621</v>
      </c>
      <c r="S20" s="232">
        <v>4.1389046050144991</v>
      </c>
      <c r="T20" s="232">
        <v>4.1285258410866819</v>
      </c>
      <c r="U20" s="232">
        <v>4.0308634873590874</v>
      </c>
      <c r="V20" s="232">
        <v>3.5806415581721769</v>
      </c>
      <c r="W20" s="232">
        <v>3.4106425616363949</v>
      </c>
      <c r="DA20" s="71" t="s">
        <v>2562</v>
      </c>
    </row>
    <row r="21" spans="1:105" ht="12" customHeight="1" x14ac:dyDescent="0.3">
      <c r="A21" s="59" t="s">
        <v>70</v>
      </c>
      <c r="B21" s="232">
        <v>0</v>
      </c>
      <c r="C21" s="232">
        <v>0</v>
      </c>
      <c r="D21" s="232">
        <v>2.9566380476865408</v>
      </c>
      <c r="E21" s="232">
        <v>2.205681059101297</v>
      </c>
      <c r="F21" s="232">
        <v>1.734976642710939</v>
      </c>
      <c r="G21" s="232">
        <v>2.2666536161695112</v>
      </c>
      <c r="H21" s="232">
        <v>2.2091969640068592</v>
      </c>
      <c r="I21" s="232">
        <v>1.4577987556366589</v>
      </c>
      <c r="J21" s="232">
        <v>0.69006339951546813</v>
      </c>
      <c r="K21" s="232">
        <v>0.72581573956670864</v>
      </c>
      <c r="L21" s="232">
        <v>1.0058760728531131</v>
      </c>
      <c r="M21" s="232">
        <v>0.49763821781359491</v>
      </c>
      <c r="N21" s="232">
        <v>0.7477018766046426</v>
      </c>
      <c r="O21" s="232">
        <v>0.76009863990935222</v>
      </c>
      <c r="P21" s="232">
        <v>0.46855340688351149</v>
      </c>
      <c r="Q21" s="232">
        <v>0.48582878160482679</v>
      </c>
      <c r="R21" s="232">
        <v>0.2436808035246722</v>
      </c>
      <c r="S21" s="232">
        <v>0.22410563728777921</v>
      </c>
      <c r="T21" s="232">
        <v>0</v>
      </c>
      <c r="U21" s="232">
        <v>0</v>
      </c>
      <c r="V21" s="232">
        <v>0</v>
      </c>
      <c r="W21" s="232">
        <v>0</v>
      </c>
      <c r="DA21" s="71" t="s">
        <v>2563</v>
      </c>
    </row>
    <row r="22" spans="1:105" ht="12" customHeight="1" x14ac:dyDescent="0.3">
      <c r="A22" s="59" t="s">
        <v>162</v>
      </c>
      <c r="B22" s="232">
        <v>8.596053682935473</v>
      </c>
      <c r="C22" s="232">
        <v>4.4370586269906758</v>
      </c>
      <c r="D22" s="232">
        <v>7.6904849537434492</v>
      </c>
      <c r="E22" s="232">
        <v>26.245504650066501</v>
      </c>
      <c r="F22" s="232">
        <v>31.244512551869921</v>
      </c>
      <c r="G22" s="232">
        <v>31.740638175753251</v>
      </c>
      <c r="H22" s="232">
        <v>29.37554828426499</v>
      </c>
      <c r="I22" s="232">
        <v>29.34350802572532</v>
      </c>
      <c r="J22" s="232">
        <v>25.59513770429421</v>
      </c>
      <c r="K22" s="232">
        <v>24.687020919364191</v>
      </c>
      <c r="L22" s="232">
        <v>32.884619394249697</v>
      </c>
      <c r="M22" s="232">
        <v>32.266948007090569</v>
      </c>
      <c r="N22" s="232">
        <v>31.00868936609869</v>
      </c>
      <c r="O22" s="232">
        <v>32.673951818952887</v>
      </c>
      <c r="P22" s="232">
        <v>20.5649681172345</v>
      </c>
      <c r="Q22" s="232">
        <v>23.955183593095679</v>
      </c>
      <c r="R22" s="232">
        <v>23.300486370233308</v>
      </c>
      <c r="S22" s="232">
        <v>27.621075950735449</v>
      </c>
      <c r="T22" s="232">
        <v>29.173815797734271</v>
      </c>
      <c r="U22" s="232">
        <v>25.912086335058699</v>
      </c>
      <c r="V22" s="232">
        <v>26.601969364780832</v>
      </c>
      <c r="W22" s="232">
        <v>31.002594855705048</v>
      </c>
      <c r="DA22" s="71" t="s">
        <v>2564</v>
      </c>
    </row>
    <row r="23" spans="1:105" ht="12" customHeight="1" x14ac:dyDescent="0.3">
      <c r="A23" s="60" t="s">
        <v>2565</v>
      </c>
      <c r="B23" s="331">
        <v>32.660734039795571</v>
      </c>
      <c r="C23" s="331">
        <v>33.866392002237241</v>
      </c>
      <c r="D23" s="331">
        <v>29.99813599371371</v>
      </c>
      <c r="E23" s="331">
        <v>26.017822909795761</v>
      </c>
      <c r="F23" s="331">
        <v>26.33468205309509</v>
      </c>
      <c r="G23" s="331">
        <v>26.686006854368269</v>
      </c>
      <c r="H23" s="331">
        <v>29.398123465890059</v>
      </c>
      <c r="I23" s="331">
        <v>29.862791757064649</v>
      </c>
      <c r="J23" s="331">
        <v>32.579069432413327</v>
      </c>
      <c r="K23" s="331">
        <v>24.934146332052499</v>
      </c>
      <c r="L23" s="331">
        <v>23.72769704010387</v>
      </c>
      <c r="M23" s="331">
        <v>25.44377407873754</v>
      </c>
      <c r="N23" s="331">
        <v>24.69621329774678</v>
      </c>
      <c r="O23" s="331">
        <v>22.991743032679349</v>
      </c>
      <c r="P23" s="331">
        <v>26.140323654772871</v>
      </c>
      <c r="Q23" s="331">
        <v>23.966824944487421</v>
      </c>
      <c r="R23" s="331">
        <v>22.410409641375551</v>
      </c>
      <c r="S23" s="331">
        <v>22.081013145270649</v>
      </c>
      <c r="T23" s="331">
        <v>19.339883181110949</v>
      </c>
      <c r="U23" s="331">
        <v>20.041324827659381</v>
      </c>
      <c r="V23" s="331">
        <v>15.046068932889529</v>
      </c>
      <c r="W23" s="331">
        <v>16.020256209871999</v>
      </c>
      <c r="DA23" s="72" t="s">
        <v>2566</v>
      </c>
    </row>
    <row r="24" spans="1:105" ht="12" customHeight="1" x14ac:dyDescent="0.3">
      <c r="A24" s="57" t="s">
        <v>2567</v>
      </c>
      <c r="B24" s="263">
        <f t="shared" ref="B24:W24" si="1">B25+B26</f>
        <v>21.315954274637747</v>
      </c>
      <c r="C24" s="263">
        <f t="shared" si="1"/>
        <v>19.002424261431948</v>
      </c>
      <c r="D24" s="263">
        <f t="shared" si="1"/>
        <v>21.966480890698783</v>
      </c>
      <c r="E24" s="263">
        <f t="shared" si="1"/>
        <v>30.25198517577136</v>
      </c>
      <c r="F24" s="263">
        <f t="shared" si="1"/>
        <v>32.333975969634402</v>
      </c>
      <c r="G24" s="263">
        <f t="shared" si="1"/>
        <v>35.218148432625348</v>
      </c>
      <c r="H24" s="263">
        <f t="shared" si="1"/>
        <v>34.375428023802115</v>
      </c>
      <c r="I24" s="263">
        <f t="shared" si="1"/>
        <v>33.288603248140355</v>
      </c>
      <c r="J24" s="263">
        <f t="shared" si="1"/>
        <v>30.576017592080927</v>
      </c>
      <c r="K24" s="263">
        <f t="shared" si="1"/>
        <v>26.952883748494443</v>
      </c>
      <c r="L24" s="263">
        <f t="shared" si="1"/>
        <v>30.620318121888754</v>
      </c>
      <c r="M24" s="263">
        <f t="shared" si="1"/>
        <v>31.199686362332219</v>
      </c>
      <c r="N24" s="263">
        <f t="shared" si="1"/>
        <v>30.468534651168785</v>
      </c>
      <c r="O24" s="263">
        <f t="shared" si="1"/>
        <v>30.802831971303313</v>
      </c>
      <c r="P24" s="263">
        <f t="shared" si="1"/>
        <v>25.336868120795327</v>
      </c>
      <c r="Q24" s="263">
        <f t="shared" si="1"/>
        <v>26.360435287019847</v>
      </c>
      <c r="R24" s="263">
        <f t="shared" si="1"/>
        <v>24.947017673475205</v>
      </c>
      <c r="S24" s="263">
        <f t="shared" si="1"/>
        <v>27.055359771006565</v>
      </c>
      <c r="T24" s="263">
        <f t="shared" si="1"/>
        <v>26.356941631384494</v>
      </c>
      <c r="U24" s="263">
        <f t="shared" si="1"/>
        <v>25.030342868919373</v>
      </c>
      <c r="V24" s="263">
        <f t="shared" si="1"/>
        <v>22.624531547382695</v>
      </c>
      <c r="W24" s="263">
        <f t="shared" si="1"/>
        <v>25.22249431861291</v>
      </c>
      <c r="DA24" s="70"/>
    </row>
    <row r="25" spans="1:105" ht="12" customHeight="1" x14ac:dyDescent="0.3">
      <c r="A25" s="60" t="s">
        <v>2568</v>
      </c>
      <c r="B25" s="264">
        <v>14.44671791423626</v>
      </c>
      <c r="C25" s="264">
        <v>12.35448592502768</v>
      </c>
      <c r="D25" s="264">
        <v>15.05477287376938</v>
      </c>
      <c r="E25" s="264">
        <v>22.21128996745038</v>
      </c>
      <c r="F25" s="264">
        <v>23.893501641290051</v>
      </c>
      <c r="G25" s="264">
        <v>26.14993505338899</v>
      </c>
      <c r="H25" s="264">
        <v>25.243903092378819</v>
      </c>
      <c r="I25" s="264">
        <v>24.362062384897811</v>
      </c>
      <c r="J25" s="264">
        <v>21.995483631559971</v>
      </c>
      <c r="K25" s="264">
        <v>19.692255296052149</v>
      </c>
      <c r="L25" s="264">
        <v>22.767642122651171</v>
      </c>
      <c r="M25" s="264">
        <v>23.08711671775276</v>
      </c>
      <c r="N25" s="264">
        <v>22.552585214625221</v>
      </c>
      <c r="O25" s="264">
        <v>22.96951286322907</v>
      </c>
      <c r="P25" s="264">
        <v>18.285328932375339</v>
      </c>
      <c r="Q25" s="264">
        <v>19.28591557075281</v>
      </c>
      <c r="R25" s="264">
        <v>18.280188448333341</v>
      </c>
      <c r="S25" s="264">
        <v>20.0169996008152</v>
      </c>
      <c r="T25" s="264">
        <v>19.695071701349629</v>
      </c>
      <c r="U25" s="264">
        <v>18.560539595865041</v>
      </c>
      <c r="V25" s="264">
        <v>17.063823025292901</v>
      </c>
      <c r="W25" s="264">
        <v>19.099952174074009</v>
      </c>
      <c r="DA25" s="72" t="s">
        <v>2569</v>
      </c>
    </row>
    <row r="26" spans="1:105" ht="12" customHeight="1" x14ac:dyDescent="0.3">
      <c r="A26" s="60" t="s">
        <v>2570</v>
      </c>
      <c r="B26" s="264">
        <v>6.869236360401489</v>
      </c>
      <c r="C26" s="264">
        <v>6.6479383364042688</v>
      </c>
      <c r="D26" s="264">
        <v>6.911708016929401</v>
      </c>
      <c r="E26" s="264">
        <v>8.0406952083209795</v>
      </c>
      <c r="F26" s="264">
        <v>8.4404743283443526</v>
      </c>
      <c r="G26" s="264">
        <v>9.0682133792363562</v>
      </c>
      <c r="H26" s="264">
        <v>9.1315249314232965</v>
      </c>
      <c r="I26" s="264">
        <v>8.9265408632425434</v>
      </c>
      <c r="J26" s="264">
        <v>8.5805339605209561</v>
      </c>
      <c r="K26" s="264">
        <v>7.2606284524422922</v>
      </c>
      <c r="L26" s="264">
        <v>7.852675999237583</v>
      </c>
      <c r="M26" s="264">
        <v>8.1125696445794588</v>
      </c>
      <c r="N26" s="264">
        <v>7.9159494365435634</v>
      </c>
      <c r="O26" s="264">
        <v>7.8333191080742406</v>
      </c>
      <c r="P26" s="264">
        <v>7.0515391884199872</v>
      </c>
      <c r="Q26" s="264">
        <v>7.0745197162670364</v>
      </c>
      <c r="R26" s="264">
        <v>6.6668292251418642</v>
      </c>
      <c r="S26" s="264">
        <v>7.0383601701913632</v>
      </c>
      <c r="T26" s="264">
        <v>6.6618699300348627</v>
      </c>
      <c r="U26" s="264">
        <v>6.4698032730543318</v>
      </c>
      <c r="V26" s="264">
        <v>5.5607085220897927</v>
      </c>
      <c r="W26" s="264">
        <v>6.1225421445389028</v>
      </c>
      <c r="DA26" s="72" t="s">
        <v>2571</v>
      </c>
    </row>
    <row r="27" spans="1:105" ht="12" customHeight="1" x14ac:dyDescent="0.3">
      <c r="A27" s="57" t="s">
        <v>2572</v>
      </c>
      <c r="B27" s="263">
        <f t="shared" ref="B27:W27" si="2">B28+B34</f>
        <v>66.252474273520434</v>
      </c>
      <c r="C27" s="263">
        <f t="shared" si="2"/>
        <v>63.218463705064934</v>
      </c>
      <c r="D27" s="263">
        <f t="shared" si="2"/>
        <v>68.511482047094333</v>
      </c>
      <c r="E27" s="263">
        <f t="shared" si="2"/>
        <v>87.268590178618226</v>
      </c>
      <c r="F27" s="263">
        <f t="shared" si="2"/>
        <v>92.743765249932295</v>
      </c>
      <c r="G27" s="263">
        <f t="shared" si="2"/>
        <v>101.93509581390495</v>
      </c>
      <c r="H27" s="263">
        <f t="shared" si="2"/>
        <v>99.331723000369934</v>
      </c>
      <c r="I27" s="263">
        <f t="shared" si="2"/>
        <v>95.783868773506072</v>
      </c>
      <c r="J27" s="263">
        <f t="shared" si="2"/>
        <v>88.139555750829345</v>
      </c>
      <c r="K27" s="263">
        <f t="shared" si="2"/>
        <v>77.227570926606731</v>
      </c>
      <c r="L27" s="263">
        <f t="shared" si="2"/>
        <v>87.344544645280962</v>
      </c>
      <c r="M27" s="263">
        <f t="shared" si="2"/>
        <v>89.021883603895247</v>
      </c>
      <c r="N27" s="263">
        <f t="shared" si="2"/>
        <v>87.035435851408124</v>
      </c>
      <c r="O27" s="263">
        <f t="shared" si="2"/>
        <v>88.069034753854112</v>
      </c>
      <c r="P27" s="263">
        <f t="shared" si="2"/>
        <v>73.099207565653671</v>
      </c>
      <c r="Q27" s="263">
        <f t="shared" si="2"/>
        <v>75.578267225924606</v>
      </c>
      <c r="R27" s="263">
        <f t="shared" si="2"/>
        <v>71.412674995365848</v>
      </c>
      <c r="S27" s="263">
        <f t="shared" si="2"/>
        <v>77.235856197583416</v>
      </c>
      <c r="T27" s="263">
        <f t="shared" si="2"/>
        <v>75.203178314188449</v>
      </c>
      <c r="U27" s="263">
        <f t="shared" si="2"/>
        <v>71.406106642967387</v>
      </c>
      <c r="V27" s="263">
        <f t="shared" si="2"/>
        <v>64.612399794060764</v>
      </c>
      <c r="W27" s="263">
        <f t="shared" si="2"/>
        <v>72.047848038876353</v>
      </c>
      <c r="DA27" s="70"/>
    </row>
    <row r="28" spans="1:105" ht="12" customHeight="1" x14ac:dyDescent="0.3">
      <c r="A28" s="60" t="s">
        <v>2573</v>
      </c>
      <c r="B28" s="331">
        <v>19.59428278809818</v>
      </c>
      <c r="C28" s="331">
        <v>14.83790370186887</v>
      </c>
      <c r="D28" s="331">
        <v>25.657002056074742</v>
      </c>
      <c r="E28" s="331">
        <v>50.100271736052846</v>
      </c>
      <c r="F28" s="331">
        <v>55.122790888367902</v>
      </c>
      <c r="G28" s="331">
        <v>63.812228879093126</v>
      </c>
      <c r="H28" s="331">
        <v>57.334403763384131</v>
      </c>
      <c r="I28" s="331">
        <v>53.122737691985122</v>
      </c>
      <c r="J28" s="331">
        <v>41.598027990238869</v>
      </c>
      <c r="K28" s="331">
        <v>41.60736188081745</v>
      </c>
      <c r="L28" s="331">
        <v>53.447834587989703</v>
      </c>
      <c r="M28" s="331">
        <v>52.673634919984472</v>
      </c>
      <c r="N28" s="331">
        <v>51.755131140341298</v>
      </c>
      <c r="O28" s="331">
        <v>55.223687564312179</v>
      </c>
      <c r="P28" s="331">
        <v>35.755888058835282</v>
      </c>
      <c r="Q28" s="331">
        <v>41.339945876656863</v>
      </c>
      <c r="R28" s="331">
        <v>39.397804079115048</v>
      </c>
      <c r="S28" s="331">
        <v>45.691551704339624</v>
      </c>
      <c r="T28" s="331">
        <v>47.574773769744233</v>
      </c>
      <c r="U28" s="331">
        <v>42.775642603453988</v>
      </c>
      <c r="V28" s="331">
        <v>43.118015604218577</v>
      </c>
      <c r="W28" s="331">
        <v>49.161767739059208</v>
      </c>
      <c r="DA28" s="72" t="s">
        <v>2574</v>
      </c>
    </row>
    <row r="29" spans="1:105" ht="12" customHeight="1" x14ac:dyDescent="0.3">
      <c r="A29" s="59" t="s">
        <v>30</v>
      </c>
      <c r="B29" s="232">
        <v>3.037999587725881</v>
      </c>
      <c r="C29" s="232">
        <v>4.0841729845534198</v>
      </c>
      <c r="D29" s="232">
        <v>6.4291397771043988</v>
      </c>
      <c r="E29" s="232">
        <v>3.3739988063778368</v>
      </c>
      <c r="F29" s="232">
        <v>1.855127326776528</v>
      </c>
      <c r="G29" s="232">
        <v>8.8343472305525665</v>
      </c>
      <c r="H29" s="232">
        <v>6.8441553144065068</v>
      </c>
      <c r="I29" s="232">
        <v>4.1520816553960529</v>
      </c>
      <c r="J29" s="232">
        <v>0</v>
      </c>
      <c r="K29" s="232">
        <v>0.69461260889142895</v>
      </c>
      <c r="L29" s="232">
        <v>0</v>
      </c>
      <c r="M29" s="232">
        <v>0.52088313141680398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2575</v>
      </c>
    </row>
    <row r="30" spans="1:105" ht="12" customHeight="1" x14ac:dyDescent="0.3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2576</v>
      </c>
    </row>
    <row r="31" spans="1:105" ht="12" customHeight="1" x14ac:dyDescent="0.3">
      <c r="A31" s="59" t="s">
        <v>160</v>
      </c>
      <c r="B31" s="232">
        <v>4.2762065104644744</v>
      </c>
      <c r="C31" s="232">
        <v>4.4150755359001952</v>
      </c>
      <c r="D31" s="232">
        <v>4.0176865626417868</v>
      </c>
      <c r="E31" s="232">
        <v>6.0817219165781564</v>
      </c>
      <c r="F31" s="232">
        <v>6.1541075693330036</v>
      </c>
      <c r="G31" s="232">
        <v>6.3960362315080497</v>
      </c>
      <c r="H31" s="232">
        <v>5.3691838085892662</v>
      </c>
      <c r="I31" s="232">
        <v>4.9687892060719436</v>
      </c>
      <c r="J31" s="232">
        <v>4.0477406990821834</v>
      </c>
      <c r="K31" s="232">
        <v>4.608696902024743</v>
      </c>
      <c r="L31" s="232">
        <v>5.0328410635570728</v>
      </c>
      <c r="M31" s="232">
        <v>5.3462000387045769</v>
      </c>
      <c r="N31" s="232">
        <v>6.3888579364793889</v>
      </c>
      <c r="O31" s="232">
        <v>7.4607583373661139</v>
      </c>
      <c r="P31" s="232">
        <v>5.7080001672381284</v>
      </c>
      <c r="Q31" s="232">
        <v>6.4242139127989848</v>
      </c>
      <c r="R31" s="232">
        <v>5.7632795451750862</v>
      </c>
      <c r="S31" s="232">
        <v>5.9127208643064302</v>
      </c>
      <c r="T31" s="232">
        <v>5.8978940586952602</v>
      </c>
      <c r="U31" s="232">
        <v>5.7583764105129829</v>
      </c>
      <c r="V31" s="232">
        <v>5.1152022259602541</v>
      </c>
      <c r="W31" s="232">
        <v>4.8723465166234217</v>
      </c>
      <c r="DA31" s="71" t="s">
        <v>2577</v>
      </c>
    </row>
    <row r="32" spans="1:105" ht="12" customHeight="1" x14ac:dyDescent="0.3">
      <c r="A32" s="59" t="s">
        <v>70</v>
      </c>
      <c r="B32" s="232">
        <v>0</v>
      </c>
      <c r="C32" s="232">
        <v>0</v>
      </c>
      <c r="D32" s="232">
        <v>4.2237686395522012</v>
      </c>
      <c r="E32" s="232">
        <v>3.150972941573281</v>
      </c>
      <c r="F32" s="232">
        <v>2.4785380610156271</v>
      </c>
      <c r="G32" s="232">
        <v>3.238076594527874</v>
      </c>
      <c r="H32" s="232">
        <v>3.1559956628669421</v>
      </c>
      <c r="I32" s="232">
        <v>2.082569650909512</v>
      </c>
      <c r="J32" s="232">
        <v>0.98580485645066884</v>
      </c>
      <c r="K32" s="232">
        <v>1.036879627952441</v>
      </c>
      <c r="L32" s="232">
        <v>1.4369658183615901</v>
      </c>
      <c r="M32" s="232">
        <v>0.71091173973370692</v>
      </c>
      <c r="N32" s="232">
        <v>1.068145538006632</v>
      </c>
      <c r="O32" s="232">
        <v>1.0858551998705031</v>
      </c>
      <c r="P32" s="232">
        <v>0.66936200983358785</v>
      </c>
      <c r="Q32" s="232">
        <v>0.69404111657832424</v>
      </c>
      <c r="R32" s="232">
        <v>0.34811543360667457</v>
      </c>
      <c r="S32" s="232">
        <v>0.32015091041111332</v>
      </c>
      <c r="T32" s="232">
        <v>0</v>
      </c>
      <c r="U32" s="232">
        <v>0</v>
      </c>
      <c r="V32" s="232">
        <v>0</v>
      </c>
      <c r="W32" s="232">
        <v>0</v>
      </c>
      <c r="DA32" s="71" t="s">
        <v>2578</v>
      </c>
    </row>
    <row r="33" spans="1:105" ht="12" customHeight="1" x14ac:dyDescent="0.3">
      <c r="A33" s="59" t="s">
        <v>162</v>
      </c>
      <c r="B33" s="232">
        <v>12.280076689907821</v>
      </c>
      <c r="C33" s="232">
        <v>6.3386551814152519</v>
      </c>
      <c r="D33" s="232">
        <v>10.98640707677635</v>
      </c>
      <c r="E33" s="232">
        <v>37.493578071523579</v>
      </c>
      <c r="F33" s="232">
        <v>44.635017931242743</v>
      </c>
      <c r="G33" s="232">
        <v>45.343768822504643</v>
      </c>
      <c r="H33" s="232">
        <v>41.965068977521419</v>
      </c>
      <c r="I33" s="232">
        <v>41.919297179607618</v>
      </c>
      <c r="J33" s="232">
        <v>36.564482434706022</v>
      </c>
      <c r="K33" s="232">
        <v>35.267172741948833</v>
      </c>
      <c r="L33" s="232">
        <v>46.978027706071032</v>
      </c>
      <c r="M33" s="232">
        <v>46.09564001012938</v>
      </c>
      <c r="N33" s="232">
        <v>44.298127665855283</v>
      </c>
      <c r="O33" s="232">
        <v>46.677074027075562</v>
      </c>
      <c r="P33" s="232">
        <v>29.378525881763569</v>
      </c>
      <c r="Q33" s="232">
        <v>34.221690847279547</v>
      </c>
      <c r="R33" s="232">
        <v>33.286409100333287</v>
      </c>
      <c r="S33" s="232">
        <v>39.458679929622079</v>
      </c>
      <c r="T33" s="232">
        <v>41.676879711048969</v>
      </c>
      <c r="U33" s="232">
        <v>37.017266192941008</v>
      </c>
      <c r="V33" s="232">
        <v>38.002813378258331</v>
      </c>
      <c r="W33" s="232">
        <v>44.289421222435777</v>
      </c>
      <c r="DA33" s="71" t="s">
        <v>2579</v>
      </c>
    </row>
    <row r="34" spans="1:105" ht="12" customHeight="1" x14ac:dyDescent="0.3">
      <c r="A34" s="60" t="s">
        <v>2580</v>
      </c>
      <c r="B34" s="331">
        <v>46.65819148542225</v>
      </c>
      <c r="C34" s="331">
        <v>48.380560003196067</v>
      </c>
      <c r="D34" s="331">
        <v>42.854479991019588</v>
      </c>
      <c r="E34" s="331">
        <v>37.168318442565379</v>
      </c>
      <c r="F34" s="331">
        <v>37.6209743615644</v>
      </c>
      <c r="G34" s="331">
        <v>38.122866934811817</v>
      </c>
      <c r="H34" s="331">
        <v>41.997319236985803</v>
      </c>
      <c r="I34" s="331">
        <v>42.661131081520942</v>
      </c>
      <c r="J34" s="331">
        <v>46.541527760590469</v>
      </c>
      <c r="K34" s="331">
        <v>35.620209045789281</v>
      </c>
      <c r="L34" s="331">
        <v>33.896710057291259</v>
      </c>
      <c r="M34" s="331">
        <v>36.348248683910768</v>
      </c>
      <c r="N34" s="331">
        <v>35.280304711066833</v>
      </c>
      <c r="O34" s="331">
        <v>32.845347189541933</v>
      </c>
      <c r="P34" s="331">
        <v>37.343319506818382</v>
      </c>
      <c r="Q34" s="331">
        <v>34.23832134926775</v>
      </c>
      <c r="R34" s="331">
        <v>32.014870916250793</v>
      </c>
      <c r="S34" s="331">
        <v>31.5443044932438</v>
      </c>
      <c r="T34" s="331">
        <v>27.628404544444209</v>
      </c>
      <c r="U34" s="331">
        <v>28.630464039513399</v>
      </c>
      <c r="V34" s="331">
        <v>21.49438418984219</v>
      </c>
      <c r="W34" s="331">
        <v>22.886080299817142</v>
      </c>
      <c r="DA34" s="72" t="s">
        <v>2581</v>
      </c>
    </row>
    <row r="35" spans="1:105" ht="12" customHeight="1" x14ac:dyDescent="0.3">
      <c r="A35" s="57" t="s">
        <v>2582</v>
      </c>
      <c r="B35" s="263">
        <v>34.413013140077297</v>
      </c>
      <c r="C35" s="263">
        <v>31.19616516404486</v>
      </c>
      <c r="D35" s="263">
        <v>37.63112659039178</v>
      </c>
      <c r="E35" s="263">
        <v>51.544388875372327</v>
      </c>
      <c r="F35" s="263">
        <v>55.026078919450683</v>
      </c>
      <c r="G35" s="263">
        <v>60.967458588309093</v>
      </c>
      <c r="H35" s="263">
        <v>58.738044707579803</v>
      </c>
      <c r="I35" s="263">
        <v>56.486399726067248</v>
      </c>
      <c r="J35" s="263">
        <v>50.392319991614968</v>
      </c>
      <c r="K35" s="263">
        <v>45.663025754878078</v>
      </c>
      <c r="L35" s="263">
        <v>52.47317887228597</v>
      </c>
      <c r="M35" s="263">
        <v>53.222254195937268</v>
      </c>
      <c r="N35" s="263">
        <v>52.083469051793003</v>
      </c>
      <c r="O35" s="263">
        <v>53.077264657950558</v>
      </c>
      <c r="P35" s="263">
        <v>42.477307490915038</v>
      </c>
      <c r="Q35" s="263">
        <v>44.728351283141301</v>
      </c>
      <c r="R35" s="263">
        <v>42.341988815466891</v>
      </c>
      <c r="S35" s="263">
        <v>46.234674743430809</v>
      </c>
      <c r="T35" s="263">
        <v>45.43627984022163</v>
      </c>
      <c r="U35" s="263">
        <v>43.214009815016972</v>
      </c>
      <c r="V35" s="263">
        <v>39.956583469488827</v>
      </c>
      <c r="W35" s="263">
        <v>44.603064599234678</v>
      </c>
      <c r="DA35" s="70" t="s">
        <v>2583</v>
      </c>
    </row>
    <row r="36" spans="1:105" ht="12" customHeight="1" x14ac:dyDescent="0.3">
      <c r="A36" s="46" t="s">
        <v>30</v>
      </c>
      <c r="B36" s="231">
        <v>5.3355726699761226</v>
      </c>
      <c r="C36" s="231">
        <v>8.586828540247966</v>
      </c>
      <c r="D36" s="231">
        <v>9.4296197307376506</v>
      </c>
      <c r="E36" s="231">
        <v>3.471252760009139</v>
      </c>
      <c r="F36" s="231">
        <v>1.8518725384489909</v>
      </c>
      <c r="G36" s="231">
        <v>8.4405091060832866</v>
      </c>
      <c r="H36" s="231">
        <v>7.0117115458688897</v>
      </c>
      <c r="I36" s="231">
        <v>4.3701800164195594</v>
      </c>
      <c r="J36" s="231">
        <v>0</v>
      </c>
      <c r="K36" s="231">
        <v>0.73919295868351964</v>
      </c>
      <c r="L36" s="231">
        <v>0</v>
      </c>
      <c r="M36" s="231">
        <v>0.51449867658788262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2584</v>
      </c>
    </row>
    <row r="37" spans="1:105" ht="12" customHeight="1" x14ac:dyDescent="0.3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2585</v>
      </c>
    </row>
    <row r="38" spans="1:105" ht="12" customHeight="1" x14ac:dyDescent="0.3">
      <c r="A38" s="46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2586</v>
      </c>
    </row>
    <row r="39" spans="1:105" ht="12" customHeight="1" x14ac:dyDescent="0.3">
      <c r="A39" s="46" t="s">
        <v>160</v>
      </c>
      <c r="B39" s="231">
        <v>7.5102085861332561</v>
      </c>
      <c r="C39" s="231">
        <v>9.2825393935080314</v>
      </c>
      <c r="D39" s="231">
        <v>5.8927411436790296</v>
      </c>
      <c r="E39" s="231">
        <v>6.2570247353448103</v>
      </c>
      <c r="F39" s="231">
        <v>6.1433102956397327</v>
      </c>
      <c r="G39" s="231">
        <v>6.1108988186675193</v>
      </c>
      <c r="H39" s="231">
        <v>5.5006303003283383</v>
      </c>
      <c r="I39" s="231">
        <v>5.2297871516945236</v>
      </c>
      <c r="J39" s="231">
        <v>4.8872136175573191</v>
      </c>
      <c r="K39" s="231">
        <v>4.9044838159793969</v>
      </c>
      <c r="L39" s="231">
        <v>4.8286101034459321</v>
      </c>
      <c r="M39" s="231">
        <v>5.2806717645202212</v>
      </c>
      <c r="N39" s="231">
        <v>6.2819676792998029</v>
      </c>
      <c r="O39" s="231">
        <v>7.0094326011598893</v>
      </c>
      <c r="P39" s="231">
        <v>6.5903484553791003</v>
      </c>
      <c r="Q39" s="231">
        <v>6.765186640730402</v>
      </c>
      <c r="R39" s="231">
        <v>6.0192690981519457</v>
      </c>
      <c r="S39" s="231">
        <v>5.8284631185718183</v>
      </c>
      <c r="T39" s="231">
        <v>5.4847316954356096</v>
      </c>
      <c r="U39" s="231">
        <v>5.5344474587777013</v>
      </c>
      <c r="V39" s="231">
        <v>4.4202533245783213</v>
      </c>
      <c r="W39" s="231">
        <v>4.1360063879678073</v>
      </c>
      <c r="DA39" s="73" t="s">
        <v>2587</v>
      </c>
    </row>
    <row r="40" spans="1:105" ht="12" customHeight="1" x14ac:dyDescent="0.3">
      <c r="A40" s="46" t="s">
        <v>70</v>
      </c>
      <c r="B40" s="231">
        <v>0</v>
      </c>
      <c r="C40" s="231">
        <v>0</v>
      </c>
      <c r="D40" s="231">
        <v>6.1950017393354324</v>
      </c>
      <c r="E40" s="231">
        <v>3.2417982778994179</v>
      </c>
      <c r="F40" s="231">
        <v>2.4741895094990221</v>
      </c>
      <c r="G40" s="231">
        <v>3.0937220678610582</v>
      </c>
      <c r="H40" s="231">
        <v>3.233259651699647</v>
      </c>
      <c r="I40" s="231">
        <v>2.191961774012479</v>
      </c>
      <c r="J40" s="231">
        <v>1.190253842048796</v>
      </c>
      <c r="K40" s="231">
        <v>1.1034267304880321</v>
      </c>
      <c r="L40" s="231">
        <v>1.3786542394691179</v>
      </c>
      <c r="M40" s="231">
        <v>0.70219810779608938</v>
      </c>
      <c r="N40" s="231">
        <v>1.050274683403521</v>
      </c>
      <c r="O40" s="231">
        <v>1.020168258230745</v>
      </c>
      <c r="P40" s="231">
        <v>0.77283264862458845</v>
      </c>
      <c r="Q40" s="231">
        <v>0.73087816715424014</v>
      </c>
      <c r="R40" s="231">
        <v>0.36357779553703101</v>
      </c>
      <c r="S40" s="231">
        <v>0.31558868015786962</v>
      </c>
      <c r="T40" s="231">
        <v>0</v>
      </c>
      <c r="U40" s="231">
        <v>0</v>
      </c>
      <c r="V40" s="231">
        <v>0</v>
      </c>
      <c r="W40" s="231">
        <v>0</v>
      </c>
      <c r="DA40" s="73" t="s">
        <v>2588</v>
      </c>
    </row>
    <row r="41" spans="1:105" ht="12" customHeight="1" x14ac:dyDescent="0.3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2589</v>
      </c>
    </row>
    <row r="42" spans="1:105" ht="12" customHeight="1" x14ac:dyDescent="0.3">
      <c r="A42" s="46" t="s">
        <v>162</v>
      </c>
      <c r="B42" s="231">
        <v>21.567231883967921</v>
      </c>
      <c r="C42" s="231">
        <v>13.32679723028887</v>
      </c>
      <c r="D42" s="231">
        <v>16.113763976639671</v>
      </c>
      <c r="E42" s="231">
        <v>38.574313102118957</v>
      </c>
      <c r="F42" s="231">
        <v>44.556706575862933</v>
      </c>
      <c r="G42" s="231">
        <v>43.322328595697229</v>
      </c>
      <c r="H42" s="231">
        <v>42.992443209682918</v>
      </c>
      <c r="I42" s="231">
        <v>44.12121197052894</v>
      </c>
      <c r="J42" s="231">
        <v>44.147698619713992</v>
      </c>
      <c r="K42" s="231">
        <v>37.530625603139129</v>
      </c>
      <c r="L42" s="231">
        <v>45.071675492405532</v>
      </c>
      <c r="M42" s="231">
        <v>45.530646610065929</v>
      </c>
      <c r="N42" s="231">
        <v>43.556987652122757</v>
      </c>
      <c r="O42" s="231">
        <v>43.853424761596308</v>
      </c>
      <c r="P42" s="231">
        <v>33.91988734994689</v>
      </c>
      <c r="Q42" s="231">
        <v>36.038047438297653</v>
      </c>
      <c r="R42" s="231">
        <v>34.764902884819719</v>
      </c>
      <c r="S42" s="231">
        <v>38.896383907734112</v>
      </c>
      <c r="T42" s="231">
        <v>38.757309107823417</v>
      </c>
      <c r="U42" s="231">
        <v>35.577756681274217</v>
      </c>
      <c r="V42" s="231">
        <v>32.839769525835571</v>
      </c>
      <c r="W42" s="231">
        <v>37.596120979986793</v>
      </c>
      <c r="DA42" s="73" t="s">
        <v>2590</v>
      </c>
    </row>
    <row r="43" spans="1:105" ht="12" customHeight="1" x14ac:dyDescent="0.3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2591</v>
      </c>
    </row>
    <row r="44" spans="1:105" ht="12" customHeight="1" x14ac:dyDescent="0.3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0.57325881341174556</v>
      </c>
      <c r="J44" s="231">
        <v>0.16715391229485771</v>
      </c>
      <c r="K44" s="231">
        <v>1.385296646588003</v>
      </c>
      <c r="L44" s="231">
        <v>1.194239036965391</v>
      </c>
      <c r="M44" s="231">
        <v>1.1942390369671521</v>
      </c>
      <c r="N44" s="231">
        <v>1.194239036966916</v>
      </c>
      <c r="O44" s="231">
        <v>1.1942390369636231</v>
      </c>
      <c r="P44" s="231">
        <v>1.1942390369644591</v>
      </c>
      <c r="Q44" s="231">
        <v>1.194239036959011</v>
      </c>
      <c r="R44" s="231">
        <v>1.1942390369581961</v>
      </c>
      <c r="S44" s="231">
        <v>1.1942390369670131</v>
      </c>
      <c r="T44" s="231">
        <v>1.1942390369626019</v>
      </c>
      <c r="U44" s="231">
        <v>2.1018056749650551</v>
      </c>
      <c r="V44" s="231">
        <v>2.69656061907494</v>
      </c>
      <c r="W44" s="231">
        <v>2.8709372312800978</v>
      </c>
      <c r="DA44" s="73" t="s">
        <v>2592</v>
      </c>
    </row>
    <row r="45" spans="1:105" ht="12" customHeight="1" x14ac:dyDescent="0.3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2593</v>
      </c>
    </row>
    <row r="46" spans="1:105" ht="12" customHeight="1" x14ac:dyDescent="0.3">
      <c r="A46" s="57" t="s">
        <v>2594</v>
      </c>
      <c r="B46" s="263">
        <v>32.325818166595234</v>
      </c>
      <c r="C46" s="263">
        <v>31.284415700725969</v>
      </c>
      <c r="D46" s="263">
        <v>32.525684785550112</v>
      </c>
      <c r="E46" s="263">
        <v>37.838565686216363</v>
      </c>
      <c r="F46" s="263">
        <v>39.719879192208708</v>
      </c>
      <c r="G46" s="263">
        <v>42.673945314053412</v>
      </c>
      <c r="H46" s="263">
        <v>42.971882030227263</v>
      </c>
      <c r="I46" s="263">
        <v>42.007251121141373</v>
      </c>
      <c r="J46" s="263">
        <v>40.378983343628001</v>
      </c>
      <c r="K46" s="263">
        <v>34.167663305610773</v>
      </c>
      <c r="L46" s="263">
        <v>36.953769408176832</v>
      </c>
      <c r="M46" s="263">
        <v>38.176798327432728</v>
      </c>
      <c r="N46" s="263">
        <v>37.251526760204989</v>
      </c>
      <c r="O46" s="263">
        <v>36.862678155643493</v>
      </c>
      <c r="P46" s="263">
        <v>33.183713827858739</v>
      </c>
      <c r="Q46" s="263">
        <v>33.291857488315458</v>
      </c>
      <c r="R46" s="263">
        <v>31.373314000667602</v>
      </c>
      <c r="S46" s="263">
        <v>33.121694918547583</v>
      </c>
      <c r="T46" s="263">
        <v>31.34997614134052</v>
      </c>
      <c r="U46" s="263">
        <v>30.446133049667431</v>
      </c>
      <c r="V46" s="263">
        <v>26.168040103951959</v>
      </c>
      <c r="W46" s="263">
        <v>28.81196303312425</v>
      </c>
      <c r="DA46" s="70" t="s">
        <v>2595</v>
      </c>
    </row>
    <row r="47" spans="1:105" ht="12" customHeight="1" x14ac:dyDescent="0.3">
      <c r="A47" s="41" t="s">
        <v>2596</v>
      </c>
      <c r="B47" s="352">
        <v>21.889611394633871</v>
      </c>
      <c r="C47" s="352">
        <v>21.184419799302539</v>
      </c>
      <c r="D47" s="352">
        <v>22.0249522109787</v>
      </c>
      <c r="E47" s="352">
        <v>25.622599692078971</v>
      </c>
      <c r="F47" s="352">
        <v>26.896541819248529</v>
      </c>
      <c r="G47" s="352">
        <v>28.896904473891411</v>
      </c>
      <c r="H47" s="352">
        <v>29.098654013644079</v>
      </c>
      <c r="I47" s="352">
        <v>28.44544871408068</v>
      </c>
      <c r="J47" s="352">
        <v>27.34285793934809</v>
      </c>
      <c r="K47" s="352">
        <v>23.13682729290953</v>
      </c>
      <c r="L47" s="352">
        <v>25.023454866420138</v>
      </c>
      <c r="M47" s="352">
        <v>25.851635846370581</v>
      </c>
      <c r="N47" s="352">
        <v>25.22508294872268</v>
      </c>
      <c r="O47" s="352">
        <v>24.96177190733372</v>
      </c>
      <c r="P47" s="352">
        <v>22.470540314836931</v>
      </c>
      <c r="Q47" s="352">
        <v>22.543770408812911</v>
      </c>
      <c r="R47" s="352">
        <v>21.244617788084671</v>
      </c>
      <c r="S47" s="352">
        <v>22.428543858105542</v>
      </c>
      <c r="T47" s="352">
        <v>21.228814424073288</v>
      </c>
      <c r="U47" s="352">
        <v>20.61677194036924</v>
      </c>
      <c r="V47" s="352">
        <v>17.719837000958869</v>
      </c>
      <c r="W47" s="352">
        <v>19.510184430950591</v>
      </c>
      <c r="DA47" s="97" t="s">
        <v>2597</v>
      </c>
    </row>
    <row r="48" spans="1:105" ht="12" customHeight="1" x14ac:dyDescent="0.3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3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3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3">
      <c r="A51" s="35" t="s">
        <v>26</v>
      </c>
      <c r="B51" s="234">
        <f t="shared" ref="B51:W51" si="3">SUM(B$52:B$56,B$58:B$59,B$61:B$62,B$64:B$68)</f>
        <v>1</v>
      </c>
      <c r="C51" s="234">
        <f t="shared" si="3"/>
        <v>1</v>
      </c>
      <c r="D51" s="234">
        <f t="shared" si="3"/>
        <v>1</v>
      </c>
      <c r="E51" s="234">
        <f t="shared" si="3"/>
        <v>0.99999999999999989</v>
      </c>
      <c r="F51" s="234">
        <f t="shared" si="3"/>
        <v>1</v>
      </c>
      <c r="G51" s="234">
        <f t="shared" si="3"/>
        <v>0.99999999999999989</v>
      </c>
      <c r="H51" s="234">
        <f t="shared" si="3"/>
        <v>0.99999999999999978</v>
      </c>
      <c r="I51" s="234">
        <f t="shared" si="3"/>
        <v>1</v>
      </c>
      <c r="J51" s="234">
        <f t="shared" si="3"/>
        <v>1</v>
      </c>
      <c r="K51" s="234">
        <f t="shared" si="3"/>
        <v>1</v>
      </c>
      <c r="L51" s="234">
        <f t="shared" si="3"/>
        <v>1</v>
      </c>
      <c r="M51" s="234">
        <f t="shared" si="3"/>
        <v>1</v>
      </c>
      <c r="N51" s="234">
        <f t="shared" si="3"/>
        <v>1.0000000000000004</v>
      </c>
      <c r="O51" s="234">
        <f t="shared" si="3"/>
        <v>0.99999999999999967</v>
      </c>
      <c r="P51" s="234">
        <f t="shared" si="3"/>
        <v>1</v>
      </c>
      <c r="Q51" s="234">
        <f t="shared" si="3"/>
        <v>0.99999999999999989</v>
      </c>
      <c r="R51" s="234">
        <f t="shared" si="3"/>
        <v>0.99999999999999989</v>
      </c>
      <c r="S51" s="234">
        <f t="shared" si="3"/>
        <v>1</v>
      </c>
      <c r="T51" s="234">
        <f t="shared" si="3"/>
        <v>1.0000000000000002</v>
      </c>
      <c r="U51" s="234">
        <f t="shared" si="3"/>
        <v>0.99999999999999978</v>
      </c>
      <c r="V51" s="234">
        <f t="shared" si="3"/>
        <v>1.0000000000000002</v>
      </c>
      <c r="W51" s="234">
        <f t="shared" si="3"/>
        <v>1.0000000000000002</v>
      </c>
      <c r="DA51" s="95"/>
    </row>
    <row r="52" spans="1:105" ht="12" customHeight="1" x14ac:dyDescent="0.3">
      <c r="A52" s="55" t="s">
        <v>92</v>
      </c>
      <c r="B52" s="301">
        <f t="shared" ref="B52:W52" si="4">IF(B$6=0,0,B$6/B$5)</f>
        <v>2.5517595540012608E-2</v>
      </c>
      <c r="C52" s="301">
        <f t="shared" si="4"/>
        <v>2.6063399165559421E-2</v>
      </c>
      <c r="D52" s="301">
        <f t="shared" si="4"/>
        <v>2.4884508520023406E-2</v>
      </c>
      <c r="E52" s="301">
        <f t="shared" si="4"/>
        <v>2.2984572717886006E-2</v>
      </c>
      <c r="F52" s="301">
        <f t="shared" si="4"/>
        <v>2.2757304955018615E-2</v>
      </c>
      <c r="G52" s="301">
        <f t="shared" si="4"/>
        <v>2.2394511181040563E-2</v>
      </c>
      <c r="H52" s="301">
        <f t="shared" si="4"/>
        <v>2.295064780596973E-2</v>
      </c>
      <c r="I52" s="301">
        <f t="shared" si="4"/>
        <v>2.3167105750838701E-2</v>
      </c>
      <c r="J52" s="301">
        <f t="shared" si="4"/>
        <v>2.3982589589174326E-2</v>
      </c>
      <c r="K52" s="301">
        <f t="shared" si="4"/>
        <v>2.3286633023798867E-2</v>
      </c>
      <c r="L52" s="301">
        <f t="shared" si="4"/>
        <v>2.2504472247539504E-2</v>
      </c>
      <c r="M52" s="301">
        <f t="shared" si="4"/>
        <v>2.2736598874427492E-2</v>
      </c>
      <c r="N52" s="301">
        <f t="shared" si="4"/>
        <v>2.2703491195294832E-2</v>
      </c>
      <c r="O52" s="301">
        <f t="shared" si="4"/>
        <v>2.2326507598503898E-2</v>
      </c>
      <c r="P52" s="301">
        <f t="shared" si="4"/>
        <v>2.3772914572942724E-2</v>
      </c>
      <c r="Q52" s="301">
        <f t="shared" si="4"/>
        <v>2.3206018629882891E-2</v>
      </c>
      <c r="R52" s="301">
        <f t="shared" si="4"/>
        <v>2.3150960419934471E-2</v>
      </c>
      <c r="S52" s="301">
        <f t="shared" si="4"/>
        <v>2.2724502826681599E-2</v>
      </c>
      <c r="T52" s="301">
        <f t="shared" si="4"/>
        <v>2.2243412565366428E-2</v>
      </c>
      <c r="U52" s="301">
        <f t="shared" si="4"/>
        <v>2.2593044854921432E-2</v>
      </c>
      <c r="V52" s="301">
        <f t="shared" si="4"/>
        <v>2.1711921046438241E-2</v>
      </c>
      <c r="W52" s="301">
        <f t="shared" si="4"/>
        <v>2.1516866570835406E-2</v>
      </c>
      <c r="DA52" s="67"/>
    </row>
    <row r="53" spans="1:105" ht="12" customHeight="1" x14ac:dyDescent="0.3">
      <c r="A53" s="202" t="s">
        <v>93</v>
      </c>
      <c r="B53" s="235">
        <f t="shared" ref="B53:W53" si="5">IF(B$7=0,0,B$7/B$5)</f>
        <v>3.4703929934417156E-2</v>
      </c>
      <c r="C53" s="235">
        <f t="shared" si="5"/>
        <v>3.5446222865160817E-2</v>
      </c>
      <c r="D53" s="235">
        <f t="shared" si="5"/>
        <v>3.3842931587231818E-2</v>
      </c>
      <c r="E53" s="235">
        <f t="shared" si="5"/>
        <v>3.1259018896324965E-2</v>
      </c>
      <c r="F53" s="235">
        <f t="shared" si="5"/>
        <v>3.0949934738825308E-2</v>
      </c>
      <c r="G53" s="235">
        <f t="shared" si="5"/>
        <v>3.045653520621518E-2</v>
      </c>
      <c r="H53" s="235">
        <f t="shared" si="5"/>
        <v>3.1212881016118823E-2</v>
      </c>
      <c r="I53" s="235">
        <f t="shared" si="5"/>
        <v>3.1507263821140642E-2</v>
      </c>
      <c r="J53" s="235">
        <f t="shared" si="5"/>
        <v>3.2616321841277079E-2</v>
      </c>
      <c r="K53" s="235">
        <f t="shared" si="5"/>
        <v>3.1669820912366455E-2</v>
      </c>
      <c r="L53" s="235">
        <f t="shared" si="5"/>
        <v>3.060608225665374E-2</v>
      </c>
      <c r="M53" s="235">
        <f t="shared" si="5"/>
        <v>3.0921774469221376E-2</v>
      </c>
      <c r="N53" s="235">
        <f t="shared" si="5"/>
        <v>3.0876748025600982E-2</v>
      </c>
      <c r="O53" s="235">
        <f t="shared" si="5"/>
        <v>3.0364050333965293E-2</v>
      </c>
      <c r="P53" s="235">
        <f t="shared" si="5"/>
        <v>3.2331163819202105E-2</v>
      </c>
      <c r="Q53" s="235">
        <f t="shared" si="5"/>
        <v>3.1560185336640734E-2</v>
      </c>
      <c r="R53" s="235">
        <f t="shared" si="5"/>
        <v>3.148530617111088E-2</v>
      </c>
      <c r="S53" s="235">
        <f t="shared" si="5"/>
        <v>3.0905323844286972E-2</v>
      </c>
      <c r="T53" s="235">
        <f t="shared" si="5"/>
        <v>3.0251041088898336E-2</v>
      </c>
      <c r="U53" s="235">
        <f t="shared" si="5"/>
        <v>3.0726541002693147E-2</v>
      </c>
      <c r="V53" s="235">
        <f t="shared" si="5"/>
        <v>2.9528212623155994E-2</v>
      </c>
      <c r="W53" s="235">
        <f t="shared" si="5"/>
        <v>2.9262938536336141E-2</v>
      </c>
      <c r="DA53" s="174"/>
    </row>
    <row r="54" spans="1:105" ht="12" customHeight="1" x14ac:dyDescent="0.3">
      <c r="A54" s="202" t="s">
        <v>94</v>
      </c>
      <c r="B54" s="235">
        <f t="shared" ref="B54:W54" si="6">IF(B$8=0,0,B$8/B$5)</f>
        <v>4.2869560507221169E-2</v>
      </c>
      <c r="C54" s="235">
        <f t="shared" si="6"/>
        <v>4.378651059813983E-2</v>
      </c>
      <c r="D54" s="235">
        <f t="shared" si="6"/>
        <v>4.1805974313639305E-2</v>
      </c>
      <c r="E54" s="235">
        <f t="shared" si="6"/>
        <v>3.8614082166048495E-2</v>
      </c>
      <c r="F54" s="235">
        <f t="shared" si="6"/>
        <v>3.8232272324431271E-2</v>
      </c>
      <c r="G54" s="235">
        <f t="shared" si="6"/>
        <v>3.7622778784148159E-2</v>
      </c>
      <c r="H54" s="235">
        <f t="shared" si="6"/>
        <v>3.8557088314029153E-2</v>
      </c>
      <c r="I54" s="235">
        <f t="shared" si="6"/>
        <v>3.8920737661409022E-2</v>
      </c>
      <c r="J54" s="235">
        <f t="shared" si="6"/>
        <v>4.029075050981288E-2</v>
      </c>
      <c r="K54" s="235">
        <f t="shared" si="6"/>
        <v>3.912154347998209E-2</v>
      </c>
      <c r="L54" s="235">
        <f t="shared" si="6"/>
        <v>3.7807513375866381E-2</v>
      </c>
      <c r="M54" s="235">
        <f t="shared" si="6"/>
        <v>3.8197486109038184E-2</v>
      </c>
      <c r="N54" s="235">
        <f t="shared" si="6"/>
        <v>3.814186520809533E-2</v>
      </c>
      <c r="O54" s="235">
        <f t="shared" si="6"/>
        <v>3.7508532765486539E-2</v>
      </c>
      <c r="P54" s="235">
        <f t="shared" si="6"/>
        <v>3.9938496482543766E-2</v>
      </c>
      <c r="Q54" s="235">
        <f t="shared" si="6"/>
        <v>3.8986111298203265E-2</v>
      </c>
      <c r="R54" s="235">
        <f t="shared" si="6"/>
        <v>3.8893613505489907E-2</v>
      </c>
      <c r="S54" s="235">
        <f t="shared" si="6"/>
        <v>3.8177164748825071E-2</v>
      </c>
      <c r="T54" s="235">
        <f t="shared" si="6"/>
        <v>3.7368933109815594E-2</v>
      </c>
      <c r="U54" s="235">
        <f t="shared" si="6"/>
        <v>3.7956315356267999E-2</v>
      </c>
      <c r="V54" s="235">
        <f t="shared" si="6"/>
        <v>3.6476027358016229E-2</v>
      </c>
      <c r="W54" s="235">
        <f t="shared" si="6"/>
        <v>3.6148335839003488E-2</v>
      </c>
      <c r="DA54" s="174"/>
    </row>
    <row r="55" spans="1:105" ht="12" customHeight="1" x14ac:dyDescent="0.3">
      <c r="A55" s="202" t="s">
        <v>95</v>
      </c>
      <c r="B55" s="235">
        <f t="shared" ref="B55:W55" si="7">IF(B$9=0,0,B$9/B$5)</f>
        <v>2.6538299361613105E-2</v>
      </c>
      <c r="C55" s="235">
        <f t="shared" si="7"/>
        <v>2.7105935132181791E-2</v>
      </c>
      <c r="D55" s="235">
        <f t="shared" si="7"/>
        <v>2.5879888860824332E-2</v>
      </c>
      <c r="E55" s="235">
        <f t="shared" si="7"/>
        <v>2.3903955626601442E-2</v>
      </c>
      <c r="F55" s="235">
        <f t="shared" si="7"/>
        <v>2.3667597153219349E-2</v>
      </c>
      <c r="G55" s="235">
        <f t="shared" si="7"/>
        <v>2.3290291628282174E-2</v>
      </c>
      <c r="H55" s="235">
        <f t="shared" si="7"/>
        <v>2.3868673718208513E-2</v>
      </c>
      <c r="I55" s="235">
        <f t="shared" si="7"/>
        <v>2.4093789980872249E-2</v>
      </c>
      <c r="J55" s="235">
        <f t="shared" si="7"/>
        <v>2.4941893172741293E-2</v>
      </c>
      <c r="K55" s="235">
        <f t="shared" si="7"/>
        <v>2.4218098344750815E-2</v>
      </c>
      <c r="L55" s="235">
        <f t="shared" si="7"/>
        <v>2.3404651137441085E-2</v>
      </c>
      <c r="M55" s="235">
        <f t="shared" si="7"/>
        <v>2.3646062829404589E-2</v>
      </c>
      <c r="N55" s="235">
        <f t="shared" si="7"/>
        <v>2.3611630843106617E-2</v>
      </c>
      <c r="O55" s="235">
        <f t="shared" si="7"/>
        <v>2.3219567902444047E-2</v>
      </c>
      <c r="P55" s="235">
        <f t="shared" si="7"/>
        <v>2.472383115586043E-2</v>
      </c>
      <c r="Q55" s="235">
        <f t="shared" si="7"/>
        <v>2.413425937507821E-2</v>
      </c>
      <c r="R55" s="235">
        <f t="shared" si="7"/>
        <v>2.4076998836731839E-2</v>
      </c>
      <c r="S55" s="235">
        <f t="shared" si="7"/>
        <v>2.3633482939748859E-2</v>
      </c>
      <c r="T55" s="235">
        <f t="shared" si="7"/>
        <v>2.3133149067981085E-2</v>
      </c>
      <c r="U55" s="235">
        <f t="shared" si="7"/>
        <v>2.3496766649118282E-2</v>
      </c>
      <c r="V55" s="235">
        <f t="shared" si="7"/>
        <v>2.2580397888295752E-2</v>
      </c>
      <c r="W55" s="235">
        <f t="shared" si="7"/>
        <v>2.2377541233668821E-2</v>
      </c>
      <c r="DA55" s="174"/>
    </row>
    <row r="56" spans="1:105" ht="12" customHeight="1" x14ac:dyDescent="0.3">
      <c r="A56" s="56" t="s">
        <v>96</v>
      </c>
      <c r="B56" s="302">
        <f t="shared" ref="B56:W56" si="8">IF(B$10=0,0,B$10/B$5)</f>
        <v>2.7025918805511345E-2</v>
      </c>
      <c r="C56" s="302">
        <f t="shared" si="8"/>
        <v>2.7266671338092147E-2</v>
      </c>
      <c r="D56" s="302">
        <f t="shared" si="8"/>
        <v>2.6677959836248297E-2</v>
      </c>
      <c r="E56" s="302">
        <f t="shared" si="8"/>
        <v>2.7147280382690243E-2</v>
      </c>
      <c r="F56" s="302">
        <f t="shared" si="8"/>
        <v>2.7338142675277621E-2</v>
      </c>
      <c r="G56" s="302">
        <f t="shared" si="8"/>
        <v>2.7156808003837653E-2</v>
      </c>
      <c r="H56" s="302">
        <f t="shared" si="8"/>
        <v>2.7042362930037062E-2</v>
      </c>
      <c r="I56" s="302">
        <f t="shared" si="8"/>
        <v>2.7101989366318694E-2</v>
      </c>
      <c r="J56" s="302">
        <f t="shared" si="8"/>
        <v>2.7096713268423684E-2</v>
      </c>
      <c r="K56" s="302">
        <f t="shared" si="8"/>
        <v>2.7192390097725692E-2</v>
      </c>
      <c r="L56" s="302">
        <f t="shared" si="8"/>
        <v>2.756730963659134E-2</v>
      </c>
      <c r="M56" s="302">
        <f t="shared" si="8"/>
        <v>2.7497992070618597E-2</v>
      </c>
      <c r="N56" s="302">
        <f t="shared" si="8"/>
        <v>2.754769327156481E-2</v>
      </c>
      <c r="O56" s="302">
        <f t="shared" si="8"/>
        <v>2.773030779766783E-2</v>
      </c>
      <c r="P56" s="302">
        <f t="shared" si="8"/>
        <v>2.7331478545163847E-2</v>
      </c>
      <c r="Q56" s="302">
        <f t="shared" si="8"/>
        <v>2.7563501113685489E-2</v>
      </c>
      <c r="R56" s="302">
        <f t="shared" si="8"/>
        <v>2.7675912228807303E-2</v>
      </c>
      <c r="S56" s="302">
        <f t="shared" si="8"/>
        <v>2.7852630027363736E-2</v>
      </c>
      <c r="T56" s="302">
        <f t="shared" si="8"/>
        <v>2.8028491321466526E-2</v>
      </c>
      <c r="U56" s="302">
        <f t="shared" si="8"/>
        <v>2.7882190310142854E-2</v>
      </c>
      <c r="V56" s="302">
        <f t="shared" si="8"/>
        <v>2.8223770854401913E-2</v>
      </c>
      <c r="W56" s="302">
        <f t="shared" si="8"/>
        <v>2.8122095753030776E-2</v>
      </c>
      <c r="DA56" s="68"/>
    </row>
    <row r="57" spans="1:105" ht="12" customHeight="1" x14ac:dyDescent="0.3">
      <c r="A57" s="203" t="s">
        <v>2557</v>
      </c>
      <c r="B57" s="303">
        <f t="shared" ref="B57:W57" si="9">IF(B$16=0,0,B$16/B$5)</f>
        <v>0.17572421152556075</v>
      </c>
      <c r="C57" s="303">
        <f t="shared" si="9"/>
        <v>0.17696452812163008</v>
      </c>
      <c r="D57" s="303">
        <f t="shared" si="9"/>
        <v>0.17611861379918634</v>
      </c>
      <c r="E57" s="303">
        <f t="shared" si="9"/>
        <v>0.17811438940984531</v>
      </c>
      <c r="F57" s="303">
        <f t="shared" si="9"/>
        <v>0.17854056767242477</v>
      </c>
      <c r="G57" s="303">
        <f t="shared" si="9"/>
        <v>0.17973878589962572</v>
      </c>
      <c r="H57" s="303">
        <f t="shared" si="9"/>
        <v>0.17825339897451478</v>
      </c>
      <c r="I57" s="303">
        <f t="shared" si="9"/>
        <v>0.17749215810278252</v>
      </c>
      <c r="J57" s="303">
        <f t="shared" si="9"/>
        <v>0.17589392088361253</v>
      </c>
      <c r="K57" s="303">
        <f t="shared" si="9"/>
        <v>0.17684918906131436</v>
      </c>
      <c r="L57" s="303">
        <f t="shared" si="9"/>
        <v>0.17872493620392144</v>
      </c>
      <c r="M57" s="303">
        <f t="shared" si="9"/>
        <v>0.17814024807401227</v>
      </c>
      <c r="N57" s="303">
        <f t="shared" si="9"/>
        <v>0.17823129150876002</v>
      </c>
      <c r="O57" s="303">
        <f t="shared" si="9"/>
        <v>0.17922410638435859</v>
      </c>
      <c r="P57" s="303">
        <f t="shared" si="9"/>
        <v>0.17595814979495211</v>
      </c>
      <c r="Q57" s="303">
        <f t="shared" si="9"/>
        <v>0.17701041396259656</v>
      </c>
      <c r="R57" s="303">
        <f t="shared" si="9"/>
        <v>0.17706111509952824</v>
      </c>
      <c r="S57" s="303">
        <f t="shared" si="9"/>
        <v>0.17804922204754156</v>
      </c>
      <c r="T57" s="303">
        <f t="shared" si="9"/>
        <v>0.17928323309711308</v>
      </c>
      <c r="U57" s="303">
        <f t="shared" si="9"/>
        <v>0.17803986454912893</v>
      </c>
      <c r="V57" s="303">
        <f t="shared" si="9"/>
        <v>0.18012840496979468</v>
      </c>
      <c r="W57" s="303">
        <f t="shared" si="9"/>
        <v>0.18078669644220899</v>
      </c>
      <c r="DA57" s="175"/>
    </row>
    <row r="58" spans="1:105" ht="12" customHeight="1" x14ac:dyDescent="0.3">
      <c r="A58" s="62" t="s">
        <v>2558</v>
      </c>
      <c r="B58" s="304">
        <f t="shared" ref="B58:W58" si="10">IF(B$17=0,0,B$17/B$5)</f>
        <v>5.197073665705465E-2</v>
      </c>
      <c r="C58" s="304">
        <f t="shared" si="10"/>
        <v>4.153505911129949E-2</v>
      </c>
      <c r="D58" s="304">
        <f t="shared" si="10"/>
        <v>6.5955012230689308E-2</v>
      </c>
      <c r="E58" s="304">
        <f t="shared" si="10"/>
        <v>0.10225419353366338</v>
      </c>
      <c r="F58" s="304">
        <f t="shared" si="10"/>
        <v>0.10611661442012404</v>
      </c>
      <c r="G58" s="304">
        <f t="shared" si="10"/>
        <v>0.11251799444242712</v>
      </c>
      <c r="H58" s="304">
        <f t="shared" si="10"/>
        <v>0.10288810100437271</v>
      </c>
      <c r="I58" s="304">
        <f t="shared" si="10"/>
        <v>9.8439011474617991E-2</v>
      </c>
      <c r="J58" s="304">
        <f t="shared" si="10"/>
        <v>8.3014262800621477E-2</v>
      </c>
      <c r="K58" s="304">
        <f t="shared" si="10"/>
        <v>9.5279809002358842E-2</v>
      </c>
      <c r="L58" s="304">
        <f t="shared" si="10"/>
        <v>0.10936528280924873</v>
      </c>
      <c r="M58" s="304">
        <f t="shared" si="10"/>
        <v>0.10540435690349079</v>
      </c>
      <c r="N58" s="304">
        <f t="shared" si="10"/>
        <v>0.10598423245787691</v>
      </c>
      <c r="O58" s="304">
        <f t="shared" si="10"/>
        <v>0.1123824745283669</v>
      </c>
      <c r="P58" s="304">
        <f t="shared" si="10"/>
        <v>8.6068510407002224E-2</v>
      </c>
      <c r="Q58" s="304">
        <f t="shared" si="10"/>
        <v>9.6821496461992299E-2</v>
      </c>
      <c r="R58" s="304">
        <f t="shared" si="10"/>
        <v>9.7683207122174515E-2</v>
      </c>
      <c r="S58" s="304">
        <f t="shared" si="10"/>
        <v>0.10533119765372956</v>
      </c>
      <c r="T58" s="304">
        <f t="shared" si="10"/>
        <v>0.11341753695128412</v>
      </c>
      <c r="U58" s="304">
        <f t="shared" si="10"/>
        <v>0.10665431814116356</v>
      </c>
      <c r="V58" s="304">
        <f t="shared" si="10"/>
        <v>0.12020570975549094</v>
      </c>
      <c r="W58" s="304">
        <f t="shared" si="10"/>
        <v>0.1233595981382804</v>
      </c>
      <c r="DA58" s="72"/>
    </row>
    <row r="59" spans="1:105" ht="12" customHeight="1" x14ac:dyDescent="0.3">
      <c r="A59" s="62" t="s">
        <v>2565</v>
      </c>
      <c r="B59" s="304">
        <f t="shared" ref="B59:W59" si="11">IF(B$23=0,0,B$23/B$5)</f>
        <v>0.1237534748685061</v>
      </c>
      <c r="C59" s="304">
        <f t="shared" si="11"/>
        <v>0.13542946901033059</v>
      </c>
      <c r="D59" s="304">
        <f t="shared" si="11"/>
        <v>0.11016360156849703</v>
      </c>
      <c r="E59" s="304">
        <f t="shared" si="11"/>
        <v>7.5860195876181924E-2</v>
      </c>
      <c r="F59" s="304">
        <f t="shared" si="11"/>
        <v>7.2423953252300693E-2</v>
      </c>
      <c r="G59" s="304">
        <f t="shared" si="11"/>
        <v>6.7220791457198587E-2</v>
      </c>
      <c r="H59" s="304">
        <f t="shared" si="11"/>
        <v>7.5365297970142076E-2</v>
      </c>
      <c r="I59" s="304">
        <f t="shared" si="11"/>
        <v>7.9053146628164511E-2</v>
      </c>
      <c r="J59" s="304">
        <f t="shared" si="11"/>
        <v>9.2879658082991035E-2</v>
      </c>
      <c r="K59" s="304">
        <f t="shared" si="11"/>
        <v>8.1569380058955532E-2</v>
      </c>
      <c r="L59" s="304">
        <f t="shared" si="11"/>
        <v>6.9359653394672705E-2</v>
      </c>
      <c r="M59" s="304">
        <f t="shared" si="11"/>
        <v>7.2735891170521483E-2</v>
      </c>
      <c r="N59" s="304">
        <f t="shared" si="11"/>
        <v>7.224705905088312E-2</v>
      </c>
      <c r="O59" s="304">
        <f t="shared" si="11"/>
        <v>6.6841631855991707E-2</v>
      </c>
      <c r="P59" s="304">
        <f t="shared" si="11"/>
        <v>8.9889639387949888E-2</v>
      </c>
      <c r="Q59" s="304">
        <f t="shared" si="11"/>
        <v>8.0188917500604265E-2</v>
      </c>
      <c r="R59" s="304">
        <f t="shared" si="11"/>
        <v>7.9377907977353709E-2</v>
      </c>
      <c r="S59" s="304">
        <f t="shared" si="11"/>
        <v>7.2718024393812003E-2</v>
      </c>
      <c r="T59" s="304">
        <f t="shared" si="11"/>
        <v>6.5865696145828961E-2</v>
      </c>
      <c r="U59" s="304">
        <f t="shared" si="11"/>
        <v>7.1385546407965378E-2</v>
      </c>
      <c r="V59" s="304">
        <f t="shared" si="11"/>
        <v>5.9922695214303733E-2</v>
      </c>
      <c r="W59" s="304">
        <f t="shared" si="11"/>
        <v>5.7427098303928593E-2</v>
      </c>
      <c r="DA59" s="72"/>
    </row>
    <row r="60" spans="1:105" ht="12" customHeight="1" x14ac:dyDescent="0.3">
      <c r="A60" s="203" t="s">
        <v>2567</v>
      </c>
      <c r="B60" s="303">
        <f t="shared" ref="B60:W60" si="12">IF(B$24=0,0,B$24/B$5)</f>
        <v>8.0767425753824812E-2</v>
      </c>
      <c r="C60" s="303">
        <f t="shared" si="12"/>
        <v>7.5989441906440622E-2</v>
      </c>
      <c r="D60" s="303">
        <f t="shared" si="12"/>
        <v>8.066856718070918E-2</v>
      </c>
      <c r="E60" s="303">
        <f t="shared" si="12"/>
        <v>8.8205747615159799E-2</v>
      </c>
      <c r="F60" s="303">
        <f t="shared" si="12"/>
        <v>8.8922826535913768E-2</v>
      </c>
      <c r="G60" s="303">
        <f t="shared" si="12"/>
        <v>8.8712853302391023E-2</v>
      </c>
      <c r="H60" s="303">
        <f t="shared" si="12"/>
        <v>8.8125161419604303E-2</v>
      </c>
      <c r="I60" s="303">
        <f t="shared" si="12"/>
        <v>8.8121996597973193E-2</v>
      </c>
      <c r="J60" s="303">
        <f t="shared" si="12"/>
        <v>8.7169158265354041E-2</v>
      </c>
      <c r="K60" s="303">
        <f t="shared" si="12"/>
        <v>8.8173462563649482E-2</v>
      </c>
      <c r="L60" s="303">
        <f t="shared" si="12"/>
        <v>8.9507829107022444E-2</v>
      </c>
      <c r="M60" s="303">
        <f t="shared" si="12"/>
        <v>8.919026653759686E-2</v>
      </c>
      <c r="N60" s="303">
        <f t="shared" si="12"/>
        <v>8.9133584796893012E-2</v>
      </c>
      <c r="O60" s="303">
        <f t="shared" si="12"/>
        <v>8.9550042022537843E-2</v>
      </c>
      <c r="P60" s="303">
        <f t="shared" si="12"/>
        <v>8.7126768921336237E-2</v>
      </c>
      <c r="Q60" s="303">
        <f t="shared" si="12"/>
        <v>8.8197530353182965E-2</v>
      </c>
      <c r="R60" s="303">
        <f t="shared" si="12"/>
        <v>8.836260045592742E-2</v>
      </c>
      <c r="S60" s="303">
        <f t="shared" si="12"/>
        <v>8.909973011056331E-2</v>
      </c>
      <c r="T60" s="303">
        <f t="shared" si="12"/>
        <v>8.9763639861158553E-2</v>
      </c>
      <c r="U60" s="303">
        <f t="shared" si="12"/>
        <v>8.9156017271399587E-2</v>
      </c>
      <c r="V60" s="303">
        <f t="shared" si="12"/>
        <v>9.0104791778316845E-2</v>
      </c>
      <c r="W60" s="303">
        <f t="shared" si="12"/>
        <v>9.0413951046094856E-2</v>
      </c>
      <c r="DA60" s="175"/>
    </row>
    <row r="61" spans="1:105" ht="12" customHeight="1" x14ac:dyDescent="0.3">
      <c r="A61" s="62" t="s">
        <v>2568</v>
      </c>
      <c r="B61" s="304">
        <f t="shared" ref="B61:W61" si="13">IF(B$25=0,0,B$25/B$5)</f>
        <v>5.4739478303011964E-2</v>
      </c>
      <c r="C61" s="304">
        <f t="shared" si="13"/>
        <v>4.9404774757570019E-2</v>
      </c>
      <c r="D61" s="304">
        <f t="shared" si="13"/>
        <v>5.5286368490285301E-2</v>
      </c>
      <c r="E61" s="304">
        <f t="shared" si="13"/>
        <v>6.476148344291606E-2</v>
      </c>
      <c r="F61" s="304">
        <f t="shared" si="13"/>
        <v>6.5710375481794786E-2</v>
      </c>
      <c r="G61" s="304">
        <f t="shared" si="13"/>
        <v>6.5870451897729637E-2</v>
      </c>
      <c r="H61" s="304">
        <f t="shared" si="13"/>
        <v>6.471550065751519E-2</v>
      </c>
      <c r="I61" s="304">
        <f t="shared" si="13"/>
        <v>6.4491548732117709E-2</v>
      </c>
      <c r="J61" s="304">
        <f t="shared" si="13"/>
        <v>6.2706916884396224E-2</v>
      </c>
      <c r="K61" s="304">
        <f t="shared" si="13"/>
        <v>6.4421096879374626E-2</v>
      </c>
      <c r="L61" s="304">
        <f t="shared" si="13"/>
        <v>6.655326741453213E-2</v>
      </c>
      <c r="M61" s="304">
        <f t="shared" si="13"/>
        <v>6.5998935685680826E-2</v>
      </c>
      <c r="N61" s="304">
        <f t="shared" si="13"/>
        <v>6.597602377769228E-2</v>
      </c>
      <c r="O61" s="304">
        <f t="shared" si="13"/>
        <v>6.6777004272063872E-2</v>
      </c>
      <c r="P61" s="304">
        <f t="shared" si="13"/>
        <v>6.2878396056934655E-2</v>
      </c>
      <c r="Q61" s="304">
        <f t="shared" si="13"/>
        <v>6.4527391350702401E-2</v>
      </c>
      <c r="R61" s="304">
        <f t="shared" si="13"/>
        <v>6.4748620827594264E-2</v>
      </c>
      <c r="S61" s="304">
        <f t="shared" si="13"/>
        <v>6.5920737227348064E-2</v>
      </c>
      <c r="T61" s="304">
        <f t="shared" si="13"/>
        <v>6.7075359044484778E-2</v>
      </c>
      <c r="U61" s="304">
        <f t="shared" si="13"/>
        <v>6.611111151937972E-2</v>
      </c>
      <c r="V61" s="304">
        <f t="shared" si="13"/>
        <v>6.7958632310949826E-2</v>
      </c>
      <c r="W61" s="304">
        <f t="shared" si="13"/>
        <v>6.8466747143842752E-2</v>
      </c>
      <c r="DA61" s="72"/>
    </row>
    <row r="62" spans="1:105" ht="12" customHeight="1" x14ac:dyDescent="0.3">
      <c r="A62" s="62" t="s">
        <v>2570</v>
      </c>
      <c r="B62" s="304">
        <f t="shared" ref="B62:W62" si="14">IF(B$26=0,0,B$26/B$5)</f>
        <v>2.6027947450812862E-2</v>
      </c>
      <c r="C62" s="304">
        <f t="shared" si="14"/>
        <v>2.6584667148870606E-2</v>
      </c>
      <c r="D62" s="304">
        <f t="shared" si="14"/>
        <v>2.5382198690423869E-2</v>
      </c>
      <c r="E62" s="304">
        <f t="shared" si="14"/>
        <v>2.3444264172243733E-2</v>
      </c>
      <c r="F62" s="304">
        <f t="shared" si="14"/>
        <v>2.3212451054118989E-2</v>
      </c>
      <c r="G62" s="304">
        <f t="shared" si="14"/>
        <v>2.2842401404661386E-2</v>
      </c>
      <c r="H62" s="304">
        <f t="shared" si="14"/>
        <v>2.340966076208912E-2</v>
      </c>
      <c r="I62" s="304">
        <f t="shared" si="14"/>
        <v>2.3630447865855483E-2</v>
      </c>
      <c r="J62" s="304">
        <f t="shared" si="14"/>
        <v>2.446224138095782E-2</v>
      </c>
      <c r="K62" s="304">
        <f t="shared" si="14"/>
        <v>2.375236568427485E-2</v>
      </c>
      <c r="L62" s="304">
        <f t="shared" si="14"/>
        <v>2.2954561692490303E-2</v>
      </c>
      <c r="M62" s="304">
        <f t="shared" si="14"/>
        <v>2.3191330851916044E-2</v>
      </c>
      <c r="N62" s="304">
        <f t="shared" si="14"/>
        <v>2.3157561019200738E-2</v>
      </c>
      <c r="O62" s="304">
        <f t="shared" si="14"/>
        <v>2.2773037750473971E-2</v>
      </c>
      <c r="P62" s="304">
        <f t="shared" si="14"/>
        <v>2.4248372864401589E-2</v>
      </c>
      <c r="Q62" s="304">
        <f t="shared" si="14"/>
        <v>2.3670139002480557E-2</v>
      </c>
      <c r="R62" s="304">
        <f t="shared" si="14"/>
        <v>2.3613979628333157E-2</v>
      </c>
      <c r="S62" s="304">
        <f t="shared" si="14"/>
        <v>2.3178992883215233E-2</v>
      </c>
      <c r="T62" s="304">
        <f t="shared" si="14"/>
        <v>2.2688280816673765E-2</v>
      </c>
      <c r="U62" s="304">
        <f t="shared" si="14"/>
        <v>2.3044905752019867E-2</v>
      </c>
      <c r="V62" s="304">
        <f t="shared" si="14"/>
        <v>2.2146159467367005E-2</v>
      </c>
      <c r="W62" s="304">
        <f t="shared" si="14"/>
        <v>2.1947203902252112E-2</v>
      </c>
      <c r="DA62" s="72"/>
    </row>
    <row r="63" spans="1:105" ht="12" customHeight="1" x14ac:dyDescent="0.3">
      <c r="A63" s="203" t="s">
        <v>2572</v>
      </c>
      <c r="B63" s="303">
        <f t="shared" ref="B63:W63" si="15">IF(B$27=0,0,B$27/B$5)</f>
        <v>0.25103458789365829</v>
      </c>
      <c r="C63" s="303">
        <f t="shared" si="15"/>
        <v>0.25280646874518586</v>
      </c>
      <c r="D63" s="303">
        <f t="shared" si="15"/>
        <v>0.25159801971312334</v>
      </c>
      <c r="E63" s="303">
        <f t="shared" si="15"/>
        <v>0.25444912772835049</v>
      </c>
      <c r="F63" s="303">
        <f t="shared" si="15"/>
        <v>0.25505795381774959</v>
      </c>
      <c r="G63" s="303">
        <f t="shared" si="15"/>
        <v>0.25676969414232248</v>
      </c>
      <c r="H63" s="303">
        <f t="shared" si="15"/>
        <v>0.25464771282073545</v>
      </c>
      <c r="I63" s="303">
        <f t="shared" si="15"/>
        <v>0.25356022586111798</v>
      </c>
      <c r="J63" s="303">
        <f t="shared" si="15"/>
        <v>0.25127702983373218</v>
      </c>
      <c r="K63" s="303">
        <f t="shared" si="15"/>
        <v>0.25264169865902047</v>
      </c>
      <c r="L63" s="303">
        <f t="shared" si="15"/>
        <v>0.25532133743417362</v>
      </c>
      <c r="M63" s="303">
        <f t="shared" si="15"/>
        <v>0.25448606867716039</v>
      </c>
      <c r="N63" s="303">
        <f t="shared" si="15"/>
        <v>0.25461613072680006</v>
      </c>
      <c r="O63" s="303">
        <f t="shared" si="15"/>
        <v>0.25603443769194084</v>
      </c>
      <c r="P63" s="303">
        <f t="shared" si="15"/>
        <v>0.25136878542136015</v>
      </c>
      <c r="Q63" s="303">
        <f t="shared" si="15"/>
        <v>0.2528720199465665</v>
      </c>
      <c r="R63" s="303">
        <f t="shared" si="15"/>
        <v>0.25294445014218314</v>
      </c>
      <c r="S63" s="303">
        <f t="shared" si="15"/>
        <v>0.254356031496488</v>
      </c>
      <c r="T63" s="303">
        <f t="shared" si="15"/>
        <v>0.25611890442444729</v>
      </c>
      <c r="U63" s="303">
        <f t="shared" si="15"/>
        <v>0.25434266364161279</v>
      </c>
      <c r="V63" s="303">
        <f t="shared" si="15"/>
        <v>0.25732629281399233</v>
      </c>
      <c r="W63" s="303">
        <f t="shared" si="15"/>
        <v>0.25826670920315575</v>
      </c>
      <c r="DA63" s="175"/>
    </row>
    <row r="64" spans="1:105" ht="12" customHeight="1" x14ac:dyDescent="0.3">
      <c r="A64" s="62" t="s">
        <v>2573</v>
      </c>
      <c r="B64" s="304">
        <f t="shared" ref="B64:W64" si="16">IF(B$28=0,0,B$28/B$5)</f>
        <v>7.4243909510078102E-2</v>
      </c>
      <c r="C64" s="304">
        <f t="shared" si="16"/>
        <v>5.9335798730427831E-2</v>
      </c>
      <c r="D64" s="304">
        <f t="shared" si="16"/>
        <v>9.4221446043841861E-2</v>
      </c>
      <c r="E64" s="304">
        <f t="shared" si="16"/>
        <v>0.14607741933380486</v>
      </c>
      <c r="F64" s="304">
        <f t="shared" si="16"/>
        <v>0.15159516345732008</v>
      </c>
      <c r="G64" s="304">
        <f t="shared" si="16"/>
        <v>0.16073999206061015</v>
      </c>
      <c r="H64" s="304">
        <f t="shared" si="16"/>
        <v>0.14698300143481818</v>
      </c>
      <c r="I64" s="304">
        <f t="shared" si="16"/>
        <v>0.14062715924945429</v>
      </c>
      <c r="J64" s="304">
        <f t="shared" si="16"/>
        <v>0.11859180400088783</v>
      </c>
      <c r="K64" s="304">
        <f t="shared" si="16"/>
        <v>0.13611401286051261</v>
      </c>
      <c r="L64" s="304">
        <f t="shared" si="16"/>
        <v>0.15623611829892686</v>
      </c>
      <c r="M64" s="304">
        <f t="shared" si="16"/>
        <v>0.15057765271927256</v>
      </c>
      <c r="N64" s="304">
        <f t="shared" si="16"/>
        <v>0.15140604636839561</v>
      </c>
      <c r="O64" s="304">
        <f t="shared" si="16"/>
        <v>0.16054639218338126</v>
      </c>
      <c r="P64" s="304">
        <f t="shared" si="16"/>
        <v>0.12295501486714602</v>
      </c>
      <c r="Q64" s="304">
        <f t="shared" si="16"/>
        <v>0.13831642351713186</v>
      </c>
      <c r="R64" s="304">
        <f t="shared" si="16"/>
        <v>0.13954743874596351</v>
      </c>
      <c r="S64" s="304">
        <f t="shared" si="16"/>
        <v>0.15047313950532798</v>
      </c>
      <c r="T64" s="304">
        <f t="shared" si="16"/>
        <v>0.16202505278754875</v>
      </c>
      <c r="U64" s="304">
        <f t="shared" si="16"/>
        <v>0.15236331163023367</v>
      </c>
      <c r="V64" s="304">
        <f t="shared" si="16"/>
        <v>0.17172244250784416</v>
      </c>
      <c r="W64" s="304">
        <f t="shared" si="16"/>
        <v>0.17622799734040059</v>
      </c>
      <c r="DA64" s="72"/>
    </row>
    <row r="65" spans="1:105" ht="12" customHeight="1" x14ac:dyDescent="0.3">
      <c r="A65" s="62" t="s">
        <v>2580</v>
      </c>
      <c r="B65" s="304">
        <f t="shared" ref="B65:W65" si="17">IF(B$34=0,0,B$34/B$5)</f>
        <v>0.17679067838358017</v>
      </c>
      <c r="C65" s="304">
        <f t="shared" si="17"/>
        <v>0.19347067001475804</v>
      </c>
      <c r="D65" s="304">
        <f t="shared" si="17"/>
        <v>0.15737657366928148</v>
      </c>
      <c r="E65" s="304">
        <f t="shared" si="17"/>
        <v>0.10837170839454563</v>
      </c>
      <c r="F65" s="304">
        <f t="shared" si="17"/>
        <v>0.10346279036042953</v>
      </c>
      <c r="G65" s="304">
        <f t="shared" si="17"/>
        <v>9.602970208171227E-2</v>
      </c>
      <c r="H65" s="304">
        <f t="shared" si="17"/>
        <v>0.10766471138591727</v>
      </c>
      <c r="I65" s="304">
        <f t="shared" si="17"/>
        <v>0.11293306661166364</v>
      </c>
      <c r="J65" s="304">
        <f t="shared" si="17"/>
        <v>0.13268522583284434</v>
      </c>
      <c r="K65" s="304">
        <f t="shared" si="17"/>
        <v>0.11652768579850788</v>
      </c>
      <c r="L65" s="304">
        <f t="shared" si="17"/>
        <v>9.908521913524676E-2</v>
      </c>
      <c r="M65" s="304">
        <f t="shared" si="17"/>
        <v>0.10390841595788781</v>
      </c>
      <c r="N65" s="304">
        <f t="shared" si="17"/>
        <v>0.10321008435840447</v>
      </c>
      <c r="O65" s="304">
        <f t="shared" si="17"/>
        <v>9.5488045508559605E-2</v>
      </c>
      <c r="P65" s="304">
        <f t="shared" si="17"/>
        <v>0.1284137705542141</v>
      </c>
      <c r="Q65" s="304">
        <f t="shared" si="17"/>
        <v>0.11455559642943468</v>
      </c>
      <c r="R65" s="304">
        <f t="shared" si="17"/>
        <v>0.1133970113962196</v>
      </c>
      <c r="S65" s="304">
        <f t="shared" si="17"/>
        <v>0.10388289199116006</v>
      </c>
      <c r="T65" s="304">
        <f t="shared" si="17"/>
        <v>9.4093851636898498E-2</v>
      </c>
      <c r="U65" s="304">
        <f t="shared" si="17"/>
        <v>0.1019793520113791</v>
      </c>
      <c r="V65" s="304">
        <f t="shared" si="17"/>
        <v>8.5603850306148213E-2</v>
      </c>
      <c r="W65" s="304">
        <f t="shared" si="17"/>
        <v>8.2038711862755145E-2</v>
      </c>
      <c r="DA65" s="72"/>
    </row>
    <row r="66" spans="1:105" ht="12" customHeight="1" x14ac:dyDescent="0.3">
      <c r="A66" s="203" t="s">
        <v>2582</v>
      </c>
      <c r="B66" s="303">
        <f t="shared" ref="B66:W66" si="18">IF(B$35=0,0,B$35/B$5)</f>
        <v>0.13039296519150684</v>
      </c>
      <c r="C66" s="303">
        <f t="shared" si="18"/>
        <v>0.12475140791632215</v>
      </c>
      <c r="D66" s="303">
        <f t="shared" si="18"/>
        <v>0.13819460106275688</v>
      </c>
      <c r="E66" s="303">
        <f t="shared" si="18"/>
        <v>0.15028803332086835</v>
      </c>
      <c r="F66" s="303">
        <f t="shared" si="18"/>
        <v>0.15132919240433085</v>
      </c>
      <c r="G66" s="303">
        <f t="shared" si="18"/>
        <v>0.15357414999574068</v>
      </c>
      <c r="H66" s="303">
        <f t="shared" si="18"/>
        <v>0.1505813881864467</v>
      </c>
      <c r="I66" s="303">
        <f t="shared" si="18"/>
        <v>0.14953148641856362</v>
      </c>
      <c r="J66" s="303">
        <f t="shared" si="18"/>
        <v>0.14366344810859644</v>
      </c>
      <c r="K66" s="303">
        <f t="shared" si="18"/>
        <v>0.1493816813633386</v>
      </c>
      <c r="L66" s="303">
        <f t="shared" si="18"/>
        <v>0.15338705197335431</v>
      </c>
      <c r="M66" s="303">
        <f t="shared" si="18"/>
        <v>0.15214598577498459</v>
      </c>
      <c r="N66" s="303">
        <f t="shared" si="18"/>
        <v>0.15236657615453328</v>
      </c>
      <c r="O66" s="303">
        <f t="shared" si="18"/>
        <v>0.15430630810144064</v>
      </c>
      <c r="P66" s="303">
        <f t="shared" si="18"/>
        <v>0.14606819345300076</v>
      </c>
      <c r="Q66" s="303">
        <f t="shared" si="18"/>
        <v>0.14965345135576003</v>
      </c>
      <c r="R66" s="303">
        <f t="shared" si="18"/>
        <v>0.1499757722218045</v>
      </c>
      <c r="S66" s="303">
        <f t="shared" si="18"/>
        <v>0.15226177275986383</v>
      </c>
      <c r="T66" s="303">
        <f t="shared" si="18"/>
        <v>0.15474199993492316</v>
      </c>
      <c r="U66" s="303">
        <f t="shared" si="18"/>
        <v>0.15392473948961211</v>
      </c>
      <c r="V66" s="303">
        <f t="shared" si="18"/>
        <v>0.1591316764349856</v>
      </c>
      <c r="W66" s="303">
        <f t="shared" si="18"/>
        <v>0.15988661740742491</v>
      </c>
      <c r="DA66" s="175"/>
    </row>
    <row r="67" spans="1:105" ht="12" customHeight="1" x14ac:dyDescent="0.3">
      <c r="A67" s="203" t="s">
        <v>2594</v>
      </c>
      <c r="B67" s="303">
        <f t="shared" ref="B67:W67" si="19">IF(B$46=0,0,B$46/B$5)</f>
        <v>0.12248445859206049</v>
      </c>
      <c r="C67" s="303">
        <f t="shared" si="19"/>
        <v>0.12510431599468522</v>
      </c>
      <c r="D67" s="303">
        <f t="shared" si="19"/>
        <v>0.11944564089611229</v>
      </c>
      <c r="E67" s="303">
        <f t="shared" si="19"/>
        <v>0.11032594904585283</v>
      </c>
      <c r="F67" s="303">
        <f t="shared" si="19"/>
        <v>0.10923506378408933</v>
      </c>
      <c r="G67" s="303">
        <f t="shared" si="19"/>
        <v>0.10749365366899469</v>
      </c>
      <c r="H67" s="303">
        <f t="shared" si="19"/>
        <v>0.11016310946865465</v>
      </c>
      <c r="I67" s="303">
        <f t="shared" si="19"/>
        <v>0.11120210760402578</v>
      </c>
      <c r="J67" s="303">
        <f t="shared" si="19"/>
        <v>0.11511643002803672</v>
      </c>
      <c r="K67" s="303">
        <f t="shared" si="19"/>
        <v>0.11177583851423455</v>
      </c>
      <c r="L67" s="303">
        <f t="shared" si="19"/>
        <v>0.10802146678818958</v>
      </c>
      <c r="M67" s="303">
        <f t="shared" si="19"/>
        <v>0.10913567459725192</v>
      </c>
      <c r="N67" s="303">
        <f t="shared" si="19"/>
        <v>0.10897675773741519</v>
      </c>
      <c r="O67" s="303">
        <f t="shared" si="19"/>
        <v>0.10716723647281871</v>
      </c>
      <c r="P67" s="303">
        <f t="shared" si="19"/>
        <v>0.11410998995012504</v>
      </c>
      <c r="Q67" s="303">
        <f t="shared" si="19"/>
        <v>0.1113888894234379</v>
      </c>
      <c r="R67" s="303">
        <f t="shared" si="19"/>
        <v>0.11112461001568547</v>
      </c>
      <c r="S67" s="303">
        <f t="shared" si="19"/>
        <v>0.10907761356807165</v>
      </c>
      <c r="T67" s="303">
        <f t="shared" si="19"/>
        <v>0.10676838031375885</v>
      </c>
      <c r="U67" s="303">
        <f t="shared" si="19"/>
        <v>0.10844661530362286</v>
      </c>
      <c r="V67" s="303">
        <f t="shared" si="19"/>
        <v>0.10421722102290353</v>
      </c>
      <c r="W67" s="303">
        <f t="shared" si="19"/>
        <v>0.10328095954000995</v>
      </c>
      <c r="DA67" s="175"/>
    </row>
    <row r="68" spans="1:105" ht="12" customHeight="1" x14ac:dyDescent="0.3">
      <c r="A68" s="41" t="s">
        <v>2596</v>
      </c>
      <c r="B68" s="237">
        <f t="shared" ref="B68:W68" si="20">IF(B$47=0,0,B$47/B$5)</f>
        <v>8.294104689461361E-2</v>
      </c>
      <c r="C68" s="237">
        <f t="shared" si="20"/>
        <v>8.4715098216602142E-2</v>
      </c>
      <c r="D68" s="237">
        <f t="shared" si="20"/>
        <v>8.088329423014487E-2</v>
      </c>
      <c r="E68" s="237">
        <f t="shared" si="20"/>
        <v>7.4707843090372067E-2</v>
      </c>
      <c r="F68" s="237">
        <f t="shared" si="20"/>
        <v>7.3969143938719589E-2</v>
      </c>
      <c r="G68" s="237">
        <f t="shared" si="20"/>
        <v>7.2789938187401662E-2</v>
      </c>
      <c r="H68" s="237">
        <f t="shared" si="20"/>
        <v>7.4597575345680678E-2</v>
      </c>
      <c r="I68" s="237">
        <f t="shared" si="20"/>
        <v>7.5301138834957634E-2</v>
      </c>
      <c r="J68" s="237">
        <f t="shared" si="20"/>
        <v>7.795174449923889E-2</v>
      </c>
      <c r="K68" s="237">
        <f t="shared" si="20"/>
        <v>7.5689643979818561E-2</v>
      </c>
      <c r="L68" s="237">
        <f t="shared" si="20"/>
        <v>7.3147349839246714E-2</v>
      </c>
      <c r="M68" s="237">
        <f t="shared" si="20"/>
        <v>7.390184198628369E-2</v>
      </c>
      <c r="N68" s="237">
        <f t="shared" si="20"/>
        <v>7.3794230531936122E-2</v>
      </c>
      <c r="O68" s="237">
        <f t="shared" si="20"/>
        <v>7.2568902928835458E-2</v>
      </c>
      <c r="P68" s="237">
        <f t="shared" si="20"/>
        <v>7.7270227883512871E-2</v>
      </c>
      <c r="Q68" s="237">
        <f t="shared" si="20"/>
        <v>7.5427619204965352E-2</v>
      </c>
      <c r="R68" s="237">
        <f t="shared" si="20"/>
        <v>7.5248660902796791E-2</v>
      </c>
      <c r="S68" s="237">
        <f t="shared" si="20"/>
        <v>7.3862525630565237E-2</v>
      </c>
      <c r="T68" s="237">
        <f t="shared" si="20"/>
        <v>7.2298815215071116E-2</v>
      </c>
      <c r="U68" s="237">
        <f t="shared" si="20"/>
        <v>7.3435241571480014E-2</v>
      </c>
      <c r="V68" s="237">
        <f t="shared" si="20"/>
        <v>7.0571283209698979E-2</v>
      </c>
      <c r="W68" s="237">
        <f t="shared" si="20"/>
        <v>6.9937288428231006E-2</v>
      </c>
      <c r="DA68" s="97"/>
    </row>
    <row r="69" spans="1:105" ht="12" customHeight="1" x14ac:dyDescent="0.3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3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3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3">
      <c r="A72" s="35" t="s">
        <v>26</v>
      </c>
      <c r="B72" s="324">
        <f t="shared" ref="B72:W72" si="21">SUM(B$73:B$83)</f>
        <v>32.013687204452999</v>
      </c>
      <c r="C72" s="324">
        <f t="shared" si="21"/>
        <v>33.48129176001602</v>
      </c>
      <c r="D72" s="324">
        <f t="shared" si="21"/>
        <v>33.898329717486781</v>
      </c>
      <c r="E72" s="324">
        <f t="shared" si="21"/>
        <v>37.655582567334569</v>
      </c>
      <c r="F72" s="324">
        <f t="shared" si="21"/>
        <v>36.897174862021181</v>
      </c>
      <c r="G72" s="324">
        <f t="shared" si="21"/>
        <v>36.105131029416476</v>
      </c>
      <c r="H72" s="324">
        <f t="shared" si="21"/>
        <v>33.948643212890822</v>
      </c>
      <c r="I72" s="324">
        <f t="shared" si="21"/>
        <v>32.25152282518571</v>
      </c>
      <c r="J72" s="324">
        <f t="shared" si="21"/>
        <v>34.095683591836675</v>
      </c>
      <c r="K72" s="324">
        <f t="shared" si="21"/>
        <v>35.940107263956129</v>
      </c>
      <c r="L72" s="324">
        <f t="shared" si="21"/>
        <v>35.506597023197841</v>
      </c>
      <c r="M72" s="324">
        <f t="shared" si="21"/>
        <v>32.876566765065014</v>
      </c>
      <c r="N72" s="324">
        <f t="shared" si="21"/>
        <v>32.710539740983975</v>
      </c>
      <c r="O72" s="324">
        <f t="shared" si="21"/>
        <v>33.595391032219851</v>
      </c>
      <c r="P72" s="324">
        <f t="shared" si="21"/>
        <v>31.554971060924789</v>
      </c>
      <c r="Q72" s="324">
        <f t="shared" si="21"/>
        <v>30.531472431429666</v>
      </c>
      <c r="R72" s="324">
        <f t="shared" si="21"/>
        <v>30.328894023960036</v>
      </c>
      <c r="S72" s="324">
        <f t="shared" si="21"/>
        <v>30.125723070719591</v>
      </c>
      <c r="T72" s="324">
        <f t="shared" si="21"/>
        <v>29.380836072311482</v>
      </c>
      <c r="U72" s="324">
        <f t="shared" si="21"/>
        <v>29.07904743568016</v>
      </c>
      <c r="V72" s="324">
        <f t="shared" si="21"/>
        <v>29.218421981251293</v>
      </c>
      <c r="W72" s="324">
        <f t="shared" si="21"/>
        <v>29.519256334306409</v>
      </c>
      <c r="DA72" s="95"/>
    </row>
    <row r="73" spans="1:105" ht="12" customHeight="1" x14ac:dyDescent="0.3">
      <c r="A73" s="55" t="s">
        <v>92</v>
      </c>
      <c r="B73" s="336">
        <f>IF(B$6=0,0,B$6/MAE!B$5*1000)</f>
        <v>0.81691232182770845</v>
      </c>
      <c r="C73" s="336">
        <f>IF(C$6=0,0,C$6/MAE!C$5*1000)</f>
        <v>0.87263627171985303</v>
      </c>
      <c r="D73" s="336">
        <f>IF(D$6=0,0,D$6/MAE!D$5*1000)</f>
        <v>0.84354327466936241</v>
      </c>
      <c r="E73" s="336">
        <f>IF(E$6=0,0,E$6/MAE!E$5*1000)</f>
        <v>0.86549747575326186</v>
      </c>
      <c r="F73" s="336">
        <f>IF(F$6=0,0,F$6/MAE!F$5*1000)</f>
        <v>0.83968026031366283</v>
      </c>
      <c r="G73" s="336">
        <f>IF(G$6=0,0,G$6/MAE!G$5*1000)</f>
        <v>0.80855676053120196</v>
      </c>
      <c r="H73" s="336">
        <f>IF(H$6=0,0,H$6/MAE!H$5*1000)</f>
        <v>0.779143353869582</v>
      </c>
      <c r="I73" s="336">
        <f>IF(I$6=0,0,I$6/MAE!I$5*1000)</f>
        <v>0.74717443991666566</v>
      </c>
      <c r="J73" s="336">
        <f>IF(J$6=0,0,J$6/MAE!J$5*1000)</f>
        <v>0.8177027863453642</v>
      </c>
      <c r="K73" s="336">
        <f>IF(K$6=0,0,K$6/MAE!K$5*1000)</f>
        <v>0.83692408869171453</v>
      </c>
      <c r="L73" s="336">
        <f>IF(L$6=0,0,L$6/MAE!L$5*1000)</f>
        <v>0.79905722731312456</v>
      </c>
      <c r="M73" s="336">
        <f>IF(M$6=0,0,M$6/MAE!M$5*1000)</f>
        <v>0.74750131090561756</v>
      </c>
      <c r="N73" s="336">
        <f>IF(N$6=0,0,N$6/MAE!N$5*1000)</f>
        <v>0.74264345100277107</v>
      </c>
      <c r="O73" s="336">
        <f>IF(O$6=0,0,O$6/MAE!O$5*1000)</f>
        <v>0.75006775315556651</v>
      </c>
      <c r="P73" s="336">
        <f>IF(P$6=0,0,P$6/MAE!P$5*1000)</f>
        <v>0.75015363138304481</v>
      </c>
      <c r="Q73" s="336">
        <f>IF(Q$6=0,0,Q$6/MAE!Q$5*1000)</f>
        <v>0.70851391804151276</v>
      </c>
      <c r="R73" s="336">
        <f>IF(R$6=0,0,R$6/MAE!R$5*1000)</f>
        <v>0.70214302512908611</v>
      </c>
      <c r="S73" s="336">
        <f>IF(S$6=0,0,S$6/MAE!S$5*1000)</f>
        <v>0.68459207907639441</v>
      </c>
      <c r="T73" s="336">
        <f>IF(T$6=0,0,T$6/MAE!T$5*1000)</f>
        <v>0.65353005827182442</v>
      </c>
      <c r="U73" s="336">
        <f>IF(U$6=0,0,U$6/MAE!U$5*1000)</f>
        <v>0.65698422305270987</v>
      </c>
      <c r="V73" s="336">
        <f>IF(V$6=0,0,V$6/MAE!V$5*1000)</f>
        <v>0.63438807115844353</v>
      </c>
      <c r="W73" s="336">
        <f>IF(W$6=0,0,W$6/MAE!W$5*1000)</f>
        <v>0.63516189981555882</v>
      </c>
      <c r="DA73" s="67"/>
    </row>
    <row r="74" spans="1:105" ht="12" customHeight="1" x14ac:dyDescent="0.3">
      <c r="A74" s="202" t="s">
        <v>93</v>
      </c>
      <c r="B74" s="337">
        <f>IF(B$7=0,0,B$7/MAE!B$5*1000)</f>
        <v>1.1110007576856837</v>
      </c>
      <c r="C74" s="337">
        <f>IF(C$7=0,0,C$7/MAE!C$5*1000)</f>
        <v>1.1867853295390001</v>
      </c>
      <c r="D74" s="337">
        <f>IF(D$7=0,0,D$7/MAE!D$5*1000)</f>
        <v>1.1472188535503325</v>
      </c>
      <c r="E74" s="337">
        <f>IF(E$7=0,0,E$7/MAE!E$5*1000)</f>
        <v>1.1770765670244363</v>
      </c>
      <c r="F74" s="337">
        <f>IF(F$7=0,0,F$7/MAE!F$5*1000)</f>
        <v>1.1419651540265812</v>
      </c>
      <c r="G74" s="337">
        <f>IF(G$7=0,0,G$7/MAE!G$5*1000)</f>
        <v>1.0996371943224352</v>
      </c>
      <c r="H74" s="337">
        <f>IF(H$7=0,0,H$7/MAE!H$5*1000)</f>
        <v>1.0596349612626312</v>
      </c>
      <c r="I74" s="337">
        <f>IF(I$7=0,0,I$7/MAE!I$5*1000)</f>
        <v>1.0161572382866655</v>
      </c>
      <c r="J74" s="337">
        <f>IF(J$7=0,0,J$7/MAE!J$5*1000)</f>
        <v>1.1120757894296951</v>
      </c>
      <c r="K74" s="337">
        <f>IF(K$7=0,0,K$7/MAE!K$5*1000)</f>
        <v>1.1382167606207316</v>
      </c>
      <c r="L74" s="337">
        <f>IF(L$7=0,0,L$7/MAE!L$5*1000)</f>
        <v>1.0867178291458497</v>
      </c>
      <c r="M74" s="337">
        <f>IF(M$7=0,0,M$7/MAE!M$5*1000)</f>
        <v>1.0166017828316396</v>
      </c>
      <c r="N74" s="337">
        <f>IF(N$7=0,0,N$7/MAE!N$5*1000)</f>
        <v>1.0099950933637689</v>
      </c>
      <c r="O74" s="337">
        <f>IF(O$7=0,0,O$7/MAE!O$5*1000)</f>
        <v>1.0200921442915702</v>
      </c>
      <c r="P74" s="337">
        <f>IF(P$7=0,0,P$7/MAE!P$5*1000)</f>
        <v>1.020208938680941</v>
      </c>
      <c r="Q74" s="337">
        <f>IF(Q$7=0,0,Q$7/MAE!Q$5*1000)</f>
        <v>0.96357892853645744</v>
      </c>
      <c r="R74" s="337">
        <f>IF(R$7=0,0,R$7/MAE!R$5*1000)</f>
        <v>0.95491451417555706</v>
      </c>
      <c r="S74" s="337">
        <f>IF(S$7=0,0,S$7/MAE!S$5*1000)</f>
        <v>0.9310452275438964</v>
      </c>
      <c r="T74" s="337">
        <f>IF(T$7=0,0,T$7/MAE!T$5*1000)</f>
        <v>0.88880087924968099</v>
      </c>
      <c r="U74" s="337">
        <f>IF(U$7=0,0,U$7/MAE!U$5*1000)</f>
        <v>0.89349854335168533</v>
      </c>
      <c r="V74" s="337">
        <f>IF(V$7=0,0,V$7/MAE!V$5*1000)</f>
        <v>0.86276777677548289</v>
      </c>
      <c r="W74" s="337">
        <f>IF(W$7=0,0,W$7/MAE!W$5*1000)</f>
        <v>0.86382018374915959</v>
      </c>
      <c r="DA74" s="174"/>
    </row>
    <row r="75" spans="1:105" ht="12" customHeight="1" x14ac:dyDescent="0.3">
      <c r="A75" s="202" t="s">
        <v>94</v>
      </c>
      <c r="B75" s="337">
        <f>IF(B$8=0,0,B$8/MAE!B$5*1000)</f>
        <v>1.3724127006705498</v>
      </c>
      <c r="C75" s="337">
        <f>IF(C$8=0,0,C$8/MAE!C$5*1000)</f>
        <v>1.4660289364893528</v>
      </c>
      <c r="D75" s="337">
        <f>IF(D$8=0,0,D$8/MAE!D$5*1000)</f>
        <v>1.4171527014445284</v>
      </c>
      <c r="E75" s="337">
        <f>IF(E$8=0,0,E$8/MAE!E$5*1000)</f>
        <v>1.4540357592654805</v>
      </c>
      <c r="F75" s="337">
        <f>IF(F$8=0,0,F$8/MAE!F$5*1000)</f>
        <v>1.4106628373269534</v>
      </c>
      <c r="G75" s="337">
        <f>IF(G$8=0,0,G$8/MAE!G$5*1000)</f>
        <v>1.3583753576924198</v>
      </c>
      <c r="H75" s="337">
        <f>IF(H$8=0,0,H$8/MAE!H$5*1000)</f>
        <v>1.3089608345008978</v>
      </c>
      <c r="I75" s="337">
        <f>IF(I$8=0,0,I$8/MAE!I$5*1000)</f>
        <v>1.2552530590599984</v>
      </c>
      <c r="J75" s="337">
        <f>IF(J$8=0,0,J$8/MAE!J$5*1000)</f>
        <v>1.3737406810602122</v>
      </c>
      <c r="K75" s="337">
        <f>IF(K$8=0,0,K$8/MAE!K$5*1000)</f>
        <v>1.40603246900208</v>
      </c>
      <c r="L75" s="337">
        <f>IF(L$8=0,0,L$8/MAE!L$5*1000)</f>
        <v>1.3424161418860494</v>
      </c>
      <c r="M75" s="337">
        <f>IF(M$8=0,0,M$8/MAE!M$5*1000)</f>
        <v>1.2558022023214375</v>
      </c>
      <c r="N75" s="337">
        <f>IF(N$8=0,0,N$8/MAE!N$5*1000)</f>
        <v>1.2476409976846559</v>
      </c>
      <c r="O75" s="337">
        <f>IF(O$8=0,0,O$8/MAE!O$5*1000)</f>
        <v>1.2601138253013513</v>
      </c>
      <c r="P75" s="337">
        <f>IF(P$8=0,0,P$8/MAE!P$5*1000)</f>
        <v>1.260258100723515</v>
      </c>
      <c r="Q75" s="337">
        <f>IF(Q$8=0,0,Q$8/MAE!Q$5*1000)</f>
        <v>1.1903033823097415</v>
      </c>
      <c r="R75" s="337">
        <f>IF(R$8=0,0,R$8/MAE!R$5*1000)</f>
        <v>1.1796002822168645</v>
      </c>
      <c r="S75" s="337">
        <f>IF(S$8=0,0,S$8/MAE!S$5*1000)</f>
        <v>1.1501146928483421</v>
      </c>
      <c r="T75" s="337">
        <f>IF(T$8=0,0,T$8/MAE!T$5*1000)</f>
        <v>1.0979304978966649</v>
      </c>
      <c r="U75" s="337">
        <f>IF(U$8=0,0,U$8/MAE!U$5*1000)</f>
        <v>1.1037334947285524</v>
      </c>
      <c r="V75" s="337">
        <f>IF(V$8=0,0,V$8/MAE!V$5*1000)</f>
        <v>1.0657719595461848</v>
      </c>
      <c r="W75" s="337">
        <f>IF(W$8=0,0,W$8/MAE!W$5*1000)</f>
        <v>1.067071991690139</v>
      </c>
      <c r="DA75" s="174"/>
    </row>
    <row r="76" spans="1:105" ht="12" customHeight="1" x14ac:dyDescent="0.3">
      <c r="A76" s="202" t="s">
        <v>95</v>
      </c>
      <c r="B76" s="337">
        <f>IF(B$9=0,0,B$9/MAE!B$5*1000)</f>
        <v>0.84958881470081671</v>
      </c>
      <c r="C76" s="337">
        <f>IF(C$9=0,0,C$9/MAE!C$5*1000)</f>
        <v>0.90754172258864685</v>
      </c>
      <c r="D76" s="337">
        <f>IF(D$9=0,0,D$9/MAE!D$5*1000)</f>
        <v>0.87728500565613654</v>
      </c>
      <c r="E76" s="337">
        <f>IF(E$9=0,0,E$9/MAE!E$5*1000)</f>
        <v>0.90011737478339227</v>
      </c>
      <c r="F76" s="337">
        <f>IF(F$9=0,0,F$9/MAE!F$5*1000)</f>
        <v>0.87326747072620892</v>
      </c>
      <c r="G76" s="337">
        <f>IF(G$9=0,0,G$9/MAE!G$5*1000)</f>
        <v>0.84089903095244956</v>
      </c>
      <c r="H76" s="337">
        <f>IF(H$9=0,0,H$9/MAE!H$5*1000)</f>
        <v>0.81030908802436508</v>
      </c>
      <c r="I76" s="337">
        <f>IF(I$9=0,0,I$9/MAE!I$5*1000)</f>
        <v>0.77706141751333224</v>
      </c>
      <c r="J76" s="337">
        <f>IF(J$9=0,0,J$9/MAE!J$5*1000)</f>
        <v>0.85041089779917856</v>
      </c>
      <c r="K76" s="337">
        <f>IF(K$9=0,0,K$9/MAE!K$5*1000)</f>
        <v>0.87040105223938291</v>
      </c>
      <c r="L76" s="337">
        <f>IF(L$9=0,0,L$9/MAE!L$5*1000)</f>
        <v>0.83101951640564953</v>
      </c>
      <c r="M76" s="337">
        <f>IF(M$9=0,0,M$9/MAE!M$5*1000)</f>
        <v>0.77740136334184207</v>
      </c>
      <c r="N76" s="337">
        <f>IF(N$9=0,0,N$9/MAE!N$5*1000)</f>
        <v>0.77234918904288175</v>
      </c>
      <c r="O76" s="337">
        <f>IF(O$9=0,0,O$9/MAE!O$5*1000)</f>
        <v>0.78007046328178886</v>
      </c>
      <c r="P76" s="337">
        <f>IF(P$9=0,0,P$9/MAE!P$5*1000)</f>
        <v>0.78015977663836655</v>
      </c>
      <c r="Q76" s="337">
        <f>IF(Q$9=0,0,Q$9/MAE!Q$5*1000)</f>
        <v>0.73685447476317334</v>
      </c>
      <c r="R76" s="337">
        <f>IF(R$9=0,0,R$9/MAE!R$5*1000)</f>
        <v>0.73022874613424915</v>
      </c>
      <c r="S76" s="337">
        <f>IF(S$9=0,0,S$9/MAE!S$5*1000)</f>
        <v>0.71197576223945014</v>
      </c>
      <c r="T76" s="337">
        <f>IF(T$9=0,0,T$9/MAE!T$5*1000)</f>
        <v>0.67967126060269734</v>
      </c>
      <c r="U76" s="337">
        <f>IF(U$9=0,0,U$9/MAE!U$5*1000)</f>
        <v>0.68326359197481801</v>
      </c>
      <c r="V76" s="337">
        <f>IF(V$9=0,0,V$9/MAE!V$5*1000)</f>
        <v>0.6597635940047808</v>
      </c>
      <c r="W76" s="337">
        <f>IF(W$9=0,0,W$9/MAE!W$5*1000)</f>
        <v>0.66056837580818106</v>
      </c>
      <c r="DA76" s="174"/>
    </row>
    <row r="77" spans="1:105" ht="12" customHeight="1" x14ac:dyDescent="0.3">
      <c r="A77" s="56" t="s">
        <v>96</v>
      </c>
      <c r="B77" s="338">
        <f>IF(B$10=0,0,B$10/MAE!B$5*1000)</f>
        <v>0.86519931105258407</v>
      </c>
      <c r="C77" s="338">
        <f>IF(C$10=0,0,C$10/MAE!C$5*1000)</f>
        <v>0.91292337839512949</v>
      </c>
      <c r="D77" s="338">
        <f>IF(D$10=0,0,D$10/MAE!D$5*1000)</f>
        <v>0.9043382787190144</v>
      </c>
      <c r="E77" s="338">
        <f>IF(E$10=0,0,E$10/MAE!E$5*1000)</f>
        <v>1.0222466579289744</v>
      </c>
      <c r="F77" s="338">
        <f>IF(F$10=0,0,F$10/MAE!F$5*1000)</f>
        <v>1.0087002306926018</v>
      </c>
      <c r="G77" s="338">
        <f>IF(G$10=0,0,G$10/MAE!G$5*1000)</f>
        <v>0.98050011131926484</v>
      </c>
      <c r="H77" s="338">
        <f>IF(H$10=0,0,H$10/MAE!H$5*1000)</f>
        <v>0.91805153074533319</v>
      </c>
      <c r="I77" s="338">
        <f>IF(I$10=0,0,I$10/MAE!I$5*1000)</f>
        <v>0.87408042865576785</v>
      </c>
      <c r="J77" s="338">
        <f>IF(J$10=0,0,J$10/MAE!J$5*1000)</f>
        <v>0.92388096197889646</v>
      </c>
      <c r="K77" s="338">
        <f>IF(K$10=0,0,K$10/MAE!K$5*1000)</f>
        <v>0.97729741687560001</v>
      </c>
      <c r="L77" s="338">
        <f>IF(L$10=0,0,L$10/MAE!L$5*1000)</f>
        <v>0.97882135428016726</v>
      </c>
      <c r="M77" s="338">
        <f>IF(M$10=0,0,M$10/MAE!M$5*1000)</f>
        <v>0.90403957221492082</v>
      </c>
      <c r="N77" s="338">
        <f>IF(N$10=0,0,N$10/MAE!N$5*1000)</f>
        <v>0.90109991553195712</v>
      </c>
      <c r="O77" s="338">
        <f>IF(O$10=0,0,O$10/MAE!O$5*1000)</f>
        <v>0.93161053390646642</v>
      </c>
      <c r="P77" s="338">
        <f>IF(P$10=0,0,P$10/MAE!P$5*1000)</f>
        <v>0.86244401454493191</v>
      </c>
      <c r="Q77" s="338">
        <f>IF(Q$10=0,0,Q$10/MAE!Q$5*1000)</f>
        <v>0.84155427436616947</v>
      </c>
      <c r="R77" s="338">
        <f>IF(R$10=0,0,R$10/MAE!R$5*1000)</f>
        <v>0.83937980900391651</v>
      </c>
      <c r="S77" s="338">
        <f>IF(S$10=0,0,S$10/MAE!S$5*1000)</f>
        <v>0.83908061899556907</v>
      </c>
      <c r="T77" s="338">
        <f>IF(T$10=0,0,T$10/MAE!T$5*1000)</f>
        <v>0.82350050887021298</v>
      </c>
      <c r="U77" s="338">
        <f>IF(U$10=0,0,U$10/MAE!U$5*1000)</f>
        <v>0.81078753463930564</v>
      </c>
      <c r="V77" s="338">
        <f>IF(V$10=0,0,V$10/MAE!V$5*1000)</f>
        <v>0.82465404672605624</v>
      </c>
      <c r="W77" s="338">
        <f>IF(W$10=0,0,W$10/MAE!W$5*1000)</f>
        <v>0.83014335319162502</v>
      </c>
      <c r="DA77" s="68"/>
    </row>
    <row r="78" spans="1:105" ht="12" customHeight="1" x14ac:dyDescent="0.3">
      <c r="A78" s="203" t="s">
        <v>2557</v>
      </c>
      <c r="B78" s="351">
        <f>IF(B$16=0,0,B$16/MAE!B$5*1000)</f>
        <v>5.6255799420284358</v>
      </c>
      <c r="C78" s="351">
        <f>IF(C$16=0,0,C$16/MAE!C$5*1000)</f>
        <v>5.9250009972138553</v>
      </c>
      <c r="D78" s="351">
        <f>IF(D$16=0,0,D$16/MAE!D$5*1000)</f>
        <v>5.9701268399515364</v>
      </c>
      <c r="E78" s="351">
        <f>IF(E$16=0,0,E$16/MAE!E$5*1000)</f>
        <v>6.707001096852812</v>
      </c>
      <c r="F78" s="351">
        <f>IF(F$16=0,0,F$16/MAE!F$5*1000)</f>
        <v>6.5876425453739813</v>
      </c>
      <c r="G78" s="351">
        <f>IF(G$16=0,0,G$16/MAE!G$5*1000)</f>
        <v>6.4894924159742216</v>
      </c>
      <c r="H78" s="351">
        <f>IF(H$16=0,0,H$16/MAE!H$5*1000)</f>
        <v>6.0514610432708826</v>
      </c>
      <c r="I78" s="351">
        <f>IF(I$16=0,0,I$16/MAE!I$5*1000)</f>
        <v>5.7243923883433618</v>
      </c>
      <c r="J78" s="351">
        <f>IF(J$16=0,0,J$16/MAE!J$5*1000)</f>
        <v>5.9972234721752056</v>
      </c>
      <c r="K78" s="351">
        <f>IF(K$16=0,0,K$16/MAE!K$5*1000)</f>
        <v>6.3559788244072957</v>
      </c>
      <c r="L78" s="351">
        <f>IF(L$16=0,0,L$16/MAE!L$5*1000)</f>
        <v>6.3459142877893804</v>
      </c>
      <c r="M78" s="351">
        <f>IF(M$16=0,0,M$16/MAE!M$5*1000)</f>
        <v>5.8566397593505091</v>
      </c>
      <c r="N78" s="351">
        <f>IF(N$16=0,0,N$16/MAE!N$5*1000)</f>
        <v>5.8300417439841912</v>
      </c>
      <c r="O78" s="351">
        <f>IF(O$16=0,0,O$16/MAE!O$5*1000)</f>
        <v>6.0211039363826995</v>
      </c>
      <c r="P78" s="351">
        <f>IF(P$16=0,0,P$16/MAE!P$5*1000)</f>
        <v>5.5523543247135834</v>
      </c>
      <c r="Q78" s="351">
        <f>IF(Q$16=0,0,Q$16/MAE!Q$5*1000)</f>
        <v>5.4043885739749697</v>
      </c>
      <c r="R78" s="351">
        <f>IF(R$16=0,0,R$16/MAE!R$5*1000)</f>
        <v>5.3700677956177829</v>
      </c>
      <c r="S78" s="351">
        <f>IF(S$16=0,0,S$16/MAE!S$5*1000)</f>
        <v>5.3638615563612992</v>
      </c>
      <c r="T78" s="351">
        <f>IF(T$16=0,0,T$16/MAE!T$5*1000)</f>
        <v>5.2674912821402877</v>
      </c>
      <c r="U78" s="351">
        <f>IF(U$16=0,0,U$16/MAE!U$5*1000)</f>
        <v>5.1772296666661903</v>
      </c>
      <c r="V78" s="351">
        <f>IF(V$16=0,0,V$16/MAE!V$5*1000)</f>
        <v>5.2630677472171827</v>
      </c>
      <c r="W78" s="351">
        <f>IF(W$16=0,0,W$16/MAE!W$5*1000)</f>
        <v>5.3366888341100065</v>
      </c>
      <c r="DA78" s="175"/>
    </row>
    <row r="79" spans="1:105" ht="12" customHeight="1" x14ac:dyDescent="0.3">
      <c r="A79" s="203" t="s">
        <v>2567</v>
      </c>
      <c r="B79" s="351">
        <f>IF(B$24=0,0,B$24/MAE!B$5*1000)</f>
        <v>2.5856631043918288</v>
      </c>
      <c r="C79" s="351">
        <f>IF(C$24=0,0,C$24/MAE!C$5*1000)</f>
        <v>2.5442246751503261</v>
      </c>
      <c r="D79" s="351">
        <f>IF(D$24=0,0,D$24/MAE!D$5*1000)</f>
        <v>2.7345296881289132</v>
      </c>
      <c r="E79" s="351">
        <f>IF(E$24=0,0,E$24/MAE!E$5*1000)</f>
        <v>3.3214388122361234</v>
      </c>
      <c r="F79" s="351">
        <f>IF(F$24=0,0,F$24/MAE!F$5*1000)</f>
        <v>3.2810010799207872</v>
      </c>
      <c r="G79" s="351">
        <f>IF(G$24=0,0,G$24/MAE!G$5*1000)</f>
        <v>3.2029891924762306</v>
      </c>
      <c r="H79" s="351">
        <f>IF(H$24=0,0,H$24/MAE!H$5*1000)</f>
        <v>2.9917296631125585</v>
      </c>
      <c r="I79" s="351">
        <f>IF(I$24=0,0,I$24/MAE!I$5*1000)</f>
        <v>2.8420685846804705</v>
      </c>
      <c r="J79" s="351">
        <f>IF(J$24=0,0,J$24/MAE!J$5*1000)</f>
        <v>2.9720920391822458</v>
      </c>
      <c r="K79" s="351">
        <f>IF(K$24=0,0,K$24/MAE!K$5*1000)</f>
        <v>3.1689637023719834</v>
      </c>
      <c r="L79" s="351">
        <f>IF(L$24=0,0,L$24/MAE!L$5*1000)</f>
        <v>3.1781184185243037</v>
      </c>
      <c r="M79" s="351">
        <f>IF(M$24=0,0,M$24/MAE!M$5*1000)</f>
        <v>2.9322697526172474</v>
      </c>
      <c r="N79" s="351">
        <f>IF(N$24=0,0,N$24/MAE!N$5*1000)</f>
        <v>2.9156076677551326</v>
      </c>
      <c r="O79" s="351">
        <f>IF(O$24=0,0,O$24/MAE!O$5*1000)</f>
        <v>3.0084686786988799</v>
      </c>
      <c r="P79" s="351">
        <f>IF(P$24=0,0,P$24/MAE!P$5*1000)</f>
        <v>2.7492826719446462</v>
      </c>
      <c r="Q79" s="351">
        <f>IF(Q$24=0,0,Q$24/MAE!Q$5*1000)</f>
        <v>2.6928004664983867</v>
      </c>
      <c r="R79" s="351">
        <f>IF(R$24=0,0,R$24/MAE!R$5*1000)</f>
        <v>2.6799399449093464</v>
      </c>
      <c r="S79" s="351">
        <f>IF(S$24=0,0,S$24/MAE!S$5*1000)</f>
        <v>2.6841937949866863</v>
      </c>
      <c r="T79" s="351">
        <f>IF(T$24=0,0,T$24/MAE!T$5*1000)</f>
        <v>2.6373307880147037</v>
      </c>
      <c r="U79" s="351">
        <f>IF(U$24=0,0,U$24/MAE!U$5*1000)</f>
        <v>2.5925720554113481</v>
      </c>
      <c r="V79" s="351">
        <f>IF(V$24=0,0,V$24/MAE!V$5*1000)</f>
        <v>2.6327198287116431</v>
      </c>
      <c r="W79" s="351">
        <f>IF(W$24=0,0,W$24/MAE!W$5*1000)</f>
        <v>2.6689525971271046</v>
      </c>
      <c r="DA79" s="175"/>
    </row>
    <row r="80" spans="1:105" ht="12" customHeight="1" x14ac:dyDescent="0.3">
      <c r="A80" s="203" t="s">
        <v>2572</v>
      </c>
      <c r="B80" s="351">
        <f>IF(B$27=0,0,B$27/MAE!B$5*1000)</f>
        <v>8.0365427743263407</v>
      </c>
      <c r="C80" s="351">
        <f>IF(C$27=0,0,C$27/MAE!C$5*1000)</f>
        <v>8.4642871388769372</v>
      </c>
      <c r="D80" s="351">
        <f>IF(D$27=0,0,D$27/MAE!D$5*1000)</f>
        <v>8.5287526285021951</v>
      </c>
      <c r="E80" s="351">
        <f>IF(E$27=0,0,E$27/MAE!E$5*1000)</f>
        <v>9.5814301383611618</v>
      </c>
      <c r="F80" s="351">
        <f>IF(F$27=0,0,F$27/MAE!F$5*1000)</f>
        <v>9.4109179219628292</v>
      </c>
      <c r="G80" s="351">
        <f>IF(G$27=0,0,G$27/MAE!G$5*1000)</f>
        <v>9.2707034513917446</v>
      </c>
      <c r="H80" s="351">
        <f>IF(H$27=0,0,H$27/MAE!H$5*1000)</f>
        <v>8.6449443475298331</v>
      </c>
      <c r="I80" s="351">
        <f>IF(I$27=0,0,I$27/MAE!I$5*1000)</f>
        <v>8.1777034119190901</v>
      </c>
      <c r="J80" s="351">
        <f>IF(J$27=0,0,J$27/MAE!J$5*1000)</f>
        <v>8.5674621031074381</v>
      </c>
      <c r="K80" s="351">
        <f>IF(K$27=0,0,K$27/MAE!K$5*1000)</f>
        <v>9.07996974915328</v>
      </c>
      <c r="L80" s="351">
        <f>IF(L$27=0,0,L$27/MAE!L$5*1000)</f>
        <v>9.0655918396991186</v>
      </c>
      <c r="M80" s="351">
        <f>IF(M$27=0,0,M$27/MAE!M$5*1000)</f>
        <v>8.3666282276435862</v>
      </c>
      <c r="N80" s="351">
        <f>IF(N$27=0,0,N$27/MAE!N$5*1000)</f>
        <v>8.3286310628345603</v>
      </c>
      <c r="O80" s="351">
        <f>IF(O$27=0,0,O$27/MAE!O$5*1000)</f>
        <v>8.6015770519752852</v>
      </c>
      <c r="P80" s="351">
        <f>IF(P$27=0,0,P$27/MAE!P$5*1000)</f>
        <v>7.9319347495908321</v>
      </c>
      <c r="Q80" s="351">
        <f>IF(Q$27=0,0,Q$27/MAE!Q$5*1000)</f>
        <v>7.7205551056785282</v>
      </c>
      <c r="R80" s="351">
        <f>IF(R$27=0,0,R$27/MAE!R$5*1000)</f>
        <v>7.6715254223111176</v>
      </c>
      <c r="S80" s="351">
        <f>IF(S$27=0,0,S$27/MAE!S$5*1000)</f>
        <v>7.6626593662304288</v>
      </c>
      <c r="T80" s="351">
        <f>IF(T$27=0,0,T$27/MAE!T$5*1000)</f>
        <v>7.5249875459146969</v>
      </c>
      <c r="U80" s="351">
        <f>IF(U$27=0,0,U$27/MAE!U$5*1000)</f>
        <v>7.3960423809517009</v>
      </c>
      <c r="V80" s="351">
        <f>IF(V$27=0,0,V$27/MAE!V$5*1000)</f>
        <v>7.5186682103102598</v>
      </c>
      <c r="W80" s="351">
        <f>IF(W$27=0,0,W$27/MAE!W$5*1000)</f>
        <v>7.6238411915857256</v>
      </c>
      <c r="DA80" s="175"/>
    </row>
    <row r="81" spans="1:105" ht="12" customHeight="1" x14ac:dyDescent="0.3">
      <c r="A81" s="203" t="s">
        <v>2582</v>
      </c>
      <c r="B81" s="351">
        <f>IF(B$35=0,0,B$35/MAE!B$5*1000)</f>
        <v>4.1743596013020268</v>
      </c>
      <c r="C81" s="351">
        <f>IF(C$35=0,0,C$35/MAE!C$5*1000)</f>
        <v>4.1768382859191533</v>
      </c>
      <c r="D81" s="351">
        <f>IF(D$35=0,0,D$35/MAE!D$5*1000)</f>
        <v>4.6845661520018824</v>
      </c>
      <c r="E81" s="351">
        <f>IF(E$35=0,0,E$35/MAE!E$5*1000)</f>
        <v>5.6591834475962868</v>
      </c>
      <c r="F81" s="351">
        <f>IF(F$35=0,0,F$35/MAE!F$5*1000)</f>
        <v>5.5836196738710422</v>
      </c>
      <c r="G81" s="351">
        <f>IF(G$35=0,0,G$35/MAE!G$5*1000)</f>
        <v>5.5448148083274775</v>
      </c>
      <c r="H81" s="351">
        <f>IF(H$35=0,0,H$35/MAE!H$5*1000)</f>
        <v>5.1120338220434931</v>
      </c>
      <c r="I81" s="351">
        <f>IF(I$35=0,0,I$35/MAE!I$5*1000)</f>
        <v>4.8226181473122525</v>
      </c>
      <c r="J81" s="351">
        <f>IF(J$35=0,0,J$35/MAE!J$5*1000)</f>
        <v>4.8983034704229507</v>
      </c>
      <c r="K81" s="351">
        <f>IF(K$35=0,0,K$35/MAE!K$5*1000)</f>
        <v>5.3687936514685068</v>
      </c>
      <c r="L81" s="351">
        <f>IF(L$35=0,0,L$35/MAE!L$5*1000)</f>
        <v>5.446252242994194</v>
      </c>
      <c r="M81" s="351">
        <f>IF(M$35=0,0,M$35/MAE!M$5*1000)</f>
        <v>5.0020376593679128</v>
      </c>
      <c r="N81" s="351">
        <f>IF(N$35=0,0,N$35/MAE!N$5*1000)</f>
        <v>4.9839929445005202</v>
      </c>
      <c r="O81" s="351">
        <f>IF(O$35=0,0,O$35/MAE!O$5*1000)</f>
        <v>5.1839807594060945</v>
      </c>
      <c r="P81" s="351">
        <f>IF(P$35=0,0,P$35/MAE!P$5*1000)</f>
        <v>4.6091776173310022</v>
      </c>
      <c r="Q81" s="351">
        <f>IF(Q$35=0,0,Q$35/MAE!Q$5*1000)</f>
        <v>4.5691402243366879</v>
      </c>
      <c r="R81" s="351">
        <f>IF(R$35=0,0,R$35/MAE!R$5*1000)</f>
        <v>4.5485993018766786</v>
      </c>
      <c r="S81" s="351">
        <f>IF(S$35=0,0,S$35/MAE!S$5*1000)</f>
        <v>4.5869960004204939</v>
      </c>
      <c r="T81" s="351">
        <f>IF(T$35=0,0,T$35/MAE!T$5*1000)</f>
        <v>4.546449333589611</v>
      </c>
      <c r="U81" s="351">
        <f>IF(U$35=0,0,U$35/MAE!U$5*1000)</f>
        <v>4.4759848011431407</v>
      </c>
      <c r="V81" s="351">
        <f>IF(V$35=0,0,V$35/MAE!V$5*1000)</f>
        <v>4.6495764726613507</v>
      </c>
      <c r="W81" s="351">
        <f>IF(W$35=0,0,W$35/MAE!W$5*1000)</f>
        <v>4.7197340436749524</v>
      </c>
      <c r="DA81" s="175"/>
    </row>
    <row r="82" spans="1:105" ht="12" customHeight="1" x14ac:dyDescent="0.3">
      <c r="A82" s="203" t="s">
        <v>2594</v>
      </c>
      <c r="B82" s="351">
        <f>IF(B$46=0,0,B$46/MAE!B$5*1000)</f>
        <v>3.9211791447729993</v>
      </c>
      <c r="C82" s="351">
        <f>IF(C$46=0,0,C$46/MAE!C$5*1000)</f>
        <v>4.1886541042552938</v>
      </c>
      <c r="D82" s="351">
        <f>IF(D$46=0,0,D$46/MAE!D$5*1000)</f>
        <v>4.0490077184129376</v>
      </c>
      <c r="E82" s="351">
        <f>IF(E$46=0,0,E$46/MAE!E$5*1000)</f>
        <v>4.1543878836156569</v>
      </c>
      <c r="F82" s="351">
        <f>IF(F$46=0,0,F$46/MAE!F$5*1000)</f>
        <v>4.030465249505581</v>
      </c>
      <c r="G82" s="351">
        <f>IF(G$46=0,0,G$46/MAE!G$5*1000)</f>
        <v>3.8810724505497687</v>
      </c>
      <c r="H82" s="351">
        <f>IF(H$46=0,0,H$46/MAE!H$5*1000)</f>
        <v>3.7398880985739922</v>
      </c>
      <c r="I82" s="351">
        <f>IF(I$46=0,0,I$46/MAE!I$5*1000)</f>
        <v>3.5864373115999952</v>
      </c>
      <c r="J82" s="351">
        <f>IF(J$46=0,0,J$46/MAE!J$5*1000)</f>
        <v>3.9249733744577462</v>
      </c>
      <c r="K82" s="351">
        <f>IF(K$46=0,0,K$46/MAE!K$5*1000)</f>
        <v>4.0172356257202289</v>
      </c>
      <c r="L82" s="351">
        <f>IF(L$46=0,0,L$46/MAE!L$5*1000)</f>
        <v>3.8354746911029962</v>
      </c>
      <c r="M82" s="351">
        <f>IF(M$46=0,0,M$46/MAE!M$5*1000)</f>
        <v>3.5880062923469627</v>
      </c>
      <c r="N82" s="351">
        <f>IF(N$46=0,0,N$46/MAE!N$5*1000)</f>
        <v>3.5646885648133004</v>
      </c>
      <c r="O82" s="351">
        <f>IF(O$46=0,0,O$46/MAE!O$5*1000)</f>
        <v>3.6003252151467193</v>
      </c>
      <c r="P82" s="351">
        <f>IF(P$46=0,0,P$46/MAE!P$5*1000)</f>
        <v>3.6007374306386142</v>
      </c>
      <c r="Q82" s="351">
        <f>IF(Q$46=0,0,Q$46/MAE!Q$5*1000)</f>
        <v>3.4008668065992618</v>
      </c>
      <c r="R82" s="351">
        <f>IF(R$46=0,0,R$46/MAE!R$5*1000)</f>
        <v>3.3702865206196129</v>
      </c>
      <c r="S82" s="351">
        <f>IF(S$46=0,0,S$46/MAE!S$5*1000)</f>
        <v>3.2860419795666931</v>
      </c>
      <c r="T82" s="351">
        <f>IF(T$46=0,0,T$46/MAE!T$5*1000)</f>
        <v>3.1369442797047573</v>
      </c>
      <c r="U82" s="351">
        <f>IF(U$46=0,0,U$46/MAE!U$5*1000)</f>
        <v>3.1535242706530071</v>
      </c>
      <c r="V82" s="351">
        <f>IF(V$46=0,0,V$46/MAE!V$5*1000)</f>
        <v>3.0450627415605283</v>
      </c>
      <c r="W82" s="351">
        <f>IF(W$46=0,0,W$46/MAE!W$5*1000)</f>
        <v>3.0487771191146824</v>
      </c>
      <c r="DA82" s="175"/>
    </row>
    <row r="83" spans="1:105" ht="12" customHeight="1" x14ac:dyDescent="0.3">
      <c r="A83" s="41" t="s">
        <v>2596</v>
      </c>
      <c r="B83" s="339">
        <f>IF(B$47=0,0,B$47/MAE!B$5*1000)</f>
        <v>2.6552487316940279</v>
      </c>
      <c r="C83" s="339">
        <f>IF(C$47=0,0,C$47/MAE!C$5*1000)</f>
        <v>2.8363709198684686</v>
      </c>
      <c r="D83" s="339">
        <f>IF(D$47=0,0,D$47/MAE!D$5*1000)</f>
        <v>2.7418085764499471</v>
      </c>
      <c r="E83" s="339">
        <f>IF(E$47=0,0,E$47/MAE!E$5*1000)</f>
        <v>2.813167353916981</v>
      </c>
      <c r="F83" s="339">
        <f>IF(F$47=0,0,F$47/MAE!F$5*1000)</f>
        <v>2.7292524383009504</v>
      </c>
      <c r="G83" s="339">
        <f>IF(G$47=0,0,G$47/MAE!G$5*1000)</f>
        <v>2.6280902558792629</v>
      </c>
      <c r="H83" s="339">
        <f>IF(H$47=0,0,H$47/MAE!H$5*1000)</f>
        <v>2.5324864699572545</v>
      </c>
      <c r="I83" s="339">
        <f>IF(I$47=0,0,I$47/MAE!I$5*1000)</f>
        <v>2.4285763978981145</v>
      </c>
      <c r="J83" s="339">
        <f>IF(J$47=0,0,J$47/MAE!J$5*1000)</f>
        <v>2.6578180158777442</v>
      </c>
      <c r="K83" s="339">
        <f>IF(K$47=0,0,K$47/MAE!K$5*1000)</f>
        <v>2.7202939234053307</v>
      </c>
      <c r="L83" s="339">
        <f>IF(L$47=0,0,L$47/MAE!L$5*1000)</f>
        <v>2.5972134740570083</v>
      </c>
      <c r="M83" s="339">
        <f>IF(M$47=0,0,M$47/MAE!M$5*1000)</f>
        <v>2.4296388421233406</v>
      </c>
      <c r="N83" s="339">
        <f>IF(N$47=0,0,N$47/MAE!N$5*1000)</f>
        <v>2.413849110470228</v>
      </c>
      <c r="O83" s="339">
        <f>IF(O$47=0,0,O$47/MAE!O$5*1000)</f>
        <v>2.4379806706734324</v>
      </c>
      <c r="P83" s="339">
        <f>IF(P$47=0,0,P$47/MAE!P$5*1000)</f>
        <v>2.4382598047353121</v>
      </c>
      <c r="Q83" s="339">
        <f>IF(Q$47=0,0,Q$47/MAE!Q$5*1000)</f>
        <v>2.3029162763247748</v>
      </c>
      <c r="R83" s="339">
        <f>IF(R$47=0,0,R$47/MAE!R$5*1000)</f>
        <v>2.2822086619658295</v>
      </c>
      <c r="S83" s="339">
        <f>IF(S$47=0,0,S$47/MAE!S$5*1000)</f>
        <v>2.2251619924503365</v>
      </c>
      <c r="T83" s="339">
        <f>IF(T$47=0,0,T$47/MAE!T$5*1000)</f>
        <v>2.1241996380563437</v>
      </c>
      <c r="U83" s="339">
        <f>IF(U$47=0,0,U$47/MAE!U$5*1000)</f>
        <v>2.1354268731076989</v>
      </c>
      <c r="V83" s="339">
        <f>IF(V$47=0,0,V$47/MAE!V$5*1000)</f>
        <v>2.0619815325793787</v>
      </c>
      <c r="W83" s="339">
        <f>IF(W$47=0,0,W$47/MAE!W$5*1000)</f>
        <v>2.0644967444392721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Machinery equipment / useful energy demand"</f>
        <v>BE: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26</v>
      </c>
      <c r="B5" s="225">
        <v>150.77795895179759</v>
      </c>
      <c r="C5" s="225">
        <v>142.97402511493689</v>
      </c>
      <c r="D5" s="225">
        <v>152.83148847688361</v>
      </c>
      <c r="E5" s="225">
        <v>191.24625553671291</v>
      </c>
      <c r="F5" s="225">
        <v>203.04542593900209</v>
      </c>
      <c r="G5" s="225">
        <v>219.34655482411279</v>
      </c>
      <c r="H5" s="225">
        <v>216.9597600906846</v>
      </c>
      <c r="I5" s="225">
        <v>211.3188638206035</v>
      </c>
      <c r="J5" s="225">
        <v>198.8514712112287</v>
      </c>
      <c r="K5" s="225">
        <v>171.92510098328131</v>
      </c>
      <c r="L5" s="225">
        <v>191.37415117494729</v>
      </c>
      <c r="M5" s="225">
        <v>196.04885828965021</v>
      </c>
      <c r="N5" s="225">
        <v>191.4594196219945</v>
      </c>
      <c r="O5" s="225">
        <v>192.00611497079791</v>
      </c>
      <c r="P5" s="225">
        <v>164.3801818738641</v>
      </c>
      <c r="Q5" s="225">
        <v>168.0839941548777</v>
      </c>
      <c r="R5" s="225">
        <v>158.81940900098161</v>
      </c>
      <c r="S5" s="225">
        <v>170.2779843006924</v>
      </c>
      <c r="T5" s="225">
        <v>164.09069951108651</v>
      </c>
      <c r="U5" s="225">
        <v>157.30845905412201</v>
      </c>
      <c r="V5" s="225">
        <v>139.78997684160061</v>
      </c>
      <c r="W5" s="225">
        <v>155.14087328505761</v>
      </c>
      <c r="DA5" s="89" t="s">
        <v>2598</v>
      </c>
    </row>
    <row r="6" spans="1:105" ht="12" customHeight="1" x14ac:dyDescent="0.3">
      <c r="A6" s="55" t="s">
        <v>92</v>
      </c>
      <c r="B6" s="261">
        <v>3.3077640931324268</v>
      </c>
      <c r="C6" s="261">
        <v>3.201201788495645</v>
      </c>
      <c r="D6" s="261">
        <v>3.3282155979385122</v>
      </c>
      <c r="E6" s="261">
        <v>3.871860203737636</v>
      </c>
      <c r="F6" s="261">
        <v>4.064367048606214</v>
      </c>
      <c r="G6" s="261">
        <v>4.3666441262108373</v>
      </c>
      <c r="H6" s="261">
        <v>4.3971307287991079</v>
      </c>
      <c r="I6" s="261">
        <v>4.2984241324878862</v>
      </c>
      <c r="J6" s="261">
        <v>4.1318103855223436</v>
      </c>
      <c r="K6" s="261">
        <v>3.4962323071324</v>
      </c>
      <c r="L6" s="261">
        <v>3.7813227471710862</v>
      </c>
      <c r="M6" s="261">
        <v>3.9064701177071779</v>
      </c>
      <c r="N6" s="261">
        <v>3.8117909961858212</v>
      </c>
      <c r="O6" s="261">
        <v>3.7720017650144868</v>
      </c>
      <c r="P6" s="261">
        <v>3.39554892349177</v>
      </c>
      <c r="Q6" s="261">
        <v>3.4066148063447601</v>
      </c>
      <c r="R6" s="261">
        <v>3.210298375099331</v>
      </c>
      <c r="S6" s="261">
        <v>3.389202791113699</v>
      </c>
      <c r="T6" s="261">
        <v>3.207910310775798</v>
      </c>
      <c r="U6" s="261">
        <v>3.115423874421603</v>
      </c>
      <c r="V6" s="261">
        <v>2.6776647383653351</v>
      </c>
      <c r="W6" s="261">
        <v>2.948206176328473</v>
      </c>
      <c r="DA6" s="67" t="s">
        <v>2599</v>
      </c>
    </row>
    <row r="7" spans="1:105" ht="12" customHeight="1" x14ac:dyDescent="0.3">
      <c r="A7" s="202" t="s">
        <v>93</v>
      </c>
      <c r="B7" s="226">
        <v>1.1680940905950961</v>
      </c>
      <c r="C7" s="226">
        <v>1.1304629915137401</v>
      </c>
      <c r="D7" s="226">
        <v>1.1753162748969821</v>
      </c>
      <c r="E7" s="226">
        <v>1.3672973332609391</v>
      </c>
      <c r="F7" s="226">
        <v>1.435278634695633</v>
      </c>
      <c r="G7" s="226">
        <v>1.542023873512814</v>
      </c>
      <c r="H7" s="226">
        <v>1.5527898227531529</v>
      </c>
      <c r="I7" s="226">
        <v>1.5179328654225881</v>
      </c>
      <c r="J7" s="226">
        <v>1.459095376483631</v>
      </c>
      <c r="K7" s="226">
        <v>1.2346492017940629</v>
      </c>
      <c r="L7" s="226">
        <v>1.33532520193136</v>
      </c>
      <c r="M7" s="226">
        <v>1.379519376564379</v>
      </c>
      <c r="N7" s="226">
        <v>1.3460846698446809</v>
      </c>
      <c r="O7" s="226">
        <v>1.332033617686198</v>
      </c>
      <c r="P7" s="226">
        <v>1.1990941675956099</v>
      </c>
      <c r="Q7" s="226">
        <v>1.203001940944572</v>
      </c>
      <c r="R7" s="226">
        <v>1.133675333372826</v>
      </c>
      <c r="S7" s="226">
        <v>1.196853113058393</v>
      </c>
      <c r="T7" s="226">
        <v>1.1328320193559429</v>
      </c>
      <c r="U7" s="226">
        <v>1.10017163103205</v>
      </c>
      <c r="V7" s="226">
        <v>0.94558265626417204</v>
      </c>
      <c r="W7" s="226">
        <v>1.041120864566861</v>
      </c>
      <c r="DA7" s="174" t="s">
        <v>2600</v>
      </c>
    </row>
    <row r="8" spans="1:105" ht="12" customHeight="1" x14ac:dyDescent="0.3">
      <c r="A8" s="202" t="s">
        <v>94</v>
      </c>
      <c r="B8" s="226">
        <v>7.7320696697140274</v>
      </c>
      <c r="C8" s="226">
        <v>7.4829747704352174</v>
      </c>
      <c r="D8" s="226">
        <v>7.7798761201012976</v>
      </c>
      <c r="E8" s="226">
        <v>9.0506735074755547</v>
      </c>
      <c r="F8" s="226">
        <v>9.5006682152332917</v>
      </c>
      <c r="G8" s="226">
        <v>10.207256520139641</v>
      </c>
      <c r="H8" s="226">
        <v>10.27852053068222</v>
      </c>
      <c r="I8" s="226">
        <v>10.04778875596973</v>
      </c>
      <c r="J8" s="226">
        <v>9.6583205039428215</v>
      </c>
      <c r="K8" s="226">
        <v>8.1726238689085555</v>
      </c>
      <c r="L8" s="226">
        <v>8.8390375194845419</v>
      </c>
      <c r="M8" s="226">
        <v>9.1315759716600144</v>
      </c>
      <c r="N8" s="226">
        <v>8.9102586275996085</v>
      </c>
      <c r="O8" s="226">
        <v>8.8172492415433723</v>
      </c>
      <c r="P8" s="226">
        <v>7.9372712515595127</v>
      </c>
      <c r="Q8" s="226">
        <v>7.9631383251376624</v>
      </c>
      <c r="R8" s="226">
        <v>7.5042385121640551</v>
      </c>
      <c r="S8" s="226">
        <v>7.9224368388568784</v>
      </c>
      <c r="T8" s="226">
        <v>7.4986562882794514</v>
      </c>
      <c r="U8" s="226">
        <v>7.2824644592191756</v>
      </c>
      <c r="V8" s="226">
        <v>6.2591798345482754</v>
      </c>
      <c r="W8" s="226">
        <v>6.8915844401907043</v>
      </c>
      <c r="DA8" s="174" t="s">
        <v>2601</v>
      </c>
    </row>
    <row r="9" spans="1:105" ht="12" customHeight="1" x14ac:dyDescent="0.3">
      <c r="A9" s="202" t="s">
        <v>95</v>
      </c>
      <c r="B9" s="226">
        <v>3.3910466218431798</v>
      </c>
      <c r="C9" s="226">
        <v>3.2818013029570379</v>
      </c>
      <c r="D9" s="226">
        <v>3.4120130524384789</v>
      </c>
      <c r="E9" s="226">
        <v>3.9693454836737989</v>
      </c>
      <c r="F9" s="226">
        <v>4.1666992451855753</v>
      </c>
      <c r="G9" s="226">
        <v>4.4765870225515494</v>
      </c>
      <c r="H9" s="226">
        <v>4.5078412135420978</v>
      </c>
      <c r="I9" s="226">
        <v>4.4066493931611506</v>
      </c>
      <c r="J9" s="226">
        <v>4.2358406631875773</v>
      </c>
      <c r="K9" s="226">
        <v>3.5842600682725472</v>
      </c>
      <c r="L9" s="226">
        <v>3.8765284847597292</v>
      </c>
      <c r="M9" s="226">
        <v>4.0048268023362654</v>
      </c>
      <c r="N9" s="226">
        <v>3.9077638600724369</v>
      </c>
      <c r="O9" s="226">
        <v>3.866972819916513</v>
      </c>
      <c r="P9" s="226">
        <v>3.48104168922334</v>
      </c>
      <c r="Q9" s="226">
        <v>3.4923861876850819</v>
      </c>
      <c r="R9" s="226">
        <v>3.2911269224402329</v>
      </c>
      <c r="S9" s="226">
        <v>3.4745357746065419</v>
      </c>
      <c r="T9" s="226">
        <v>3.28867873168991</v>
      </c>
      <c r="U9" s="226">
        <v>3.193863681784642</v>
      </c>
      <c r="V9" s="226">
        <v>2.7450826932653469</v>
      </c>
      <c r="W9" s="226">
        <v>3.0224357944669231</v>
      </c>
      <c r="DA9" s="174" t="s">
        <v>2602</v>
      </c>
    </row>
    <row r="10" spans="1:105" ht="12" customHeight="1" x14ac:dyDescent="0.3">
      <c r="A10" s="56" t="s">
        <v>96</v>
      </c>
      <c r="B10" s="262">
        <v>5.8205032459088626</v>
      </c>
      <c r="C10" s="262">
        <v>5.6541487367814911</v>
      </c>
      <c r="D10" s="262">
        <v>5.930478568855742</v>
      </c>
      <c r="E10" s="262">
        <v>7.1511208782551527</v>
      </c>
      <c r="F10" s="262">
        <v>7.5797258224403086</v>
      </c>
      <c r="G10" s="262">
        <v>8.2169432574762649</v>
      </c>
      <c r="H10" s="262">
        <v>8.1305050637044953</v>
      </c>
      <c r="I10" s="262">
        <v>7.9052990576136288</v>
      </c>
      <c r="J10" s="262">
        <v>7.4385237691025399</v>
      </c>
      <c r="K10" s="262">
        <v>6.4086339793928513</v>
      </c>
      <c r="L10" s="262">
        <v>7.1586020499235197</v>
      </c>
      <c r="M10" s="262">
        <v>7.3332400113697043</v>
      </c>
      <c r="N10" s="262">
        <v>7.1689998619197368</v>
      </c>
      <c r="O10" s="262">
        <v>7.2063105357181074</v>
      </c>
      <c r="P10" s="262">
        <v>6.2047355829042354</v>
      </c>
      <c r="Q10" s="262">
        <v>6.3558818025170769</v>
      </c>
      <c r="R10" s="262">
        <v>6.0327637710165121</v>
      </c>
      <c r="S10" s="262">
        <v>6.4782744999061102</v>
      </c>
      <c r="T10" s="262">
        <v>6.239898467491348</v>
      </c>
      <c r="U10" s="262">
        <v>5.9837478083150826</v>
      </c>
      <c r="V10" s="262">
        <v>5.3394904909460106</v>
      </c>
      <c r="W10" s="262">
        <v>5.8698943487104049</v>
      </c>
      <c r="DA10" s="68" t="s">
        <v>2603</v>
      </c>
    </row>
    <row r="11" spans="1:105" ht="12" customHeight="1" x14ac:dyDescent="0.3">
      <c r="A11" s="37" t="s">
        <v>160</v>
      </c>
      <c r="B11" s="228">
        <v>0.30206720733342812</v>
      </c>
      <c r="C11" s="228">
        <v>0.31871247405580838</v>
      </c>
      <c r="D11" s="228">
        <v>0.31581265202494802</v>
      </c>
      <c r="E11" s="228">
        <v>0.43905012927887921</v>
      </c>
      <c r="F11" s="228">
        <v>0.43320204379627508</v>
      </c>
      <c r="G11" s="228">
        <v>0.48039968928108218</v>
      </c>
      <c r="H11" s="228">
        <v>0.39692509568057499</v>
      </c>
      <c r="I11" s="228">
        <v>0.3556424796921665</v>
      </c>
      <c r="J11" s="228">
        <v>0.27635906873479249</v>
      </c>
      <c r="K11" s="228">
        <v>0.31767344549617649</v>
      </c>
      <c r="L11" s="228">
        <v>0.34419368442204518</v>
      </c>
      <c r="M11" s="228">
        <v>0.36470883059681342</v>
      </c>
      <c r="N11" s="228">
        <v>0.43477203231582667</v>
      </c>
      <c r="O11" s="228">
        <v>0.50712310241444702</v>
      </c>
      <c r="P11" s="228">
        <v>0.38571960769823499</v>
      </c>
      <c r="Q11" s="228">
        <v>0.43289550777570079</v>
      </c>
      <c r="R11" s="228">
        <v>0.38565093775722809</v>
      </c>
      <c r="S11" s="228">
        <v>0.39509662744958451</v>
      </c>
      <c r="T11" s="228">
        <v>0.39325222681383271</v>
      </c>
      <c r="U11" s="228">
        <v>0.38325091027553271</v>
      </c>
      <c r="V11" s="228">
        <v>0.34025469521368013</v>
      </c>
      <c r="W11" s="228">
        <v>0.32659733672363772</v>
      </c>
      <c r="DA11" s="69" t="s">
        <v>2604</v>
      </c>
    </row>
    <row r="12" spans="1:105" ht="12" customHeight="1" x14ac:dyDescent="0.3">
      <c r="A12" s="37" t="s">
        <v>162</v>
      </c>
      <c r="B12" s="228">
        <v>0.96236793050782965</v>
      </c>
      <c r="C12" s="228">
        <v>0.50763692393273341</v>
      </c>
      <c r="D12" s="228">
        <v>0.95808559868464838</v>
      </c>
      <c r="E12" s="228">
        <v>3.0028911641940561</v>
      </c>
      <c r="F12" s="228">
        <v>3.485750357812067</v>
      </c>
      <c r="G12" s="228">
        <v>3.7783707478287361</v>
      </c>
      <c r="H12" s="228">
        <v>3.4417821734661889</v>
      </c>
      <c r="I12" s="228">
        <v>3.3286811969380339</v>
      </c>
      <c r="J12" s="228">
        <v>2.7695908816184929</v>
      </c>
      <c r="K12" s="228">
        <v>2.6969231095387669</v>
      </c>
      <c r="L12" s="228">
        <v>3.5643440227017411</v>
      </c>
      <c r="M12" s="228">
        <v>3.4886393630115382</v>
      </c>
      <c r="N12" s="228">
        <v>3.3444052139897149</v>
      </c>
      <c r="O12" s="228">
        <v>3.519890881123537</v>
      </c>
      <c r="P12" s="228">
        <v>2.2024846636113931</v>
      </c>
      <c r="Q12" s="228">
        <v>2.5583484901249709</v>
      </c>
      <c r="R12" s="228">
        <v>2.4710800025757731</v>
      </c>
      <c r="S12" s="228">
        <v>2.9251871109001559</v>
      </c>
      <c r="T12" s="228">
        <v>3.0829364537702362</v>
      </c>
      <c r="U12" s="228">
        <v>2.7332706637529669</v>
      </c>
      <c r="V12" s="228">
        <v>2.8044791857225122</v>
      </c>
      <c r="W12" s="228">
        <v>3.2935907157813911</v>
      </c>
      <c r="DA12" s="69" t="s">
        <v>2605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2606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4.5532240603077853E-2</v>
      </c>
      <c r="M14" s="228">
        <v>5.2198472281270163E-2</v>
      </c>
      <c r="N14" s="228">
        <v>7.0969041433560101E-2</v>
      </c>
      <c r="O14" s="228">
        <v>9.3113541890205917E-2</v>
      </c>
      <c r="P14" s="228">
        <v>0.12819735031375229</v>
      </c>
      <c r="Q14" s="228">
        <v>0.17535562873801169</v>
      </c>
      <c r="R14" s="228">
        <v>0.21465474713754129</v>
      </c>
      <c r="S14" s="228">
        <v>0.24422726243048221</v>
      </c>
      <c r="T14" s="228">
        <v>0.2171878238011494</v>
      </c>
      <c r="U14" s="228">
        <v>0.23314643119546941</v>
      </c>
      <c r="V14" s="228">
        <v>0.21831621052653499</v>
      </c>
      <c r="W14" s="228">
        <v>0.12908418465874749</v>
      </c>
      <c r="DA14" s="69" t="s">
        <v>2607</v>
      </c>
    </row>
    <row r="15" spans="1:105" ht="12" customHeight="1" x14ac:dyDescent="0.3">
      <c r="A15" s="37" t="s">
        <v>38</v>
      </c>
      <c r="B15" s="228">
        <v>4.5560681080676053</v>
      </c>
      <c r="C15" s="228">
        <v>4.827799338792949</v>
      </c>
      <c r="D15" s="228">
        <v>4.6565803181461458</v>
      </c>
      <c r="E15" s="228">
        <v>3.709179584782218</v>
      </c>
      <c r="F15" s="228">
        <v>3.6607734208319669</v>
      </c>
      <c r="G15" s="228">
        <v>3.958172820366447</v>
      </c>
      <c r="H15" s="228">
        <v>4.2917977945577306</v>
      </c>
      <c r="I15" s="228">
        <v>4.2209753809834281</v>
      </c>
      <c r="J15" s="228">
        <v>4.3925738187492547</v>
      </c>
      <c r="K15" s="228">
        <v>3.394037424357907</v>
      </c>
      <c r="L15" s="228">
        <v>3.204532102196656</v>
      </c>
      <c r="M15" s="228">
        <v>3.4276933454800829</v>
      </c>
      <c r="N15" s="228">
        <v>3.3188535741806349</v>
      </c>
      <c r="O15" s="228">
        <v>3.0861830102899162</v>
      </c>
      <c r="P15" s="228">
        <v>3.4883339612808539</v>
      </c>
      <c r="Q15" s="228">
        <v>3.189282175878394</v>
      </c>
      <c r="R15" s="228">
        <v>2.9613780835459691</v>
      </c>
      <c r="S15" s="228">
        <v>2.9137634991258881</v>
      </c>
      <c r="T15" s="228">
        <v>2.5465219631061302</v>
      </c>
      <c r="U15" s="228">
        <v>2.634079803091113</v>
      </c>
      <c r="V15" s="228">
        <v>1.976440399483284</v>
      </c>
      <c r="W15" s="228">
        <v>2.1206221115466288</v>
      </c>
      <c r="DA15" s="69" t="s">
        <v>2608</v>
      </c>
    </row>
    <row r="16" spans="1:105" ht="12" customHeight="1" x14ac:dyDescent="0.3">
      <c r="A16" s="57" t="s">
        <v>2557</v>
      </c>
      <c r="B16" s="263">
        <f t="shared" ref="B16:W16" si="0">B17+B23</f>
        <v>27.984331212312195</v>
      </c>
      <c r="C16" s="263">
        <f t="shared" si="0"/>
        <v>26.960888188433941</v>
      </c>
      <c r="D16" s="263">
        <f t="shared" si="0"/>
        <v>28.058950731786684</v>
      </c>
      <c r="E16" s="263">
        <f t="shared" si="0"/>
        <v>34.587352266853557</v>
      </c>
      <c r="F16" s="263">
        <f t="shared" si="0"/>
        <v>36.750489569716692</v>
      </c>
      <c r="G16" s="263">
        <f t="shared" si="0"/>
        <v>39.676809835626969</v>
      </c>
      <c r="H16" s="263">
        <f t="shared" si="0"/>
        <v>39.222611517262131</v>
      </c>
      <c r="I16" s="263">
        <f t="shared" si="0"/>
        <v>38.21667154155142</v>
      </c>
      <c r="J16" s="263">
        <f t="shared" si="0"/>
        <v>36.104109758490239</v>
      </c>
      <c r="K16" s="263">
        <f t="shared" si="0"/>
        <v>31.098846589587001</v>
      </c>
      <c r="L16" s="263">
        <f t="shared" si="0"/>
        <v>34.649624185126036</v>
      </c>
      <c r="M16" s="263">
        <f t="shared" si="0"/>
        <v>35.47399396542572</v>
      </c>
      <c r="N16" s="263">
        <f t="shared" si="0"/>
        <v>34.63956048169338</v>
      </c>
      <c r="O16" s="263">
        <f t="shared" si="0"/>
        <v>34.771445864141569</v>
      </c>
      <c r="P16" s="263">
        <f t="shared" si="0"/>
        <v>29.774427213568728</v>
      </c>
      <c r="Q16" s="263">
        <f t="shared" si="0"/>
        <v>30.384396848438421</v>
      </c>
      <c r="R16" s="263">
        <f t="shared" si="0"/>
        <v>28.704282910163798</v>
      </c>
      <c r="S16" s="263">
        <f t="shared" si="0"/>
        <v>30.785290639800429</v>
      </c>
      <c r="T16" s="263">
        <f t="shared" si="0"/>
        <v>29.715155941747732</v>
      </c>
      <c r="U16" s="263">
        <f t="shared" si="0"/>
        <v>28.42155619215772</v>
      </c>
      <c r="V16" s="263">
        <f t="shared" si="0"/>
        <v>25.331460796846123</v>
      </c>
      <c r="W16" s="263">
        <f t="shared" si="0"/>
        <v>28.174464965630442</v>
      </c>
      <c r="DA16" s="70"/>
    </row>
    <row r="17" spans="1:105" ht="12" customHeight="1" x14ac:dyDescent="0.3">
      <c r="A17" s="169" t="s">
        <v>2558</v>
      </c>
      <c r="B17" s="353">
        <v>6.845797343780105</v>
      </c>
      <c r="C17" s="353">
        <v>5.0420337783645639</v>
      </c>
      <c r="D17" s="353">
        <v>8.6436916343240426</v>
      </c>
      <c r="E17" s="353">
        <v>17.748213559987249</v>
      </c>
      <c r="F17" s="353">
        <v>19.70627470859047</v>
      </c>
      <c r="G17" s="353">
        <v>22.405212111595109</v>
      </c>
      <c r="H17" s="353">
        <v>20.19568983822645</v>
      </c>
      <c r="I17" s="353">
        <v>18.889009334190231</v>
      </c>
      <c r="J17" s="353">
        <v>15.01843049104906</v>
      </c>
      <c r="K17" s="353">
        <v>14.96108017929091</v>
      </c>
      <c r="L17" s="353">
        <v>19.292690477103239</v>
      </c>
      <c r="M17" s="353">
        <v>19.006388569560009</v>
      </c>
      <c r="N17" s="353">
        <v>18.6557880232168</v>
      </c>
      <c r="O17" s="353">
        <v>19.890833009553042</v>
      </c>
      <c r="P17" s="353">
        <v>12.856004123704039</v>
      </c>
      <c r="Q17" s="353">
        <v>14.872695850140889</v>
      </c>
      <c r="R17" s="353">
        <v>14.19991804700164</v>
      </c>
      <c r="S17" s="353">
        <v>16.494116300176572</v>
      </c>
      <c r="T17" s="353">
        <v>17.198083449156361</v>
      </c>
      <c r="U17" s="353">
        <v>15.450499781620829</v>
      </c>
      <c r="V17" s="353">
        <v>15.59341151299896</v>
      </c>
      <c r="W17" s="353">
        <v>17.805906559615501</v>
      </c>
      <c r="DA17" s="170" t="s">
        <v>2609</v>
      </c>
    </row>
    <row r="18" spans="1:105" ht="12" customHeight="1" x14ac:dyDescent="0.3">
      <c r="A18" s="59" t="s">
        <v>30</v>
      </c>
      <c r="B18" s="232">
        <v>0.92286473236042132</v>
      </c>
      <c r="C18" s="232">
        <v>1.240664818893203</v>
      </c>
      <c r="D18" s="232">
        <v>1.9530043334030061</v>
      </c>
      <c r="E18" s="232">
        <v>1.024932497691049</v>
      </c>
      <c r="F18" s="232">
        <v>0.56353911002393497</v>
      </c>
      <c r="G18" s="232">
        <v>2.6836433834429338</v>
      </c>
      <c r="H18" s="232">
        <v>2.0790751874956581</v>
      </c>
      <c r="I18" s="232">
        <v>1.2612936950771689</v>
      </c>
      <c r="J18" s="232">
        <v>0</v>
      </c>
      <c r="K18" s="232">
        <v>0.21100512389424431</v>
      </c>
      <c r="L18" s="232">
        <v>0</v>
      </c>
      <c r="M18" s="232">
        <v>0.15823065730758121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2610</v>
      </c>
    </row>
    <row r="19" spans="1:105" ht="12" customHeight="1" x14ac:dyDescent="0.3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2611</v>
      </c>
    </row>
    <row r="20" spans="1:105" ht="12" customHeight="1" x14ac:dyDescent="0.3">
      <c r="A20" s="59" t="s">
        <v>160</v>
      </c>
      <c r="B20" s="232">
        <v>1.4412248186782219</v>
      </c>
      <c r="C20" s="232">
        <v>1.488028331444466</v>
      </c>
      <c r="D20" s="232">
        <v>1.354094937552583</v>
      </c>
      <c r="E20" s="232">
        <v>2.0497439833698938</v>
      </c>
      <c r="F20" s="232">
        <v>2.0741403727891639</v>
      </c>
      <c r="G20" s="232">
        <v>2.1556784349531499</v>
      </c>
      <c r="H20" s="232">
        <v>1.8095947756610109</v>
      </c>
      <c r="I20" s="232">
        <v>1.6746483840401609</v>
      </c>
      <c r="J20" s="232">
        <v>1.3642241881479049</v>
      </c>
      <c r="K20" s="232">
        <v>1.5532852168643361</v>
      </c>
      <c r="L20" s="232">
        <v>1.696236005326482</v>
      </c>
      <c r="M20" s="232">
        <v>1.801848475405506</v>
      </c>
      <c r="N20" s="232">
        <v>2.153259109103058</v>
      </c>
      <c r="O20" s="232">
        <v>2.51452544577988</v>
      </c>
      <c r="P20" s="232">
        <v>1.923787236634062</v>
      </c>
      <c r="Q20" s="232">
        <v>2.1651752573142602</v>
      </c>
      <c r="R20" s="232">
        <v>1.942418238492573</v>
      </c>
      <c r="S20" s="232">
        <v>1.992784968336194</v>
      </c>
      <c r="T20" s="232">
        <v>1.9877878382452501</v>
      </c>
      <c r="U20" s="232">
        <v>1.940765717888842</v>
      </c>
      <c r="V20" s="232">
        <v>1.723994475610874</v>
      </c>
      <c r="W20" s="232">
        <v>1.642143967503414</v>
      </c>
      <c r="DA20" s="71" t="s">
        <v>2612</v>
      </c>
    </row>
    <row r="21" spans="1:105" ht="12" customHeight="1" x14ac:dyDescent="0.3">
      <c r="A21" s="59" t="s">
        <v>70</v>
      </c>
      <c r="B21" s="232">
        <v>0</v>
      </c>
      <c r="C21" s="232">
        <v>0</v>
      </c>
      <c r="D21" s="232">
        <v>1.327019177992186</v>
      </c>
      <c r="E21" s="232">
        <v>0.98996935666568653</v>
      </c>
      <c r="F21" s="232">
        <v>0.7787044748502151</v>
      </c>
      <c r="G21" s="232">
        <v>1.017335490516279</v>
      </c>
      <c r="H21" s="232">
        <v>0.99154738994619895</v>
      </c>
      <c r="I21" s="232">
        <v>0.65429953723848111</v>
      </c>
      <c r="J21" s="232">
        <v>0.30971913045089589</v>
      </c>
      <c r="K21" s="232">
        <v>0.32576574831242872</v>
      </c>
      <c r="L21" s="232">
        <v>0.45146440579833241</v>
      </c>
      <c r="M21" s="232">
        <v>0.22335350086467709</v>
      </c>
      <c r="N21" s="232">
        <v>0.33558883896913883</v>
      </c>
      <c r="O21" s="232">
        <v>0.34115284186196893</v>
      </c>
      <c r="P21" s="232">
        <v>0.21029945053115809</v>
      </c>
      <c r="Q21" s="232">
        <v>0.21805310626866869</v>
      </c>
      <c r="R21" s="232">
        <v>0.1093705399072471</v>
      </c>
      <c r="S21" s="232">
        <v>0.1005846754930798</v>
      </c>
      <c r="T21" s="232">
        <v>0</v>
      </c>
      <c r="U21" s="232">
        <v>0</v>
      </c>
      <c r="V21" s="232">
        <v>0</v>
      </c>
      <c r="W21" s="232">
        <v>0</v>
      </c>
      <c r="DA21" s="71" t="s">
        <v>2613</v>
      </c>
    </row>
    <row r="22" spans="1:105" ht="12" customHeight="1" x14ac:dyDescent="0.3">
      <c r="A22" s="59" t="s">
        <v>162</v>
      </c>
      <c r="B22" s="232">
        <v>4.4817077927414619</v>
      </c>
      <c r="C22" s="232">
        <v>2.3133406280268951</v>
      </c>
      <c r="D22" s="232">
        <v>4.0095731853762677</v>
      </c>
      <c r="E22" s="232">
        <v>13.683567722260619</v>
      </c>
      <c r="F22" s="232">
        <v>16.28989075092716</v>
      </c>
      <c r="G22" s="232">
        <v>16.548554802682741</v>
      </c>
      <c r="H22" s="232">
        <v>15.315472485123591</v>
      </c>
      <c r="I22" s="232">
        <v>15.298767717834419</v>
      </c>
      <c r="J22" s="232">
        <v>13.344487172450259</v>
      </c>
      <c r="K22" s="232">
        <v>12.871024090219899</v>
      </c>
      <c r="L22" s="232">
        <v>17.14499006597843</v>
      </c>
      <c r="M22" s="232">
        <v>16.82295593598225</v>
      </c>
      <c r="N22" s="232">
        <v>16.166940075144598</v>
      </c>
      <c r="O22" s="232">
        <v>17.035154721911191</v>
      </c>
      <c r="P22" s="232">
        <v>10.721917436538821</v>
      </c>
      <c r="Q22" s="232">
        <v>12.48946748655796</v>
      </c>
      <c r="R22" s="232">
        <v>12.148129268601821</v>
      </c>
      <c r="S22" s="232">
        <v>14.4007466563473</v>
      </c>
      <c r="T22" s="232">
        <v>15.21029561091111</v>
      </c>
      <c r="U22" s="232">
        <v>13.50973406373198</v>
      </c>
      <c r="V22" s="232">
        <v>13.869417037388089</v>
      </c>
      <c r="W22" s="232">
        <v>16.163762592112089</v>
      </c>
      <c r="DA22" s="71" t="s">
        <v>2614</v>
      </c>
    </row>
    <row r="23" spans="1:105" ht="12" customHeight="1" x14ac:dyDescent="0.3">
      <c r="A23" s="60" t="s">
        <v>2565</v>
      </c>
      <c r="B23" s="331">
        <v>21.13853386853209</v>
      </c>
      <c r="C23" s="331">
        <v>21.918854410069379</v>
      </c>
      <c r="D23" s="331">
        <v>19.415259097462641</v>
      </c>
      <c r="E23" s="331">
        <v>16.839138706866311</v>
      </c>
      <c r="F23" s="331">
        <v>17.044214861126221</v>
      </c>
      <c r="G23" s="331">
        <v>17.27159772403186</v>
      </c>
      <c r="H23" s="331">
        <v>19.026921679035681</v>
      </c>
      <c r="I23" s="331">
        <v>19.32766220736119</v>
      </c>
      <c r="J23" s="331">
        <v>21.085679267441179</v>
      </c>
      <c r="K23" s="331">
        <v>16.137766410296091</v>
      </c>
      <c r="L23" s="331">
        <v>15.356933708022799</v>
      </c>
      <c r="M23" s="331">
        <v>16.467605395865711</v>
      </c>
      <c r="N23" s="331">
        <v>15.983772458476579</v>
      </c>
      <c r="O23" s="331">
        <v>14.880612854588531</v>
      </c>
      <c r="P23" s="331">
        <v>16.918423089864689</v>
      </c>
      <c r="Q23" s="331">
        <v>15.511700998297529</v>
      </c>
      <c r="R23" s="331">
        <v>14.504364863162159</v>
      </c>
      <c r="S23" s="331">
        <v>14.29117433962386</v>
      </c>
      <c r="T23" s="331">
        <v>12.517072492591369</v>
      </c>
      <c r="U23" s="331">
        <v>12.971056410536891</v>
      </c>
      <c r="V23" s="331">
        <v>9.7380492838471611</v>
      </c>
      <c r="W23" s="331">
        <v>10.368558406014939</v>
      </c>
      <c r="DA23" s="72" t="s">
        <v>2615</v>
      </c>
    </row>
    <row r="24" spans="1:105" ht="12" customHeight="1" x14ac:dyDescent="0.3">
      <c r="A24" s="40" t="s">
        <v>2567</v>
      </c>
      <c r="B24" s="263">
        <f t="shared" ref="B24:W24" si="1">B25+B26</f>
        <v>10.266800218682175</v>
      </c>
      <c r="C24" s="263">
        <f t="shared" si="1"/>
        <v>9.2090426998220121</v>
      </c>
      <c r="D24" s="263">
        <f t="shared" si="1"/>
        <v>10.562093430365849</v>
      </c>
      <c r="E24" s="263">
        <f t="shared" si="1"/>
        <v>14.386559798373522</v>
      </c>
      <c r="F24" s="263">
        <f t="shared" si="1"/>
        <v>15.360098094676975</v>
      </c>
      <c r="G24" s="263">
        <f t="shared" si="1"/>
        <v>16.71671074146353</v>
      </c>
      <c r="H24" s="263">
        <f t="shared" si="1"/>
        <v>16.346939396331507</v>
      </c>
      <c r="I24" s="263">
        <f t="shared" si="1"/>
        <v>15.839140158188396</v>
      </c>
      <c r="J24" s="263">
        <f t="shared" si="1"/>
        <v>14.589597644750036</v>
      </c>
      <c r="K24" s="263">
        <f t="shared" si="1"/>
        <v>12.828089355374519</v>
      </c>
      <c r="L24" s="263">
        <f t="shared" si="1"/>
        <v>14.530881476931562</v>
      </c>
      <c r="M24" s="263">
        <f t="shared" si="1"/>
        <v>14.817828089881832</v>
      </c>
      <c r="N24" s="263">
        <f t="shared" si="1"/>
        <v>14.469876689935234</v>
      </c>
      <c r="O24" s="263">
        <f t="shared" si="1"/>
        <v>14.610356512760371</v>
      </c>
      <c r="P24" s="263">
        <f t="shared" si="1"/>
        <v>12.083358831000838</v>
      </c>
      <c r="Q24" s="263">
        <f t="shared" si="1"/>
        <v>12.543256485958535</v>
      </c>
      <c r="R24" s="263">
        <f t="shared" si="1"/>
        <v>11.867641395032589</v>
      </c>
      <c r="S24" s="263">
        <f t="shared" si="1"/>
        <v>12.84990863433665</v>
      </c>
      <c r="T24" s="263">
        <f t="shared" si="1"/>
        <v>12.497182992880253</v>
      </c>
      <c r="U24" s="263">
        <f t="shared" si="1"/>
        <v>11.88362529146</v>
      </c>
      <c r="V24" s="263">
        <f t="shared" si="1"/>
        <v>10.710436345321218</v>
      </c>
      <c r="W24" s="263">
        <f t="shared" si="1"/>
        <v>11.932036459559146</v>
      </c>
      <c r="DA24" s="70"/>
    </row>
    <row r="25" spans="1:105" ht="12" customHeight="1" x14ac:dyDescent="0.3">
      <c r="A25" s="169" t="s">
        <v>2568</v>
      </c>
      <c r="B25" s="354">
        <v>6.4560490506709094</v>
      </c>
      <c r="C25" s="354">
        <v>5.521057973257915</v>
      </c>
      <c r="D25" s="354">
        <v>6.7277808493780098</v>
      </c>
      <c r="E25" s="354">
        <v>9.9259346212627353</v>
      </c>
      <c r="F25" s="354">
        <v>10.677692989107509</v>
      </c>
      <c r="G25" s="354">
        <v>11.68606353213085</v>
      </c>
      <c r="H25" s="354">
        <v>11.28116971358449</v>
      </c>
      <c r="I25" s="354">
        <v>10.88708664944676</v>
      </c>
      <c r="J25" s="354">
        <v>9.8294935958183967</v>
      </c>
      <c r="K25" s="354">
        <v>8.8002110143207339</v>
      </c>
      <c r="L25" s="354">
        <v>10.17456111378138</v>
      </c>
      <c r="M25" s="354">
        <v>10.31733012669237</v>
      </c>
      <c r="N25" s="354">
        <v>10.078454997835619</v>
      </c>
      <c r="O25" s="354">
        <v>10.26477450417242</v>
      </c>
      <c r="P25" s="354">
        <v>8.1714740466231319</v>
      </c>
      <c r="Q25" s="354">
        <v>8.6186231122558947</v>
      </c>
      <c r="R25" s="354">
        <v>8.1691768316213356</v>
      </c>
      <c r="S25" s="354">
        <v>8.9453349914706095</v>
      </c>
      <c r="T25" s="354">
        <v>8.8014696289662915</v>
      </c>
      <c r="U25" s="354">
        <v>8.2944620881495972</v>
      </c>
      <c r="V25" s="354">
        <v>7.6255990528269839</v>
      </c>
      <c r="W25" s="354">
        <v>8.5355185055407237</v>
      </c>
      <c r="DA25" s="170" t="s">
        <v>2616</v>
      </c>
    </row>
    <row r="26" spans="1:105" ht="12" customHeight="1" x14ac:dyDescent="0.3">
      <c r="A26" s="61" t="s">
        <v>2570</v>
      </c>
      <c r="B26" s="265">
        <v>3.810751168011266</v>
      </c>
      <c r="C26" s="265">
        <v>3.687984726564097</v>
      </c>
      <c r="D26" s="265">
        <v>3.8343125809878389</v>
      </c>
      <c r="E26" s="265">
        <v>4.4606251771107877</v>
      </c>
      <c r="F26" s="265">
        <v>4.6824051055694653</v>
      </c>
      <c r="G26" s="265">
        <v>5.0306472093326802</v>
      </c>
      <c r="H26" s="265">
        <v>5.0657696827470184</v>
      </c>
      <c r="I26" s="265">
        <v>4.9520535087416357</v>
      </c>
      <c r="J26" s="265">
        <v>4.7601040489316393</v>
      </c>
      <c r="K26" s="265">
        <v>4.0278783410537864</v>
      </c>
      <c r="L26" s="265">
        <v>4.3563203631501821</v>
      </c>
      <c r="M26" s="265">
        <v>4.5004979631894626</v>
      </c>
      <c r="N26" s="265">
        <v>4.3914216920996143</v>
      </c>
      <c r="O26" s="265">
        <v>4.3455820085879502</v>
      </c>
      <c r="P26" s="265">
        <v>3.911884784377706</v>
      </c>
      <c r="Q26" s="265">
        <v>3.92463337370264</v>
      </c>
      <c r="R26" s="265">
        <v>3.6984645634112541</v>
      </c>
      <c r="S26" s="265">
        <v>3.9045736428660409</v>
      </c>
      <c r="T26" s="265">
        <v>3.6957133639139612</v>
      </c>
      <c r="U26" s="265">
        <v>3.5891632033104028</v>
      </c>
      <c r="V26" s="265">
        <v>3.084837292494234</v>
      </c>
      <c r="W26" s="265">
        <v>3.3965179540184232</v>
      </c>
      <c r="DA26" s="74" t="s">
        <v>2617</v>
      </c>
    </row>
    <row r="27" spans="1:105" ht="12" customHeight="1" x14ac:dyDescent="0.3">
      <c r="A27" s="203" t="s">
        <v>2572</v>
      </c>
      <c r="B27" s="263">
        <f t="shared" ref="B27:W27" si="2">B28+B34</f>
        <v>34.266528015076162</v>
      </c>
      <c r="C27" s="263">
        <f t="shared" si="2"/>
        <v>33.013332475633398</v>
      </c>
      <c r="D27" s="263">
        <f t="shared" si="2"/>
        <v>34.357898855249005</v>
      </c>
      <c r="E27" s="263">
        <f t="shared" si="2"/>
        <v>42.351859918596205</v>
      </c>
      <c r="F27" s="263">
        <f t="shared" si="2"/>
        <v>45.00059947312247</v>
      </c>
      <c r="G27" s="263">
        <f t="shared" si="2"/>
        <v>48.583848778318739</v>
      </c>
      <c r="H27" s="263">
        <f t="shared" si="2"/>
        <v>48.02768757215771</v>
      </c>
      <c r="I27" s="263">
        <f t="shared" si="2"/>
        <v>46.795924336593579</v>
      </c>
      <c r="J27" s="263">
        <f t="shared" si="2"/>
        <v>44.209113989988033</v>
      </c>
      <c r="K27" s="263">
        <f t="shared" si="2"/>
        <v>38.080220313779989</v>
      </c>
      <c r="L27" s="263">
        <f t="shared" si="2"/>
        <v>42.428111247093113</v>
      </c>
      <c r="M27" s="263">
        <f t="shared" si="2"/>
        <v>43.437543631133536</v>
      </c>
      <c r="N27" s="263">
        <f t="shared" si="2"/>
        <v>42.415788344930661</v>
      </c>
      <c r="O27" s="263">
        <f t="shared" si="2"/>
        <v>42.577280649969268</v>
      </c>
      <c r="P27" s="263">
        <f t="shared" si="2"/>
        <v>36.458482302329045</v>
      </c>
      <c r="Q27" s="263">
        <f t="shared" si="2"/>
        <v>37.205383896047039</v>
      </c>
      <c r="R27" s="263">
        <f t="shared" si="2"/>
        <v>35.14810152264954</v>
      </c>
      <c r="S27" s="263">
        <f t="shared" si="2"/>
        <v>37.69627425281687</v>
      </c>
      <c r="T27" s="263">
        <f t="shared" si="2"/>
        <v>36.385905234793142</v>
      </c>
      <c r="U27" s="263">
        <f t="shared" si="2"/>
        <v>34.801905541417625</v>
      </c>
      <c r="V27" s="263">
        <f t="shared" si="2"/>
        <v>31.01811526144423</v>
      </c>
      <c r="W27" s="263">
        <f t="shared" si="2"/>
        <v>34.499344855874007</v>
      </c>
      <c r="DA27" s="70"/>
    </row>
    <row r="28" spans="1:105" ht="12" customHeight="1" x14ac:dyDescent="0.3">
      <c r="A28" s="169" t="s">
        <v>2573</v>
      </c>
      <c r="B28" s="353">
        <v>8.3826089923838047</v>
      </c>
      <c r="C28" s="353">
        <v>6.1739189122831384</v>
      </c>
      <c r="D28" s="353">
        <v>10.584112205294741</v>
      </c>
      <c r="E28" s="353">
        <v>21.732506399984381</v>
      </c>
      <c r="F28" s="353">
        <v>24.130132296233221</v>
      </c>
      <c r="G28" s="353">
        <v>27.434953606034821</v>
      </c>
      <c r="H28" s="353">
        <v>24.729416128440551</v>
      </c>
      <c r="I28" s="353">
        <v>23.129399184722729</v>
      </c>
      <c r="J28" s="353">
        <v>18.389914886998842</v>
      </c>
      <c r="K28" s="353">
        <v>18.319690015458249</v>
      </c>
      <c r="L28" s="353">
        <v>23.623702625024379</v>
      </c>
      <c r="M28" s="353">
        <v>23.273128860685731</v>
      </c>
      <c r="N28" s="353">
        <v>22.84382206924505</v>
      </c>
      <c r="O28" s="353">
        <v>24.356122052513921</v>
      </c>
      <c r="P28" s="353">
        <v>15.742045865760041</v>
      </c>
      <c r="Q28" s="353">
        <v>18.21146430629496</v>
      </c>
      <c r="R28" s="353">
        <v>17.387654751430571</v>
      </c>
      <c r="S28" s="353">
        <v>20.19687710225703</v>
      </c>
      <c r="T28" s="353">
        <v>21.058877692844518</v>
      </c>
      <c r="U28" s="353">
        <v>18.918979324433671</v>
      </c>
      <c r="V28" s="353">
        <v>19.093973281223221</v>
      </c>
      <c r="W28" s="353">
        <v>21.803150889325099</v>
      </c>
      <c r="DA28" s="170" t="s">
        <v>2618</v>
      </c>
    </row>
    <row r="29" spans="1:105" ht="12" customHeight="1" x14ac:dyDescent="0.3">
      <c r="A29" s="59" t="s">
        <v>30</v>
      </c>
      <c r="B29" s="232">
        <v>1.130038447788271</v>
      </c>
      <c r="C29" s="232">
        <v>1.519181410889636</v>
      </c>
      <c r="D29" s="232">
        <v>2.391433877636334</v>
      </c>
      <c r="E29" s="232">
        <v>1.2550193849278151</v>
      </c>
      <c r="F29" s="232">
        <v>0.69004788982522658</v>
      </c>
      <c r="G29" s="232">
        <v>3.2860939389097159</v>
      </c>
      <c r="H29" s="232">
        <v>2.5458063520354992</v>
      </c>
      <c r="I29" s="232">
        <v>1.5444412592781669</v>
      </c>
      <c r="J29" s="232">
        <v>0</v>
      </c>
      <c r="K29" s="232">
        <v>0.25837362109499301</v>
      </c>
      <c r="L29" s="232">
        <v>0</v>
      </c>
      <c r="M29" s="232">
        <v>0.19375182527458931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2619</v>
      </c>
    </row>
    <row r="30" spans="1:105" ht="12" customHeight="1" x14ac:dyDescent="0.3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2620</v>
      </c>
    </row>
    <row r="31" spans="1:105" ht="12" customHeight="1" x14ac:dyDescent="0.3">
      <c r="A31" s="59" t="s">
        <v>160</v>
      </c>
      <c r="B31" s="232">
        <v>1.764765084095782</v>
      </c>
      <c r="C31" s="232">
        <v>1.822075507891183</v>
      </c>
      <c r="D31" s="232">
        <v>1.658075433737856</v>
      </c>
      <c r="E31" s="232">
        <v>2.5098905918815029</v>
      </c>
      <c r="F31" s="232">
        <v>2.5397637217826499</v>
      </c>
      <c r="G31" s="232">
        <v>2.6396062468814092</v>
      </c>
      <c r="H31" s="232">
        <v>2.2158303375440949</v>
      </c>
      <c r="I31" s="232">
        <v>2.0505898580083599</v>
      </c>
      <c r="J31" s="232">
        <v>1.6704785977321279</v>
      </c>
      <c r="K31" s="232">
        <v>1.901981898201228</v>
      </c>
      <c r="L31" s="232">
        <v>2.0770236799916111</v>
      </c>
      <c r="M31" s="232">
        <v>2.2063450719251101</v>
      </c>
      <c r="N31" s="232">
        <v>2.6366438070649698</v>
      </c>
      <c r="O31" s="232">
        <v>3.0790107499345489</v>
      </c>
      <c r="P31" s="232">
        <v>2.3556578407764022</v>
      </c>
      <c r="Q31" s="232">
        <v>2.6512350089562369</v>
      </c>
      <c r="R31" s="232">
        <v>2.378471312439884</v>
      </c>
      <c r="S31" s="232">
        <v>2.4401448591871771</v>
      </c>
      <c r="T31" s="232">
        <v>2.4340259243819391</v>
      </c>
      <c r="U31" s="232">
        <v>2.376447817823073</v>
      </c>
      <c r="V31" s="232">
        <v>2.1110136436051521</v>
      </c>
      <c r="W31" s="232">
        <v>2.0107885316368339</v>
      </c>
      <c r="DA31" s="71" t="s">
        <v>2621</v>
      </c>
    </row>
    <row r="32" spans="1:105" ht="12" customHeight="1" x14ac:dyDescent="0.3">
      <c r="A32" s="59" t="s">
        <v>70</v>
      </c>
      <c r="B32" s="232">
        <v>0</v>
      </c>
      <c r="C32" s="232">
        <v>0</v>
      </c>
      <c r="D32" s="232">
        <v>1.6249214424394109</v>
      </c>
      <c r="E32" s="232">
        <v>1.2122073755090039</v>
      </c>
      <c r="F32" s="232">
        <v>0.95351568349005911</v>
      </c>
      <c r="G32" s="232">
        <v>1.245716927162791</v>
      </c>
      <c r="H32" s="232">
        <v>1.214139661158611</v>
      </c>
      <c r="I32" s="232">
        <v>0.80118310682262983</v>
      </c>
      <c r="J32" s="232">
        <v>0.37924791483783171</v>
      </c>
      <c r="K32" s="232">
        <v>0.39889683466828002</v>
      </c>
      <c r="L32" s="232">
        <v>0.55281355812040711</v>
      </c>
      <c r="M32" s="232">
        <v>0.27349408269144132</v>
      </c>
      <c r="N32" s="232">
        <v>0.41092510894180262</v>
      </c>
      <c r="O32" s="232">
        <v>0.41773817370853339</v>
      </c>
      <c r="P32" s="232">
        <v>0.25750953126264259</v>
      </c>
      <c r="Q32" s="232">
        <v>0.26700380359428832</v>
      </c>
      <c r="R32" s="232">
        <v>0.13392311009050659</v>
      </c>
      <c r="S32" s="232">
        <v>0.12316490876703649</v>
      </c>
      <c r="T32" s="232">
        <v>0</v>
      </c>
      <c r="U32" s="232">
        <v>0</v>
      </c>
      <c r="V32" s="232">
        <v>0</v>
      </c>
      <c r="W32" s="232">
        <v>0</v>
      </c>
      <c r="DA32" s="71" t="s">
        <v>2622</v>
      </c>
    </row>
    <row r="33" spans="1:105" ht="12" customHeight="1" x14ac:dyDescent="0.3">
      <c r="A33" s="59" t="s">
        <v>162</v>
      </c>
      <c r="B33" s="232">
        <v>5.4878054604997519</v>
      </c>
      <c r="C33" s="232">
        <v>2.8326619935023198</v>
      </c>
      <c r="D33" s="232">
        <v>4.909681451481144</v>
      </c>
      <c r="E33" s="232">
        <v>16.755389047666061</v>
      </c>
      <c r="F33" s="232">
        <v>19.946805001135289</v>
      </c>
      <c r="G33" s="232">
        <v>20.26353649308091</v>
      </c>
      <c r="H33" s="232">
        <v>18.75363977770235</v>
      </c>
      <c r="I33" s="232">
        <v>18.733184960613571</v>
      </c>
      <c r="J33" s="232">
        <v>16.34018837442888</v>
      </c>
      <c r="K33" s="232">
        <v>15.76043766149375</v>
      </c>
      <c r="L33" s="232">
        <v>20.993865386912361</v>
      </c>
      <c r="M33" s="232">
        <v>20.599537880794589</v>
      </c>
      <c r="N33" s="232">
        <v>19.796253153238279</v>
      </c>
      <c r="O33" s="232">
        <v>20.859373128870839</v>
      </c>
      <c r="P33" s="232">
        <v>13.128878493721</v>
      </c>
      <c r="Q33" s="232">
        <v>15.293225493744441</v>
      </c>
      <c r="R33" s="232">
        <v>14.875260328900181</v>
      </c>
      <c r="S33" s="232">
        <v>17.633567334302821</v>
      </c>
      <c r="T33" s="232">
        <v>18.62485176846258</v>
      </c>
      <c r="U33" s="232">
        <v>16.542531506610601</v>
      </c>
      <c r="V33" s="232">
        <v>16.98295963761807</v>
      </c>
      <c r="W33" s="232">
        <v>19.792362357688258</v>
      </c>
      <c r="DA33" s="71" t="s">
        <v>2623</v>
      </c>
    </row>
    <row r="34" spans="1:105" ht="12" customHeight="1" x14ac:dyDescent="0.3">
      <c r="A34" s="60" t="s">
        <v>2580</v>
      </c>
      <c r="B34" s="331">
        <v>25.883919022692361</v>
      </c>
      <c r="C34" s="331">
        <v>26.839413563350259</v>
      </c>
      <c r="D34" s="331">
        <v>23.77378664995426</v>
      </c>
      <c r="E34" s="331">
        <v>20.61935351861182</v>
      </c>
      <c r="F34" s="331">
        <v>20.87046717688925</v>
      </c>
      <c r="G34" s="331">
        <v>21.148895172283918</v>
      </c>
      <c r="H34" s="331">
        <v>23.298271443717159</v>
      </c>
      <c r="I34" s="331">
        <v>23.66652515187085</v>
      </c>
      <c r="J34" s="331">
        <v>25.819199102989192</v>
      </c>
      <c r="K34" s="331">
        <v>19.76053029832174</v>
      </c>
      <c r="L34" s="331">
        <v>18.804408622068738</v>
      </c>
      <c r="M34" s="331">
        <v>20.164414770447809</v>
      </c>
      <c r="N34" s="331">
        <v>19.571966275685611</v>
      </c>
      <c r="O34" s="331">
        <v>18.22115859745535</v>
      </c>
      <c r="P34" s="331">
        <v>20.716436436569001</v>
      </c>
      <c r="Q34" s="331">
        <v>18.993919589752078</v>
      </c>
      <c r="R34" s="331">
        <v>17.76044677121897</v>
      </c>
      <c r="S34" s="331">
        <v>17.49939715055984</v>
      </c>
      <c r="T34" s="331">
        <v>15.32702754194862</v>
      </c>
      <c r="U34" s="331">
        <v>15.88292621698395</v>
      </c>
      <c r="V34" s="331">
        <v>11.924141980221011</v>
      </c>
      <c r="W34" s="331">
        <v>12.696193966548909</v>
      </c>
      <c r="DA34" s="72" t="s">
        <v>2624</v>
      </c>
    </row>
    <row r="35" spans="1:105" ht="12" customHeight="1" x14ac:dyDescent="0.3">
      <c r="A35" s="39" t="s">
        <v>2582</v>
      </c>
      <c r="B35" s="230">
        <v>23.108418479425278</v>
      </c>
      <c r="C35" s="230">
        <v>20.394485603360099</v>
      </c>
      <c r="D35" s="230">
        <v>24.28567917561897</v>
      </c>
      <c r="E35" s="230">
        <v>35.025160535185407</v>
      </c>
      <c r="F35" s="230">
        <v>37.739299599937702</v>
      </c>
      <c r="G35" s="230">
        <v>41.028924780616251</v>
      </c>
      <c r="H35" s="230">
        <v>39.65402759621152</v>
      </c>
      <c r="I35" s="230">
        <v>38.455931579889082</v>
      </c>
      <c r="J35" s="230">
        <v>34.889075300949827</v>
      </c>
      <c r="K35" s="230">
        <v>31.367153113877809</v>
      </c>
      <c r="L35" s="230">
        <v>36.212988845612912</v>
      </c>
      <c r="M35" s="230">
        <v>36.725884639803162</v>
      </c>
      <c r="N35" s="230">
        <v>35.916853080627497</v>
      </c>
      <c r="O35" s="230">
        <v>36.585789430268143</v>
      </c>
      <c r="P35" s="230">
        <v>29.218593549195582</v>
      </c>
      <c r="Q35" s="230">
        <v>30.78945621064522</v>
      </c>
      <c r="R35" s="230">
        <v>29.18882719238723</v>
      </c>
      <c r="S35" s="230">
        <v>31.922296915605472</v>
      </c>
      <c r="T35" s="230">
        <v>31.41037981110647</v>
      </c>
      <c r="U35" s="230">
        <v>29.754772648546538</v>
      </c>
      <c r="V35" s="230">
        <v>27.45628061935432</v>
      </c>
      <c r="W35" s="230">
        <v>30.696134696539222</v>
      </c>
      <c r="DA35" s="92" t="s">
        <v>2625</v>
      </c>
    </row>
    <row r="36" spans="1:105" ht="12" customHeight="1" x14ac:dyDescent="0.3">
      <c r="A36" s="64" t="s">
        <v>30</v>
      </c>
      <c r="B36" s="231">
        <v>3.0810530087070429</v>
      </c>
      <c r="C36" s="231">
        <v>4.9585069018094527</v>
      </c>
      <c r="D36" s="231">
        <v>5.445180871743716</v>
      </c>
      <c r="E36" s="231">
        <v>2.0044921926359298</v>
      </c>
      <c r="F36" s="231">
        <v>1.0693730194018229</v>
      </c>
      <c r="G36" s="231">
        <v>4.8740140159000918</v>
      </c>
      <c r="H36" s="231">
        <v>4.0489477495359321</v>
      </c>
      <c r="I36" s="231">
        <v>2.5235822133861272</v>
      </c>
      <c r="J36" s="231">
        <v>0</v>
      </c>
      <c r="K36" s="231">
        <v>0.42685065507262793</v>
      </c>
      <c r="L36" s="231">
        <v>0</v>
      </c>
      <c r="M36" s="231">
        <v>0.29709982292940662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2626</v>
      </c>
    </row>
    <row r="37" spans="1:105" ht="12" customHeight="1" x14ac:dyDescent="0.3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2627</v>
      </c>
    </row>
    <row r="38" spans="1:105" ht="12" customHeight="1" x14ac:dyDescent="0.3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2628</v>
      </c>
    </row>
    <row r="39" spans="1:105" ht="12" customHeight="1" x14ac:dyDescent="0.3">
      <c r="A39" s="64" t="s">
        <v>160</v>
      </c>
      <c r="B39" s="231">
        <v>4.9520117088286968</v>
      </c>
      <c r="C39" s="231">
        <v>6.1206347649502932</v>
      </c>
      <c r="D39" s="231">
        <v>3.885501022498151</v>
      </c>
      <c r="E39" s="231">
        <v>4.1256989598222731</v>
      </c>
      <c r="F39" s="231">
        <v>4.0507189868396098</v>
      </c>
      <c r="G39" s="231">
        <v>4.0293478076471727</v>
      </c>
      <c r="H39" s="231">
        <v>3.6269546099502339</v>
      </c>
      <c r="I39" s="231">
        <v>3.4483685656468732</v>
      </c>
      <c r="J39" s="231">
        <v>3.2224856047775128</v>
      </c>
      <c r="K39" s="231">
        <v>3.2338730680974841</v>
      </c>
      <c r="L39" s="231">
        <v>3.183844162968037</v>
      </c>
      <c r="M39" s="231">
        <v>3.481920389890119</v>
      </c>
      <c r="N39" s="231">
        <v>4.1421456069561282</v>
      </c>
      <c r="O39" s="231">
        <v>4.6218146826546036</v>
      </c>
      <c r="P39" s="231">
        <v>4.3454828640253904</v>
      </c>
      <c r="Q39" s="231">
        <v>4.4607660457213836</v>
      </c>
      <c r="R39" s="231">
        <v>3.968929852051688</v>
      </c>
      <c r="S39" s="231">
        <v>3.8431179742378121</v>
      </c>
      <c r="T39" s="231">
        <v>3.6164715352553181</v>
      </c>
      <c r="U39" s="231">
        <v>3.64925265436271</v>
      </c>
      <c r="V39" s="231">
        <v>2.9145856560783989</v>
      </c>
      <c r="W39" s="231">
        <v>2.727161546328249</v>
      </c>
      <c r="DA39" s="73" t="s">
        <v>2629</v>
      </c>
    </row>
    <row r="40" spans="1:105" ht="12" customHeight="1" x14ac:dyDescent="0.3">
      <c r="A40" s="64" t="s">
        <v>70</v>
      </c>
      <c r="B40" s="231">
        <v>0</v>
      </c>
      <c r="C40" s="231">
        <v>0</v>
      </c>
      <c r="D40" s="231">
        <v>3.691581851415922</v>
      </c>
      <c r="E40" s="231">
        <v>1.931777292758061</v>
      </c>
      <c r="F40" s="231">
        <v>1.474361666799155</v>
      </c>
      <c r="G40" s="231">
        <v>1.8435391497187821</v>
      </c>
      <c r="H40" s="231">
        <v>1.926689152537703</v>
      </c>
      <c r="I40" s="231">
        <v>1.306183056021218</v>
      </c>
      <c r="J40" s="231">
        <v>0.70926848236151818</v>
      </c>
      <c r="K40" s="231">
        <v>0.65752848248171747</v>
      </c>
      <c r="L40" s="231">
        <v>0.82153568052876502</v>
      </c>
      <c r="M40" s="231">
        <v>0.41843762115177791</v>
      </c>
      <c r="N40" s="231">
        <v>0.62585534651842833</v>
      </c>
      <c r="O40" s="231">
        <v>0.6079150234232561</v>
      </c>
      <c r="P40" s="231">
        <v>0.46052851958525542</v>
      </c>
      <c r="Q40" s="231">
        <v>0.43552797739039267</v>
      </c>
      <c r="R40" s="231">
        <v>0.216654853066481</v>
      </c>
      <c r="S40" s="231">
        <v>0.18805829170083049</v>
      </c>
      <c r="T40" s="231">
        <v>0</v>
      </c>
      <c r="U40" s="231">
        <v>0</v>
      </c>
      <c r="V40" s="231">
        <v>0</v>
      </c>
      <c r="W40" s="231">
        <v>0</v>
      </c>
      <c r="DA40" s="73" t="s">
        <v>2630</v>
      </c>
    </row>
    <row r="41" spans="1:105" ht="12" customHeight="1" x14ac:dyDescent="0.3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2631</v>
      </c>
    </row>
    <row r="42" spans="1:105" ht="12" customHeight="1" x14ac:dyDescent="0.3">
      <c r="A42" s="64" t="s">
        <v>162</v>
      </c>
      <c r="B42" s="231">
        <v>15.07535376188954</v>
      </c>
      <c r="C42" s="231">
        <v>9.3153439366003532</v>
      </c>
      <c r="D42" s="231">
        <v>11.26341542996118</v>
      </c>
      <c r="E42" s="231">
        <v>26.963192089969141</v>
      </c>
      <c r="F42" s="231">
        <v>31.144845926897101</v>
      </c>
      <c r="G42" s="231">
        <v>30.28202380735021</v>
      </c>
      <c r="H42" s="231">
        <v>30.05143608418765</v>
      </c>
      <c r="I42" s="231">
        <v>30.840438051462488</v>
      </c>
      <c r="J42" s="231">
        <v>30.858952045682049</v>
      </c>
      <c r="K42" s="231">
        <v>26.233661367221242</v>
      </c>
      <c r="L42" s="231">
        <v>31.504805825090038</v>
      </c>
      <c r="M42" s="231">
        <v>31.825623628804749</v>
      </c>
      <c r="N42" s="231">
        <v>30.446048950125981</v>
      </c>
      <c r="O42" s="231">
        <v>30.653256547165249</v>
      </c>
      <c r="P42" s="231">
        <v>23.70977898855941</v>
      </c>
      <c r="Q42" s="231">
        <v>25.19035901051112</v>
      </c>
      <c r="R42" s="231">
        <v>24.300439310247231</v>
      </c>
      <c r="S42" s="231">
        <v>27.188317472639799</v>
      </c>
      <c r="T42" s="231">
        <v>27.09110509882672</v>
      </c>
      <c r="U42" s="231">
        <v>24.868618787528941</v>
      </c>
      <c r="V42" s="231">
        <v>22.95478370726396</v>
      </c>
      <c r="W42" s="231">
        <v>26.27944220646193</v>
      </c>
      <c r="DA42" s="73" t="s">
        <v>2632</v>
      </c>
    </row>
    <row r="43" spans="1:105" ht="12" customHeight="1" x14ac:dyDescent="0.3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2633</v>
      </c>
    </row>
    <row r="44" spans="1:105" ht="12" customHeight="1" x14ac:dyDescent="0.3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0.33735969337237931</v>
      </c>
      <c r="J44" s="231">
        <v>9.8369168128748311E-2</v>
      </c>
      <c r="K44" s="231">
        <v>0.81523954100474094</v>
      </c>
      <c r="L44" s="231">
        <v>0.70280317702607009</v>
      </c>
      <c r="M44" s="231">
        <v>0.70280317702710648</v>
      </c>
      <c r="N44" s="231">
        <v>0.7028031770269676</v>
      </c>
      <c r="O44" s="231">
        <v>0.70280317702502959</v>
      </c>
      <c r="P44" s="231">
        <v>0.70280317702552153</v>
      </c>
      <c r="Q44" s="231">
        <v>0.70280317702231543</v>
      </c>
      <c r="R44" s="231">
        <v>0.70280317702183592</v>
      </c>
      <c r="S44" s="231">
        <v>0.70280317702702477</v>
      </c>
      <c r="T44" s="231">
        <v>0.70280317702442863</v>
      </c>
      <c r="U44" s="231">
        <v>1.2369012066548879</v>
      </c>
      <c r="V44" s="231">
        <v>1.586911256011954</v>
      </c>
      <c r="W44" s="231">
        <v>1.68953094374904</v>
      </c>
      <c r="DA44" s="73" t="s">
        <v>2634</v>
      </c>
    </row>
    <row r="45" spans="1:105" ht="12" customHeight="1" x14ac:dyDescent="0.3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2635</v>
      </c>
    </row>
    <row r="46" spans="1:105" ht="12" customHeight="1" x14ac:dyDescent="0.3">
      <c r="A46" s="39" t="s">
        <v>2594</v>
      </c>
      <c r="B46" s="230">
        <v>20.74154540190688</v>
      </c>
      <c r="C46" s="230">
        <v>20.073339684230518</v>
      </c>
      <c r="D46" s="230">
        <v>20.869787865253471</v>
      </c>
      <c r="E46" s="230">
        <v>24.278745988082001</v>
      </c>
      <c r="F46" s="230">
        <v>25.485872418684909</v>
      </c>
      <c r="G46" s="230">
        <v>27.381320084408461</v>
      </c>
      <c r="H46" s="230">
        <v>27.572488267486371</v>
      </c>
      <c r="I46" s="230">
        <v>26.953542269158518</v>
      </c>
      <c r="J46" s="230">
        <v>25.908780157966071</v>
      </c>
      <c r="K46" s="230">
        <v>21.923347340446821</v>
      </c>
      <c r="L46" s="230">
        <v>23.711025100777139</v>
      </c>
      <c r="M46" s="230">
        <v>24.495769657770449</v>
      </c>
      <c r="N46" s="230">
        <v>23.902078196603359</v>
      </c>
      <c r="O46" s="230">
        <v>23.652577288554721</v>
      </c>
      <c r="P46" s="230">
        <v>21.29200577127763</v>
      </c>
      <c r="Q46" s="230">
        <v>21.361395094441288</v>
      </c>
      <c r="R46" s="230">
        <v>20.130380409847699</v>
      </c>
      <c r="S46" s="230">
        <v>21.252211944045641</v>
      </c>
      <c r="T46" s="230">
        <v>20.11540590042241</v>
      </c>
      <c r="U46" s="230">
        <v>19.53546381123779</v>
      </c>
      <c r="V46" s="230">
        <v>16.790467269778841</v>
      </c>
      <c r="W46" s="230">
        <v>18.486914586036999</v>
      </c>
      <c r="DA46" s="92" t="s">
        <v>2636</v>
      </c>
    </row>
    <row r="47" spans="1:105" ht="12" customHeight="1" x14ac:dyDescent="0.3">
      <c r="A47" s="39" t="s">
        <v>2596</v>
      </c>
      <c r="B47" s="230">
        <v>12.990857903201279</v>
      </c>
      <c r="C47" s="230">
        <v>12.572346873273769</v>
      </c>
      <c r="D47" s="230">
        <v>13.071178804378629</v>
      </c>
      <c r="E47" s="230">
        <v>15.206279623219149</v>
      </c>
      <c r="F47" s="230">
        <v>15.962327816702331</v>
      </c>
      <c r="G47" s="230">
        <v>17.14948580378778</v>
      </c>
      <c r="H47" s="230">
        <v>17.269218381754222</v>
      </c>
      <c r="I47" s="230">
        <v>16.88155973056746</v>
      </c>
      <c r="J47" s="230">
        <v>16.227203660845589</v>
      </c>
      <c r="K47" s="230">
        <v>13.731044844714759</v>
      </c>
      <c r="L47" s="230">
        <v>14.850704316136261</v>
      </c>
      <c r="M47" s="230">
        <v>15.342206025997941</v>
      </c>
      <c r="N47" s="230">
        <v>14.97036481258205</v>
      </c>
      <c r="O47" s="230">
        <v>14.814097245225121</v>
      </c>
      <c r="P47" s="230">
        <v>13.33562259171778</v>
      </c>
      <c r="Q47" s="230">
        <v>13.379082556718039</v>
      </c>
      <c r="R47" s="230">
        <v>12.60807265680773</v>
      </c>
      <c r="S47" s="230">
        <v>13.31069889654569</v>
      </c>
      <c r="T47" s="230">
        <v>12.59869381254398</v>
      </c>
      <c r="U47" s="230">
        <v>12.23546411452975</v>
      </c>
      <c r="V47" s="230">
        <v>10.516216135466729</v>
      </c>
      <c r="W47" s="230">
        <v>11.57873609715438</v>
      </c>
      <c r="DA47" s="92" t="s">
        <v>2637</v>
      </c>
    </row>
    <row r="48" spans="1:105" ht="12" customHeight="1" x14ac:dyDescent="0.3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3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3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3">
      <c r="A51" s="35" t="s">
        <v>26</v>
      </c>
      <c r="B51" s="234">
        <f t="shared" ref="B51:W51" si="3">SUM(B$52:B$56,B$58:B$59,B$61:B$62,B$64:B$68)</f>
        <v>0.99999999999999989</v>
      </c>
      <c r="C51" s="234">
        <f t="shared" si="3"/>
        <v>0.99999999999999978</v>
      </c>
      <c r="D51" s="234">
        <f t="shared" si="3"/>
        <v>1</v>
      </c>
      <c r="E51" s="234">
        <f t="shared" si="3"/>
        <v>1</v>
      </c>
      <c r="F51" s="234">
        <f t="shared" si="3"/>
        <v>1</v>
      </c>
      <c r="G51" s="234">
        <f t="shared" si="3"/>
        <v>1</v>
      </c>
      <c r="H51" s="234">
        <f t="shared" si="3"/>
        <v>0.99999999999999956</v>
      </c>
      <c r="I51" s="234">
        <f t="shared" si="3"/>
        <v>0.99999999999999967</v>
      </c>
      <c r="J51" s="234">
        <f t="shared" si="3"/>
        <v>1</v>
      </c>
      <c r="K51" s="234">
        <f t="shared" si="3"/>
        <v>0.99999999999999989</v>
      </c>
      <c r="L51" s="234">
        <f t="shared" si="3"/>
        <v>0.99999999999999989</v>
      </c>
      <c r="M51" s="234">
        <f t="shared" si="3"/>
        <v>1</v>
      </c>
      <c r="N51" s="234">
        <f t="shared" si="3"/>
        <v>0.99999999999999978</v>
      </c>
      <c r="O51" s="234">
        <f t="shared" si="3"/>
        <v>0.99999999999999978</v>
      </c>
      <c r="P51" s="234">
        <f t="shared" si="3"/>
        <v>0.99999999999999978</v>
      </c>
      <c r="Q51" s="234">
        <f t="shared" si="3"/>
        <v>1</v>
      </c>
      <c r="R51" s="234">
        <f t="shared" si="3"/>
        <v>0.99999999999999956</v>
      </c>
      <c r="S51" s="234">
        <f t="shared" si="3"/>
        <v>0.99999999999999978</v>
      </c>
      <c r="T51" s="234">
        <f t="shared" si="3"/>
        <v>0.99999999999999944</v>
      </c>
      <c r="U51" s="234">
        <f t="shared" si="3"/>
        <v>0.99999999999999978</v>
      </c>
      <c r="V51" s="234">
        <f t="shared" si="3"/>
        <v>0.99999999999999989</v>
      </c>
      <c r="W51" s="234">
        <f t="shared" si="3"/>
        <v>0.99999999999999956</v>
      </c>
      <c r="DA51" s="95"/>
    </row>
    <row r="52" spans="1:105" ht="12" customHeight="1" x14ac:dyDescent="0.3">
      <c r="A52" s="202" t="s">
        <v>92</v>
      </c>
      <c r="B52" s="235">
        <f t="shared" ref="B52:W52" si="4">IF(B$6=0,0,B$6/B$5)</f>
        <v>2.1937981626279281E-2</v>
      </c>
      <c r="C52" s="235">
        <f t="shared" si="4"/>
        <v>2.2390093486716885E-2</v>
      </c>
      <c r="D52" s="235">
        <f t="shared" si="4"/>
        <v>2.1777027961367521E-2</v>
      </c>
      <c r="E52" s="235">
        <f t="shared" si="4"/>
        <v>2.0245417055992334E-2</v>
      </c>
      <c r="F52" s="235">
        <f t="shared" si="4"/>
        <v>2.0017033281149663E-2</v>
      </c>
      <c r="G52" s="235">
        <f t="shared" si="4"/>
        <v>1.9907511789789969E-2</v>
      </c>
      <c r="H52" s="235">
        <f t="shared" si="4"/>
        <v>2.0267033513316941E-2</v>
      </c>
      <c r="I52" s="235">
        <f t="shared" si="4"/>
        <v>2.0340939066078735E-2</v>
      </c>
      <c r="J52" s="235">
        <f t="shared" si="4"/>
        <v>2.0778374735449429E-2</v>
      </c>
      <c r="K52" s="235">
        <f t="shared" si="4"/>
        <v>2.0335787427993936E-2</v>
      </c>
      <c r="L52" s="235">
        <f t="shared" si="4"/>
        <v>1.9758795657383942E-2</v>
      </c>
      <c r="M52" s="235">
        <f t="shared" si="4"/>
        <v>1.9926002894317327E-2</v>
      </c>
      <c r="N52" s="235">
        <f t="shared" si="4"/>
        <v>1.990913272228435E-2</v>
      </c>
      <c r="O52" s="235">
        <f t="shared" si="4"/>
        <v>1.9645216849412155E-2</v>
      </c>
      <c r="P52" s="235">
        <f t="shared" si="4"/>
        <v>2.0656680658118015E-2</v>
      </c>
      <c r="Q52" s="235">
        <f t="shared" si="4"/>
        <v>2.0267336122473396E-2</v>
      </c>
      <c r="R52" s="235">
        <f t="shared" si="4"/>
        <v>2.0213514174955087E-2</v>
      </c>
      <c r="S52" s="235">
        <f t="shared" si="4"/>
        <v>1.9903940048578071E-2</v>
      </c>
      <c r="T52" s="235">
        <f t="shared" si="4"/>
        <v>1.9549616890743166E-2</v>
      </c>
      <c r="U52" s="235">
        <f t="shared" si="4"/>
        <v>1.9804554015431176E-2</v>
      </c>
      <c r="V52" s="235">
        <f t="shared" si="4"/>
        <v>1.9154912239519588E-2</v>
      </c>
      <c r="W52" s="235">
        <f t="shared" si="4"/>
        <v>1.9003413567947405E-2</v>
      </c>
      <c r="DA52" s="174"/>
    </row>
    <row r="53" spans="1:105" ht="12" customHeight="1" x14ac:dyDescent="0.3">
      <c r="A53" s="202" t="s">
        <v>93</v>
      </c>
      <c r="B53" s="235">
        <f t="shared" ref="B53:W53" si="5">IF(B$7=0,0,B$7/B$5)</f>
        <v>7.7471143575336878E-3</v>
      </c>
      <c r="C53" s="235">
        <f t="shared" si="5"/>
        <v>7.9067718112080868E-3</v>
      </c>
      <c r="D53" s="235">
        <f t="shared" si="5"/>
        <v>7.690275653336672E-3</v>
      </c>
      <c r="E53" s="235">
        <f t="shared" si="5"/>
        <v>7.1494070794942367E-3</v>
      </c>
      <c r="F53" s="235">
        <f t="shared" si="5"/>
        <v>7.0687563044479138E-3</v>
      </c>
      <c r="G53" s="235">
        <f t="shared" si="5"/>
        <v>7.0300802068640434E-3</v>
      </c>
      <c r="H53" s="235">
        <f t="shared" si="5"/>
        <v>7.1570406517048116E-3</v>
      </c>
      <c r="I53" s="235">
        <f t="shared" si="5"/>
        <v>7.1831394414046167E-3</v>
      </c>
      <c r="J53" s="235">
        <f t="shared" si="5"/>
        <v>7.3376141880977901E-3</v>
      </c>
      <c r="K53" s="235">
        <f t="shared" si="5"/>
        <v>7.1813202070715966E-3</v>
      </c>
      <c r="L53" s="235">
        <f t="shared" si="5"/>
        <v>6.9775630289309774E-3</v>
      </c>
      <c r="M53" s="235">
        <f t="shared" si="5"/>
        <v>7.0366101011729602E-3</v>
      </c>
      <c r="N53" s="235">
        <f t="shared" si="5"/>
        <v>7.0306526182013201E-3</v>
      </c>
      <c r="O53" s="235">
        <f t="shared" si="5"/>
        <v>6.937454142482838E-3</v>
      </c>
      <c r="P53" s="235">
        <f t="shared" si="5"/>
        <v>7.2946394992781174E-3</v>
      </c>
      <c r="Q53" s="235">
        <f t="shared" si="5"/>
        <v>7.1571475142129803E-3</v>
      </c>
      <c r="R53" s="235">
        <f t="shared" si="5"/>
        <v>7.1381409898447559E-3</v>
      </c>
      <c r="S53" s="235">
        <f t="shared" si="5"/>
        <v>7.0288188926695338E-3</v>
      </c>
      <c r="T53" s="235">
        <f t="shared" si="5"/>
        <v>6.9036942540390903E-3</v>
      </c>
      <c r="U53" s="235">
        <f t="shared" si="5"/>
        <v>6.9937220010116282E-3</v>
      </c>
      <c r="V53" s="235">
        <f t="shared" si="5"/>
        <v>6.7643094135113463E-3</v>
      </c>
      <c r="W53" s="235">
        <f t="shared" si="5"/>
        <v>6.710809617874805E-3</v>
      </c>
      <c r="DA53" s="174"/>
    </row>
    <row r="54" spans="1:105" ht="12" customHeight="1" x14ac:dyDescent="0.3">
      <c r="A54" s="202" t="s">
        <v>94</v>
      </c>
      <c r="B54" s="235">
        <f t="shared" ref="B54:W54" si="6">IF(B$8=0,0,B$8/B$5)</f>
        <v>5.1281166846050115E-2</v>
      </c>
      <c r="C54" s="235">
        <f t="shared" si="6"/>
        <v>5.2338001706391427E-2</v>
      </c>
      <c r="D54" s="235">
        <f t="shared" si="6"/>
        <v>5.0904929328605186E-2</v>
      </c>
      <c r="E54" s="235">
        <f t="shared" si="6"/>
        <v>4.7324709611049752E-2</v>
      </c>
      <c r="F54" s="235">
        <f t="shared" si="6"/>
        <v>4.6790850723657455E-2</v>
      </c>
      <c r="G54" s="235">
        <f t="shared" si="6"/>
        <v>4.6534838572342856E-2</v>
      </c>
      <c r="H54" s="235">
        <f t="shared" si="6"/>
        <v>4.7375239198208997E-2</v>
      </c>
      <c r="I54" s="235">
        <f t="shared" si="6"/>
        <v>4.7547997250731361E-2</v>
      </c>
      <c r="J54" s="235">
        <f t="shared" si="6"/>
        <v>4.8570525755292665E-2</v>
      </c>
      <c r="K54" s="235">
        <f t="shared" si="6"/>
        <v>4.7535955030227346E-2</v>
      </c>
      <c r="L54" s="235">
        <f t="shared" si="6"/>
        <v>4.6187206920145739E-2</v>
      </c>
      <c r="M54" s="235">
        <f t="shared" si="6"/>
        <v>4.6578062485672166E-2</v>
      </c>
      <c r="N54" s="235">
        <f t="shared" si="6"/>
        <v>4.6538627585895047E-2</v>
      </c>
      <c r="O54" s="235">
        <f t="shared" si="6"/>
        <v>4.5921710581375924E-2</v>
      </c>
      <c r="P54" s="235">
        <f t="shared" si="6"/>
        <v>4.8286059554612966E-2</v>
      </c>
      <c r="Q54" s="235">
        <f t="shared" si="6"/>
        <v>4.7375946562765427E-2</v>
      </c>
      <c r="R54" s="235">
        <f t="shared" si="6"/>
        <v>4.7250134976372274E-2</v>
      </c>
      <c r="S54" s="235">
        <f t="shared" si="6"/>
        <v>4.6526489442503129E-2</v>
      </c>
      <c r="T54" s="235">
        <f t="shared" si="6"/>
        <v>4.5698240732850413E-2</v>
      </c>
      <c r="U54" s="235">
        <f t="shared" si="6"/>
        <v>4.6294169449041786E-2</v>
      </c>
      <c r="V54" s="235">
        <f t="shared" si="6"/>
        <v>4.4775598193572227E-2</v>
      </c>
      <c r="W54" s="235">
        <f t="shared" si="6"/>
        <v>4.4421462212140758E-2</v>
      </c>
      <c r="DA54" s="174"/>
    </row>
    <row r="55" spans="1:105" ht="12" customHeight="1" x14ac:dyDescent="0.3">
      <c r="A55" s="202" t="s">
        <v>95</v>
      </c>
      <c r="B55" s="235">
        <f t="shared" ref="B55:W55" si="7">IF(B$9=0,0,B$9/B$5)</f>
        <v>2.2490333769057506E-2</v>
      </c>
      <c r="C55" s="235">
        <f t="shared" si="7"/>
        <v>2.2953828853309516E-2</v>
      </c>
      <c r="D55" s="235">
        <f t="shared" si="7"/>
        <v>2.2325327630075133E-2</v>
      </c>
      <c r="E55" s="235">
        <f t="shared" si="7"/>
        <v>2.0755153989991802E-2</v>
      </c>
      <c r="F55" s="235">
        <f t="shared" si="7"/>
        <v>2.0521019993020254E-2</v>
      </c>
      <c r="G55" s="235">
        <f t="shared" si="7"/>
        <v>2.0408740981326039E-2</v>
      </c>
      <c r="H55" s="235">
        <f t="shared" si="7"/>
        <v>2.0777314704154889E-2</v>
      </c>
      <c r="I55" s="235">
        <f t="shared" si="7"/>
        <v>2.0853081042978353E-2</v>
      </c>
      <c r="J55" s="235">
        <f t="shared" si="7"/>
        <v>2.1301530420602635E-2</v>
      </c>
      <c r="K55" s="235">
        <f t="shared" si="7"/>
        <v>2.0847799697503711E-2</v>
      </c>
      <c r="L55" s="235">
        <f t="shared" si="7"/>
        <v>2.0256280490127152E-2</v>
      </c>
      <c r="M55" s="235">
        <f t="shared" si="7"/>
        <v>2.042769765289517E-2</v>
      </c>
      <c r="N55" s="235">
        <f t="shared" si="7"/>
        <v>2.04104027254845E-2</v>
      </c>
      <c r="O55" s="235">
        <f t="shared" si="7"/>
        <v>2.0139842007139402E-2</v>
      </c>
      <c r="P55" s="235">
        <f t="shared" si="7"/>
        <v>2.1176772342875804E-2</v>
      </c>
      <c r="Q55" s="235">
        <f t="shared" si="7"/>
        <v>2.0777624932372153E-2</v>
      </c>
      <c r="R55" s="235">
        <f t="shared" si="7"/>
        <v>2.0722447861645749E-2</v>
      </c>
      <c r="S55" s="235">
        <f t="shared" si="7"/>
        <v>2.0405079311197918E-2</v>
      </c>
      <c r="T55" s="235">
        <f t="shared" si="7"/>
        <v>2.0041835042989235E-2</v>
      </c>
      <c r="U55" s="235">
        <f t="shared" si="7"/>
        <v>2.0303190947193708E-2</v>
      </c>
      <c r="V55" s="235">
        <f t="shared" si="7"/>
        <v>1.9637192560492848E-2</v>
      </c>
      <c r="W55" s="235">
        <f t="shared" si="7"/>
        <v>1.9481879471655836E-2</v>
      </c>
      <c r="DA55" s="174"/>
    </row>
    <row r="56" spans="1:105" ht="12" customHeight="1" x14ac:dyDescent="0.3">
      <c r="A56" s="202" t="s">
        <v>96</v>
      </c>
      <c r="B56" s="235">
        <f t="shared" ref="B56:W56" si="8">IF(B$10=0,0,B$10/B$5)</f>
        <v>3.8603143896977853E-2</v>
      </c>
      <c r="C56" s="235">
        <f t="shared" si="8"/>
        <v>3.9546685016639334E-2</v>
      </c>
      <c r="D56" s="235">
        <f t="shared" si="8"/>
        <v>3.8804035921908536E-2</v>
      </c>
      <c r="E56" s="235">
        <f t="shared" si="8"/>
        <v>3.7392213814520285E-2</v>
      </c>
      <c r="F56" s="235">
        <f t="shared" si="8"/>
        <v>3.7330197355528574E-2</v>
      </c>
      <c r="G56" s="235">
        <f t="shared" si="8"/>
        <v>3.7461008968502733E-2</v>
      </c>
      <c r="H56" s="235">
        <f t="shared" si="8"/>
        <v>3.7474714483027249E-2</v>
      </c>
      <c r="I56" s="235">
        <f t="shared" si="8"/>
        <v>3.7409339207524483E-2</v>
      </c>
      <c r="J56" s="235">
        <f t="shared" si="8"/>
        <v>3.7407436433804481E-2</v>
      </c>
      <c r="K56" s="235">
        <f t="shared" si="8"/>
        <v>3.7275731948042026E-2</v>
      </c>
      <c r="L56" s="235">
        <f t="shared" si="8"/>
        <v>3.7406316401525856E-2</v>
      </c>
      <c r="M56" s="235">
        <f t="shared" si="8"/>
        <v>3.7405165606908507E-2</v>
      </c>
      <c r="N56" s="235">
        <f t="shared" si="8"/>
        <v>3.7443965285561619E-2</v>
      </c>
      <c r="O56" s="235">
        <f t="shared" si="8"/>
        <v>3.7531672034581347E-2</v>
      </c>
      <c r="P56" s="235">
        <f t="shared" si="8"/>
        <v>3.7746250869009214E-2</v>
      </c>
      <c r="Q56" s="235">
        <f t="shared" si="8"/>
        <v>3.7813724230402176E-2</v>
      </c>
      <c r="R56" s="235">
        <f t="shared" si="8"/>
        <v>3.7985053646555411E-2</v>
      </c>
      <c r="S56" s="235">
        <f t="shared" si="8"/>
        <v>3.8045285340388937E-2</v>
      </c>
      <c r="T56" s="235">
        <f t="shared" si="8"/>
        <v>3.8027130642280915E-2</v>
      </c>
      <c r="U56" s="235">
        <f t="shared" si="8"/>
        <v>3.8038309219317779E-2</v>
      </c>
      <c r="V56" s="235">
        <f t="shared" si="8"/>
        <v>3.8196518889164109E-2</v>
      </c>
      <c r="W56" s="235">
        <f t="shared" si="8"/>
        <v>3.7835898589567651E-2</v>
      </c>
      <c r="DA56" s="174"/>
    </row>
    <row r="57" spans="1:105" ht="12" customHeight="1" x14ac:dyDescent="0.3">
      <c r="A57" s="40" t="s">
        <v>2557</v>
      </c>
      <c r="B57" s="236">
        <f t="shared" ref="B57:W57" si="9">IF(B$16=0,0,B$16/B$5)</f>
        <v>0.18559961553305376</v>
      </c>
      <c r="C57" s="236">
        <f t="shared" si="9"/>
        <v>0.18857193232658917</v>
      </c>
      <c r="D57" s="236">
        <f t="shared" si="9"/>
        <v>0.18359404211410738</v>
      </c>
      <c r="E57" s="236">
        <f t="shared" si="9"/>
        <v>0.18085244163232225</v>
      </c>
      <c r="F57" s="236">
        <f t="shared" si="9"/>
        <v>0.18099639230857184</v>
      </c>
      <c r="G57" s="236">
        <f t="shared" si="9"/>
        <v>0.18088640538458683</v>
      </c>
      <c r="H57" s="236">
        <f t="shared" si="9"/>
        <v>0.18078288573359366</v>
      </c>
      <c r="I57" s="236">
        <f t="shared" si="9"/>
        <v>0.18084836748883423</v>
      </c>
      <c r="J57" s="236">
        <f t="shared" si="9"/>
        <v>0.1815632016126191</v>
      </c>
      <c r="K57" s="236">
        <f t="shared" si="9"/>
        <v>0.1808860161298447</v>
      </c>
      <c r="L57" s="236">
        <f t="shared" si="9"/>
        <v>0.18105697123876782</v>
      </c>
      <c r="M57" s="236">
        <f t="shared" si="9"/>
        <v>0.1809446597899339</v>
      </c>
      <c r="N57" s="236">
        <f t="shared" si="9"/>
        <v>0.18092377251578198</v>
      </c>
      <c r="O57" s="236">
        <f t="shared" si="9"/>
        <v>0.18109551286650394</v>
      </c>
      <c r="P57" s="236">
        <f t="shared" si="9"/>
        <v>0.18113148966105849</v>
      </c>
      <c r="Q57" s="236">
        <f t="shared" si="9"/>
        <v>0.18076912677623139</v>
      </c>
      <c r="R57" s="236">
        <f t="shared" si="9"/>
        <v>0.18073535905165336</v>
      </c>
      <c r="S57" s="236">
        <f t="shared" si="9"/>
        <v>0.18079430976488983</v>
      </c>
      <c r="T57" s="236">
        <f t="shared" si="9"/>
        <v>0.18108982428793946</v>
      </c>
      <c r="U57" s="236">
        <f t="shared" si="9"/>
        <v>0.18067404870058054</v>
      </c>
      <c r="V57" s="236">
        <f t="shared" si="9"/>
        <v>0.18121085194505621</v>
      </c>
      <c r="W57" s="236">
        <f t="shared" si="9"/>
        <v>0.1816056875860326</v>
      </c>
      <c r="DA57" s="96"/>
    </row>
    <row r="58" spans="1:105" ht="12" customHeight="1" x14ac:dyDescent="0.3">
      <c r="A58" s="62" t="s">
        <v>2558</v>
      </c>
      <c r="B58" s="304">
        <f t="shared" ref="B58:W58" si="10">IF(B$17=0,0,B$17/B$5)</f>
        <v>4.5403170273505607E-2</v>
      </c>
      <c r="C58" s="304">
        <f t="shared" si="10"/>
        <v>3.5265383165307619E-2</v>
      </c>
      <c r="D58" s="304">
        <f t="shared" si="10"/>
        <v>5.6557007462709079E-2</v>
      </c>
      <c r="E58" s="304">
        <f t="shared" si="10"/>
        <v>9.2802933632236184E-2</v>
      </c>
      <c r="F58" s="304">
        <f t="shared" si="10"/>
        <v>9.7053526901465556E-2</v>
      </c>
      <c r="G58" s="304">
        <f t="shared" si="10"/>
        <v>0.10214526564851294</v>
      </c>
      <c r="H58" s="304">
        <f t="shared" si="10"/>
        <v>9.3084956536571936E-2</v>
      </c>
      <c r="I58" s="304">
        <f t="shared" si="10"/>
        <v>8.9386290427085666E-2</v>
      </c>
      <c r="J58" s="304">
        <f t="shared" si="10"/>
        <v>7.5525870638874115E-2</v>
      </c>
      <c r="K58" s="304">
        <f t="shared" si="10"/>
        <v>8.7020918375064885E-2</v>
      </c>
      <c r="L58" s="304">
        <f t="shared" si="10"/>
        <v>0.10081137059866858</v>
      </c>
      <c r="M58" s="304">
        <f t="shared" si="10"/>
        <v>9.6947203545961133E-2</v>
      </c>
      <c r="N58" s="304">
        <f t="shared" si="10"/>
        <v>9.743990690063524E-2</v>
      </c>
      <c r="O58" s="304">
        <f t="shared" si="10"/>
        <v>0.10359478922105281</v>
      </c>
      <c r="P58" s="304">
        <f t="shared" si="10"/>
        <v>7.8208966416456444E-2</v>
      </c>
      <c r="Q58" s="304">
        <f t="shared" si="10"/>
        <v>8.8483712711138543E-2</v>
      </c>
      <c r="R58" s="304">
        <f t="shared" si="10"/>
        <v>8.9409210979458281E-2</v>
      </c>
      <c r="S58" s="304">
        <f t="shared" si="10"/>
        <v>9.6865818372912832E-2</v>
      </c>
      <c r="T58" s="304">
        <f t="shared" si="10"/>
        <v>0.10480839865025014</v>
      </c>
      <c r="U58" s="304">
        <f t="shared" si="10"/>
        <v>9.8217857288304386E-2</v>
      </c>
      <c r="V58" s="304">
        <f t="shared" si="10"/>
        <v>0.11154885253803448</v>
      </c>
      <c r="W58" s="304">
        <f t="shared" si="10"/>
        <v>0.11477250438637615</v>
      </c>
      <c r="DA58" s="72"/>
    </row>
    <row r="59" spans="1:105" ht="12" customHeight="1" x14ac:dyDescent="0.3">
      <c r="A59" s="62" t="s">
        <v>2565</v>
      </c>
      <c r="B59" s="304">
        <f t="shared" ref="B59:W59" si="11">IF(B$23=0,0,B$23/B$5)</f>
        <v>0.14019644525954816</v>
      </c>
      <c r="C59" s="304">
        <f t="shared" si="11"/>
        <v>0.15330654916128159</v>
      </c>
      <c r="D59" s="304">
        <f t="shared" si="11"/>
        <v>0.12703703465139829</v>
      </c>
      <c r="E59" s="304">
        <f t="shared" si="11"/>
        <v>8.8049508000086082E-2</v>
      </c>
      <c r="F59" s="304">
        <f t="shared" si="11"/>
        <v>8.3942865407106299E-2</v>
      </c>
      <c r="G59" s="304">
        <f t="shared" si="11"/>
        <v>7.8741139736073898E-2</v>
      </c>
      <c r="H59" s="304">
        <f t="shared" si="11"/>
        <v>8.769792919702174E-2</v>
      </c>
      <c r="I59" s="304">
        <f t="shared" si="11"/>
        <v>9.1462077061748567E-2</v>
      </c>
      <c r="J59" s="304">
        <f t="shared" si="11"/>
        <v>0.10603733097374499</v>
      </c>
      <c r="K59" s="304">
        <f t="shared" si="11"/>
        <v>9.3865097754779817E-2</v>
      </c>
      <c r="L59" s="304">
        <f t="shared" si="11"/>
        <v>8.0245600640099238E-2</v>
      </c>
      <c r="M59" s="304">
        <f t="shared" si="11"/>
        <v>8.3997456243972757E-2</v>
      </c>
      <c r="N59" s="304">
        <f t="shared" si="11"/>
        <v>8.3483865615146743E-2</v>
      </c>
      <c r="O59" s="304">
        <f t="shared" si="11"/>
        <v>7.7500723645451158E-2</v>
      </c>
      <c r="P59" s="304">
        <f t="shared" si="11"/>
        <v>0.10292252324460203</v>
      </c>
      <c r="Q59" s="304">
        <f t="shared" si="11"/>
        <v>9.2285414065092816E-2</v>
      </c>
      <c r="R59" s="304">
        <f t="shared" si="11"/>
        <v>9.1326148072195079E-2</v>
      </c>
      <c r="S59" s="304">
        <f t="shared" si="11"/>
        <v>8.3928491391977014E-2</v>
      </c>
      <c r="T59" s="304">
        <f t="shared" si="11"/>
        <v>7.6281425637689318E-2</v>
      </c>
      <c r="U59" s="304">
        <f t="shared" si="11"/>
        <v>8.2456191412276156E-2</v>
      </c>
      <c r="V59" s="304">
        <f t="shared" si="11"/>
        <v>6.9661999407021724E-2</v>
      </c>
      <c r="W59" s="304">
        <f t="shared" si="11"/>
        <v>6.6833183199656435E-2</v>
      </c>
      <c r="DA59" s="72"/>
    </row>
    <row r="60" spans="1:105" ht="12" customHeight="1" x14ac:dyDescent="0.3">
      <c r="A60" s="203" t="s">
        <v>2567</v>
      </c>
      <c r="B60" s="303">
        <f t="shared" ref="B60:W60" si="12">IF(B$24=0,0,B$24/B$5)</f>
        <v>6.8092181974451466E-2</v>
      </c>
      <c r="C60" s="303">
        <f t="shared" si="12"/>
        <v>6.4410599704518762E-2</v>
      </c>
      <c r="D60" s="303">
        <f t="shared" si="12"/>
        <v>6.9109406285494682E-2</v>
      </c>
      <c r="E60" s="303">
        <f t="shared" si="12"/>
        <v>7.5225314911390687E-2</v>
      </c>
      <c r="F60" s="303">
        <f t="shared" si="12"/>
        <v>7.564857973846395E-2</v>
      </c>
      <c r="G60" s="303">
        <f t="shared" si="12"/>
        <v>7.6211412369198789E-2</v>
      </c>
      <c r="H60" s="303">
        <f t="shared" si="12"/>
        <v>7.5345489824928044E-2</v>
      </c>
      <c r="I60" s="303">
        <f t="shared" si="12"/>
        <v>7.4953744648347323E-2</v>
      </c>
      <c r="J60" s="303">
        <f t="shared" si="12"/>
        <v>7.3369322117070632E-2</v>
      </c>
      <c r="K60" s="303">
        <f t="shared" si="12"/>
        <v>7.4614406401436253E-2</v>
      </c>
      <c r="L60" s="303">
        <f t="shared" si="12"/>
        <v>7.5929175323411147E-2</v>
      </c>
      <c r="M60" s="303">
        <f t="shared" si="12"/>
        <v>7.5582322790114884E-2</v>
      </c>
      <c r="N60" s="303">
        <f t="shared" si="12"/>
        <v>7.5576729097495715E-2</v>
      </c>
      <c r="O60" s="303">
        <f t="shared" si="12"/>
        <v>7.6093183360240638E-2</v>
      </c>
      <c r="P60" s="303">
        <f t="shared" si="12"/>
        <v>7.3508610911946271E-2</v>
      </c>
      <c r="Q60" s="303">
        <f t="shared" si="12"/>
        <v>7.4624931118669136E-2</v>
      </c>
      <c r="R60" s="303">
        <f t="shared" si="12"/>
        <v>7.4724125153741369E-2</v>
      </c>
      <c r="S60" s="303">
        <f t="shared" si="12"/>
        <v>7.5464298494660992E-2</v>
      </c>
      <c r="T60" s="303">
        <f t="shared" si="12"/>
        <v>7.6160215235330272E-2</v>
      </c>
      <c r="U60" s="303">
        <f t="shared" si="12"/>
        <v>7.5543460046045174E-2</v>
      </c>
      <c r="V60" s="303">
        <f t="shared" si="12"/>
        <v>7.6618056511000579E-2</v>
      </c>
      <c r="W60" s="303">
        <f t="shared" si="12"/>
        <v>7.6910979079221023E-2</v>
      </c>
      <c r="DA60" s="175"/>
    </row>
    <row r="61" spans="1:105" ht="12" customHeight="1" x14ac:dyDescent="0.3">
      <c r="A61" s="62" t="s">
        <v>2568</v>
      </c>
      <c r="B61" s="304">
        <f t="shared" ref="B61:W61" si="13">IF(B$25=0,0,B$25/B$5)</f>
        <v>4.2818254707472546E-2</v>
      </c>
      <c r="C61" s="304">
        <f t="shared" si="13"/>
        <v>3.8615811290334263E-2</v>
      </c>
      <c r="D61" s="304">
        <f t="shared" si="13"/>
        <v>4.4020907709706791E-2</v>
      </c>
      <c r="E61" s="304">
        <f t="shared" si="13"/>
        <v>5.1901327915710678E-2</v>
      </c>
      <c r="F61" s="304">
        <f t="shared" si="13"/>
        <v>5.2587705139022681E-2</v>
      </c>
      <c r="G61" s="304">
        <f t="shared" si="13"/>
        <v>5.3276713379435313E-2</v>
      </c>
      <c r="H61" s="304">
        <f t="shared" si="13"/>
        <v>5.1996599318091058E-2</v>
      </c>
      <c r="I61" s="304">
        <f t="shared" si="13"/>
        <v>5.1519710321219665E-2</v>
      </c>
      <c r="J61" s="304">
        <f t="shared" si="13"/>
        <v>4.9431334532984574E-2</v>
      </c>
      <c r="K61" s="304">
        <f t="shared" si="13"/>
        <v>5.1186307083667219E-2</v>
      </c>
      <c r="L61" s="304">
        <f t="shared" si="13"/>
        <v>5.3165806621815741E-2</v>
      </c>
      <c r="M61" s="304">
        <f t="shared" si="13"/>
        <v>5.2626320891137994E-2</v>
      </c>
      <c r="N61" s="304">
        <f t="shared" si="13"/>
        <v>5.2640162692093657E-2</v>
      </c>
      <c r="O61" s="304">
        <f t="shared" si="13"/>
        <v>5.3460664550884662E-2</v>
      </c>
      <c r="P61" s="304">
        <f t="shared" si="13"/>
        <v>4.9710822518090725E-2</v>
      </c>
      <c r="Q61" s="304">
        <f t="shared" si="13"/>
        <v>5.1275691987152767E-2</v>
      </c>
      <c r="R61" s="304">
        <f t="shared" si="13"/>
        <v>5.1436892272850886E-2</v>
      </c>
      <c r="S61" s="304">
        <f t="shared" si="13"/>
        <v>5.2533714374220691E-2</v>
      </c>
      <c r="T61" s="304">
        <f t="shared" si="13"/>
        <v>5.3637833559065512E-2</v>
      </c>
      <c r="U61" s="304">
        <f t="shared" si="13"/>
        <v>5.2727374853350294E-2</v>
      </c>
      <c r="V61" s="304">
        <f t="shared" si="13"/>
        <v>5.4550399285549167E-2</v>
      </c>
      <c r="W61" s="304">
        <f t="shared" si="13"/>
        <v>5.5017857801131907E-2</v>
      </c>
      <c r="DA61" s="72"/>
    </row>
    <row r="62" spans="1:105" ht="12" customHeight="1" x14ac:dyDescent="0.3">
      <c r="A62" s="62" t="s">
        <v>2570</v>
      </c>
      <c r="B62" s="304">
        <f t="shared" ref="B62:W62" si="14">IF(B$26=0,0,B$26/B$5)</f>
        <v>2.5273927266978923E-2</v>
      </c>
      <c r="C62" s="304">
        <f t="shared" si="14"/>
        <v>2.5794788414184495E-2</v>
      </c>
      <c r="D62" s="304">
        <f t="shared" si="14"/>
        <v>2.5088498575787897E-2</v>
      </c>
      <c r="E62" s="304">
        <f t="shared" si="14"/>
        <v>2.3323986995680009E-2</v>
      </c>
      <c r="F62" s="304">
        <f t="shared" si="14"/>
        <v>2.3060874599441263E-2</v>
      </c>
      <c r="G62" s="304">
        <f t="shared" si="14"/>
        <v>2.2934698989763483E-2</v>
      </c>
      <c r="H62" s="304">
        <f t="shared" si="14"/>
        <v>2.3348890506837E-2</v>
      </c>
      <c r="I62" s="304">
        <f t="shared" si="14"/>
        <v>2.3434034327127651E-2</v>
      </c>
      <c r="J62" s="304">
        <f t="shared" si="14"/>
        <v>2.3937987584086062E-2</v>
      </c>
      <c r="K62" s="304">
        <f t="shared" si="14"/>
        <v>2.3428099317769041E-2</v>
      </c>
      <c r="L62" s="304">
        <f t="shared" si="14"/>
        <v>2.2763368701595402E-2</v>
      </c>
      <c r="M62" s="304">
        <f t="shared" si="14"/>
        <v>2.2956001898976897E-2</v>
      </c>
      <c r="N62" s="304">
        <f t="shared" si="14"/>
        <v>2.2936566405402058E-2</v>
      </c>
      <c r="O62" s="304">
        <f t="shared" si="14"/>
        <v>2.2632518809355979E-2</v>
      </c>
      <c r="P62" s="304">
        <f t="shared" si="14"/>
        <v>2.3797788393855539E-2</v>
      </c>
      <c r="Q62" s="304">
        <f t="shared" si="14"/>
        <v>2.3349239131516375E-2</v>
      </c>
      <c r="R62" s="304">
        <f t="shared" si="14"/>
        <v>2.328723288089049E-2</v>
      </c>
      <c r="S62" s="304">
        <f t="shared" si="14"/>
        <v>2.2930584120440307E-2</v>
      </c>
      <c r="T62" s="304">
        <f t="shared" si="14"/>
        <v>2.2522381676264757E-2</v>
      </c>
      <c r="U62" s="304">
        <f t="shared" si="14"/>
        <v>2.2816085192694884E-2</v>
      </c>
      <c r="V62" s="304">
        <f t="shared" si="14"/>
        <v>2.2067657225451419E-2</v>
      </c>
      <c r="W62" s="304">
        <f t="shared" si="14"/>
        <v>2.1893121278089123E-2</v>
      </c>
      <c r="DA62" s="72"/>
    </row>
    <row r="63" spans="1:105" ht="12" customHeight="1" x14ac:dyDescent="0.3">
      <c r="A63" s="203" t="s">
        <v>2572</v>
      </c>
      <c r="B63" s="303">
        <f t="shared" ref="B63:W63" si="15">IF(B$27=0,0,B$27/B$5)</f>
        <v>0.22726483534659647</v>
      </c>
      <c r="C63" s="303">
        <f t="shared" si="15"/>
        <v>0.23090440693051736</v>
      </c>
      <c r="D63" s="303">
        <f t="shared" si="15"/>
        <v>0.22480903116013148</v>
      </c>
      <c r="E63" s="303">
        <f t="shared" si="15"/>
        <v>0.22145196934570077</v>
      </c>
      <c r="F63" s="303">
        <f t="shared" si="15"/>
        <v>0.22162823547988383</v>
      </c>
      <c r="G63" s="303">
        <f t="shared" si="15"/>
        <v>0.22149355761377981</v>
      </c>
      <c r="H63" s="303">
        <f t="shared" si="15"/>
        <v>0.22136679885746163</v>
      </c>
      <c r="I63" s="303">
        <f t="shared" si="15"/>
        <v>0.22144698059857257</v>
      </c>
      <c r="J63" s="303">
        <f t="shared" si="15"/>
        <v>0.22232228768892126</v>
      </c>
      <c r="K63" s="303">
        <f t="shared" si="15"/>
        <v>0.22149308097531997</v>
      </c>
      <c r="L63" s="303">
        <f t="shared" si="15"/>
        <v>0.22170241376175656</v>
      </c>
      <c r="M63" s="303">
        <f t="shared" si="15"/>
        <v>0.22156488953869458</v>
      </c>
      <c r="N63" s="303">
        <f t="shared" si="15"/>
        <v>0.22153931328463097</v>
      </c>
      <c r="O63" s="303">
        <f t="shared" si="15"/>
        <v>0.22174960759163748</v>
      </c>
      <c r="P63" s="303">
        <f t="shared" si="15"/>
        <v>0.22179366080945931</v>
      </c>
      <c r="Q63" s="303">
        <f t="shared" si="15"/>
        <v>0.22134995115456899</v>
      </c>
      <c r="R63" s="303">
        <f t="shared" si="15"/>
        <v>0.22130860292039181</v>
      </c>
      <c r="S63" s="303">
        <f t="shared" si="15"/>
        <v>0.22138078746721215</v>
      </c>
      <c r="T63" s="303">
        <f t="shared" si="15"/>
        <v>0.22174264198523203</v>
      </c>
      <c r="U63" s="303">
        <f t="shared" si="15"/>
        <v>0.22123352902111909</v>
      </c>
      <c r="V63" s="303">
        <f t="shared" si="15"/>
        <v>0.22189083911639534</v>
      </c>
      <c r="W63" s="303">
        <f t="shared" si="15"/>
        <v>0.22237431132983582</v>
      </c>
      <c r="DA63" s="175"/>
    </row>
    <row r="64" spans="1:105" ht="12" customHeight="1" x14ac:dyDescent="0.3">
      <c r="A64" s="62" t="s">
        <v>2573</v>
      </c>
      <c r="B64" s="304">
        <f t="shared" ref="B64:W64" si="16">IF(B$28=0,0,B$28/B$5)</f>
        <v>5.559571870225178E-2</v>
      </c>
      <c r="C64" s="304">
        <f t="shared" si="16"/>
        <v>4.3182101835070541E-2</v>
      </c>
      <c r="D64" s="304">
        <f t="shared" si="16"/>
        <v>6.9253478525766188E-2</v>
      </c>
      <c r="E64" s="304">
        <f t="shared" si="16"/>
        <v>0.11363624526396264</v>
      </c>
      <c r="F64" s="304">
        <f t="shared" si="16"/>
        <v>0.11884105334873329</v>
      </c>
      <c r="G64" s="304">
        <f t="shared" si="16"/>
        <v>0.12507583548797499</v>
      </c>
      <c r="H64" s="304">
        <f t="shared" si="16"/>
        <v>0.11398157943253706</v>
      </c>
      <c r="I64" s="304">
        <f t="shared" si="16"/>
        <v>0.10945260052296203</v>
      </c>
      <c r="J64" s="304">
        <f t="shared" si="16"/>
        <v>9.2480657925151949E-2</v>
      </c>
      <c r="K64" s="304">
        <f t="shared" si="16"/>
        <v>0.10655622658171206</v>
      </c>
      <c r="L64" s="304">
        <f t="shared" si="16"/>
        <v>0.12344249461061463</v>
      </c>
      <c r="M64" s="304">
        <f t="shared" si="16"/>
        <v>0.1187108614848504</v>
      </c>
      <c r="N64" s="304">
        <f t="shared" si="16"/>
        <v>0.11931417171506351</v>
      </c>
      <c r="O64" s="304">
        <f t="shared" si="16"/>
        <v>0.1268507623114932</v>
      </c>
      <c r="P64" s="304">
        <f t="shared" si="16"/>
        <v>9.576608132627315E-2</v>
      </c>
      <c r="Q64" s="304">
        <f t="shared" si="16"/>
        <v>0.10834740331976145</v>
      </c>
      <c r="R64" s="304">
        <f t="shared" si="16"/>
        <v>0.10948066650545907</v>
      </c>
      <c r="S64" s="304">
        <f t="shared" si="16"/>
        <v>0.11861120617091368</v>
      </c>
      <c r="T64" s="304">
        <f t="shared" si="16"/>
        <v>0.12833681467377564</v>
      </c>
      <c r="U64" s="304">
        <f t="shared" si="16"/>
        <v>0.12026676402649518</v>
      </c>
      <c r="V64" s="304">
        <f t="shared" si="16"/>
        <v>0.13659043167922591</v>
      </c>
      <c r="W64" s="304">
        <f t="shared" si="16"/>
        <v>0.14053776047311362</v>
      </c>
      <c r="DA64" s="72"/>
    </row>
    <row r="65" spans="1:105" ht="12" customHeight="1" x14ac:dyDescent="0.3">
      <c r="A65" s="62" t="s">
        <v>2580</v>
      </c>
      <c r="B65" s="304">
        <f t="shared" ref="B65:W65" si="17">IF(B$34=0,0,B$34/B$5)</f>
        <v>0.17166911664434473</v>
      </c>
      <c r="C65" s="304">
        <f t="shared" si="17"/>
        <v>0.18772230509544682</v>
      </c>
      <c r="D65" s="304">
        <f t="shared" si="17"/>
        <v>0.1555555526343653</v>
      </c>
      <c r="E65" s="304">
        <f t="shared" si="17"/>
        <v>0.10781572408173812</v>
      </c>
      <c r="F65" s="304">
        <f t="shared" si="17"/>
        <v>0.10278718213115055</v>
      </c>
      <c r="G65" s="304">
        <f t="shared" si="17"/>
        <v>9.6417722125804808E-2</v>
      </c>
      <c r="H65" s="304">
        <f t="shared" si="17"/>
        <v>0.10738521942492457</v>
      </c>
      <c r="I65" s="304">
        <f t="shared" si="17"/>
        <v>0.11199438007561052</v>
      </c>
      <c r="J65" s="304">
        <f t="shared" si="17"/>
        <v>0.12984162976376934</v>
      </c>
      <c r="K65" s="304">
        <f t="shared" si="17"/>
        <v>0.11493685439360792</v>
      </c>
      <c r="L65" s="304">
        <f t="shared" si="17"/>
        <v>9.8259919151141947E-2</v>
      </c>
      <c r="M65" s="304">
        <f t="shared" si="17"/>
        <v>0.10285402805384421</v>
      </c>
      <c r="N65" s="304">
        <f t="shared" si="17"/>
        <v>0.10222514156956747</v>
      </c>
      <c r="O65" s="304">
        <f t="shared" si="17"/>
        <v>9.4898845280144306E-2</v>
      </c>
      <c r="P65" s="304">
        <f t="shared" si="17"/>
        <v>0.12602757948318613</v>
      </c>
      <c r="Q65" s="304">
        <f t="shared" si="17"/>
        <v>0.11300254783480754</v>
      </c>
      <c r="R65" s="304">
        <f t="shared" si="17"/>
        <v>0.11182793641493276</v>
      </c>
      <c r="S65" s="304">
        <f t="shared" si="17"/>
        <v>0.10276958129629846</v>
      </c>
      <c r="T65" s="304">
        <f t="shared" si="17"/>
        <v>9.3405827311456344E-2</v>
      </c>
      <c r="U65" s="304">
        <f t="shared" si="17"/>
        <v>0.10096676499462388</v>
      </c>
      <c r="V65" s="304">
        <f t="shared" si="17"/>
        <v>8.5300407437169434E-2</v>
      </c>
      <c r="W65" s="304">
        <f t="shared" si="17"/>
        <v>8.1836550856722187E-2</v>
      </c>
      <c r="DA65" s="72"/>
    </row>
    <row r="66" spans="1:105" ht="12" customHeight="1" x14ac:dyDescent="0.3">
      <c r="A66" s="203" t="s">
        <v>2582</v>
      </c>
      <c r="B66" s="303">
        <f t="shared" ref="B66:W66" si="18">IF(B$35=0,0,B$35/B$5)</f>
        <v>0.15326125011954062</v>
      </c>
      <c r="C66" s="303">
        <f t="shared" si="18"/>
        <v>0.14264469078886854</v>
      </c>
      <c r="D66" s="303">
        <f t="shared" si="18"/>
        <v>0.15890494437795311</v>
      </c>
      <c r="E66" s="303">
        <f t="shared" si="18"/>
        <v>0.18314168001298067</v>
      </c>
      <c r="F66" s="303">
        <f t="shared" si="18"/>
        <v>0.18586628792748652</v>
      </c>
      <c r="G66" s="303">
        <f t="shared" si="18"/>
        <v>0.1870506916031395</v>
      </c>
      <c r="H66" s="303">
        <f t="shared" si="18"/>
        <v>0.18277134699834188</v>
      </c>
      <c r="I66" s="303">
        <f t="shared" si="18"/>
        <v>0.18198059030137395</v>
      </c>
      <c r="J66" s="303">
        <f t="shared" si="18"/>
        <v>0.1754529402696203</v>
      </c>
      <c r="K66" s="303">
        <f t="shared" si="18"/>
        <v>0.18244661736117332</v>
      </c>
      <c r="L66" s="303">
        <f t="shared" si="18"/>
        <v>0.18922612392155466</v>
      </c>
      <c r="M66" s="303">
        <f t="shared" si="18"/>
        <v>0.18733026532367208</v>
      </c>
      <c r="N66" s="303">
        <f t="shared" si="18"/>
        <v>0.18759512147033292</v>
      </c>
      <c r="O66" s="303">
        <f t="shared" si="18"/>
        <v>0.19054491798780707</v>
      </c>
      <c r="P66" s="303">
        <f t="shared" si="18"/>
        <v>0.177750098680486</v>
      </c>
      <c r="Q66" s="303">
        <f t="shared" si="18"/>
        <v>0.18317898956086728</v>
      </c>
      <c r="R66" s="303">
        <f t="shared" si="18"/>
        <v>0.18378627257205588</v>
      </c>
      <c r="S66" s="303">
        <f t="shared" si="18"/>
        <v>0.18747166315543276</v>
      </c>
      <c r="T66" s="303">
        <f t="shared" si="18"/>
        <v>0.19142084167289616</v>
      </c>
      <c r="U66" s="303">
        <f t="shared" si="18"/>
        <v>0.18914922202822801</v>
      </c>
      <c r="V66" s="303">
        <f t="shared" si="18"/>
        <v>0.19641093903653545</v>
      </c>
      <c r="W66" s="303">
        <f t="shared" si="18"/>
        <v>0.19785975189231914</v>
      </c>
      <c r="DA66" s="175"/>
    </row>
    <row r="67" spans="1:105" ht="12" customHeight="1" x14ac:dyDescent="0.3">
      <c r="A67" s="203" t="s">
        <v>2594</v>
      </c>
      <c r="B67" s="303">
        <f t="shared" ref="B67:W67" si="19">IF(B$46=0,0,B$46/B$5)</f>
        <v>0.13756351091433577</v>
      </c>
      <c r="C67" s="303">
        <f t="shared" si="19"/>
        <v>0.14039850712808533</v>
      </c>
      <c r="D67" s="303">
        <f t="shared" si="19"/>
        <v>0.1365542407081255</v>
      </c>
      <c r="E67" s="303">
        <f t="shared" si="19"/>
        <v>0.12695017698488373</v>
      </c>
      <c r="F67" s="303">
        <f t="shared" si="19"/>
        <v>0.12551808198004544</v>
      </c>
      <c r="G67" s="303">
        <f t="shared" si="19"/>
        <v>0.12483132049356642</v>
      </c>
      <c r="H67" s="303">
        <f t="shared" si="19"/>
        <v>0.12708572435718796</v>
      </c>
      <c r="I67" s="303">
        <f t="shared" si="19"/>
        <v>0.1275491538324775</v>
      </c>
      <c r="J67" s="303">
        <f t="shared" si="19"/>
        <v>0.13029212205548449</v>
      </c>
      <c r="K67" s="303">
        <f t="shared" si="19"/>
        <v>0.12751685015778316</v>
      </c>
      <c r="L67" s="303">
        <f t="shared" si="19"/>
        <v>0.12389878651428417</v>
      </c>
      <c r="M67" s="303">
        <f t="shared" si="19"/>
        <v>0.12494727014211654</v>
      </c>
      <c r="N67" s="303">
        <f t="shared" si="19"/>
        <v>0.12484148465400202</v>
      </c>
      <c r="O67" s="303">
        <f t="shared" si="19"/>
        <v>0.12318658336559764</v>
      </c>
      <c r="P67" s="303">
        <f t="shared" si="19"/>
        <v>0.12952903159345505</v>
      </c>
      <c r="Q67" s="303">
        <f t="shared" si="19"/>
        <v>0.12708762188717534</v>
      </c>
      <c r="R67" s="303">
        <f t="shared" si="19"/>
        <v>0.12675012793759532</v>
      </c>
      <c r="S67" s="303">
        <f t="shared" si="19"/>
        <v>0.12480892366282975</v>
      </c>
      <c r="T67" s="303">
        <f t="shared" si="19"/>
        <v>0.12258711773645249</v>
      </c>
      <c r="U67" s="303">
        <f t="shared" si="19"/>
        <v>0.12418571721255377</v>
      </c>
      <c r="V67" s="303">
        <f t="shared" si="19"/>
        <v>0.12011209708407437</v>
      </c>
      <c r="W67" s="303">
        <f t="shared" si="19"/>
        <v>0.11916211501574399</v>
      </c>
      <c r="DA67" s="175"/>
    </row>
    <row r="68" spans="1:105" ht="12" customHeight="1" x14ac:dyDescent="0.3">
      <c r="A68" s="41" t="s">
        <v>2596</v>
      </c>
      <c r="B68" s="237">
        <f t="shared" ref="B68:W68" si="20">IF(B$47=0,0,B$47/B$5)</f>
        <v>8.6158865616123279E-2</v>
      </c>
      <c r="C68" s="237">
        <f t="shared" si="20"/>
        <v>8.7934482247155402E-2</v>
      </c>
      <c r="D68" s="237">
        <f t="shared" si="20"/>
        <v>8.5526738858894905E-2</v>
      </c>
      <c r="E68" s="237">
        <f t="shared" si="20"/>
        <v>7.9511515561673574E-2</v>
      </c>
      <c r="F68" s="237">
        <f t="shared" si="20"/>
        <v>7.8614564907744613E-2</v>
      </c>
      <c r="G68" s="237">
        <f t="shared" si="20"/>
        <v>7.8184432016903213E-2</v>
      </c>
      <c r="H68" s="237">
        <f t="shared" si="20"/>
        <v>7.9596411678073631E-2</v>
      </c>
      <c r="I68" s="237">
        <f t="shared" si="20"/>
        <v>7.9886667121676594E-2</v>
      </c>
      <c r="J68" s="237">
        <f t="shared" si="20"/>
        <v>8.1604644723037259E-2</v>
      </c>
      <c r="K68" s="237">
        <f t="shared" si="20"/>
        <v>7.9866434663604019E-2</v>
      </c>
      <c r="L68" s="237">
        <f t="shared" si="20"/>
        <v>7.7600366742111834E-2</v>
      </c>
      <c r="M68" s="237">
        <f t="shared" si="20"/>
        <v>7.8257053674501739E-2</v>
      </c>
      <c r="N68" s="237">
        <f t="shared" si="20"/>
        <v>7.8190798040329385E-2</v>
      </c>
      <c r="O68" s="237">
        <f t="shared" si="20"/>
        <v>7.7154299213221353E-2</v>
      </c>
      <c r="P68" s="237">
        <f t="shared" si="20"/>
        <v>8.1126705419700587E-2</v>
      </c>
      <c r="Q68" s="237">
        <f t="shared" si="20"/>
        <v>7.9597600140261696E-2</v>
      </c>
      <c r="R68" s="237">
        <f t="shared" si="20"/>
        <v>7.9386220715188555E-2</v>
      </c>
      <c r="S68" s="237">
        <f t="shared" si="20"/>
        <v>7.8170404419636796E-2</v>
      </c>
      <c r="T68" s="237">
        <f t="shared" si="20"/>
        <v>7.6778841519246313E-2</v>
      </c>
      <c r="U68" s="237">
        <f t="shared" si="20"/>
        <v>7.7780077359477118E-2</v>
      </c>
      <c r="V68" s="237">
        <f t="shared" si="20"/>
        <v>7.5228685010677893E-2</v>
      </c>
      <c r="W68" s="237">
        <f t="shared" si="20"/>
        <v>7.463369163766069E-2</v>
      </c>
      <c r="DA68" s="97"/>
    </row>
    <row r="69" spans="1:105" ht="12" customHeight="1" x14ac:dyDescent="0.3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3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3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3">
      <c r="A72" s="35" t="s">
        <v>26</v>
      </c>
      <c r="B72" s="324">
        <f>IF(B$5=0,0,B$5/MAE_fec!B$5)</f>
        <v>0.57130670520541427</v>
      </c>
      <c r="C72" s="324">
        <f>IF(C$5=0,0,C$5/MAE_fec!C$5)</f>
        <v>0.57174370102095451</v>
      </c>
      <c r="D72" s="324">
        <f>IF(D$5=0,0,D$5/MAE_fec!D$5)</f>
        <v>0.56125044593490525</v>
      </c>
      <c r="E72" s="324">
        <f>IF(E$5=0,0,E$5/MAE_fec!E$5)</f>
        <v>0.55761692497872684</v>
      </c>
      <c r="F72" s="324">
        <f>IF(F$5=0,0,F$5/MAE_fec!F$5)</f>
        <v>0.55840250535971303</v>
      </c>
      <c r="G72" s="324">
        <f>IF(G$5=0,0,G$5/MAE_fec!G$5)</f>
        <v>0.55252361655873183</v>
      </c>
      <c r="H72" s="324">
        <f>IF(H$5=0,0,H$5/MAE_fec!H$5)</f>
        <v>0.5562000236422211</v>
      </c>
      <c r="I72" s="324">
        <f>IF(I$5=0,0,I$5/MAE_fec!I$5)</f>
        <v>0.55940587413282594</v>
      </c>
      <c r="J72" s="324">
        <f>IF(J$5=0,0,J$5/MAE_fec!J$5)</f>
        <v>0.56690559236855798</v>
      </c>
      <c r="K72" s="324">
        <f>IF(K$5=0,0,K$5/MAE_fec!K$5)</f>
        <v>0.56243449112000077</v>
      </c>
      <c r="L72" s="324">
        <f>IF(L$5=0,0,L$5/MAE_fec!L$5)</f>
        <v>0.55941563868416333</v>
      </c>
      <c r="M72" s="324">
        <f>IF(M$5=0,0,M$5/MAE_fec!M$5)</f>
        <v>0.56044313145263247</v>
      </c>
      <c r="N72" s="324">
        <f>IF(N$5=0,0,N$5/MAE_fec!N$5)</f>
        <v>0.56010125230575636</v>
      </c>
      <c r="O72" s="324">
        <f>IF(O$5=0,0,O$5/MAE_fec!O$5)</f>
        <v>0.55820048235297615</v>
      </c>
      <c r="P72" s="324">
        <f>IF(P$5=0,0,P$5/MAE_fec!P$5)</f>
        <v>0.56525984399850182</v>
      </c>
      <c r="Q72" s="324">
        <f>IF(Q$5=0,0,Q$5/MAE_fec!Q$5)</f>
        <v>0.56238043928124504</v>
      </c>
      <c r="R72" s="324">
        <f>IF(R$5=0,0,R$5/MAE_fec!R$5)</f>
        <v>0.5625400264626228</v>
      </c>
      <c r="S72" s="324">
        <f>IF(S$5=0,0,S$5/MAE_fec!S$5)</f>
        <v>0.56076587313471826</v>
      </c>
      <c r="T72" s="324">
        <f>IF(T$5=0,0,T$5/MAE_fec!T$5)</f>
        <v>0.55884247351140948</v>
      </c>
      <c r="U72" s="324">
        <f>IF(U$5=0,0,U$5/MAE_fec!U$5)</f>
        <v>0.56031975933424572</v>
      </c>
      <c r="V72" s="324">
        <f>IF(V$5=0,0,V$5/MAE_fec!V$5)</f>
        <v>0.55672961579906333</v>
      </c>
      <c r="W72" s="324">
        <f>IF(W$5=0,0,W$5/MAE_fec!W$5)</f>
        <v>0.55612657278279065</v>
      </c>
      <c r="DA72" s="95"/>
    </row>
    <row r="73" spans="1:105" ht="12" customHeight="1" x14ac:dyDescent="0.3">
      <c r="A73" s="202" t="s">
        <v>92</v>
      </c>
      <c r="B73" s="337">
        <f>IF(B$6=0,0,B$6/MAE_fec!B$6)</f>
        <v>0.49116367496748631</v>
      </c>
      <c r="C73" s="337">
        <f>IF(C$6=0,0,C$6/MAE_fec!C$6)</f>
        <v>0.49116367496748625</v>
      </c>
      <c r="D73" s="337">
        <f>IF(D$6=0,0,D$6/MAE_fec!D$6)</f>
        <v>0.49116367496748636</v>
      </c>
      <c r="E73" s="337">
        <f>IF(E$6=0,0,E$6/MAE_fec!E$6)</f>
        <v>0.49116367496748625</v>
      </c>
      <c r="F73" s="337">
        <f>IF(F$6=0,0,F$6/MAE_fec!F$6)</f>
        <v>0.49116367496748631</v>
      </c>
      <c r="G73" s="337">
        <f>IF(G$6=0,0,G$6/MAE_fec!G$6)</f>
        <v>0.49116367496748631</v>
      </c>
      <c r="H73" s="337">
        <f>IF(H$6=0,0,H$6/MAE_fec!H$6)</f>
        <v>0.49116367496748631</v>
      </c>
      <c r="I73" s="337">
        <f>IF(I$6=0,0,I$6/MAE_fec!I$6)</f>
        <v>0.49116367496748631</v>
      </c>
      <c r="J73" s="337">
        <f>IF(J$6=0,0,J$6/MAE_fec!J$6)</f>
        <v>0.4911636749674862</v>
      </c>
      <c r="K73" s="337">
        <f>IF(K$6=0,0,K$6/MAE_fec!K$6)</f>
        <v>0.49116367496748625</v>
      </c>
      <c r="L73" s="337">
        <f>IF(L$6=0,0,L$6/MAE_fec!L$6)</f>
        <v>0.49116367496748636</v>
      </c>
      <c r="M73" s="337">
        <f>IF(M$6=0,0,M$6/MAE_fec!M$6)</f>
        <v>0.49116367496748636</v>
      </c>
      <c r="N73" s="337">
        <f>IF(N$6=0,0,N$6/MAE_fec!N$6)</f>
        <v>0.49116367496748631</v>
      </c>
      <c r="O73" s="337">
        <f>IF(O$6=0,0,O$6/MAE_fec!O$6)</f>
        <v>0.49116367496748625</v>
      </c>
      <c r="P73" s="337">
        <f>IF(P$6=0,0,P$6/MAE_fec!P$6)</f>
        <v>0.49116367496748631</v>
      </c>
      <c r="Q73" s="337">
        <f>IF(Q$6=0,0,Q$6/MAE_fec!Q$6)</f>
        <v>0.49116367496748642</v>
      </c>
      <c r="R73" s="337">
        <f>IF(R$6=0,0,R$6/MAE_fec!R$6)</f>
        <v>0.49116367496748631</v>
      </c>
      <c r="S73" s="337">
        <f>IF(S$6=0,0,S$6/MAE_fec!S$6)</f>
        <v>0.49116367496748642</v>
      </c>
      <c r="T73" s="337">
        <f>IF(T$6=0,0,T$6/MAE_fec!T$6)</f>
        <v>0.49116367496748642</v>
      </c>
      <c r="U73" s="337">
        <f>IF(U$6=0,0,U$6/MAE_fec!U$6)</f>
        <v>0.4911636749674862</v>
      </c>
      <c r="V73" s="337">
        <f>IF(V$6=0,0,V$6/MAE_fec!V$6)</f>
        <v>0.49116367496748625</v>
      </c>
      <c r="W73" s="337">
        <f>IF(W$6=0,0,W$6/MAE_fec!W$6)</f>
        <v>0.49116367496748631</v>
      </c>
      <c r="DA73" s="174"/>
    </row>
    <row r="74" spans="1:105" ht="12" customHeight="1" x14ac:dyDescent="0.3">
      <c r="A74" s="202" t="s">
        <v>93</v>
      </c>
      <c r="B74" s="337">
        <f>IF(B$7=0,0,B$7/MAE_fec!B$7)</f>
        <v>0.12753536521126752</v>
      </c>
      <c r="C74" s="337">
        <f>IF(C$7=0,0,C$7/MAE_fec!C$7)</f>
        <v>0.12753536521126757</v>
      </c>
      <c r="D74" s="337">
        <f>IF(D$7=0,0,D$7/MAE_fec!D$7)</f>
        <v>0.12753536521126752</v>
      </c>
      <c r="E74" s="337">
        <f>IF(E$7=0,0,E$7/MAE_fec!E$7)</f>
        <v>0.12753536521126749</v>
      </c>
      <c r="F74" s="337">
        <f>IF(F$7=0,0,F$7/MAE_fec!F$7)</f>
        <v>0.12753536521126754</v>
      </c>
      <c r="G74" s="337">
        <f>IF(G$7=0,0,G$7/MAE_fec!G$7)</f>
        <v>0.12753536521126746</v>
      </c>
      <c r="H74" s="337">
        <f>IF(H$7=0,0,H$7/MAE_fec!H$7)</f>
        <v>0.12753536521126754</v>
      </c>
      <c r="I74" s="337">
        <f>IF(I$7=0,0,I$7/MAE_fec!I$7)</f>
        <v>0.12753536521126754</v>
      </c>
      <c r="J74" s="337">
        <f>IF(J$7=0,0,J$7/MAE_fec!J$7)</f>
        <v>0.12753536521126749</v>
      </c>
      <c r="K74" s="337">
        <f>IF(K$7=0,0,K$7/MAE_fec!K$7)</f>
        <v>0.12753536521126746</v>
      </c>
      <c r="L74" s="337">
        <f>IF(L$7=0,0,L$7/MAE_fec!L$7)</f>
        <v>0.12753536521126749</v>
      </c>
      <c r="M74" s="337">
        <f>IF(M$7=0,0,M$7/MAE_fec!M$7)</f>
        <v>0.1275353652112676</v>
      </c>
      <c r="N74" s="337">
        <f>IF(N$7=0,0,N$7/MAE_fec!N$7)</f>
        <v>0.12753536521126752</v>
      </c>
      <c r="O74" s="337">
        <f>IF(O$7=0,0,O$7/MAE_fec!O$7)</f>
        <v>0.12753536521126752</v>
      </c>
      <c r="P74" s="337">
        <f>IF(P$7=0,0,P$7/MAE_fec!P$7)</f>
        <v>0.12753536521126749</v>
      </c>
      <c r="Q74" s="337">
        <f>IF(Q$7=0,0,Q$7/MAE_fec!Q$7)</f>
        <v>0.12753536521126754</v>
      </c>
      <c r="R74" s="337">
        <f>IF(R$7=0,0,R$7/MAE_fec!R$7)</f>
        <v>0.12753536521126754</v>
      </c>
      <c r="S74" s="337">
        <f>IF(S$7=0,0,S$7/MAE_fec!S$7)</f>
        <v>0.12753536521126757</v>
      </c>
      <c r="T74" s="337">
        <f>IF(T$7=0,0,T$7/MAE_fec!T$7)</f>
        <v>0.12753536521126754</v>
      </c>
      <c r="U74" s="337">
        <f>IF(U$7=0,0,U$7/MAE_fec!U$7)</f>
        <v>0.12753536521126746</v>
      </c>
      <c r="V74" s="337">
        <f>IF(V$7=0,0,V$7/MAE_fec!V$7)</f>
        <v>0.12753536521126752</v>
      </c>
      <c r="W74" s="337">
        <f>IF(W$7=0,0,W$7/MAE_fec!W$7)</f>
        <v>0.12753536521126752</v>
      </c>
      <c r="DA74" s="174"/>
    </row>
    <row r="75" spans="1:105" ht="12" customHeight="1" x14ac:dyDescent="0.3">
      <c r="A75" s="202" t="s">
        <v>94</v>
      </c>
      <c r="B75" s="337">
        <f>IF(B$8=0,0,B$8/MAE_fec!B$8)</f>
        <v>0.6834050576508951</v>
      </c>
      <c r="C75" s="337">
        <f>IF(C$8=0,0,C$8/MAE_fec!C$8)</f>
        <v>0.68340505765089476</v>
      </c>
      <c r="D75" s="337">
        <f>IF(D$8=0,0,D$8/MAE_fec!D$8)</f>
        <v>0.68340505765089476</v>
      </c>
      <c r="E75" s="337">
        <f>IF(E$8=0,0,E$8/MAE_fec!E$8)</f>
        <v>0.68340505765089488</v>
      </c>
      <c r="F75" s="337">
        <f>IF(F$8=0,0,F$8/MAE_fec!F$8)</f>
        <v>0.68340505765089488</v>
      </c>
      <c r="G75" s="337">
        <f>IF(G$8=0,0,G$8/MAE_fec!G$8)</f>
        <v>0.6834050576508951</v>
      </c>
      <c r="H75" s="337">
        <f>IF(H$8=0,0,H$8/MAE_fec!H$8)</f>
        <v>0.68340505765089443</v>
      </c>
      <c r="I75" s="337">
        <f>IF(I$8=0,0,I$8/MAE_fec!I$8)</f>
        <v>0.68340505765089465</v>
      </c>
      <c r="J75" s="337">
        <f>IF(J$8=0,0,J$8/MAE_fec!J$8)</f>
        <v>0.68340505765089476</v>
      </c>
      <c r="K75" s="337">
        <f>IF(K$8=0,0,K$8/MAE_fec!K$8)</f>
        <v>0.6834050576508951</v>
      </c>
      <c r="L75" s="337">
        <f>IF(L$8=0,0,L$8/MAE_fec!L$8)</f>
        <v>0.68340505765089476</v>
      </c>
      <c r="M75" s="337">
        <f>IF(M$8=0,0,M$8/MAE_fec!M$8)</f>
        <v>0.68340505765089465</v>
      </c>
      <c r="N75" s="337">
        <f>IF(N$8=0,0,N$8/MAE_fec!N$8)</f>
        <v>0.68340505765089454</v>
      </c>
      <c r="O75" s="337">
        <f>IF(O$8=0,0,O$8/MAE_fec!O$8)</f>
        <v>0.68340505765089499</v>
      </c>
      <c r="P75" s="337">
        <f>IF(P$8=0,0,P$8/MAE_fec!P$8)</f>
        <v>0.6834050576508951</v>
      </c>
      <c r="Q75" s="337">
        <f>IF(Q$8=0,0,Q$8/MAE_fec!Q$8)</f>
        <v>0.6834050576508951</v>
      </c>
      <c r="R75" s="337">
        <f>IF(R$8=0,0,R$8/MAE_fec!R$8)</f>
        <v>0.68340505765089499</v>
      </c>
      <c r="S75" s="337">
        <f>IF(S$8=0,0,S$8/MAE_fec!S$8)</f>
        <v>0.68340505765089521</v>
      </c>
      <c r="T75" s="337">
        <f>IF(T$8=0,0,T$8/MAE_fec!T$8)</f>
        <v>0.68340505765089521</v>
      </c>
      <c r="U75" s="337">
        <f>IF(U$8=0,0,U$8/MAE_fec!U$8)</f>
        <v>0.68340505765089499</v>
      </c>
      <c r="V75" s="337">
        <f>IF(V$8=0,0,V$8/MAE_fec!V$8)</f>
        <v>0.68340505765089488</v>
      </c>
      <c r="W75" s="337">
        <f>IF(W$8=0,0,W$8/MAE_fec!W$8)</f>
        <v>0.68340505765089465</v>
      </c>
      <c r="DA75" s="174"/>
    </row>
    <row r="76" spans="1:105" ht="12" customHeight="1" x14ac:dyDescent="0.3">
      <c r="A76" s="202" t="s">
        <v>95</v>
      </c>
      <c r="B76" s="337">
        <f>IF(B$9=0,0,B$9/MAE_fec!B$9)</f>
        <v>0.48416359727842423</v>
      </c>
      <c r="C76" s="337">
        <f>IF(C$9=0,0,C$9/MAE_fec!C$9)</f>
        <v>0.48416359727842423</v>
      </c>
      <c r="D76" s="337">
        <f>IF(D$9=0,0,D$9/MAE_fec!D$9)</f>
        <v>0.48416359727842423</v>
      </c>
      <c r="E76" s="337">
        <f>IF(E$9=0,0,E$9/MAE_fec!E$9)</f>
        <v>0.48416359727842417</v>
      </c>
      <c r="F76" s="337">
        <f>IF(F$9=0,0,F$9/MAE_fec!F$9)</f>
        <v>0.48416359727842417</v>
      </c>
      <c r="G76" s="337">
        <f>IF(G$9=0,0,G$9/MAE_fec!G$9)</f>
        <v>0.48416359727842412</v>
      </c>
      <c r="H76" s="337">
        <f>IF(H$9=0,0,H$9/MAE_fec!H$9)</f>
        <v>0.48416359727842423</v>
      </c>
      <c r="I76" s="337">
        <f>IF(I$9=0,0,I$9/MAE_fec!I$9)</f>
        <v>0.48416359727842428</v>
      </c>
      <c r="J76" s="337">
        <f>IF(J$9=0,0,J$9/MAE_fec!J$9)</f>
        <v>0.48416359727842423</v>
      </c>
      <c r="K76" s="337">
        <f>IF(K$9=0,0,K$9/MAE_fec!K$9)</f>
        <v>0.48416359727842423</v>
      </c>
      <c r="L76" s="337">
        <f>IF(L$9=0,0,L$9/MAE_fec!L$9)</f>
        <v>0.48416359727842428</v>
      </c>
      <c r="M76" s="337">
        <f>IF(M$9=0,0,M$9/MAE_fec!M$9)</f>
        <v>0.48416359727842417</v>
      </c>
      <c r="N76" s="337">
        <f>IF(N$9=0,0,N$9/MAE_fec!N$9)</f>
        <v>0.48416359727842417</v>
      </c>
      <c r="O76" s="337">
        <f>IF(O$9=0,0,O$9/MAE_fec!O$9)</f>
        <v>0.48416359727842423</v>
      </c>
      <c r="P76" s="337">
        <f>IF(P$9=0,0,P$9/MAE_fec!P$9)</f>
        <v>0.48416359727842417</v>
      </c>
      <c r="Q76" s="337">
        <f>IF(Q$9=0,0,Q$9/MAE_fec!Q$9)</f>
        <v>0.48416359727842423</v>
      </c>
      <c r="R76" s="337">
        <f>IF(R$9=0,0,R$9/MAE_fec!R$9)</f>
        <v>0.48416359727842412</v>
      </c>
      <c r="S76" s="337">
        <f>IF(S$9=0,0,S$9/MAE_fec!S$9)</f>
        <v>0.48416359727842417</v>
      </c>
      <c r="T76" s="337">
        <f>IF(T$9=0,0,T$9/MAE_fec!T$9)</f>
        <v>0.48416359727842428</v>
      </c>
      <c r="U76" s="337">
        <f>IF(U$9=0,0,U$9/MAE_fec!U$9)</f>
        <v>0.48416359727842428</v>
      </c>
      <c r="V76" s="337">
        <f>IF(V$9=0,0,V$9/MAE_fec!V$9)</f>
        <v>0.48416359727842434</v>
      </c>
      <c r="W76" s="337">
        <f>IF(W$9=0,0,W$9/MAE_fec!W$9)</f>
        <v>0.48416359727842423</v>
      </c>
      <c r="DA76" s="174"/>
    </row>
    <row r="77" spans="1:105" ht="12" customHeight="1" x14ac:dyDescent="0.3">
      <c r="A77" s="202" t="s">
        <v>96</v>
      </c>
      <c r="B77" s="337">
        <f>IF(B$10=0,0,B$10/MAE_fec!B$10)</f>
        <v>0.81604015423355147</v>
      </c>
      <c r="C77" s="337">
        <f>IF(C$10=0,0,C$10/MAE_fec!C$10)</f>
        <v>0.82923829513930558</v>
      </c>
      <c r="D77" s="337">
        <f>IF(D$10=0,0,D$10/MAE_fec!D$10)</f>
        <v>0.81635861958430711</v>
      </c>
      <c r="E77" s="337">
        <f>IF(E$10=0,0,E$10/MAE_fec!E$10)</f>
        <v>0.76805230547862424</v>
      </c>
      <c r="F77" s="337">
        <f>IF(F$10=0,0,F$10/MAE_fec!F$10)</f>
        <v>0.76249787619077913</v>
      </c>
      <c r="G77" s="337">
        <f>IF(G$10=0,0,G$10/MAE_fec!G$10)</f>
        <v>0.76216955071786308</v>
      </c>
      <c r="H77" s="337">
        <f>IF(H$10=0,0,H$10/MAE_fec!H$10)</f>
        <v>0.77076981532163302</v>
      </c>
      <c r="I77" s="337">
        <f>IF(I$10=0,0,I$10/MAE_fec!I$10)</f>
        <v>0.77215749062775085</v>
      </c>
      <c r="J77" s="337">
        <f>IF(J$10=0,0,J$10/MAE_fec!J$10)</f>
        <v>0.78262203612743797</v>
      </c>
      <c r="K77" s="337">
        <f>IF(K$10=0,0,K$10/MAE_fec!K$10)</f>
        <v>0.77099354834116074</v>
      </c>
      <c r="L77" s="337">
        <f>IF(L$10=0,0,L$10/MAE_fec!L$10)</f>
        <v>0.75907582772625304</v>
      </c>
      <c r="M77" s="337">
        <f>IF(M$10=0,0,M$10/MAE_fec!M$10)</f>
        <v>0.76236359700021239</v>
      </c>
      <c r="N77" s="337">
        <f>IF(N$10=0,0,N$10/MAE_fec!N$10)</f>
        <v>0.76131281269144979</v>
      </c>
      <c r="O77" s="337">
        <f>IF(O$10=0,0,O$10/MAE_fec!O$10)</f>
        <v>0.75549819302687182</v>
      </c>
      <c r="P77" s="337">
        <f>IF(P$10=0,0,P$10/MAE_fec!P$10)</f>
        <v>0.78065443267136492</v>
      </c>
      <c r="Q77" s="337">
        <f>IF(Q$10=0,0,Q$10/MAE_fec!Q$10)</f>
        <v>0.77151660653859588</v>
      </c>
      <c r="R77" s="337">
        <f>IF(R$10=0,0,R$10/MAE_fec!R$10)</f>
        <v>0.77208342427375476</v>
      </c>
      <c r="S77" s="337">
        <f>IF(S$10=0,0,S$10/MAE_fec!S$10)</f>
        <v>0.76597784954608183</v>
      </c>
      <c r="T77" s="337">
        <f>IF(T$10=0,0,T$10/MAE_fec!T$10)</f>
        <v>0.75819905912659236</v>
      </c>
      <c r="U77" s="337">
        <f>IF(U$10=0,0,U$10/MAE_fec!U$10)</f>
        <v>0.76441685642954627</v>
      </c>
      <c r="V77" s="337">
        <f>IF(V$10=0,0,V$10/MAE_fec!V$10)</f>
        <v>0.75344763092524147</v>
      </c>
      <c r="W77" s="337">
        <f>IF(W$10=0,0,W$10/MAE_fec!W$10)</f>
        <v>0.74822121350987103</v>
      </c>
      <c r="DA77" s="174"/>
    </row>
    <row r="78" spans="1:105" ht="12" customHeight="1" x14ac:dyDescent="0.3">
      <c r="A78" s="40" t="s">
        <v>2557</v>
      </c>
      <c r="B78" s="355">
        <f>IF(B$16=0,0,B$16/MAE_fec!B$16)</f>
        <v>0.60341317748440648</v>
      </c>
      <c r="C78" s="355">
        <f>IF(C$16=0,0,C$16/MAE_fec!C$16)</f>
        <v>0.60924534222459825</v>
      </c>
      <c r="D78" s="355">
        <f>IF(D$16=0,0,D$16/MAE_fec!D$16)</f>
        <v>0.58507295614434696</v>
      </c>
      <c r="E78" s="355">
        <f>IF(E$16=0,0,E$16/MAE_fec!E$16)</f>
        <v>0.56618885600455537</v>
      </c>
      <c r="F78" s="355">
        <f>IF(F$16=0,0,F$16/MAE_fec!F$16)</f>
        <v>0.56608332909308823</v>
      </c>
      <c r="G78" s="355">
        <f>IF(G$16=0,0,G$16/MAE_fec!G$16)</f>
        <v>0.55605144092390857</v>
      </c>
      <c r="H78" s="355">
        <f>IF(H$16=0,0,H$16/MAE_fec!H$16)</f>
        <v>0.56409272360360307</v>
      </c>
      <c r="I78" s="355">
        <f>IF(I$16=0,0,I$16/MAE_fec!I$16)</f>
        <v>0.56998371185504149</v>
      </c>
      <c r="J78" s="355">
        <f>IF(J$16=0,0,J$16/MAE_fec!J$16)</f>
        <v>0.58517766757067802</v>
      </c>
      <c r="K78" s="355">
        <f>IF(K$16=0,0,K$16/MAE_fec!K$16)</f>
        <v>0.57527283541821028</v>
      </c>
      <c r="L78" s="355">
        <f>IF(L$16=0,0,L$16/MAE_fec!L$16)</f>
        <v>0.56671499430941286</v>
      </c>
      <c r="M78" s="355">
        <f>IF(M$16=0,0,M$16/MAE_fec!M$16)</f>
        <v>0.56926602970805962</v>
      </c>
      <c r="N78" s="355">
        <f>IF(N$16=0,0,N$16/MAE_fec!N$16)</f>
        <v>0.56856251615609632</v>
      </c>
      <c r="O78" s="355">
        <f>IF(O$16=0,0,O$16/MAE_fec!O$16)</f>
        <v>0.56402905096512346</v>
      </c>
      <c r="P78" s="355">
        <f>IF(P$16=0,0,P$16/MAE_fec!P$16)</f>
        <v>0.58187903037363842</v>
      </c>
      <c r="Q78" s="355">
        <f>IF(Q$16=0,0,Q$16/MAE_fec!Q$16)</f>
        <v>0.57432225962923122</v>
      </c>
      <c r="R78" s="355">
        <f>IF(R$16=0,0,R$16/MAE_fec!R$16)</f>
        <v>0.57421344944370345</v>
      </c>
      <c r="S78" s="355">
        <f>IF(S$16=0,0,S$16/MAE_fec!S$16)</f>
        <v>0.56941152456159827</v>
      </c>
      <c r="T78" s="355">
        <f>IF(T$16=0,0,T$16/MAE_fec!T$16)</f>
        <v>0.56447378588939667</v>
      </c>
      <c r="U78" s="355">
        <f>IF(U$16=0,0,U$16/MAE_fec!U$16)</f>
        <v>0.56860995565359962</v>
      </c>
      <c r="V78" s="355">
        <f>IF(V$16=0,0,V$16/MAE_fec!V$16)</f>
        <v>0.5600751752557257</v>
      </c>
      <c r="W78" s="355">
        <f>IF(W$16=0,0,W$16/MAE_fec!W$16)</f>
        <v>0.55864591047144441</v>
      </c>
      <c r="DA78" s="96"/>
    </row>
    <row r="79" spans="1:105" ht="12" customHeight="1" x14ac:dyDescent="0.3">
      <c r="A79" s="203" t="s">
        <v>2567</v>
      </c>
      <c r="B79" s="351">
        <f>IF(B$24=0,0,B$24/MAE_fec!B$24)</f>
        <v>0.48164863211861308</v>
      </c>
      <c r="C79" s="351">
        <f>IF(C$24=0,0,C$24/MAE_fec!C$24)</f>
        <v>0.48462462331782791</v>
      </c>
      <c r="D79" s="351">
        <f>IF(D$24=0,0,D$24/MAE_fec!D$24)</f>
        <v>0.48082774309280152</v>
      </c>
      <c r="E79" s="351">
        <f>IF(E$24=0,0,E$24/MAE_fec!E$24)</f>
        <v>0.47555754489446317</v>
      </c>
      <c r="F79" s="351">
        <f>IF(F$24=0,0,F$24/MAE_fec!F$24)</f>
        <v>0.47504513855957597</v>
      </c>
      <c r="G79" s="351">
        <f>IF(G$24=0,0,G$24/MAE_fec!G$24)</f>
        <v>0.47466182878534074</v>
      </c>
      <c r="H79" s="351">
        <f>IF(H$24=0,0,H$24/MAE_fec!H$24)</f>
        <v>0.47554140664118033</v>
      </c>
      <c r="I79" s="351">
        <f>IF(I$24=0,0,I$24/MAE_fec!I$24)</f>
        <v>0.47581269902254725</v>
      </c>
      <c r="J79" s="351">
        <f>IF(J$24=0,0,J$24/MAE_fec!J$24)</f>
        <v>0.47715820416484478</v>
      </c>
      <c r="K79" s="351">
        <f>IF(K$24=0,0,K$24/MAE_fec!K$24)</f>
        <v>0.47594496659716723</v>
      </c>
      <c r="L79" s="351">
        <f>IF(L$24=0,0,L$24/MAE_fec!L$24)</f>
        <v>0.47455031064958947</v>
      </c>
      <c r="M79" s="351">
        <f>IF(M$24=0,0,M$24/MAE_fec!M$24)</f>
        <v>0.47493516177686917</v>
      </c>
      <c r="N79" s="351">
        <f>IF(N$24=0,0,N$24/MAE_fec!N$24)</f>
        <v>0.47491213002526733</v>
      </c>
      <c r="O79" s="351">
        <f>IF(O$24=0,0,O$24/MAE_fec!O$24)</f>
        <v>0.47431861220980409</v>
      </c>
      <c r="P79" s="351">
        <f>IF(P$24=0,0,P$24/MAE_fec!P$24)</f>
        <v>0.4769081471866437</v>
      </c>
      <c r="Q79" s="351">
        <f>IF(Q$24=0,0,Q$24/MAE_fec!Q$24)</f>
        <v>0.47583647042941529</v>
      </c>
      <c r="R79" s="351">
        <f>IF(R$24=0,0,R$24/MAE_fec!R$24)</f>
        <v>0.47571383282622998</v>
      </c>
      <c r="S79" s="351">
        <f>IF(S$24=0,0,S$24/MAE_fec!S$24)</f>
        <v>0.47494872524693038</v>
      </c>
      <c r="T79" s="351">
        <f>IF(T$24=0,0,T$24/MAE_fec!T$24)</f>
        <v>0.47415148417672437</v>
      </c>
      <c r="U79" s="351">
        <f>IF(U$24=0,0,U$24/MAE_fec!U$24)</f>
        <v>0.4747687777867442</v>
      </c>
      <c r="V79" s="351">
        <f>IF(V$24=0,0,V$24/MAE_fec!V$24)</f>
        <v>0.47339925350013484</v>
      </c>
      <c r="W79" s="351">
        <f>IF(W$24=0,0,W$24/MAE_fec!W$24)</f>
        <v>0.47307123192625378</v>
      </c>
      <c r="DA79" s="175"/>
    </row>
    <row r="80" spans="1:105" ht="12" customHeight="1" x14ac:dyDescent="0.3">
      <c r="A80" s="203" t="s">
        <v>2572</v>
      </c>
      <c r="B80" s="351">
        <f>IF(B$27=0,0,B$27/MAE_fec!B$27)</f>
        <v>0.5172112949866341</v>
      </c>
      <c r="C80" s="351">
        <f>IF(C$27=0,0,C$27/MAE_fec!C$27)</f>
        <v>0.52221029333536995</v>
      </c>
      <c r="D80" s="351">
        <f>IF(D$27=0,0,D$27/MAE_fec!D$27)</f>
        <v>0.50149110526658314</v>
      </c>
      <c r="E80" s="351">
        <f>IF(E$27=0,0,E$27/MAE_fec!E$27)</f>
        <v>0.48530473371819038</v>
      </c>
      <c r="F80" s="351">
        <f>IF(F$27=0,0,F$27/MAE_fec!F$27)</f>
        <v>0.48521428207978995</v>
      </c>
      <c r="G80" s="351">
        <f>IF(G$27=0,0,G$27/MAE_fec!G$27)</f>
        <v>0.47661552079192165</v>
      </c>
      <c r="H80" s="351">
        <f>IF(H$27=0,0,H$27/MAE_fec!H$27)</f>
        <v>0.48350804880308823</v>
      </c>
      <c r="I80" s="351">
        <f>IF(I$27=0,0,I$27/MAE_fec!I$27)</f>
        <v>0.48855746730432115</v>
      </c>
      <c r="J80" s="351">
        <f>IF(J$27=0,0,J$27/MAE_fec!J$27)</f>
        <v>0.50158085791772389</v>
      </c>
      <c r="K80" s="351">
        <f>IF(K$27=0,0,K$27/MAE_fec!K$27)</f>
        <v>0.4930910017870373</v>
      </c>
      <c r="L80" s="351">
        <f>IF(L$27=0,0,L$27/MAE_fec!L$27)</f>
        <v>0.48575570940806789</v>
      </c>
      <c r="M80" s="351">
        <f>IF(M$27=0,0,M$27/MAE_fec!M$27)</f>
        <v>0.48794231117833681</v>
      </c>
      <c r="N80" s="351">
        <f>IF(N$27=0,0,N$27/MAE_fec!N$27)</f>
        <v>0.48733929956236816</v>
      </c>
      <c r="O80" s="351">
        <f>IF(O$27=0,0,O$27/MAE_fec!O$27)</f>
        <v>0.48345347225582014</v>
      </c>
      <c r="P80" s="351">
        <f>IF(P$27=0,0,P$27/MAE_fec!P$27)</f>
        <v>0.4987534546059757</v>
      </c>
      <c r="Q80" s="351">
        <f>IF(Q$27=0,0,Q$27/MAE_fec!Q$27)</f>
        <v>0.49227622253934095</v>
      </c>
      <c r="R80" s="351">
        <f>IF(R$27=0,0,R$27/MAE_fec!R$27)</f>
        <v>0.49218295666603151</v>
      </c>
      <c r="S80" s="351">
        <f>IF(S$27=0,0,S$27/MAE_fec!S$27)</f>
        <v>0.48806702105279859</v>
      </c>
      <c r="T80" s="351">
        <f>IF(T$27=0,0,T$27/MAE_fec!T$27)</f>
        <v>0.4838346736194829</v>
      </c>
      <c r="U80" s="351">
        <f>IF(U$27=0,0,U$27/MAE_fec!U$27)</f>
        <v>0.48737996198879974</v>
      </c>
      <c r="V80" s="351">
        <f>IF(V$27=0,0,V$27/MAE_fec!V$27)</f>
        <v>0.48006443593347925</v>
      </c>
      <c r="W80" s="351">
        <f>IF(W$27=0,0,W$27/MAE_fec!W$27)</f>
        <v>0.47883935183266652</v>
      </c>
      <c r="DA80" s="175"/>
    </row>
    <row r="81" spans="1:105" ht="12" customHeight="1" x14ac:dyDescent="0.3">
      <c r="A81" s="203" t="s">
        <v>2582</v>
      </c>
      <c r="B81" s="351">
        <f>IF(B$35=0,0,B$35/MAE_fec!B$35)</f>
        <v>0.67150232923118491</v>
      </c>
      <c r="C81" s="351">
        <f>IF(C$35=0,0,C$35/MAE_fec!C$35)</f>
        <v>0.65374976366857307</v>
      </c>
      <c r="D81" s="351">
        <f>IF(D$35=0,0,D$35/MAE_fec!D$35)</f>
        <v>0.64536147003953226</v>
      </c>
      <c r="E81" s="351">
        <f>IF(E$35=0,0,E$35/MAE_fec!E$35)</f>
        <v>0.67951451747486458</v>
      </c>
      <c r="F81" s="351">
        <f>IF(F$35=0,0,F$35/MAE_fec!F$35)</f>
        <v>0.6858438824104105</v>
      </c>
      <c r="G81" s="351">
        <f>IF(G$35=0,0,G$35/MAE_fec!G$35)</f>
        <v>0.67296432770257897</v>
      </c>
      <c r="H81" s="351">
        <f>IF(H$35=0,0,H$35/MAE_fec!H$35)</f>
        <v>0.67509955078730088</v>
      </c>
      <c r="I81" s="351">
        <f>IF(I$35=0,0,I$35/MAE_fec!I$35)</f>
        <v>0.68079983440938796</v>
      </c>
      <c r="J81" s="351">
        <f>IF(J$35=0,0,J$35/MAE_fec!J$35)</f>
        <v>0.69234905848262585</v>
      </c>
      <c r="K81" s="351">
        <f>IF(K$35=0,0,K$35/MAE_fec!K$35)</f>
        <v>0.68692673328873588</v>
      </c>
      <c r="L81" s="351">
        <f>IF(L$35=0,0,L$35/MAE_fec!L$35)</f>
        <v>0.6901237855962834</v>
      </c>
      <c r="M81" s="351">
        <f>IF(M$35=0,0,M$35/MAE_fec!M$35)</f>
        <v>0.69004752231269906</v>
      </c>
      <c r="N81" s="351">
        <f>IF(N$35=0,0,N$35/MAE_fec!N$35)</f>
        <v>0.68960178218756796</v>
      </c>
      <c r="O81" s="351">
        <f>IF(O$35=0,0,O$35/MAE_fec!O$35)</f>
        <v>0.68929304601584962</v>
      </c>
      <c r="P81" s="351">
        <f>IF(P$35=0,0,P$35/MAE_fec!P$35)</f>
        <v>0.68786359765022287</v>
      </c>
      <c r="Q81" s="351">
        <f>IF(Q$35=0,0,Q$35/MAE_fec!Q$35)</f>
        <v>0.68836555176694314</v>
      </c>
      <c r="R81" s="351">
        <f>IF(R$35=0,0,R$35/MAE_fec!R$35)</f>
        <v>0.68935890847255121</v>
      </c>
      <c r="S81" s="351">
        <f>IF(S$35=0,0,S$35/MAE_fec!S$35)</f>
        <v>0.69044060746076963</v>
      </c>
      <c r="T81" s="351">
        <f>IF(T$35=0,0,T$35/MAE_fec!T$35)</f>
        <v>0.69130615273878582</v>
      </c>
      <c r="U81" s="351">
        <f>IF(U$35=0,0,U$35/MAE_fec!U$35)</f>
        <v>0.68854458949575847</v>
      </c>
      <c r="V81" s="351">
        <f>IF(V$35=0,0,V$35/MAE_fec!V$35)</f>
        <v>0.6871528603119974</v>
      </c>
      <c r="W81" s="351">
        <f>IF(W$35=0,0,W$35/MAE_fec!W$35)</f>
        <v>0.68820685242928181</v>
      </c>
      <c r="DA81" s="175"/>
    </row>
    <row r="82" spans="1:105" ht="12" customHeight="1" x14ac:dyDescent="0.3">
      <c r="A82" s="203" t="s">
        <v>2594</v>
      </c>
      <c r="B82" s="351">
        <f>IF(B$46=0,0,B$46/MAE_fec!B$46)</f>
        <v>0.64164022995528458</v>
      </c>
      <c r="C82" s="351">
        <f>IF(C$46=0,0,C$46/MAE_fec!C$46)</f>
        <v>0.64164022995528436</v>
      </c>
      <c r="D82" s="351">
        <f>IF(D$46=0,0,D$46/MAE_fec!D$46)</f>
        <v>0.64164022995528447</v>
      </c>
      <c r="E82" s="351">
        <f>IF(E$46=0,0,E$46/MAE_fec!E$46)</f>
        <v>0.64164022995528436</v>
      </c>
      <c r="F82" s="351">
        <f>IF(F$46=0,0,F$46/MAE_fec!F$46)</f>
        <v>0.64164022995528436</v>
      </c>
      <c r="G82" s="351">
        <f>IF(G$46=0,0,G$46/MAE_fec!G$46)</f>
        <v>0.64164022995528436</v>
      </c>
      <c r="H82" s="351">
        <f>IF(H$46=0,0,H$46/MAE_fec!H$46)</f>
        <v>0.64164022995528436</v>
      </c>
      <c r="I82" s="351">
        <f>IF(I$46=0,0,I$46/MAE_fec!I$46)</f>
        <v>0.64164022995528414</v>
      </c>
      <c r="J82" s="351">
        <f>IF(J$46=0,0,J$46/MAE_fec!J$46)</f>
        <v>0.64164022995528447</v>
      </c>
      <c r="K82" s="351">
        <f>IF(K$46=0,0,K$46/MAE_fec!K$46)</f>
        <v>0.64164022995528414</v>
      </c>
      <c r="L82" s="351">
        <f>IF(L$46=0,0,L$46/MAE_fec!L$46)</f>
        <v>0.64164022995528447</v>
      </c>
      <c r="M82" s="351">
        <f>IF(M$46=0,0,M$46/MAE_fec!M$46)</f>
        <v>0.64164022995528436</v>
      </c>
      <c r="N82" s="351">
        <f>IF(N$46=0,0,N$46/MAE_fec!N$46)</f>
        <v>0.64164022995528436</v>
      </c>
      <c r="O82" s="351">
        <f>IF(O$46=0,0,O$46/MAE_fec!O$46)</f>
        <v>0.64164022995528414</v>
      </c>
      <c r="P82" s="351">
        <f>IF(P$46=0,0,P$46/MAE_fec!P$46)</f>
        <v>0.64164022995528436</v>
      </c>
      <c r="Q82" s="351">
        <f>IF(Q$46=0,0,Q$46/MAE_fec!Q$46)</f>
        <v>0.64164022995528447</v>
      </c>
      <c r="R82" s="351">
        <f>IF(R$46=0,0,R$46/MAE_fec!R$46)</f>
        <v>0.64164022995528425</v>
      </c>
      <c r="S82" s="351">
        <f>IF(S$46=0,0,S$46/MAE_fec!S$46)</f>
        <v>0.64164022995528425</v>
      </c>
      <c r="T82" s="351">
        <f>IF(T$46=0,0,T$46/MAE_fec!T$46)</f>
        <v>0.64164022995528436</v>
      </c>
      <c r="U82" s="351">
        <f>IF(U$46=0,0,U$46/MAE_fec!U$46)</f>
        <v>0.64164022995528425</v>
      </c>
      <c r="V82" s="351">
        <f>IF(V$46=0,0,V$46/MAE_fec!V$46)</f>
        <v>0.64164022995528447</v>
      </c>
      <c r="W82" s="351">
        <f>IF(W$46=0,0,W$46/MAE_fec!W$46)</f>
        <v>0.64164022995528447</v>
      </c>
      <c r="DA82" s="175"/>
    </row>
    <row r="83" spans="1:105" ht="12" customHeight="1" x14ac:dyDescent="0.3">
      <c r="A83" s="41" t="s">
        <v>2596</v>
      </c>
      <c r="B83" s="339">
        <f>IF(B$47=0,0,B$47/MAE_fec!B$47)</f>
        <v>0.59347138096686003</v>
      </c>
      <c r="C83" s="339">
        <f>IF(C$47=0,0,C$47/MAE_fec!C$47)</f>
        <v>0.59347138096686003</v>
      </c>
      <c r="D83" s="339">
        <f>IF(D$47=0,0,D$47/MAE_fec!D$47)</f>
        <v>0.59347138096686014</v>
      </c>
      <c r="E83" s="339">
        <f>IF(E$47=0,0,E$47/MAE_fec!E$47)</f>
        <v>0.59347138096686003</v>
      </c>
      <c r="F83" s="339">
        <f>IF(F$47=0,0,F$47/MAE_fec!F$47)</f>
        <v>0.59347138096686014</v>
      </c>
      <c r="G83" s="339">
        <f>IF(G$47=0,0,G$47/MAE_fec!G$47)</f>
        <v>0.59347138096686036</v>
      </c>
      <c r="H83" s="339">
        <f>IF(H$47=0,0,H$47/MAE_fec!H$47)</f>
        <v>0.59347138096686025</v>
      </c>
      <c r="I83" s="339">
        <f>IF(I$47=0,0,I$47/MAE_fec!I$47)</f>
        <v>0.59347138096686025</v>
      </c>
      <c r="J83" s="339">
        <f>IF(J$47=0,0,J$47/MAE_fec!J$47)</f>
        <v>0.59347138096686025</v>
      </c>
      <c r="K83" s="339">
        <f>IF(K$47=0,0,K$47/MAE_fec!K$47)</f>
        <v>0.59347138096686014</v>
      </c>
      <c r="L83" s="339">
        <f>IF(L$47=0,0,L$47/MAE_fec!L$47)</f>
        <v>0.59347138096686036</v>
      </c>
      <c r="M83" s="339">
        <f>IF(M$47=0,0,M$47/MAE_fec!M$47)</f>
        <v>0.59347138096686047</v>
      </c>
      <c r="N83" s="339">
        <f>IF(N$47=0,0,N$47/MAE_fec!N$47)</f>
        <v>0.59347138096686036</v>
      </c>
      <c r="O83" s="339">
        <f>IF(O$47=0,0,O$47/MAE_fec!O$47)</f>
        <v>0.59347138096686025</v>
      </c>
      <c r="P83" s="339">
        <f>IF(P$47=0,0,P$47/MAE_fec!P$47)</f>
        <v>0.59347138096686025</v>
      </c>
      <c r="Q83" s="339">
        <f>IF(Q$47=0,0,Q$47/MAE_fec!Q$47)</f>
        <v>0.59347138096686025</v>
      </c>
      <c r="R83" s="339">
        <f>IF(R$47=0,0,R$47/MAE_fec!R$47)</f>
        <v>0.59347138096686003</v>
      </c>
      <c r="S83" s="339">
        <f>IF(S$47=0,0,S$47/MAE_fec!S$47)</f>
        <v>0.59347138096686036</v>
      </c>
      <c r="T83" s="339">
        <f>IF(T$47=0,0,T$47/MAE_fec!T$47)</f>
        <v>0.59347138096686036</v>
      </c>
      <c r="U83" s="339">
        <f>IF(U$47=0,0,U$47/MAE_fec!U$47)</f>
        <v>0.59347138096686036</v>
      </c>
      <c r="V83" s="339">
        <f>IF(V$47=0,0,V$47/MAE_fec!V$47)</f>
        <v>0.59347138096686036</v>
      </c>
      <c r="W83" s="339">
        <f>IF(W$47=0,0,W$47/MAE_fec!W$47)</f>
        <v>0.59347138096686003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Machinery equipment / CO2 emissions"</f>
        <v>BE: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26</v>
      </c>
      <c r="B5" s="225">
        <v>231.296258641647</v>
      </c>
      <c r="C5" s="225">
        <v>207.70248432092529</v>
      </c>
      <c r="D5" s="225">
        <v>291.3642088823234</v>
      </c>
      <c r="E5" s="225">
        <v>422.56232939912951</v>
      </c>
      <c r="F5" s="225">
        <v>447.23282291880707</v>
      </c>
      <c r="G5" s="225">
        <v>535.05152159785166</v>
      </c>
      <c r="H5" s="225">
        <v>491.40778667895592</v>
      </c>
      <c r="I5" s="225">
        <v>449.2813145992223</v>
      </c>
      <c r="J5" s="225">
        <v>357.89075963893788</v>
      </c>
      <c r="K5" s="225">
        <v>342.51004667795382</v>
      </c>
      <c r="L5" s="225">
        <v>412.39558295848292</v>
      </c>
      <c r="M5" s="225">
        <v>413.68528319882898</v>
      </c>
      <c r="N5" s="225">
        <v>406.41913511880381</v>
      </c>
      <c r="O5" s="225">
        <v>424.50028451807219</v>
      </c>
      <c r="P5" s="225">
        <v>304.07295239880892</v>
      </c>
      <c r="Q5" s="225">
        <v>335.09703887785099</v>
      </c>
      <c r="R5" s="225">
        <v>316.30540715785401</v>
      </c>
      <c r="S5" s="225">
        <v>355.64491367897131</v>
      </c>
      <c r="T5" s="225">
        <v>360.8504963981855</v>
      </c>
      <c r="U5" s="225">
        <v>326.93229503887301</v>
      </c>
      <c r="V5" s="225">
        <v>317.45232935910678</v>
      </c>
      <c r="W5" s="225">
        <v>357.93224783871159</v>
      </c>
      <c r="DA5" s="89" t="s">
        <v>2638</v>
      </c>
    </row>
    <row r="6" spans="1:105" ht="12" customHeight="1" x14ac:dyDescent="0.3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2639</v>
      </c>
    </row>
    <row r="7" spans="1:105" ht="12" customHeight="1" x14ac:dyDescent="0.3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2640</v>
      </c>
    </row>
    <row r="8" spans="1:105" ht="12" customHeight="1" x14ac:dyDescent="0.3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2641</v>
      </c>
    </row>
    <row r="9" spans="1:105" ht="12" customHeight="1" x14ac:dyDescent="0.3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2642</v>
      </c>
    </row>
    <row r="10" spans="1:105" ht="12" customHeight="1" x14ac:dyDescent="0.3">
      <c r="A10" s="56" t="s">
        <v>96</v>
      </c>
      <c r="B10" s="262">
        <v>4.7513534742064234</v>
      </c>
      <c r="C10" s="262">
        <v>3.2960668143090062</v>
      </c>
      <c r="D10" s="262">
        <v>4.8049874629002041</v>
      </c>
      <c r="E10" s="262">
        <v>12.330648832724791</v>
      </c>
      <c r="F10" s="262">
        <v>13.93456260439485</v>
      </c>
      <c r="G10" s="262">
        <v>15.09709115767466</v>
      </c>
      <c r="H10" s="262">
        <v>13.6061039446921</v>
      </c>
      <c r="I10" s="262">
        <v>13.01905200874636</v>
      </c>
      <c r="J10" s="262">
        <v>10.73547640052435</v>
      </c>
      <c r="K10" s="262">
        <v>10.69215871245456</v>
      </c>
      <c r="L10" s="262">
        <v>13.67272502223522</v>
      </c>
      <c r="M10" s="262">
        <v>13.519458470942901</v>
      </c>
      <c r="N10" s="262">
        <v>13.3990997580078</v>
      </c>
      <c r="O10" s="262">
        <v>14.27285119769382</v>
      </c>
      <c r="P10" s="262">
        <v>9.2883672838555604</v>
      </c>
      <c r="Q10" s="262">
        <v>10.67069817090931</v>
      </c>
      <c r="R10" s="262">
        <v>10.131456222776441</v>
      </c>
      <c r="S10" s="262">
        <v>11.68990361022899</v>
      </c>
      <c r="T10" s="262">
        <v>12.243912956016541</v>
      </c>
      <c r="U10" s="262">
        <v>10.90410326020951</v>
      </c>
      <c r="V10" s="262">
        <v>11.05544244032497</v>
      </c>
      <c r="W10" s="262">
        <v>12.63971221871482</v>
      </c>
      <c r="DA10" s="68" t="s">
        <v>2643</v>
      </c>
    </row>
    <row r="11" spans="1:105" ht="12" customHeight="1" x14ac:dyDescent="0.3">
      <c r="A11" s="37" t="s">
        <v>160</v>
      </c>
      <c r="B11" s="228">
        <v>1.49689579046857</v>
      </c>
      <c r="C11" s="228">
        <v>1.579381505842681</v>
      </c>
      <c r="D11" s="228">
        <v>1.565011421021419</v>
      </c>
      <c r="E11" s="228">
        <v>2.1757154512862789</v>
      </c>
      <c r="F11" s="228">
        <v>2.1467352299028062</v>
      </c>
      <c r="G11" s="228">
        <v>2.319703920973168</v>
      </c>
      <c r="H11" s="228">
        <v>1.966964604005313</v>
      </c>
      <c r="I11" s="228">
        <v>1.762388362055396</v>
      </c>
      <c r="J11" s="228">
        <v>1.3694989611709021</v>
      </c>
      <c r="K11" s="228">
        <v>1.5719232411238611</v>
      </c>
      <c r="L11" s="228">
        <v>1.6191159768407131</v>
      </c>
      <c r="M11" s="228">
        <v>1.7218612933727151</v>
      </c>
      <c r="N11" s="228">
        <v>2.0892619078850312</v>
      </c>
      <c r="O11" s="228">
        <v>2.369570175074478</v>
      </c>
      <c r="P11" s="228">
        <v>1.840183580329122</v>
      </c>
      <c r="Q11" s="228">
        <v>2.019083089582979</v>
      </c>
      <c r="R11" s="228">
        <v>1.774958622872</v>
      </c>
      <c r="S11" s="228">
        <v>1.79774348347122</v>
      </c>
      <c r="T11" s="228">
        <v>1.8182889172420651</v>
      </c>
      <c r="U11" s="228">
        <v>1.7704223136744059</v>
      </c>
      <c r="V11" s="228">
        <v>1.686134107203235</v>
      </c>
      <c r="W11" s="228">
        <v>1.6184549883305299</v>
      </c>
      <c r="DA11" s="69" t="s">
        <v>2644</v>
      </c>
    </row>
    <row r="12" spans="1:105" ht="12" customHeight="1" x14ac:dyDescent="0.3">
      <c r="A12" s="37" t="s">
        <v>162</v>
      </c>
      <c r="B12" s="228">
        <v>3.2544576837378529</v>
      </c>
      <c r="C12" s="228">
        <v>1.7166853084663249</v>
      </c>
      <c r="D12" s="228">
        <v>3.239976041878784</v>
      </c>
      <c r="E12" s="228">
        <v>10.154933381438511</v>
      </c>
      <c r="F12" s="228">
        <v>11.787827374492039</v>
      </c>
      <c r="G12" s="228">
        <v>12.77738723670149</v>
      </c>
      <c r="H12" s="228">
        <v>11.639139340686789</v>
      </c>
      <c r="I12" s="228">
        <v>11.25666364669096</v>
      </c>
      <c r="J12" s="228">
        <v>9.365977439353447</v>
      </c>
      <c r="K12" s="228">
        <v>9.1202354713306999</v>
      </c>
      <c r="L12" s="228">
        <v>12.053609045394509</v>
      </c>
      <c r="M12" s="228">
        <v>11.79759717757018</v>
      </c>
      <c r="N12" s="228">
        <v>11.30983785012277</v>
      </c>
      <c r="O12" s="228">
        <v>11.903281022619341</v>
      </c>
      <c r="P12" s="228">
        <v>7.4481837035264382</v>
      </c>
      <c r="Q12" s="228">
        <v>8.6516150813263302</v>
      </c>
      <c r="R12" s="228">
        <v>8.3564975999044382</v>
      </c>
      <c r="S12" s="228">
        <v>9.892160126757771</v>
      </c>
      <c r="T12" s="228">
        <v>10.42562403877448</v>
      </c>
      <c r="U12" s="228">
        <v>9.1336809465351045</v>
      </c>
      <c r="V12" s="228">
        <v>9.3693083331217313</v>
      </c>
      <c r="W12" s="228">
        <v>11.02125723038429</v>
      </c>
      <c r="DA12" s="69" t="s">
        <v>2645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2646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2647</v>
      </c>
    </row>
    <row r="15" spans="1:105" ht="12" customHeight="1" x14ac:dyDescent="0.3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2648</v>
      </c>
    </row>
    <row r="16" spans="1:105" ht="12" customHeight="1" x14ac:dyDescent="0.3">
      <c r="A16" s="57" t="s">
        <v>2557</v>
      </c>
      <c r="B16" s="263">
        <f t="shared" ref="B16:W16" si="0">B17+B23</f>
        <v>39.009813394381482</v>
      </c>
      <c r="C16" s="263">
        <f t="shared" si="0"/>
        <v>32.287424906484773</v>
      </c>
      <c r="D16" s="263">
        <f t="shared" si="0"/>
        <v>55.527536804971383</v>
      </c>
      <c r="E16" s="263">
        <f t="shared" si="0"/>
        <v>91.850296466049642</v>
      </c>
      <c r="F16" s="263">
        <f t="shared" si="0"/>
        <v>97.850298579614432</v>
      </c>
      <c r="G16" s="263">
        <f t="shared" si="0"/>
        <v>120.8748745194813</v>
      </c>
      <c r="H16" s="263">
        <f t="shared" si="0"/>
        <v>107.5273360105212</v>
      </c>
      <c r="I16" s="263">
        <f t="shared" si="0"/>
        <v>96.394512501994726</v>
      </c>
      <c r="J16" s="263">
        <f t="shared" si="0"/>
        <v>71.144384994185302</v>
      </c>
      <c r="K16" s="263">
        <f t="shared" si="0"/>
        <v>72.316333621590601</v>
      </c>
      <c r="L16" s="263">
        <f t="shared" si="0"/>
        <v>90.874102516890105</v>
      </c>
      <c r="M16" s="263">
        <f t="shared" si="0"/>
        <v>90.096875275626246</v>
      </c>
      <c r="N16" s="263">
        <f t="shared" si="0"/>
        <v>88.710458916405699</v>
      </c>
      <c r="O16" s="263">
        <f t="shared" si="0"/>
        <v>94.484977320533261</v>
      </c>
      <c r="P16" s="263">
        <f t="shared" si="0"/>
        <v>61.755217542932478</v>
      </c>
      <c r="Q16" s="263">
        <f t="shared" si="0"/>
        <v>70.971293579591944</v>
      </c>
      <c r="R16" s="263">
        <f t="shared" si="0"/>
        <v>67.142221702494268</v>
      </c>
      <c r="S16" s="263">
        <f t="shared" si="0"/>
        <v>77.392701901579443</v>
      </c>
      <c r="T16" s="263">
        <f t="shared" si="0"/>
        <v>80.474166468117431</v>
      </c>
      <c r="U16" s="263">
        <f t="shared" si="0"/>
        <v>71.798816831623057</v>
      </c>
      <c r="V16" s="263">
        <f t="shared" si="0"/>
        <v>72.835865587524694</v>
      </c>
      <c r="W16" s="263">
        <f t="shared" si="0"/>
        <v>82.636742910209492</v>
      </c>
      <c r="DA16" s="70"/>
    </row>
    <row r="17" spans="1:105" ht="12" customHeight="1" x14ac:dyDescent="0.3">
      <c r="A17" s="60" t="s">
        <v>2558</v>
      </c>
      <c r="B17" s="331">
        <v>39.009813394381482</v>
      </c>
      <c r="C17" s="331">
        <v>32.287424906484773</v>
      </c>
      <c r="D17" s="331">
        <v>55.527536804971383</v>
      </c>
      <c r="E17" s="331">
        <v>91.850296466049642</v>
      </c>
      <c r="F17" s="331">
        <v>97.850298579614432</v>
      </c>
      <c r="G17" s="331">
        <v>120.8748745194813</v>
      </c>
      <c r="H17" s="331">
        <v>107.5273360105212</v>
      </c>
      <c r="I17" s="331">
        <v>96.394512501994726</v>
      </c>
      <c r="J17" s="331">
        <v>71.144384994185302</v>
      </c>
      <c r="K17" s="331">
        <v>72.316333621590601</v>
      </c>
      <c r="L17" s="331">
        <v>90.874102516890105</v>
      </c>
      <c r="M17" s="331">
        <v>90.096875275626246</v>
      </c>
      <c r="N17" s="331">
        <v>88.710458916405699</v>
      </c>
      <c r="O17" s="331">
        <v>94.484977320533261</v>
      </c>
      <c r="P17" s="331">
        <v>61.755217542932478</v>
      </c>
      <c r="Q17" s="331">
        <v>70.971293579591944</v>
      </c>
      <c r="R17" s="331">
        <v>67.142221702494268</v>
      </c>
      <c r="S17" s="331">
        <v>77.392701901579443</v>
      </c>
      <c r="T17" s="331">
        <v>80.474166468117431</v>
      </c>
      <c r="U17" s="331">
        <v>71.798816831623057</v>
      </c>
      <c r="V17" s="331">
        <v>72.835865587524694</v>
      </c>
      <c r="W17" s="331">
        <v>82.636742910209492</v>
      </c>
      <c r="DA17" s="72" t="s">
        <v>2649</v>
      </c>
    </row>
    <row r="18" spans="1:105" ht="12" customHeight="1" x14ac:dyDescent="0.3">
      <c r="A18" s="59" t="s">
        <v>30</v>
      </c>
      <c r="B18" s="232">
        <v>9.5328387738586287</v>
      </c>
      <c r="C18" s="232">
        <v>12.277495333916139</v>
      </c>
      <c r="D18" s="232">
        <v>19.157751723213629</v>
      </c>
      <c r="E18" s="232">
        <v>9.8496647486608833</v>
      </c>
      <c r="F18" s="232">
        <v>5.4761804942614276</v>
      </c>
      <c r="G18" s="232">
        <v>25.442568063597719</v>
      </c>
      <c r="H18" s="232">
        <v>19.71089463434301</v>
      </c>
      <c r="I18" s="232">
        <v>11.95782974860748</v>
      </c>
      <c r="J18" s="232">
        <v>0</v>
      </c>
      <c r="K18" s="232">
        <v>1.9855278593436569</v>
      </c>
      <c r="L18" s="232">
        <v>0</v>
      </c>
      <c r="M18" s="232">
        <v>1.634462009764778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2650</v>
      </c>
    </row>
    <row r="19" spans="1:105" ht="12" customHeight="1" x14ac:dyDescent="0.3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2651</v>
      </c>
    </row>
    <row r="20" spans="1:105" ht="12" customHeight="1" x14ac:dyDescent="0.3">
      <c r="A20" s="59" t="s">
        <v>160</v>
      </c>
      <c r="B20" s="232">
        <v>9.286608429523163</v>
      </c>
      <c r="C20" s="232">
        <v>9.58818934219779</v>
      </c>
      <c r="D20" s="232">
        <v>8.7251824271130811</v>
      </c>
      <c r="E20" s="232">
        <v>13.20763388725487</v>
      </c>
      <c r="F20" s="232">
        <v>13.364833314224709</v>
      </c>
      <c r="G20" s="232">
        <v>13.53478093121471</v>
      </c>
      <c r="H20" s="232">
        <v>11.66021975189606</v>
      </c>
      <c r="I20" s="232">
        <v>10.79068553230827</v>
      </c>
      <c r="J20" s="232">
        <v>8.7904507896503983</v>
      </c>
      <c r="K20" s="232">
        <v>9.993993107417662</v>
      </c>
      <c r="L20" s="232">
        <v>10.37525438072748</v>
      </c>
      <c r="M20" s="232">
        <v>11.061335526612091</v>
      </c>
      <c r="N20" s="232">
        <v>13.45442043856433</v>
      </c>
      <c r="O20" s="232">
        <v>15.27740630989306</v>
      </c>
      <c r="P20" s="232">
        <v>11.93394106835683</v>
      </c>
      <c r="Q20" s="232">
        <v>13.131114335338401</v>
      </c>
      <c r="R20" s="232">
        <v>11.624492560554829</v>
      </c>
      <c r="S20" s="232">
        <v>11.790229374866881</v>
      </c>
      <c r="T20" s="232">
        <v>11.9508596262413</v>
      </c>
      <c r="U20" s="232">
        <v>11.657467320397011</v>
      </c>
      <c r="V20" s="232">
        <v>11.10864968613466</v>
      </c>
      <c r="W20" s="232">
        <v>10.58124160330091</v>
      </c>
      <c r="DA20" s="71" t="s">
        <v>2652</v>
      </c>
    </row>
    <row r="21" spans="1:105" ht="12" customHeight="1" x14ac:dyDescent="0.3">
      <c r="A21" s="59" t="s">
        <v>70</v>
      </c>
      <c r="B21" s="232">
        <v>0</v>
      </c>
      <c r="C21" s="232">
        <v>0</v>
      </c>
      <c r="D21" s="232">
        <v>9.5812315858138053</v>
      </c>
      <c r="E21" s="232">
        <v>7.1476929846818704</v>
      </c>
      <c r="F21" s="232">
        <v>5.6223361607614741</v>
      </c>
      <c r="G21" s="232">
        <v>7.3452796287781679</v>
      </c>
      <c r="H21" s="232">
        <v>7.1590865670516326</v>
      </c>
      <c r="I21" s="232">
        <v>4.7241181564970613</v>
      </c>
      <c r="J21" s="232">
        <v>2.2362078594047139</v>
      </c>
      <c r="K21" s="232">
        <v>2.352066291935452</v>
      </c>
      <c r="L21" s="232">
        <v>3.2596251029697729</v>
      </c>
      <c r="M21" s="232">
        <v>1.6126380483246761</v>
      </c>
      <c r="N21" s="232">
        <v>2.4229901399334781</v>
      </c>
      <c r="O21" s="232">
        <v>2.4631628828330969</v>
      </c>
      <c r="P21" s="232">
        <v>1.5183862986494721</v>
      </c>
      <c r="Q21" s="232">
        <v>1.574368587745071</v>
      </c>
      <c r="R21" s="232">
        <v>0.78966791806455372</v>
      </c>
      <c r="S21" s="232">
        <v>0.72623296322007114</v>
      </c>
      <c r="T21" s="232">
        <v>0</v>
      </c>
      <c r="U21" s="232">
        <v>0</v>
      </c>
      <c r="V21" s="232">
        <v>0</v>
      </c>
      <c r="W21" s="232">
        <v>0</v>
      </c>
      <c r="DA21" s="71" t="s">
        <v>2653</v>
      </c>
    </row>
    <row r="22" spans="1:105" ht="12" customHeight="1" x14ac:dyDescent="0.3">
      <c r="A22" s="59" t="s">
        <v>162</v>
      </c>
      <c r="B22" s="232">
        <v>20.19036619099969</v>
      </c>
      <c r="C22" s="232">
        <v>10.42174023037084</v>
      </c>
      <c r="D22" s="232">
        <v>18.063371068830861</v>
      </c>
      <c r="E22" s="232">
        <v>61.645304845452017</v>
      </c>
      <c r="F22" s="232">
        <v>73.386948610366815</v>
      </c>
      <c r="G22" s="232">
        <v>74.552245895890721</v>
      </c>
      <c r="H22" s="232">
        <v>68.997135057230537</v>
      </c>
      <c r="I22" s="232">
        <v>68.921879064581915</v>
      </c>
      <c r="J22" s="232">
        <v>60.117726345130187</v>
      </c>
      <c r="K22" s="232">
        <v>57.98474636289383</v>
      </c>
      <c r="L22" s="232">
        <v>77.239223033192857</v>
      </c>
      <c r="M22" s="232">
        <v>75.788439690924704</v>
      </c>
      <c r="N22" s="232">
        <v>72.833048337907897</v>
      </c>
      <c r="O22" s="232">
        <v>76.744408127807105</v>
      </c>
      <c r="P22" s="232">
        <v>48.30289017592618</v>
      </c>
      <c r="Q22" s="232">
        <v>56.265810656508471</v>
      </c>
      <c r="R22" s="232">
        <v>54.728061223874882</v>
      </c>
      <c r="S22" s="232">
        <v>64.87623956349249</v>
      </c>
      <c r="T22" s="232">
        <v>68.523306841876121</v>
      </c>
      <c r="U22" s="232">
        <v>60.141349511226039</v>
      </c>
      <c r="V22" s="232">
        <v>61.727215901390032</v>
      </c>
      <c r="W22" s="232">
        <v>72.055501306908582</v>
      </c>
      <c r="DA22" s="71" t="s">
        <v>2654</v>
      </c>
    </row>
    <row r="23" spans="1:105" ht="12" customHeight="1" x14ac:dyDescent="0.3">
      <c r="A23" s="60" t="s">
        <v>2565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2655</v>
      </c>
    </row>
    <row r="24" spans="1:105" ht="12" customHeight="1" x14ac:dyDescent="0.3">
      <c r="A24" s="57" t="s">
        <v>2567</v>
      </c>
      <c r="B24" s="263">
        <f t="shared" ref="B24:W24" si="1">B25+B26</f>
        <v>33.932375914024988</v>
      </c>
      <c r="C24" s="263">
        <f t="shared" si="1"/>
        <v>29.018152297378212</v>
      </c>
      <c r="D24" s="263">
        <f t="shared" si="1"/>
        <v>35.360572241090587</v>
      </c>
      <c r="E24" s="263">
        <f t="shared" si="1"/>
        <v>52.169762376839621</v>
      </c>
      <c r="F24" s="263">
        <f t="shared" si="1"/>
        <v>56.120932408853527</v>
      </c>
      <c r="G24" s="263">
        <f t="shared" si="1"/>
        <v>61.420831473737792</v>
      </c>
      <c r="H24" s="263">
        <f t="shared" si="1"/>
        <v>59.292748315083287</v>
      </c>
      <c r="I24" s="263">
        <f t="shared" si="1"/>
        <v>57.221485446923587</v>
      </c>
      <c r="J24" s="263">
        <f t="shared" si="1"/>
        <v>51.662877577293187</v>
      </c>
      <c r="K24" s="263">
        <f t="shared" si="1"/>
        <v>46.253066839639757</v>
      </c>
      <c r="L24" s="263">
        <f t="shared" si="1"/>
        <v>53.476519425944048</v>
      </c>
      <c r="M24" s="263">
        <f t="shared" si="1"/>
        <v>54.226899693650751</v>
      </c>
      <c r="N24" s="263">
        <f t="shared" si="1"/>
        <v>52.971394878668598</v>
      </c>
      <c r="O24" s="263">
        <f t="shared" si="1"/>
        <v>53.95067237168557</v>
      </c>
      <c r="P24" s="263">
        <f t="shared" si="1"/>
        <v>42.948485512652738</v>
      </c>
      <c r="Q24" s="263">
        <f t="shared" si="1"/>
        <v>45.298658205823237</v>
      </c>
      <c r="R24" s="263">
        <f t="shared" si="1"/>
        <v>42.936411570465431</v>
      </c>
      <c r="S24" s="263">
        <f t="shared" si="1"/>
        <v>47.015824573996831</v>
      </c>
      <c r="T24" s="263">
        <f t="shared" si="1"/>
        <v>46.259681997757163</v>
      </c>
      <c r="U24" s="263">
        <f t="shared" si="1"/>
        <v>43.078580571167286</v>
      </c>
      <c r="V24" s="263">
        <f t="shared" si="1"/>
        <v>39.594898916764599</v>
      </c>
      <c r="W24" s="263">
        <f t="shared" si="1"/>
        <v>44.391659319046482</v>
      </c>
      <c r="DA24" s="70"/>
    </row>
    <row r="25" spans="1:105" ht="12" customHeight="1" x14ac:dyDescent="0.3">
      <c r="A25" s="60" t="s">
        <v>2568</v>
      </c>
      <c r="B25" s="264">
        <v>33.932375914024988</v>
      </c>
      <c r="C25" s="264">
        <v>29.018152297378212</v>
      </c>
      <c r="D25" s="264">
        <v>35.360572241090587</v>
      </c>
      <c r="E25" s="264">
        <v>52.169762376839621</v>
      </c>
      <c r="F25" s="264">
        <v>56.120932408853527</v>
      </c>
      <c r="G25" s="264">
        <v>61.420831473737792</v>
      </c>
      <c r="H25" s="264">
        <v>59.292748315083287</v>
      </c>
      <c r="I25" s="264">
        <v>57.221485446923587</v>
      </c>
      <c r="J25" s="264">
        <v>51.662877577293187</v>
      </c>
      <c r="K25" s="264">
        <v>46.253066839639757</v>
      </c>
      <c r="L25" s="264">
        <v>53.476519425944048</v>
      </c>
      <c r="M25" s="264">
        <v>54.226899693650751</v>
      </c>
      <c r="N25" s="264">
        <v>52.971394878668598</v>
      </c>
      <c r="O25" s="264">
        <v>53.95067237168557</v>
      </c>
      <c r="P25" s="264">
        <v>42.948485512652738</v>
      </c>
      <c r="Q25" s="264">
        <v>45.298658205823237</v>
      </c>
      <c r="R25" s="264">
        <v>42.936411570465431</v>
      </c>
      <c r="S25" s="264">
        <v>47.015824573996831</v>
      </c>
      <c r="T25" s="264">
        <v>46.259681997757163</v>
      </c>
      <c r="U25" s="264">
        <v>43.078580571167286</v>
      </c>
      <c r="V25" s="264">
        <v>39.594898916764599</v>
      </c>
      <c r="W25" s="264">
        <v>44.391659319046482</v>
      </c>
      <c r="DA25" s="72" t="s">
        <v>2656</v>
      </c>
    </row>
    <row r="26" spans="1:105" ht="12" customHeight="1" x14ac:dyDescent="0.3">
      <c r="A26" s="60" t="s">
        <v>2570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2657</v>
      </c>
    </row>
    <row r="27" spans="1:105" ht="12" customHeight="1" x14ac:dyDescent="0.3">
      <c r="A27" s="57" t="s">
        <v>2572</v>
      </c>
      <c r="B27" s="263">
        <f t="shared" ref="B27:W27" si="2">B28+B34</f>
        <v>55.728304849116412</v>
      </c>
      <c r="C27" s="263">
        <f t="shared" si="2"/>
        <v>46.124892723549671</v>
      </c>
      <c r="D27" s="263">
        <f t="shared" si="2"/>
        <v>79.325052578530531</v>
      </c>
      <c r="E27" s="263">
        <f t="shared" si="2"/>
        <v>131.21470923721381</v>
      </c>
      <c r="F27" s="263">
        <f t="shared" si="2"/>
        <v>139.78614082802059</v>
      </c>
      <c r="G27" s="263">
        <f t="shared" si="2"/>
        <v>172.6783921706876</v>
      </c>
      <c r="H27" s="263">
        <f t="shared" si="2"/>
        <v>153.61048001503039</v>
      </c>
      <c r="I27" s="263">
        <f t="shared" si="2"/>
        <v>137.70644643142111</v>
      </c>
      <c r="J27" s="263">
        <f t="shared" si="2"/>
        <v>101.634835705979</v>
      </c>
      <c r="K27" s="263">
        <f t="shared" si="2"/>
        <v>103.3090480308437</v>
      </c>
      <c r="L27" s="263">
        <f t="shared" si="2"/>
        <v>129.82014645270019</v>
      </c>
      <c r="M27" s="263">
        <f t="shared" si="2"/>
        <v>128.70982182232319</v>
      </c>
      <c r="N27" s="263">
        <f t="shared" si="2"/>
        <v>126.72922702343671</v>
      </c>
      <c r="O27" s="263">
        <f t="shared" si="2"/>
        <v>134.97853902933321</v>
      </c>
      <c r="P27" s="263">
        <f t="shared" si="2"/>
        <v>88.221739347046395</v>
      </c>
      <c r="Q27" s="263">
        <f t="shared" si="2"/>
        <v>101.3875622565599</v>
      </c>
      <c r="R27" s="263">
        <f t="shared" si="2"/>
        <v>95.917459574991781</v>
      </c>
      <c r="S27" s="263">
        <f t="shared" si="2"/>
        <v>110.56100271654211</v>
      </c>
      <c r="T27" s="263">
        <f t="shared" si="2"/>
        <v>114.9630949544535</v>
      </c>
      <c r="U27" s="263">
        <f t="shared" si="2"/>
        <v>102.5697383308901</v>
      </c>
      <c r="V27" s="263">
        <f t="shared" si="2"/>
        <v>104.0512365536067</v>
      </c>
      <c r="W27" s="263">
        <f t="shared" si="2"/>
        <v>118.0524898717278</v>
      </c>
      <c r="DA27" s="70"/>
    </row>
    <row r="28" spans="1:105" ht="12" customHeight="1" x14ac:dyDescent="0.3">
      <c r="A28" s="60" t="s">
        <v>2573</v>
      </c>
      <c r="B28" s="331">
        <v>55.728304849116412</v>
      </c>
      <c r="C28" s="331">
        <v>46.124892723549671</v>
      </c>
      <c r="D28" s="331">
        <v>79.325052578530531</v>
      </c>
      <c r="E28" s="331">
        <v>131.21470923721381</v>
      </c>
      <c r="F28" s="331">
        <v>139.78614082802059</v>
      </c>
      <c r="G28" s="331">
        <v>172.6783921706876</v>
      </c>
      <c r="H28" s="331">
        <v>153.61048001503039</v>
      </c>
      <c r="I28" s="331">
        <v>137.70644643142111</v>
      </c>
      <c r="J28" s="331">
        <v>101.634835705979</v>
      </c>
      <c r="K28" s="331">
        <v>103.3090480308437</v>
      </c>
      <c r="L28" s="331">
        <v>129.82014645270019</v>
      </c>
      <c r="M28" s="331">
        <v>128.70982182232319</v>
      </c>
      <c r="N28" s="331">
        <v>126.72922702343671</v>
      </c>
      <c r="O28" s="331">
        <v>134.97853902933321</v>
      </c>
      <c r="P28" s="331">
        <v>88.221739347046395</v>
      </c>
      <c r="Q28" s="331">
        <v>101.3875622565599</v>
      </c>
      <c r="R28" s="331">
        <v>95.917459574991781</v>
      </c>
      <c r="S28" s="331">
        <v>110.56100271654211</v>
      </c>
      <c r="T28" s="331">
        <v>114.9630949544535</v>
      </c>
      <c r="U28" s="331">
        <v>102.5697383308901</v>
      </c>
      <c r="V28" s="331">
        <v>104.0512365536067</v>
      </c>
      <c r="W28" s="331">
        <v>118.0524898717278</v>
      </c>
      <c r="DA28" s="72" t="s">
        <v>2658</v>
      </c>
    </row>
    <row r="29" spans="1:105" ht="12" customHeight="1" x14ac:dyDescent="0.3">
      <c r="A29" s="59" t="s">
        <v>30</v>
      </c>
      <c r="B29" s="232">
        <v>13.61834110551233</v>
      </c>
      <c r="C29" s="232">
        <v>17.539279048451629</v>
      </c>
      <c r="D29" s="232">
        <v>27.368216747448042</v>
      </c>
      <c r="E29" s="232">
        <v>14.07094964094412</v>
      </c>
      <c r="F29" s="232">
        <v>7.8231149918020391</v>
      </c>
      <c r="G29" s="232">
        <v>36.346525805139613</v>
      </c>
      <c r="H29" s="232">
        <v>28.158420906204309</v>
      </c>
      <c r="I29" s="232">
        <v>17.08261392658212</v>
      </c>
      <c r="J29" s="232">
        <v>0</v>
      </c>
      <c r="K29" s="232">
        <v>2.8364683704909379</v>
      </c>
      <c r="L29" s="232">
        <v>0</v>
      </c>
      <c r="M29" s="232">
        <v>2.3349457282353971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2659</v>
      </c>
    </row>
    <row r="30" spans="1:105" ht="12" customHeight="1" x14ac:dyDescent="0.3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2660</v>
      </c>
    </row>
    <row r="31" spans="1:105" ht="12" customHeight="1" x14ac:dyDescent="0.3">
      <c r="A31" s="59" t="s">
        <v>160</v>
      </c>
      <c r="B31" s="232">
        <v>13.26658347074738</v>
      </c>
      <c r="C31" s="232">
        <v>13.697413345996839</v>
      </c>
      <c r="D31" s="232">
        <v>12.464546324447261</v>
      </c>
      <c r="E31" s="232">
        <v>18.8680484103641</v>
      </c>
      <c r="F31" s="232">
        <v>19.09261902032101</v>
      </c>
      <c r="G31" s="232">
        <v>19.33540133030673</v>
      </c>
      <c r="H31" s="232">
        <v>16.657456788422941</v>
      </c>
      <c r="I31" s="232">
        <v>15.415265046154669</v>
      </c>
      <c r="J31" s="232">
        <v>12.557786842357711</v>
      </c>
      <c r="K31" s="232">
        <v>14.277133010596661</v>
      </c>
      <c r="L31" s="232">
        <v>14.821791972467841</v>
      </c>
      <c r="M31" s="232">
        <v>15.801907895160131</v>
      </c>
      <c r="N31" s="232">
        <v>19.220600626520461</v>
      </c>
      <c r="O31" s="232">
        <v>21.82486615699009</v>
      </c>
      <c r="P31" s="232">
        <v>17.048487240509751</v>
      </c>
      <c r="Q31" s="232">
        <v>18.758734764769152</v>
      </c>
      <c r="R31" s="232">
        <v>16.606417943649749</v>
      </c>
      <c r="S31" s="232">
        <v>16.84318482123841</v>
      </c>
      <c r="T31" s="232">
        <v>17.072656608916152</v>
      </c>
      <c r="U31" s="232">
        <v>16.65352474342431</v>
      </c>
      <c r="V31" s="232">
        <v>15.86949955162094</v>
      </c>
      <c r="W31" s="232">
        <v>15.11605943328702</v>
      </c>
      <c r="DA31" s="71" t="s">
        <v>2661</v>
      </c>
    </row>
    <row r="32" spans="1:105" ht="12" customHeight="1" x14ac:dyDescent="0.3">
      <c r="A32" s="59" t="s">
        <v>70</v>
      </c>
      <c r="B32" s="232">
        <v>0</v>
      </c>
      <c r="C32" s="232">
        <v>0</v>
      </c>
      <c r="D32" s="232">
        <v>13.687473694019721</v>
      </c>
      <c r="E32" s="232">
        <v>10.21098997811696</v>
      </c>
      <c r="F32" s="232">
        <v>8.0319088010878179</v>
      </c>
      <c r="G32" s="232">
        <v>10.49325661254024</v>
      </c>
      <c r="H32" s="232">
        <v>10.22726652435948</v>
      </c>
      <c r="I32" s="232">
        <v>6.7487402235672302</v>
      </c>
      <c r="J32" s="232">
        <v>3.1945826562924502</v>
      </c>
      <c r="K32" s="232">
        <v>3.3600947027649308</v>
      </c>
      <c r="L32" s="232">
        <v>4.6566072899568196</v>
      </c>
      <c r="M32" s="232">
        <v>2.303768640463824</v>
      </c>
      <c r="N32" s="232">
        <v>3.461414485619255</v>
      </c>
      <c r="O32" s="232">
        <v>3.5188041183329961</v>
      </c>
      <c r="P32" s="232">
        <v>2.1691232837849599</v>
      </c>
      <c r="Q32" s="232">
        <v>2.2490979824929589</v>
      </c>
      <c r="R32" s="232">
        <v>1.1280970258065051</v>
      </c>
      <c r="S32" s="232">
        <v>1.037475661742959</v>
      </c>
      <c r="T32" s="232">
        <v>0</v>
      </c>
      <c r="U32" s="232">
        <v>0</v>
      </c>
      <c r="V32" s="232">
        <v>0</v>
      </c>
      <c r="W32" s="232">
        <v>0</v>
      </c>
      <c r="DA32" s="71" t="s">
        <v>2662</v>
      </c>
    </row>
    <row r="33" spans="1:105" ht="12" customHeight="1" x14ac:dyDescent="0.3">
      <c r="A33" s="59" t="s">
        <v>162</v>
      </c>
      <c r="B33" s="232">
        <v>28.843380272856709</v>
      </c>
      <c r="C33" s="232">
        <v>14.888200329101201</v>
      </c>
      <c r="D33" s="232">
        <v>25.804815812615509</v>
      </c>
      <c r="E33" s="232">
        <v>88.064721207788622</v>
      </c>
      <c r="F33" s="232">
        <v>104.8384980148097</v>
      </c>
      <c r="G33" s="232">
        <v>106.50320842270099</v>
      </c>
      <c r="H33" s="232">
        <v>98.567335796043636</v>
      </c>
      <c r="I33" s="232">
        <v>98.459827235117046</v>
      </c>
      <c r="J33" s="232">
        <v>85.882466207328832</v>
      </c>
      <c r="K33" s="232">
        <v>82.835351946991167</v>
      </c>
      <c r="L33" s="232">
        <v>110.3417471902756</v>
      </c>
      <c r="M33" s="232">
        <v>108.2691995584639</v>
      </c>
      <c r="N33" s="232">
        <v>104.047211911297</v>
      </c>
      <c r="O33" s="232">
        <v>109.6348687540102</v>
      </c>
      <c r="P33" s="232">
        <v>69.004128822751682</v>
      </c>
      <c r="Q33" s="232">
        <v>80.379729509297817</v>
      </c>
      <c r="R33" s="232">
        <v>78.182944605535525</v>
      </c>
      <c r="S33" s="232">
        <v>92.680342233560722</v>
      </c>
      <c r="T33" s="232">
        <v>97.890438345537333</v>
      </c>
      <c r="U33" s="232">
        <v>85.916213587465776</v>
      </c>
      <c r="V33" s="232">
        <v>88.181737001985766</v>
      </c>
      <c r="W33" s="232">
        <v>102.93643043844079</v>
      </c>
      <c r="DA33" s="71" t="s">
        <v>2663</v>
      </c>
    </row>
    <row r="34" spans="1:105" ht="12" customHeight="1" x14ac:dyDescent="0.3">
      <c r="A34" s="60" t="s">
        <v>2580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2664</v>
      </c>
    </row>
    <row r="35" spans="1:105" ht="12" customHeight="1" x14ac:dyDescent="0.3">
      <c r="A35" s="57" t="s">
        <v>2582</v>
      </c>
      <c r="B35" s="263">
        <v>97.874411009917679</v>
      </c>
      <c r="C35" s="263">
        <v>96.975947579203634</v>
      </c>
      <c r="D35" s="263">
        <v>116.34605979483069</v>
      </c>
      <c r="E35" s="263">
        <v>134.9969124863016</v>
      </c>
      <c r="F35" s="263">
        <v>139.5408884979237</v>
      </c>
      <c r="G35" s="263">
        <v>164.9803322762703</v>
      </c>
      <c r="H35" s="263">
        <v>157.3711183936289</v>
      </c>
      <c r="I35" s="263">
        <v>144.93981821013651</v>
      </c>
      <c r="J35" s="263">
        <v>122.713184960956</v>
      </c>
      <c r="K35" s="263">
        <v>109.9394394734251</v>
      </c>
      <c r="L35" s="263">
        <v>124.5520895407132</v>
      </c>
      <c r="M35" s="263">
        <v>127.1322279362859</v>
      </c>
      <c r="N35" s="263">
        <v>124.60895454228501</v>
      </c>
      <c r="O35" s="263">
        <v>126.8132445988263</v>
      </c>
      <c r="P35" s="263">
        <v>101.8591427123217</v>
      </c>
      <c r="Q35" s="263">
        <v>106.7688266649666</v>
      </c>
      <c r="R35" s="263">
        <v>100.1778580871261</v>
      </c>
      <c r="S35" s="263">
        <v>108.985480876624</v>
      </c>
      <c r="T35" s="263">
        <v>106.9096400218409</v>
      </c>
      <c r="U35" s="263">
        <v>98.581056044983029</v>
      </c>
      <c r="V35" s="263">
        <v>89.914885860885803</v>
      </c>
      <c r="W35" s="263">
        <v>100.21164351901299</v>
      </c>
      <c r="DA35" s="70" t="s">
        <v>2665</v>
      </c>
    </row>
    <row r="36" spans="1:105" ht="12" customHeight="1" x14ac:dyDescent="0.3">
      <c r="A36" s="46" t="s">
        <v>30</v>
      </c>
      <c r="B36" s="231">
        <v>23.91759660091839</v>
      </c>
      <c r="C36" s="231">
        <v>36.875710817886819</v>
      </c>
      <c r="D36" s="231">
        <v>40.140965289927621</v>
      </c>
      <c r="E36" s="231">
        <v>14.476538250324181</v>
      </c>
      <c r="F36" s="231">
        <v>7.8093894738859504</v>
      </c>
      <c r="G36" s="231">
        <v>34.726185650910118</v>
      </c>
      <c r="H36" s="231">
        <v>28.847785579306311</v>
      </c>
      <c r="I36" s="231">
        <v>17.979920484737821</v>
      </c>
      <c r="J36" s="231">
        <v>0</v>
      </c>
      <c r="K36" s="231">
        <v>3.0185133701238951</v>
      </c>
      <c r="L36" s="231">
        <v>0</v>
      </c>
      <c r="M36" s="231">
        <v>2.3063263419839091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2666</v>
      </c>
    </row>
    <row r="37" spans="1:105" ht="12" customHeight="1" x14ac:dyDescent="0.3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2667</v>
      </c>
    </row>
    <row r="38" spans="1:105" ht="12" customHeight="1" x14ac:dyDescent="0.3">
      <c r="A38" s="46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2668</v>
      </c>
    </row>
    <row r="39" spans="1:105" ht="12" customHeight="1" x14ac:dyDescent="0.3">
      <c r="A39" s="46" t="s">
        <v>160</v>
      </c>
      <c r="B39" s="231">
        <v>23.299812309541231</v>
      </c>
      <c r="C39" s="231">
        <v>28.798324726159919</v>
      </c>
      <c r="D39" s="231">
        <v>18.281750907683321</v>
      </c>
      <c r="E39" s="231">
        <v>19.41191117099876</v>
      </c>
      <c r="F39" s="231">
        <v>19.059121355426271</v>
      </c>
      <c r="G39" s="231">
        <v>18.473422737315381</v>
      </c>
      <c r="H39" s="231">
        <v>17.065258855588279</v>
      </c>
      <c r="I39" s="231">
        <v>16.22498997941554</v>
      </c>
      <c r="J39" s="231">
        <v>15.162183406725839</v>
      </c>
      <c r="K39" s="231">
        <v>15.19344172065073</v>
      </c>
      <c r="L39" s="231">
        <v>14.22032874983126</v>
      </c>
      <c r="M39" s="231">
        <v>15.60822420474571</v>
      </c>
      <c r="N39" s="231">
        <v>18.899025946892039</v>
      </c>
      <c r="O39" s="231">
        <v>20.504608437801821</v>
      </c>
      <c r="P39" s="231">
        <v>19.683859190636301</v>
      </c>
      <c r="Q39" s="231">
        <v>19.754376730012879</v>
      </c>
      <c r="R39" s="231">
        <v>17.344030872646179</v>
      </c>
      <c r="S39" s="231">
        <v>16.60316524030468</v>
      </c>
      <c r="T39" s="231">
        <v>15.876673927392581</v>
      </c>
      <c r="U39" s="231">
        <v>16.0059105423651</v>
      </c>
      <c r="V39" s="231">
        <v>13.713477014934289</v>
      </c>
      <c r="W39" s="231">
        <v>12.83162397495142</v>
      </c>
      <c r="DA39" s="73" t="s">
        <v>2669</v>
      </c>
    </row>
    <row r="40" spans="1:105" ht="12" customHeight="1" x14ac:dyDescent="0.3">
      <c r="A40" s="46" t="s">
        <v>70</v>
      </c>
      <c r="B40" s="231">
        <v>0</v>
      </c>
      <c r="C40" s="231">
        <v>0</v>
      </c>
      <c r="D40" s="231">
        <v>20.075418560461181</v>
      </c>
      <c r="E40" s="231">
        <v>10.505317037149791</v>
      </c>
      <c r="F40" s="231">
        <v>8.0178169580987735</v>
      </c>
      <c r="G40" s="231">
        <v>10.025463758579811</v>
      </c>
      <c r="H40" s="231">
        <v>10.47764690853573</v>
      </c>
      <c r="I40" s="231">
        <v>7.1032344999070363</v>
      </c>
      <c r="J40" s="231">
        <v>3.8571166042787821</v>
      </c>
      <c r="K40" s="231">
        <v>3.5757461252504452</v>
      </c>
      <c r="L40" s="231">
        <v>4.4676437670324027</v>
      </c>
      <c r="M40" s="231">
        <v>2.2755313911957971</v>
      </c>
      <c r="N40" s="231">
        <v>3.4035024944227699</v>
      </c>
      <c r="O40" s="231">
        <v>3.305940118795816</v>
      </c>
      <c r="P40" s="231">
        <v>2.5044284975443452</v>
      </c>
      <c r="Q40" s="231">
        <v>2.368471509726823</v>
      </c>
      <c r="R40" s="231">
        <v>1.1782040961103379</v>
      </c>
      <c r="S40" s="231">
        <v>1.0226913750297659</v>
      </c>
      <c r="T40" s="231">
        <v>0</v>
      </c>
      <c r="U40" s="231">
        <v>0</v>
      </c>
      <c r="V40" s="231">
        <v>0</v>
      </c>
      <c r="W40" s="231">
        <v>0</v>
      </c>
      <c r="DA40" s="73" t="s">
        <v>2670</v>
      </c>
    </row>
    <row r="41" spans="1:105" ht="12" customHeight="1" x14ac:dyDescent="0.3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2671</v>
      </c>
    </row>
    <row r="42" spans="1:105" ht="12" customHeight="1" x14ac:dyDescent="0.3">
      <c r="A42" s="46" t="s">
        <v>162</v>
      </c>
      <c r="B42" s="231">
        <v>50.657002099458062</v>
      </c>
      <c r="C42" s="231">
        <v>31.301912035156899</v>
      </c>
      <c r="D42" s="231">
        <v>37.847925036758568</v>
      </c>
      <c r="E42" s="231">
        <v>90.603146027828899</v>
      </c>
      <c r="F42" s="231">
        <v>104.6545607105127</v>
      </c>
      <c r="G42" s="231">
        <v>101.755260129465</v>
      </c>
      <c r="H42" s="231">
        <v>100.9804270501986</v>
      </c>
      <c r="I42" s="231">
        <v>103.6316732460761</v>
      </c>
      <c r="J42" s="231">
        <v>103.6938849499514</v>
      </c>
      <c r="K42" s="231">
        <v>88.151738257400055</v>
      </c>
      <c r="L42" s="231">
        <v>105.8641170238495</v>
      </c>
      <c r="M42" s="231">
        <v>106.9421459983605</v>
      </c>
      <c r="N42" s="231">
        <v>102.3064261009702</v>
      </c>
      <c r="O42" s="231">
        <v>103.00269604222871</v>
      </c>
      <c r="P42" s="231">
        <v>79.670855024141048</v>
      </c>
      <c r="Q42" s="231">
        <v>84.645978425226858</v>
      </c>
      <c r="R42" s="231">
        <v>81.655623118369562</v>
      </c>
      <c r="S42" s="231">
        <v>91.359624261289568</v>
      </c>
      <c r="T42" s="231">
        <v>91.032966094448312</v>
      </c>
      <c r="U42" s="231">
        <v>82.575145502617929</v>
      </c>
      <c r="V42" s="231">
        <v>76.201408845951519</v>
      </c>
      <c r="W42" s="231">
        <v>87.380019544061597</v>
      </c>
      <c r="DA42" s="73" t="s">
        <v>2672</v>
      </c>
    </row>
    <row r="43" spans="1:105" ht="12" customHeight="1" x14ac:dyDescent="0.3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2673</v>
      </c>
    </row>
    <row r="44" spans="1:105" ht="12" customHeight="1" x14ac:dyDescent="0.3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2674</v>
      </c>
    </row>
    <row r="45" spans="1:105" ht="12" customHeight="1" x14ac:dyDescent="0.3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2675</v>
      </c>
    </row>
    <row r="46" spans="1:105" ht="12" customHeight="1" x14ac:dyDescent="0.3">
      <c r="A46" s="57" t="s">
        <v>2594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2676</v>
      </c>
    </row>
    <row r="47" spans="1:105" ht="12" customHeight="1" x14ac:dyDescent="0.3">
      <c r="A47" s="41" t="s">
        <v>2596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2677</v>
      </c>
    </row>
    <row r="48" spans="1:105" ht="12" customHeight="1" x14ac:dyDescent="0.3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3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3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3">
      <c r="A51" s="35" t="s">
        <v>26</v>
      </c>
      <c r="B51" s="234">
        <f t="shared" ref="B51:W51" si="3">SUM(B$52:B$56,B$58:B$59,B$61:B$62,B$64:B$68)</f>
        <v>1</v>
      </c>
      <c r="C51" s="234">
        <f t="shared" si="3"/>
        <v>1</v>
      </c>
      <c r="D51" s="234">
        <f t="shared" si="3"/>
        <v>1</v>
      </c>
      <c r="E51" s="234">
        <f t="shared" si="3"/>
        <v>0.99999999999999978</v>
      </c>
      <c r="F51" s="234">
        <f t="shared" si="3"/>
        <v>1</v>
      </c>
      <c r="G51" s="234">
        <f t="shared" si="3"/>
        <v>1</v>
      </c>
      <c r="H51" s="234">
        <f t="shared" si="3"/>
        <v>1</v>
      </c>
      <c r="I51" s="234">
        <f t="shared" si="3"/>
        <v>1</v>
      </c>
      <c r="J51" s="234">
        <f t="shared" si="3"/>
        <v>0.99999999999999978</v>
      </c>
      <c r="K51" s="234">
        <f t="shared" si="3"/>
        <v>0.99999999999999956</v>
      </c>
      <c r="L51" s="234">
        <f t="shared" si="3"/>
        <v>0.99999999999999956</v>
      </c>
      <c r="M51" s="234">
        <f t="shared" si="3"/>
        <v>1</v>
      </c>
      <c r="N51" s="234">
        <f t="shared" si="3"/>
        <v>1</v>
      </c>
      <c r="O51" s="234">
        <f t="shared" si="3"/>
        <v>1</v>
      </c>
      <c r="P51" s="234">
        <f t="shared" si="3"/>
        <v>1</v>
      </c>
      <c r="Q51" s="234">
        <f t="shared" si="3"/>
        <v>1</v>
      </c>
      <c r="R51" s="234">
        <f t="shared" si="3"/>
        <v>1</v>
      </c>
      <c r="S51" s="234">
        <f t="shared" si="3"/>
        <v>1</v>
      </c>
      <c r="T51" s="234">
        <f t="shared" si="3"/>
        <v>1</v>
      </c>
      <c r="U51" s="234">
        <f t="shared" si="3"/>
        <v>0.99999999999999989</v>
      </c>
      <c r="V51" s="234">
        <f t="shared" si="3"/>
        <v>1</v>
      </c>
      <c r="W51" s="234">
        <f t="shared" si="3"/>
        <v>1</v>
      </c>
      <c r="DA51" s="95"/>
    </row>
    <row r="52" spans="1:105" ht="12" customHeight="1" x14ac:dyDescent="0.3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3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3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3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3">
      <c r="A56" s="56" t="s">
        <v>96</v>
      </c>
      <c r="B56" s="302">
        <f t="shared" ref="B56:W56" si="8">IF(B$10=0,0,B$10/B$5)</f>
        <v>2.0542284177487768E-2</v>
      </c>
      <c r="C56" s="302">
        <f t="shared" si="8"/>
        <v>1.5869173761138972E-2</v>
      </c>
      <c r="D56" s="302">
        <f t="shared" si="8"/>
        <v>1.6491344222861803E-2</v>
      </c>
      <c r="E56" s="302">
        <f t="shared" si="8"/>
        <v>2.9180662768161537E-2</v>
      </c>
      <c r="F56" s="302">
        <f t="shared" si="8"/>
        <v>3.1157289649388284E-2</v>
      </c>
      <c r="G56" s="302">
        <f t="shared" si="8"/>
        <v>2.8216144704325756E-2</v>
      </c>
      <c r="H56" s="302">
        <f t="shared" si="8"/>
        <v>2.7688010474244219E-2</v>
      </c>
      <c r="I56" s="302">
        <f t="shared" si="8"/>
        <v>2.8977506042867369E-2</v>
      </c>
      <c r="J56" s="302">
        <f t="shared" si="8"/>
        <v>2.9996517404794011E-2</v>
      </c>
      <c r="K56" s="302">
        <f t="shared" si="8"/>
        <v>3.1217065940573406E-2</v>
      </c>
      <c r="L56" s="302">
        <f t="shared" si="8"/>
        <v>3.3154392498941226E-2</v>
      </c>
      <c r="M56" s="302">
        <f t="shared" si="8"/>
        <v>3.2680540062734263E-2</v>
      </c>
      <c r="N56" s="302">
        <f t="shared" si="8"/>
        <v>3.2968673470777886E-2</v>
      </c>
      <c r="O56" s="302">
        <f t="shared" si="8"/>
        <v>3.3622712912660446E-2</v>
      </c>
      <c r="P56" s="302">
        <f t="shared" si="8"/>
        <v>3.0546509351063029E-2</v>
      </c>
      <c r="Q56" s="302">
        <f t="shared" si="8"/>
        <v>3.184360627787873E-2</v>
      </c>
      <c r="R56" s="302">
        <f t="shared" si="8"/>
        <v>3.2030613430899336E-2</v>
      </c>
      <c r="S56" s="302">
        <f t="shared" si="8"/>
        <v>3.2869593126758655E-2</v>
      </c>
      <c r="T56" s="302">
        <f t="shared" si="8"/>
        <v>3.3930708363238124E-2</v>
      </c>
      <c r="U56" s="302">
        <f t="shared" si="8"/>
        <v>3.3352787184615665E-2</v>
      </c>
      <c r="V56" s="302">
        <f t="shared" si="8"/>
        <v>3.482551998482547E-2</v>
      </c>
      <c r="W56" s="302">
        <f t="shared" si="8"/>
        <v>3.531314178880697E-2</v>
      </c>
      <c r="DA56" s="68"/>
    </row>
    <row r="57" spans="1:105" ht="12" customHeight="1" x14ac:dyDescent="0.3">
      <c r="A57" s="203" t="s">
        <v>2557</v>
      </c>
      <c r="B57" s="303">
        <f t="shared" ref="B57:W57" si="9">IF(B$16=0,0,B$16/B$5)</f>
        <v>0.168657347176637</v>
      </c>
      <c r="C57" s="303">
        <f t="shared" si="9"/>
        <v>0.15545035492496481</v>
      </c>
      <c r="D57" s="303">
        <f t="shared" si="9"/>
        <v>0.19057775496165325</v>
      </c>
      <c r="E57" s="303">
        <f t="shared" si="9"/>
        <v>0.21736508457026424</v>
      </c>
      <c r="F57" s="303">
        <f t="shared" si="9"/>
        <v>0.21879051260371976</v>
      </c>
      <c r="G57" s="303">
        <f t="shared" si="9"/>
        <v>0.22591258905031517</v>
      </c>
      <c r="H57" s="303">
        <f t="shared" si="9"/>
        <v>0.21881488027940107</v>
      </c>
      <c r="I57" s="303">
        <f t="shared" si="9"/>
        <v>0.21455268529914862</v>
      </c>
      <c r="J57" s="303">
        <f t="shared" si="9"/>
        <v>0.19878799068732625</v>
      </c>
      <c r="K57" s="303">
        <f t="shared" si="9"/>
        <v>0.21113638657608857</v>
      </c>
      <c r="L57" s="303">
        <f t="shared" si="9"/>
        <v>0.22035663395075372</v>
      </c>
      <c r="M57" s="303">
        <f t="shared" si="9"/>
        <v>0.21779086405721401</v>
      </c>
      <c r="N57" s="303">
        <f t="shared" si="9"/>
        <v>0.21827333225950102</v>
      </c>
      <c r="O57" s="303">
        <f t="shared" si="9"/>
        <v>0.22257930269187079</v>
      </c>
      <c r="P57" s="303">
        <f t="shared" si="9"/>
        <v>0.20309342562615371</v>
      </c>
      <c r="Q57" s="303">
        <f t="shared" si="9"/>
        <v>0.21179325790897927</v>
      </c>
      <c r="R57" s="303">
        <f t="shared" si="9"/>
        <v>0.21227023055279787</v>
      </c>
      <c r="S57" s="303">
        <f t="shared" si="9"/>
        <v>0.21761228383949061</v>
      </c>
      <c r="T57" s="303">
        <f t="shared" si="9"/>
        <v>0.22301248653214292</v>
      </c>
      <c r="U57" s="303">
        <f t="shared" si="9"/>
        <v>0.21961371795064177</v>
      </c>
      <c r="V57" s="303">
        <f t="shared" si="9"/>
        <v>0.22943874985756266</v>
      </c>
      <c r="W57" s="303">
        <f t="shared" si="9"/>
        <v>0.23087258387360102</v>
      </c>
      <c r="DA57" s="175"/>
    </row>
    <row r="58" spans="1:105" ht="12" customHeight="1" x14ac:dyDescent="0.3">
      <c r="A58" s="62" t="s">
        <v>2558</v>
      </c>
      <c r="B58" s="304">
        <f t="shared" ref="B58:W58" si="10">IF(B$17=0,0,B$17/B$5)</f>
        <v>0.168657347176637</v>
      </c>
      <c r="C58" s="304">
        <f t="shared" si="10"/>
        <v>0.15545035492496481</v>
      </c>
      <c r="D58" s="304">
        <f t="shared" si="10"/>
        <v>0.19057775496165325</v>
      </c>
      <c r="E58" s="304">
        <f t="shared" si="10"/>
        <v>0.21736508457026424</v>
      </c>
      <c r="F58" s="304">
        <f t="shared" si="10"/>
        <v>0.21879051260371976</v>
      </c>
      <c r="G58" s="304">
        <f t="shared" si="10"/>
        <v>0.22591258905031517</v>
      </c>
      <c r="H58" s="304">
        <f t="shared" si="10"/>
        <v>0.21881488027940107</v>
      </c>
      <c r="I58" s="304">
        <f t="shared" si="10"/>
        <v>0.21455268529914862</v>
      </c>
      <c r="J58" s="304">
        <f t="shared" si="10"/>
        <v>0.19878799068732625</v>
      </c>
      <c r="K58" s="304">
        <f t="shared" si="10"/>
        <v>0.21113638657608857</v>
      </c>
      <c r="L58" s="304">
        <f t="shared" si="10"/>
        <v>0.22035663395075372</v>
      </c>
      <c r="M58" s="304">
        <f t="shared" si="10"/>
        <v>0.21779086405721401</v>
      </c>
      <c r="N58" s="304">
        <f t="shared" si="10"/>
        <v>0.21827333225950102</v>
      </c>
      <c r="O58" s="304">
        <f t="shared" si="10"/>
        <v>0.22257930269187079</v>
      </c>
      <c r="P58" s="304">
        <f t="shared" si="10"/>
        <v>0.20309342562615371</v>
      </c>
      <c r="Q58" s="304">
        <f t="shared" si="10"/>
        <v>0.21179325790897927</v>
      </c>
      <c r="R58" s="304">
        <f t="shared" si="10"/>
        <v>0.21227023055279787</v>
      </c>
      <c r="S58" s="304">
        <f t="shared" si="10"/>
        <v>0.21761228383949061</v>
      </c>
      <c r="T58" s="304">
        <f t="shared" si="10"/>
        <v>0.22301248653214292</v>
      </c>
      <c r="U58" s="304">
        <f t="shared" si="10"/>
        <v>0.21961371795064177</v>
      </c>
      <c r="V58" s="304">
        <f t="shared" si="10"/>
        <v>0.22943874985756266</v>
      </c>
      <c r="W58" s="304">
        <f t="shared" si="10"/>
        <v>0.23087258387360102</v>
      </c>
      <c r="DA58" s="72"/>
    </row>
    <row r="59" spans="1:105" ht="12" customHeight="1" x14ac:dyDescent="0.3">
      <c r="A59" s="62" t="s">
        <v>2565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3">
      <c r="A60" s="203" t="s">
        <v>2567</v>
      </c>
      <c r="B60" s="303">
        <f t="shared" ref="B60:W60" si="12">IF(B$24=0,0,B$24/B$5)</f>
        <v>0.14670525201446191</v>
      </c>
      <c r="C60" s="303">
        <f t="shared" si="12"/>
        <v>0.13971018397903071</v>
      </c>
      <c r="D60" s="303">
        <f t="shared" si="12"/>
        <v>0.12136209995295635</v>
      </c>
      <c r="E60" s="303">
        <f t="shared" si="12"/>
        <v>0.12346051398150754</v>
      </c>
      <c r="F60" s="303">
        <f t="shared" si="12"/>
        <v>0.12548482475545406</v>
      </c>
      <c r="G60" s="303">
        <f t="shared" si="12"/>
        <v>0.11479423755363526</v>
      </c>
      <c r="H60" s="303">
        <f t="shared" si="12"/>
        <v>0.1206589515314704</v>
      </c>
      <c r="I60" s="303">
        <f t="shared" si="12"/>
        <v>0.12736226410387785</v>
      </c>
      <c r="J60" s="303">
        <f t="shared" si="12"/>
        <v>0.14435376210722473</v>
      </c>
      <c r="K60" s="303">
        <f t="shared" si="12"/>
        <v>0.13504148940521254</v>
      </c>
      <c r="L60" s="303">
        <f t="shared" si="12"/>
        <v>0.12967287147526915</v>
      </c>
      <c r="M60" s="303">
        <f t="shared" si="12"/>
        <v>0.13108249651604781</v>
      </c>
      <c r="N60" s="303">
        <f t="shared" si="12"/>
        <v>0.13033686237038047</v>
      </c>
      <c r="O60" s="303">
        <f t="shared" si="12"/>
        <v>0.12709219366704272</v>
      </c>
      <c r="P60" s="303">
        <f t="shared" si="12"/>
        <v>0.14124401783794097</v>
      </c>
      <c r="Q60" s="303">
        <f t="shared" si="12"/>
        <v>0.13518071767365103</v>
      </c>
      <c r="R60" s="303">
        <f t="shared" si="12"/>
        <v>0.13574352698004233</v>
      </c>
      <c r="S60" s="303">
        <f t="shared" si="12"/>
        <v>0.13219878245309713</v>
      </c>
      <c r="T60" s="303">
        <f t="shared" si="12"/>
        <v>0.12819625429227974</v>
      </c>
      <c r="U60" s="303">
        <f t="shared" si="12"/>
        <v>0.13176606051122952</v>
      </c>
      <c r="V60" s="303">
        <f t="shared" si="12"/>
        <v>0.12472707003505482</v>
      </c>
      <c r="W60" s="303">
        <f t="shared" si="12"/>
        <v>0.12402251986820108</v>
      </c>
      <c r="DA60" s="175"/>
    </row>
    <row r="61" spans="1:105" ht="12" customHeight="1" x14ac:dyDescent="0.3">
      <c r="A61" s="62" t="s">
        <v>2568</v>
      </c>
      <c r="B61" s="304">
        <f t="shared" ref="B61:W61" si="13">IF(B$25=0,0,B$25/B$5)</f>
        <v>0.14670525201446191</v>
      </c>
      <c r="C61" s="304">
        <f t="shared" si="13"/>
        <v>0.13971018397903071</v>
      </c>
      <c r="D61" s="304">
        <f t="shared" si="13"/>
        <v>0.12136209995295635</v>
      </c>
      <c r="E61" s="304">
        <f t="shared" si="13"/>
        <v>0.12346051398150754</v>
      </c>
      <c r="F61" s="304">
        <f t="shared" si="13"/>
        <v>0.12548482475545406</v>
      </c>
      <c r="G61" s="304">
        <f t="shared" si="13"/>
        <v>0.11479423755363526</v>
      </c>
      <c r="H61" s="304">
        <f t="shared" si="13"/>
        <v>0.1206589515314704</v>
      </c>
      <c r="I61" s="304">
        <f t="shared" si="13"/>
        <v>0.12736226410387785</v>
      </c>
      <c r="J61" s="304">
        <f t="shared" si="13"/>
        <v>0.14435376210722473</v>
      </c>
      <c r="K61" s="304">
        <f t="shared" si="13"/>
        <v>0.13504148940521254</v>
      </c>
      <c r="L61" s="304">
        <f t="shared" si="13"/>
        <v>0.12967287147526915</v>
      </c>
      <c r="M61" s="304">
        <f t="shared" si="13"/>
        <v>0.13108249651604781</v>
      </c>
      <c r="N61" s="304">
        <f t="shared" si="13"/>
        <v>0.13033686237038047</v>
      </c>
      <c r="O61" s="304">
        <f t="shared" si="13"/>
        <v>0.12709219366704272</v>
      </c>
      <c r="P61" s="304">
        <f t="shared" si="13"/>
        <v>0.14124401783794097</v>
      </c>
      <c r="Q61" s="304">
        <f t="shared" si="13"/>
        <v>0.13518071767365103</v>
      </c>
      <c r="R61" s="304">
        <f t="shared" si="13"/>
        <v>0.13574352698004233</v>
      </c>
      <c r="S61" s="304">
        <f t="shared" si="13"/>
        <v>0.13219878245309713</v>
      </c>
      <c r="T61" s="304">
        <f t="shared" si="13"/>
        <v>0.12819625429227974</v>
      </c>
      <c r="U61" s="304">
        <f t="shared" si="13"/>
        <v>0.13176606051122952</v>
      </c>
      <c r="V61" s="304">
        <f t="shared" si="13"/>
        <v>0.12472707003505482</v>
      </c>
      <c r="W61" s="304">
        <f t="shared" si="13"/>
        <v>0.12402251986820108</v>
      </c>
      <c r="DA61" s="72"/>
    </row>
    <row r="62" spans="1:105" ht="12" customHeight="1" x14ac:dyDescent="0.3">
      <c r="A62" s="62" t="s">
        <v>2570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3">
      <c r="A63" s="203" t="s">
        <v>2572</v>
      </c>
      <c r="B63" s="303">
        <f t="shared" ref="B63:W63" si="15">IF(B$27=0,0,B$27/B$5)</f>
        <v>0.24093906739519574</v>
      </c>
      <c r="C63" s="303">
        <f t="shared" si="15"/>
        <v>0.22207193560709254</v>
      </c>
      <c r="D63" s="303">
        <f t="shared" si="15"/>
        <v>0.27225393565950462</v>
      </c>
      <c r="E63" s="303">
        <f t="shared" si="15"/>
        <v>0.31052154938609183</v>
      </c>
      <c r="F63" s="303">
        <f t="shared" si="15"/>
        <v>0.31255787514817107</v>
      </c>
      <c r="G63" s="303">
        <f t="shared" si="15"/>
        <v>0.32273227007187888</v>
      </c>
      <c r="H63" s="303">
        <f t="shared" si="15"/>
        <v>0.31259268611343033</v>
      </c>
      <c r="I63" s="303">
        <f t="shared" si="15"/>
        <v>0.30650383614164106</v>
      </c>
      <c r="J63" s="303">
        <f t="shared" si="15"/>
        <v>0.28398284383903749</v>
      </c>
      <c r="K63" s="303">
        <f t="shared" si="15"/>
        <v>0.30162340939441218</v>
      </c>
      <c r="L63" s="303">
        <f t="shared" si="15"/>
        <v>0.31479519135821965</v>
      </c>
      <c r="M63" s="303">
        <f t="shared" si="15"/>
        <v>0.31112980579602001</v>
      </c>
      <c r="N63" s="303">
        <f t="shared" si="15"/>
        <v>0.31181904608500144</v>
      </c>
      <c r="O63" s="303">
        <f t="shared" si="15"/>
        <v>0.31797043241695822</v>
      </c>
      <c r="P63" s="303">
        <f t="shared" si="15"/>
        <v>0.2901334651802196</v>
      </c>
      <c r="Q63" s="303">
        <f t="shared" si="15"/>
        <v>0.30256179701282748</v>
      </c>
      <c r="R63" s="303">
        <f t="shared" si="15"/>
        <v>0.30324318650399684</v>
      </c>
      <c r="S63" s="303">
        <f t="shared" si="15"/>
        <v>0.31087469119927241</v>
      </c>
      <c r="T63" s="303">
        <f t="shared" si="15"/>
        <v>0.31858926647448993</v>
      </c>
      <c r="U63" s="303">
        <f t="shared" si="15"/>
        <v>0.31373388278663117</v>
      </c>
      <c r="V63" s="303">
        <f t="shared" si="15"/>
        <v>0.32776964265366093</v>
      </c>
      <c r="W63" s="303">
        <f t="shared" si="15"/>
        <v>0.32981797696228704</v>
      </c>
      <c r="DA63" s="175"/>
    </row>
    <row r="64" spans="1:105" ht="12" customHeight="1" x14ac:dyDescent="0.3">
      <c r="A64" s="62" t="s">
        <v>2573</v>
      </c>
      <c r="B64" s="304">
        <f t="shared" ref="B64:W64" si="16">IF(B$28=0,0,B$28/B$5)</f>
        <v>0.24093906739519574</v>
      </c>
      <c r="C64" s="304">
        <f t="shared" si="16"/>
        <v>0.22207193560709254</v>
      </c>
      <c r="D64" s="304">
        <f t="shared" si="16"/>
        <v>0.27225393565950462</v>
      </c>
      <c r="E64" s="304">
        <f t="shared" si="16"/>
        <v>0.31052154938609183</v>
      </c>
      <c r="F64" s="304">
        <f t="shared" si="16"/>
        <v>0.31255787514817107</v>
      </c>
      <c r="G64" s="304">
        <f t="shared" si="16"/>
        <v>0.32273227007187888</v>
      </c>
      <c r="H64" s="304">
        <f t="shared" si="16"/>
        <v>0.31259268611343033</v>
      </c>
      <c r="I64" s="304">
        <f t="shared" si="16"/>
        <v>0.30650383614164106</v>
      </c>
      <c r="J64" s="304">
        <f t="shared" si="16"/>
        <v>0.28398284383903749</v>
      </c>
      <c r="K64" s="304">
        <f t="shared" si="16"/>
        <v>0.30162340939441218</v>
      </c>
      <c r="L64" s="304">
        <f t="shared" si="16"/>
        <v>0.31479519135821965</v>
      </c>
      <c r="M64" s="304">
        <f t="shared" si="16"/>
        <v>0.31112980579602001</v>
      </c>
      <c r="N64" s="304">
        <f t="shared" si="16"/>
        <v>0.31181904608500144</v>
      </c>
      <c r="O64" s="304">
        <f t="shared" si="16"/>
        <v>0.31797043241695822</v>
      </c>
      <c r="P64" s="304">
        <f t="shared" si="16"/>
        <v>0.2901334651802196</v>
      </c>
      <c r="Q64" s="304">
        <f t="shared" si="16"/>
        <v>0.30256179701282748</v>
      </c>
      <c r="R64" s="304">
        <f t="shared" si="16"/>
        <v>0.30324318650399684</v>
      </c>
      <c r="S64" s="304">
        <f t="shared" si="16"/>
        <v>0.31087469119927241</v>
      </c>
      <c r="T64" s="304">
        <f t="shared" si="16"/>
        <v>0.31858926647448993</v>
      </c>
      <c r="U64" s="304">
        <f t="shared" si="16"/>
        <v>0.31373388278663117</v>
      </c>
      <c r="V64" s="304">
        <f t="shared" si="16"/>
        <v>0.32776964265366093</v>
      </c>
      <c r="W64" s="304">
        <f t="shared" si="16"/>
        <v>0.32981797696228704</v>
      </c>
      <c r="DA64" s="72"/>
    </row>
    <row r="65" spans="1:105" ht="12" customHeight="1" x14ac:dyDescent="0.3">
      <c r="A65" s="62" t="s">
        <v>2580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3">
      <c r="A66" s="203" t="s">
        <v>2582</v>
      </c>
      <c r="B66" s="303">
        <f t="shared" ref="B66:W66" si="18">IF(B$35=0,0,B$35/B$5)</f>
        <v>0.42315604923621752</v>
      </c>
      <c r="C66" s="303">
        <f t="shared" si="18"/>
        <v>0.466898351727773</v>
      </c>
      <c r="D66" s="303">
        <f t="shared" si="18"/>
        <v>0.39931486520302401</v>
      </c>
      <c r="E66" s="303">
        <f t="shared" si="18"/>
        <v>0.3194721892939747</v>
      </c>
      <c r="F66" s="303">
        <f t="shared" si="18"/>
        <v>0.31200949784326693</v>
      </c>
      <c r="G66" s="303">
        <f t="shared" si="18"/>
        <v>0.30834475861984489</v>
      </c>
      <c r="H66" s="303">
        <f t="shared" si="18"/>
        <v>0.32024547160145395</v>
      </c>
      <c r="I66" s="303">
        <f t="shared" si="18"/>
        <v>0.32260370841246511</v>
      </c>
      <c r="J66" s="303">
        <f t="shared" si="18"/>
        <v>0.34287888596161736</v>
      </c>
      <c r="K66" s="303">
        <f t="shared" si="18"/>
        <v>0.32098164868371293</v>
      </c>
      <c r="L66" s="303">
        <f t="shared" si="18"/>
        <v>0.30202091071681586</v>
      </c>
      <c r="M66" s="303">
        <f t="shared" si="18"/>
        <v>0.30731629356798396</v>
      </c>
      <c r="N66" s="303">
        <f t="shared" si="18"/>
        <v>0.30660208581433918</v>
      </c>
      <c r="O66" s="303">
        <f t="shared" si="18"/>
        <v>0.29873535831146775</v>
      </c>
      <c r="P66" s="303">
        <f t="shared" si="18"/>
        <v>0.33498258200462255</v>
      </c>
      <c r="Q66" s="303">
        <f t="shared" si="18"/>
        <v>0.31862062112666351</v>
      </c>
      <c r="R66" s="303">
        <f t="shared" si="18"/>
        <v>0.31671244253226366</v>
      </c>
      <c r="S66" s="303">
        <f t="shared" si="18"/>
        <v>0.30644464938138133</v>
      </c>
      <c r="T66" s="303">
        <f t="shared" si="18"/>
        <v>0.29627128433784933</v>
      </c>
      <c r="U66" s="303">
        <f t="shared" si="18"/>
        <v>0.30153355156688177</v>
      </c>
      <c r="V66" s="303">
        <f t="shared" si="18"/>
        <v>0.28323901746889607</v>
      </c>
      <c r="W66" s="303">
        <f t="shared" si="18"/>
        <v>0.27997377750710384</v>
      </c>
      <c r="DA66" s="175"/>
    </row>
    <row r="67" spans="1:105" ht="12" customHeight="1" x14ac:dyDescent="0.3">
      <c r="A67" s="203" t="s">
        <v>2594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3">
      <c r="A68" s="41" t="s">
        <v>2596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3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3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3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3">
      <c r="A72" s="35" t="s">
        <v>26</v>
      </c>
      <c r="B72" s="322">
        <f>IF(B$5=0,0,B$5/MAE_fec!B$5)</f>
        <v>0.87639535890748488</v>
      </c>
      <c r="C72" s="322">
        <f>IF(C$5=0,0,C$5/MAE_fec!C$5)</f>
        <v>0.83058854222945278</v>
      </c>
      <c r="D72" s="322">
        <f>IF(D$5=0,0,D$5/MAE_fec!D$5)</f>
        <v>1.0699908362759236</v>
      </c>
      <c r="E72" s="322">
        <f>IF(E$5=0,0,E$5/MAE_fec!E$5)</f>
        <v>1.2320654648642664</v>
      </c>
      <c r="F72" s="322">
        <f>IF(F$5=0,0,F$5/MAE_fec!F$5)</f>
        <v>1.2299510202804727</v>
      </c>
      <c r="G72" s="322">
        <f>IF(G$5=0,0,G$5/MAE_fec!G$5)</f>
        <v>1.3477695238730911</v>
      </c>
      <c r="H72" s="322">
        <f>IF(H$5=0,0,H$5/MAE_fec!H$5)</f>
        <v>1.2597774926307275</v>
      </c>
      <c r="I72" s="322">
        <f>IF(I$5=0,0,I$5/MAE_fec!I$5)</f>
        <v>1.1893429766794841</v>
      </c>
      <c r="J72" s="322">
        <f>IF(J$5=0,0,J$5/MAE_fec!J$5)</f>
        <v>1.0203106462351812</v>
      </c>
      <c r="K72" s="322">
        <f>IF(K$5=0,0,K$5/MAE_fec!K$5)</f>
        <v>1.1204848082394654</v>
      </c>
      <c r="L72" s="322">
        <f>IF(L$5=0,0,L$5/MAE_fec!L$5)</f>
        <v>1.205494770400573</v>
      </c>
      <c r="M72" s="322">
        <f>IF(M$5=0,0,M$5/MAE_fec!M$5)</f>
        <v>1.1825984480321783</v>
      </c>
      <c r="N72" s="322">
        <f>IF(N$5=0,0,N$5/MAE_fec!N$5)</f>
        <v>1.1889509901915218</v>
      </c>
      <c r="O72" s="322">
        <f>IF(O$5=0,0,O$5/MAE_fec!O$5)</f>
        <v>1.2341079012665928</v>
      </c>
      <c r="P72" s="322">
        <f>IF(P$5=0,0,P$5/MAE_fec!P$5)</f>
        <v>1.045626228647232</v>
      </c>
      <c r="Q72" s="322">
        <f>IF(Q$5=0,0,Q$5/MAE_fec!Q$5)</f>
        <v>1.1211776640215063</v>
      </c>
      <c r="R72" s="322">
        <f>IF(R$5=0,0,R$5/MAE_fec!R$5)</f>
        <v>1.1203570976123587</v>
      </c>
      <c r="S72" s="322">
        <f>IF(S$5=0,0,S$5/MAE_fec!S$5)</f>
        <v>1.1712232286760687</v>
      </c>
      <c r="T72" s="322">
        <f>IF(T$5=0,0,T$5/MAE_fec!T$5)</f>
        <v>1.2289458487033704</v>
      </c>
      <c r="U72" s="322">
        <f>IF(U$5=0,0,U$5/MAE_fec!U$5)</f>
        <v>1.1645058757568054</v>
      </c>
      <c r="V72" s="322">
        <f>IF(V$5=0,0,V$5/MAE_fec!V$5)</f>
        <v>1.2642903114496975</v>
      </c>
      <c r="W72" s="322">
        <f>IF(W$5=0,0,W$5/MAE_fec!W$5)</f>
        <v>1.2830637733567221</v>
      </c>
      <c r="DA72" s="95"/>
    </row>
    <row r="73" spans="1:105" ht="12" customHeight="1" x14ac:dyDescent="0.3">
      <c r="A73" s="55" t="s">
        <v>92</v>
      </c>
      <c r="B73" s="332">
        <f>IF(B$6=0,0,B$6/MAE_fec!B$6)</f>
        <v>0</v>
      </c>
      <c r="C73" s="332">
        <f>IF(C$6=0,0,C$6/MAE_fec!C$6)</f>
        <v>0</v>
      </c>
      <c r="D73" s="332">
        <f>IF(D$6=0,0,D$6/MAE_fec!D$6)</f>
        <v>0</v>
      </c>
      <c r="E73" s="332">
        <f>IF(E$6=0,0,E$6/MAE_fec!E$6)</f>
        <v>0</v>
      </c>
      <c r="F73" s="332">
        <f>IF(F$6=0,0,F$6/MAE_fec!F$6)</f>
        <v>0</v>
      </c>
      <c r="G73" s="332">
        <f>IF(G$6=0,0,G$6/MAE_fec!G$6)</f>
        <v>0</v>
      </c>
      <c r="H73" s="332">
        <f>IF(H$6=0,0,H$6/MAE_fec!H$6)</f>
        <v>0</v>
      </c>
      <c r="I73" s="332">
        <f>IF(I$6=0,0,I$6/MAE_fec!I$6)</f>
        <v>0</v>
      </c>
      <c r="J73" s="332">
        <f>IF(J$6=0,0,J$6/MAE_fec!J$6)</f>
        <v>0</v>
      </c>
      <c r="K73" s="332">
        <f>IF(K$6=0,0,K$6/MAE_fec!K$6)</f>
        <v>0</v>
      </c>
      <c r="L73" s="332">
        <f>IF(L$6=0,0,L$6/MAE_fec!L$6)</f>
        <v>0</v>
      </c>
      <c r="M73" s="332">
        <f>IF(M$6=0,0,M$6/MAE_fec!M$6)</f>
        <v>0</v>
      </c>
      <c r="N73" s="332">
        <f>IF(N$6=0,0,N$6/MAE_fec!N$6)</f>
        <v>0</v>
      </c>
      <c r="O73" s="332">
        <f>IF(O$6=0,0,O$6/MAE_fec!O$6)</f>
        <v>0</v>
      </c>
      <c r="P73" s="332">
        <f>IF(P$6=0,0,P$6/MAE_fec!P$6)</f>
        <v>0</v>
      </c>
      <c r="Q73" s="332">
        <f>IF(Q$6=0,0,Q$6/MAE_fec!Q$6)</f>
        <v>0</v>
      </c>
      <c r="R73" s="332">
        <f>IF(R$6=0,0,R$6/MAE_fec!R$6)</f>
        <v>0</v>
      </c>
      <c r="S73" s="332">
        <f>IF(S$6=0,0,S$6/MAE_fec!S$6)</f>
        <v>0</v>
      </c>
      <c r="T73" s="332">
        <f>IF(T$6=0,0,T$6/MAE_fec!T$6)</f>
        <v>0</v>
      </c>
      <c r="U73" s="332">
        <f>IF(U$6=0,0,U$6/MAE_fec!U$6)</f>
        <v>0</v>
      </c>
      <c r="V73" s="332">
        <f>IF(V$6=0,0,V$6/MAE_fec!V$6)</f>
        <v>0</v>
      </c>
      <c r="W73" s="332">
        <f>IF(W$6=0,0,W$6/MAE_fec!W$6)</f>
        <v>0</v>
      </c>
      <c r="DA73" s="67"/>
    </row>
    <row r="74" spans="1:105" ht="12" customHeight="1" x14ac:dyDescent="0.3">
      <c r="A74" s="202" t="s">
        <v>93</v>
      </c>
      <c r="B74" s="333">
        <f>IF(B$7=0,0,B$7/MAE_fec!B$7)</f>
        <v>0</v>
      </c>
      <c r="C74" s="333">
        <f>IF(C$7=0,0,C$7/MAE_fec!C$7)</f>
        <v>0</v>
      </c>
      <c r="D74" s="333">
        <f>IF(D$7=0,0,D$7/MAE_fec!D$7)</f>
        <v>0</v>
      </c>
      <c r="E74" s="333">
        <f>IF(E$7=0,0,E$7/MAE_fec!E$7)</f>
        <v>0</v>
      </c>
      <c r="F74" s="333">
        <f>IF(F$7=0,0,F$7/MAE_fec!F$7)</f>
        <v>0</v>
      </c>
      <c r="G74" s="333">
        <f>IF(G$7=0,0,G$7/MAE_fec!G$7)</f>
        <v>0</v>
      </c>
      <c r="H74" s="333">
        <f>IF(H$7=0,0,H$7/MAE_fec!H$7)</f>
        <v>0</v>
      </c>
      <c r="I74" s="333">
        <f>IF(I$7=0,0,I$7/MAE_fec!I$7)</f>
        <v>0</v>
      </c>
      <c r="J74" s="333">
        <f>IF(J$7=0,0,J$7/MAE_fec!J$7)</f>
        <v>0</v>
      </c>
      <c r="K74" s="333">
        <f>IF(K$7=0,0,K$7/MAE_fec!K$7)</f>
        <v>0</v>
      </c>
      <c r="L74" s="333">
        <f>IF(L$7=0,0,L$7/MAE_fec!L$7)</f>
        <v>0</v>
      </c>
      <c r="M74" s="333">
        <f>IF(M$7=0,0,M$7/MAE_fec!M$7)</f>
        <v>0</v>
      </c>
      <c r="N74" s="333">
        <f>IF(N$7=0,0,N$7/MAE_fec!N$7)</f>
        <v>0</v>
      </c>
      <c r="O74" s="333">
        <f>IF(O$7=0,0,O$7/MAE_fec!O$7)</f>
        <v>0</v>
      </c>
      <c r="P74" s="333">
        <f>IF(P$7=0,0,P$7/MAE_fec!P$7)</f>
        <v>0</v>
      </c>
      <c r="Q74" s="333">
        <f>IF(Q$7=0,0,Q$7/MAE_fec!Q$7)</f>
        <v>0</v>
      </c>
      <c r="R74" s="333">
        <f>IF(R$7=0,0,R$7/MAE_fec!R$7)</f>
        <v>0</v>
      </c>
      <c r="S74" s="333">
        <f>IF(S$7=0,0,S$7/MAE_fec!S$7)</f>
        <v>0</v>
      </c>
      <c r="T74" s="333">
        <f>IF(T$7=0,0,T$7/MAE_fec!T$7)</f>
        <v>0</v>
      </c>
      <c r="U74" s="333">
        <f>IF(U$7=0,0,U$7/MAE_fec!U$7)</f>
        <v>0</v>
      </c>
      <c r="V74" s="333">
        <f>IF(V$7=0,0,V$7/MAE_fec!V$7)</f>
        <v>0</v>
      </c>
      <c r="W74" s="333">
        <f>IF(W$7=0,0,W$7/MAE_fec!W$7)</f>
        <v>0</v>
      </c>
      <c r="DA74" s="174"/>
    </row>
    <row r="75" spans="1:105" ht="12" customHeight="1" x14ac:dyDescent="0.3">
      <c r="A75" s="202" t="s">
        <v>94</v>
      </c>
      <c r="B75" s="333">
        <f>IF(B$8=0,0,B$8/MAE_fec!B$8)</f>
        <v>0</v>
      </c>
      <c r="C75" s="333">
        <f>IF(C$8=0,0,C$8/MAE_fec!C$8)</f>
        <v>0</v>
      </c>
      <c r="D75" s="333">
        <f>IF(D$8=0,0,D$8/MAE_fec!D$8)</f>
        <v>0</v>
      </c>
      <c r="E75" s="333">
        <f>IF(E$8=0,0,E$8/MAE_fec!E$8)</f>
        <v>0</v>
      </c>
      <c r="F75" s="333">
        <f>IF(F$8=0,0,F$8/MAE_fec!F$8)</f>
        <v>0</v>
      </c>
      <c r="G75" s="333">
        <f>IF(G$8=0,0,G$8/MAE_fec!G$8)</f>
        <v>0</v>
      </c>
      <c r="H75" s="333">
        <f>IF(H$8=0,0,H$8/MAE_fec!H$8)</f>
        <v>0</v>
      </c>
      <c r="I75" s="333">
        <f>IF(I$8=0,0,I$8/MAE_fec!I$8)</f>
        <v>0</v>
      </c>
      <c r="J75" s="333">
        <f>IF(J$8=0,0,J$8/MAE_fec!J$8)</f>
        <v>0</v>
      </c>
      <c r="K75" s="333">
        <f>IF(K$8=0,0,K$8/MAE_fec!K$8)</f>
        <v>0</v>
      </c>
      <c r="L75" s="333">
        <f>IF(L$8=0,0,L$8/MAE_fec!L$8)</f>
        <v>0</v>
      </c>
      <c r="M75" s="333">
        <f>IF(M$8=0,0,M$8/MAE_fec!M$8)</f>
        <v>0</v>
      </c>
      <c r="N75" s="333">
        <f>IF(N$8=0,0,N$8/MAE_fec!N$8)</f>
        <v>0</v>
      </c>
      <c r="O75" s="333">
        <f>IF(O$8=0,0,O$8/MAE_fec!O$8)</f>
        <v>0</v>
      </c>
      <c r="P75" s="333">
        <f>IF(P$8=0,0,P$8/MAE_fec!P$8)</f>
        <v>0</v>
      </c>
      <c r="Q75" s="333">
        <f>IF(Q$8=0,0,Q$8/MAE_fec!Q$8)</f>
        <v>0</v>
      </c>
      <c r="R75" s="333">
        <f>IF(R$8=0,0,R$8/MAE_fec!R$8)</f>
        <v>0</v>
      </c>
      <c r="S75" s="333">
        <f>IF(S$8=0,0,S$8/MAE_fec!S$8)</f>
        <v>0</v>
      </c>
      <c r="T75" s="333">
        <f>IF(T$8=0,0,T$8/MAE_fec!T$8)</f>
        <v>0</v>
      </c>
      <c r="U75" s="333">
        <f>IF(U$8=0,0,U$8/MAE_fec!U$8)</f>
        <v>0</v>
      </c>
      <c r="V75" s="333">
        <f>IF(V$8=0,0,V$8/MAE_fec!V$8)</f>
        <v>0</v>
      </c>
      <c r="W75" s="333">
        <f>IF(W$8=0,0,W$8/MAE_fec!W$8)</f>
        <v>0</v>
      </c>
      <c r="DA75" s="174"/>
    </row>
    <row r="76" spans="1:105" ht="12" customHeight="1" x14ac:dyDescent="0.3">
      <c r="A76" s="202" t="s">
        <v>95</v>
      </c>
      <c r="B76" s="333">
        <f>IF(B$9=0,0,B$9/MAE_fec!B$9)</f>
        <v>0</v>
      </c>
      <c r="C76" s="333">
        <f>IF(C$9=0,0,C$9/MAE_fec!C$9)</f>
        <v>0</v>
      </c>
      <c r="D76" s="333">
        <f>IF(D$9=0,0,D$9/MAE_fec!D$9)</f>
        <v>0</v>
      </c>
      <c r="E76" s="333">
        <f>IF(E$9=0,0,E$9/MAE_fec!E$9)</f>
        <v>0</v>
      </c>
      <c r="F76" s="333">
        <f>IF(F$9=0,0,F$9/MAE_fec!F$9)</f>
        <v>0</v>
      </c>
      <c r="G76" s="333">
        <f>IF(G$9=0,0,G$9/MAE_fec!G$9)</f>
        <v>0</v>
      </c>
      <c r="H76" s="333">
        <f>IF(H$9=0,0,H$9/MAE_fec!H$9)</f>
        <v>0</v>
      </c>
      <c r="I76" s="333">
        <f>IF(I$9=0,0,I$9/MAE_fec!I$9)</f>
        <v>0</v>
      </c>
      <c r="J76" s="333">
        <f>IF(J$9=0,0,J$9/MAE_fec!J$9)</f>
        <v>0</v>
      </c>
      <c r="K76" s="333">
        <f>IF(K$9=0,0,K$9/MAE_fec!K$9)</f>
        <v>0</v>
      </c>
      <c r="L76" s="333">
        <f>IF(L$9=0,0,L$9/MAE_fec!L$9)</f>
        <v>0</v>
      </c>
      <c r="M76" s="333">
        <f>IF(M$9=0,0,M$9/MAE_fec!M$9)</f>
        <v>0</v>
      </c>
      <c r="N76" s="333">
        <f>IF(N$9=0,0,N$9/MAE_fec!N$9)</f>
        <v>0</v>
      </c>
      <c r="O76" s="333">
        <f>IF(O$9=0,0,O$9/MAE_fec!O$9)</f>
        <v>0</v>
      </c>
      <c r="P76" s="333">
        <f>IF(P$9=0,0,P$9/MAE_fec!P$9)</f>
        <v>0</v>
      </c>
      <c r="Q76" s="333">
        <f>IF(Q$9=0,0,Q$9/MAE_fec!Q$9)</f>
        <v>0</v>
      </c>
      <c r="R76" s="333">
        <f>IF(R$9=0,0,R$9/MAE_fec!R$9)</f>
        <v>0</v>
      </c>
      <c r="S76" s="333">
        <f>IF(S$9=0,0,S$9/MAE_fec!S$9)</f>
        <v>0</v>
      </c>
      <c r="T76" s="333">
        <f>IF(T$9=0,0,T$9/MAE_fec!T$9)</f>
        <v>0</v>
      </c>
      <c r="U76" s="333">
        <f>IF(U$9=0,0,U$9/MAE_fec!U$9)</f>
        <v>0</v>
      </c>
      <c r="V76" s="333">
        <f>IF(V$9=0,0,V$9/MAE_fec!V$9)</f>
        <v>0</v>
      </c>
      <c r="W76" s="333">
        <f>IF(W$9=0,0,W$9/MAE_fec!W$9)</f>
        <v>0</v>
      </c>
      <c r="DA76" s="174"/>
    </row>
    <row r="77" spans="1:105" ht="12" customHeight="1" x14ac:dyDescent="0.3">
      <c r="A77" s="56" t="s">
        <v>96</v>
      </c>
      <c r="B77" s="334">
        <f>IF(B$10=0,0,B$10/MAE_fec!B$10)</f>
        <v>0.66614432774946364</v>
      </c>
      <c r="C77" s="334">
        <f>IF(C$10=0,0,C$10/MAE_fec!C$10)</f>
        <v>0.48340164947954217</v>
      </c>
      <c r="D77" s="334">
        <f>IF(D$10=0,0,D$10/MAE_fec!D$10)</f>
        <v>0.66142940856962884</v>
      </c>
      <c r="E77" s="334">
        <f>IF(E$10=0,0,E$10/MAE_fec!E$10)</f>
        <v>1.3243494866405292</v>
      </c>
      <c r="F77" s="334">
        <f>IF(F$10=0,0,F$10/MAE_fec!F$10)</f>
        <v>1.4017755576385427</v>
      </c>
      <c r="G77" s="334">
        <f>IF(G$10=0,0,G$10/MAE_fec!G$10)</f>
        <v>1.4003435126952082</v>
      </c>
      <c r="H77" s="334">
        <f>IF(H$10=0,0,H$10/MAE_fec!H$10)</f>
        <v>1.2898551987272251</v>
      </c>
      <c r="I77" s="334">
        <f>IF(I$10=0,0,I$10/MAE_fec!I$10)</f>
        <v>1.2716481003642628</v>
      </c>
      <c r="J77" s="334">
        <f>IF(J$10=0,0,J$10/MAE_fec!J$10)</f>
        <v>1.1295010488875681</v>
      </c>
      <c r="K77" s="334">
        <f>IF(K$10=0,0,K$10/MAE_fec!K$10)</f>
        <v>1.2863248879011793</v>
      </c>
      <c r="L77" s="334">
        <f>IF(L$10=0,0,L$10/MAE_fec!L$10)</f>
        <v>1.4498131047300684</v>
      </c>
      <c r="M77" s="334">
        <f>IF(M$10=0,0,M$10/MAE_fec!M$10)</f>
        <v>1.4054828388847354</v>
      </c>
      <c r="N77" s="334">
        <f>IF(N$10=0,0,N$10/MAE_fec!N$10)</f>
        <v>1.4229190292619998</v>
      </c>
      <c r="O77" s="334">
        <f>IF(O$10=0,0,O$10/MAE_fec!O$10)</f>
        <v>1.4963431336677151</v>
      </c>
      <c r="P77" s="334">
        <f>IF(P$10=0,0,P$10/MAE_fec!P$10)</f>
        <v>1.1686243507942635</v>
      </c>
      <c r="Q77" s="334">
        <f>IF(Q$10=0,0,Q$10/MAE_fec!Q$10)</f>
        <v>1.2952759503735962</v>
      </c>
      <c r="R77" s="334">
        <f>IF(R$10=0,0,R$10/MAE_fec!R$10)</f>
        <v>1.2966410935800365</v>
      </c>
      <c r="S77" s="334">
        <f>IF(S$10=0,0,S$10/MAE_fec!S$10)</f>
        <v>1.3821901540130714</v>
      </c>
      <c r="T77" s="334">
        <f>IF(T$10=0,0,T$10/MAE_fec!T$10)</f>
        <v>1.4877362719351823</v>
      </c>
      <c r="U77" s="334">
        <f>IF(U$10=0,0,U$10/MAE_fec!U$10)</f>
        <v>1.3929865701842785</v>
      </c>
      <c r="V77" s="334">
        <f>IF(V$10=0,0,V$10/MAE_fec!V$10)</f>
        <v>1.5600171832158141</v>
      </c>
      <c r="W77" s="334">
        <f>IF(W$10=0,0,W$10/MAE_fec!W$10)</f>
        <v>1.6111534983214959</v>
      </c>
      <c r="DA77" s="68"/>
    </row>
    <row r="78" spans="1:105" ht="12" customHeight="1" x14ac:dyDescent="0.3">
      <c r="A78" s="203" t="s">
        <v>2557</v>
      </c>
      <c r="B78" s="350">
        <f>IF(B$16=0,0,B$16/MAE_fec!B$16)</f>
        <v>0.84115054509578857</v>
      </c>
      <c r="C78" s="350">
        <f>IF(C$16=0,0,C$16/MAE_fec!C$16)</f>
        <v>0.72961109809212665</v>
      </c>
      <c r="D78" s="350">
        <f>IF(D$16=0,0,D$16/MAE_fec!D$16)</f>
        <v>1.1578358868956162</v>
      </c>
      <c r="E78" s="350">
        <f>IF(E$16=0,0,E$16/MAE_fec!E$16)</f>
        <v>1.5035731523638485</v>
      </c>
      <c r="F78" s="350">
        <f>IF(F$16=0,0,F$16/MAE_fec!F$16)</f>
        <v>1.5072295205107886</v>
      </c>
      <c r="G78" s="350">
        <f>IF(G$16=0,0,G$16/MAE_fec!G$16)</f>
        <v>1.6940033341012717</v>
      </c>
      <c r="H78" s="350">
        <f>IF(H$16=0,0,H$16/MAE_fec!H$16)</f>
        <v>1.5464392982940427</v>
      </c>
      <c r="I78" s="350">
        <f>IF(I$16=0,0,I$16/MAE_fec!I$16)</f>
        <v>1.4376788930612796</v>
      </c>
      <c r="J78" s="350">
        <f>IF(J$16=0,0,J$16/MAE_fec!J$16)</f>
        <v>1.1531126387033404</v>
      </c>
      <c r="K78" s="350">
        <f>IF(K$16=0,0,K$16/MAE_fec!K$16)</f>
        <v>1.3377223547406862</v>
      </c>
      <c r="L78" s="350">
        <f>IF(L$16=0,0,L$16/MAE_fec!L$16)</f>
        <v>1.486299424651178</v>
      </c>
      <c r="M78" s="350">
        <f>IF(M$16=0,0,M$16/MAE_fec!M$16)</f>
        <v>1.4458222698928758</v>
      </c>
      <c r="N78" s="350">
        <f>IF(N$16=0,0,N$16/MAE_fec!N$16)</f>
        <v>1.456064714144663</v>
      </c>
      <c r="O78" s="350">
        <f>IF(O$16=0,0,O$16/MAE_fec!O$16)</f>
        <v>1.5326446963633407</v>
      </c>
      <c r="P78" s="350">
        <f>IF(P$16=0,0,P$16/MAE_fec!P$16)</f>
        <v>1.2068768224034507</v>
      </c>
      <c r="Q78" s="350">
        <f>IF(Q$16=0,0,Q$16/MAE_fec!Q$16)</f>
        <v>1.341490960006851</v>
      </c>
      <c r="R78" s="350">
        <f>IF(R$16=0,0,R$16/MAE_fec!R$16)</f>
        <v>1.3431433506897217</v>
      </c>
      <c r="S78" s="350">
        <f>IF(S$16=0,0,S$16/MAE_fec!S$16)</f>
        <v>1.4314724813007429</v>
      </c>
      <c r="T78" s="350">
        <f>IF(T$16=0,0,T$16/MAE_fec!T$16)</f>
        <v>1.5286999503419072</v>
      </c>
      <c r="U78" s="350">
        <f>IF(U$16=0,0,U$16/MAE_fec!U$16)</f>
        <v>1.4364281033237363</v>
      </c>
      <c r="V78" s="350">
        <f>IF(V$16=0,0,V$16/MAE_fec!V$16)</f>
        <v>1.6103911460532252</v>
      </c>
      <c r="W78" s="350">
        <f>IF(W$16=0,0,W$16/MAE_fec!W$16)</f>
        <v>1.6385290204369163</v>
      </c>
      <c r="DA78" s="175"/>
    </row>
    <row r="79" spans="1:105" ht="12" customHeight="1" x14ac:dyDescent="0.3">
      <c r="A79" s="203" t="s">
        <v>2567</v>
      </c>
      <c r="B79" s="350">
        <f>IF(B$24=0,0,B$24/MAE_fec!B$24)</f>
        <v>1.5918769329693381</v>
      </c>
      <c r="C79" s="350">
        <f>IF(C$24=0,0,C$24/MAE_fec!C$24)</f>
        <v>1.5270763297435985</v>
      </c>
      <c r="D79" s="350">
        <f>IF(D$24=0,0,D$24/MAE_fec!D$24)</f>
        <v>1.6097513487498689</v>
      </c>
      <c r="E79" s="350">
        <f>IF(E$24=0,0,E$24/MAE_fec!E$24)</f>
        <v>1.7245070719729851</v>
      </c>
      <c r="F79" s="350">
        <f>IF(F$24=0,0,F$24/MAE_fec!F$24)</f>
        <v>1.7356644435425452</v>
      </c>
      <c r="G79" s="350">
        <f>IF(G$24=0,0,G$24/MAE_fec!G$24)</f>
        <v>1.7440108071337115</v>
      </c>
      <c r="H79" s="350">
        <f>IF(H$24=0,0,H$24/MAE_fec!H$24)</f>
        <v>1.7248584737338546</v>
      </c>
      <c r="I79" s="350">
        <f>IF(I$24=0,0,I$24/MAE_fec!I$24)</f>
        <v>1.7189512284544479</v>
      </c>
      <c r="J79" s="350">
        <f>IF(J$24=0,0,J$24/MAE_fec!J$24)</f>
        <v>1.689653579695535</v>
      </c>
      <c r="K79" s="350">
        <f>IF(K$24=0,0,K$24/MAE_fec!K$24)</f>
        <v>1.7160711733572256</v>
      </c>
      <c r="L79" s="350">
        <f>IF(L$24=0,0,L$24/MAE_fec!L$24)</f>
        <v>1.7464390543910344</v>
      </c>
      <c r="M79" s="350">
        <f>IF(M$24=0,0,M$24/MAE_fec!M$24)</f>
        <v>1.7380591286686644</v>
      </c>
      <c r="N79" s="350">
        <f>IF(N$24=0,0,N$24/MAE_fec!N$24)</f>
        <v>1.738560632637336</v>
      </c>
      <c r="O79" s="350">
        <f>IF(O$24=0,0,O$24/MAE_fec!O$24)</f>
        <v>1.7514841629479836</v>
      </c>
      <c r="P79" s="350">
        <f>IF(P$24=0,0,P$24/MAE_fec!P$24)</f>
        <v>1.6950984355245791</v>
      </c>
      <c r="Q79" s="350">
        <f>IF(Q$24=0,0,Q$24/MAE_fec!Q$24)</f>
        <v>1.7184336188912923</v>
      </c>
      <c r="R79" s="350">
        <f>IF(R$24=0,0,R$24/MAE_fec!R$24)</f>
        <v>1.7211039865545676</v>
      </c>
      <c r="S79" s="350">
        <f>IF(S$24=0,0,S$24/MAE_fec!S$24)</f>
        <v>1.7377637914237081</v>
      </c>
      <c r="T79" s="350">
        <f>IF(T$24=0,0,T$24/MAE_fec!T$24)</f>
        <v>1.7551232857257424</v>
      </c>
      <c r="U79" s="350">
        <f>IF(U$24=0,0,U$24/MAE_fec!U$24)</f>
        <v>1.7210543537802967</v>
      </c>
      <c r="V79" s="350">
        <f>IF(V$24=0,0,V$24/MAE_fec!V$24)</f>
        <v>1.7500870165572604</v>
      </c>
      <c r="W79" s="350">
        <f>IF(W$24=0,0,W$24/MAE_fec!W$24)</f>
        <v>1.7600027482725096</v>
      </c>
      <c r="DA79" s="175"/>
    </row>
    <row r="80" spans="1:105" ht="12" customHeight="1" x14ac:dyDescent="0.3">
      <c r="A80" s="203" t="s">
        <v>2572</v>
      </c>
      <c r="B80" s="350">
        <f>IF(B$27=0,0,B$27/MAE_fec!B$27)</f>
        <v>0.84115054509578846</v>
      </c>
      <c r="C80" s="350">
        <f>IF(C$27=0,0,C$27/MAE_fec!C$27)</f>
        <v>0.72961109809212654</v>
      </c>
      <c r="D80" s="350">
        <f>IF(D$27=0,0,D$27/MAE_fec!D$27)</f>
        <v>1.1578358868956158</v>
      </c>
      <c r="E80" s="350">
        <f>IF(E$27=0,0,E$27/MAE_fec!E$27)</f>
        <v>1.5035731523638487</v>
      </c>
      <c r="F80" s="350">
        <f>IF(F$27=0,0,F$27/MAE_fec!F$27)</f>
        <v>1.5072295205107886</v>
      </c>
      <c r="G80" s="350">
        <f>IF(G$27=0,0,G$27/MAE_fec!G$27)</f>
        <v>1.6940033341012719</v>
      </c>
      <c r="H80" s="350">
        <f>IF(H$27=0,0,H$27/MAE_fec!H$27)</f>
        <v>1.5464392982940436</v>
      </c>
      <c r="I80" s="350">
        <f>IF(I$27=0,0,I$27/MAE_fec!I$27)</f>
        <v>1.43767889306128</v>
      </c>
      <c r="J80" s="350">
        <f>IF(J$27=0,0,J$27/MAE_fec!J$27)</f>
        <v>1.1531126387033404</v>
      </c>
      <c r="K80" s="350">
        <f>IF(K$27=0,0,K$27/MAE_fec!K$27)</f>
        <v>1.337722354740686</v>
      </c>
      <c r="L80" s="350">
        <f>IF(L$27=0,0,L$27/MAE_fec!L$27)</f>
        <v>1.4862994246511776</v>
      </c>
      <c r="M80" s="350">
        <f>IF(M$27=0,0,M$27/MAE_fec!M$27)</f>
        <v>1.4458222698928755</v>
      </c>
      <c r="N80" s="350">
        <f>IF(N$27=0,0,N$27/MAE_fec!N$27)</f>
        <v>1.4560647141446628</v>
      </c>
      <c r="O80" s="350">
        <f>IF(O$27=0,0,O$27/MAE_fec!O$27)</f>
        <v>1.5326446963633404</v>
      </c>
      <c r="P80" s="350">
        <f>IF(P$27=0,0,P$27/MAE_fec!P$27)</f>
        <v>1.2068768224034507</v>
      </c>
      <c r="Q80" s="350">
        <f>IF(Q$27=0,0,Q$27/MAE_fec!Q$27)</f>
        <v>1.3414909600068508</v>
      </c>
      <c r="R80" s="350">
        <f>IF(R$27=0,0,R$27/MAE_fec!R$27)</f>
        <v>1.3431433506897217</v>
      </c>
      <c r="S80" s="350">
        <f>IF(S$27=0,0,S$27/MAE_fec!S$27)</f>
        <v>1.4314724813007431</v>
      </c>
      <c r="T80" s="350">
        <f>IF(T$27=0,0,T$27/MAE_fec!T$27)</f>
        <v>1.5286999503419074</v>
      </c>
      <c r="U80" s="350">
        <f>IF(U$27=0,0,U$27/MAE_fec!U$27)</f>
        <v>1.4364281033237365</v>
      </c>
      <c r="V80" s="350">
        <f>IF(V$27=0,0,V$27/MAE_fec!V$27)</f>
        <v>1.6103911460532254</v>
      </c>
      <c r="W80" s="350">
        <f>IF(W$27=0,0,W$27/MAE_fec!W$27)</f>
        <v>1.6385290204369154</v>
      </c>
      <c r="DA80" s="175"/>
    </row>
    <row r="81" spans="1:105" ht="12" customHeight="1" x14ac:dyDescent="0.3">
      <c r="A81" s="203" t="s">
        <v>2582</v>
      </c>
      <c r="B81" s="350">
        <f>IF(B$35=0,0,B$35/MAE_fec!B$35)</f>
        <v>2.8441104709873084</v>
      </c>
      <c r="C81" s="350">
        <f>IF(C$35=0,0,C$35/MAE_fec!C$35)</f>
        <v>3.1085855286781614</v>
      </c>
      <c r="D81" s="350">
        <f>IF(D$35=0,0,D$35/MAE_fec!D$35)</f>
        <v>3.091750641994782</v>
      </c>
      <c r="E81" s="350">
        <f>IF(E$35=0,0,E$35/MAE_fec!E$35)</f>
        <v>2.6190418672477946</v>
      </c>
      <c r="F81" s="350">
        <f>IF(F$35=0,0,F$35/MAE_fec!F$35)</f>
        <v>2.5359046335500133</v>
      </c>
      <c r="G81" s="350">
        <f>IF(G$35=0,0,G$35/MAE_fec!G$35)</f>
        <v>2.7060391903543501</v>
      </c>
      <c r="H81" s="350">
        <f>IF(H$35=0,0,H$35/MAE_fec!H$35)</f>
        <v>2.6792025369091164</v>
      </c>
      <c r="I81" s="350">
        <f>IF(I$35=0,0,I$35/MAE_fec!I$35)</f>
        <v>2.5659241678178675</v>
      </c>
      <c r="J81" s="350">
        <f>IF(J$35=0,0,J$35/MAE_fec!J$35)</f>
        <v>2.4351564877619221</v>
      </c>
      <c r="K81" s="350">
        <f>IF(K$35=0,0,K$35/MAE_fec!K$35)</f>
        <v>2.4076249362796664</v>
      </c>
      <c r="L81" s="350">
        <f>IF(L$35=0,0,L$35/MAE_fec!L$35)</f>
        <v>2.3736333917154036</v>
      </c>
      <c r="M81" s="350">
        <f>IF(M$35=0,0,M$35/MAE_fec!M$35)</f>
        <v>2.3887043090705951</v>
      </c>
      <c r="N81" s="350">
        <f>IF(N$35=0,0,N$35/MAE_fec!N$35)</f>
        <v>2.3924856928859901</v>
      </c>
      <c r="O81" s="350">
        <f>IF(O$35=0,0,O$35/MAE_fec!O$35)</f>
        <v>2.3892196671410546</v>
      </c>
      <c r="P81" s="350">
        <f>IF(P$35=0,0,P$35/MAE_fec!P$35)</f>
        <v>2.3979660842229027</v>
      </c>
      <c r="Q81" s="350">
        <f>IF(Q$35=0,0,Q$35/MAE_fec!Q$35)</f>
        <v>2.3870503517801058</v>
      </c>
      <c r="R81" s="350">
        <f>IF(R$35=0,0,R$35/MAE_fec!R$35)</f>
        <v>2.3659223595688221</v>
      </c>
      <c r="S81" s="350">
        <f>IF(S$35=0,0,S$35/MAE_fec!S$35)</f>
        <v>2.3572239121701415</v>
      </c>
      <c r="T81" s="350">
        <f>IF(T$35=0,0,T$35/MAE_fec!T$35)</f>
        <v>2.3529576012339177</v>
      </c>
      <c r="U81" s="350">
        <f>IF(U$35=0,0,U$35/MAE_fec!U$35)</f>
        <v>2.2812290844328422</v>
      </c>
      <c r="V81" s="350">
        <f>IF(V$35=0,0,V$35/MAE_fec!V$35)</f>
        <v>2.2503146679081194</v>
      </c>
      <c r="W81" s="350">
        <f>IF(W$35=0,0,W$35/MAE_fec!W$35)</f>
        <v>2.2467434562945363</v>
      </c>
      <c r="DA81" s="175"/>
    </row>
    <row r="82" spans="1:105" ht="12" customHeight="1" x14ac:dyDescent="0.3">
      <c r="A82" s="203" t="s">
        <v>2594</v>
      </c>
      <c r="B82" s="350">
        <f>IF(B$46=0,0,B$46/MAE_fec!B$46)</f>
        <v>0</v>
      </c>
      <c r="C82" s="350">
        <f>IF(C$46=0,0,C$46/MAE_fec!C$46)</f>
        <v>0</v>
      </c>
      <c r="D82" s="350">
        <f>IF(D$46=0,0,D$46/MAE_fec!D$46)</f>
        <v>0</v>
      </c>
      <c r="E82" s="350">
        <f>IF(E$46=0,0,E$46/MAE_fec!E$46)</f>
        <v>0</v>
      </c>
      <c r="F82" s="350">
        <f>IF(F$46=0,0,F$46/MAE_fec!F$46)</f>
        <v>0</v>
      </c>
      <c r="G82" s="350">
        <f>IF(G$46=0,0,G$46/MAE_fec!G$46)</f>
        <v>0</v>
      </c>
      <c r="H82" s="350">
        <f>IF(H$46=0,0,H$46/MAE_fec!H$46)</f>
        <v>0</v>
      </c>
      <c r="I82" s="350">
        <f>IF(I$46=0,0,I$46/MAE_fec!I$46)</f>
        <v>0</v>
      </c>
      <c r="J82" s="350">
        <f>IF(J$46=0,0,J$46/MAE_fec!J$46)</f>
        <v>0</v>
      </c>
      <c r="K82" s="350">
        <f>IF(K$46=0,0,K$46/MAE_fec!K$46)</f>
        <v>0</v>
      </c>
      <c r="L82" s="350">
        <f>IF(L$46=0,0,L$46/MAE_fec!L$46)</f>
        <v>0</v>
      </c>
      <c r="M82" s="350">
        <f>IF(M$46=0,0,M$46/MAE_fec!M$46)</f>
        <v>0</v>
      </c>
      <c r="N82" s="350">
        <f>IF(N$46=0,0,N$46/MAE_fec!N$46)</f>
        <v>0</v>
      </c>
      <c r="O82" s="350">
        <f>IF(O$46=0,0,O$46/MAE_fec!O$46)</f>
        <v>0</v>
      </c>
      <c r="P82" s="350">
        <f>IF(P$46=0,0,P$46/MAE_fec!P$46)</f>
        <v>0</v>
      </c>
      <c r="Q82" s="350">
        <f>IF(Q$46=0,0,Q$46/MAE_fec!Q$46)</f>
        <v>0</v>
      </c>
      <c r="R82" s="350">
        <f>IF(R$46=0,0,R$46/MAE_fec!R$46)</f>
        <v>0</v>
      </c>
      <c r="S82" s="350">
        <f>IF(S$46=0,0,S$46/MAE_fec!S$46)</f>
        <v>0</v>
      </c>
      <c r="T82" s="350">
        <f>IF(T$46=0,0,T$46/MAE_fec!T$46)</f>
        <v>0</v>
      </c>
      <c r="U82" s="350">
        <f>IF(U$46=0,0,U$46/MAE_fec!U$46)</f>
        <v>0</v>
      </c>
      <c r="V82" s="350">
        <f>IF(V$46=0,0,V$46/MAE_fec!V$46)</f>
        <v>0</v>
      </c>
      <c r="W82" s="350">
        <f>IF(W$46=0,0,W$46/MAE_fec!W$46)</f>
        <v>0</v>
      </c>
      <c r="DA82" s="175"/>
    </row>
    <row r="83" spans="1:105" ht="12" customHeight="1" x14ac:dyDescent="0.3">
      <c r="A83" s="41" t="s">
        <v>2596</v>
      </c>
      <c r="B83" s="335">
        <f>IF(B$47=0,0,B$47/MAE_fec!B$47)</f>
        <v>0</v>
      </c>
      <c r="C83" s="335">
        <f>IF(C$47=0,0,C$47/MAE_fec!C$47)</f>
        <v>0</v>
      </c>
      <c r="D83" s="335">
        <f>IF(D$47=0,0,D$47/MAE_fec!D$47)</f>
        <v>0</v>
      </c>
      <c r="E83" s="335">
        <f>IF(E$47=0,0,E$47/MAE_fec!E$47)</f>
        <v>0</v>
      </c>
      <c r="F83" s="335">
        <f>IF(F$47=0,0,F$47/MAE_fec!F$47)</f>
        <v>0</v>
      </c>
      <c r="G83" s="335">
        <f>IF(G$47=0,0,G$47/MAE_fec!G$47)</f>
        <v>0</v>
      </c>
      <c r="H83" s="335">
        <f>IF(H$47=0,0,H$47/MAE_fec!H$47)</f>
        <v>0</v>
      </c>
      <c r="I83" s="335">
        <f>IF(I$47=0,0,I$47/MAE_fec!I$47)</f>
        <v>0</v>
      </c>
      <c r="J83" s="335">
        <f>IF(J$47=0,0,J$47/MAE_fec!J$47)</f>
        <v>0</v>
      </c>
      <c r="K83" s="335">
        <f>IF(K$47=0,0,K$47/MAE_fec!K$47)</f>
        <v>0</v>
      </c>
      <c r="L83" s="335">
        <f>IF(L$47=0,0,L$47/MAE_fec!L$47)</f>
        <v>0</v>
      </c>
      <c r="M83" s="335">
        <f>IF(M$47=0,0,M$47/MAE_fec!M$47)</f>
        <v>0</v>
      </c>
      <c r="N83" s="335">
        <f>IF(N$47=0,0,N$47/MAE_fec!N$47)</f>
        <v>0</v>
      </c>
      <c r="O83" s="335">
        <f>IF(O$47=0,0,O$47/MAE_fec!O$47)</f>
        <v>0</v>
      </c>
      <c r="P83" s="335">
        <f>IF(P$47=0,0,P$47/MAE_fec!P$47)</f>
        <v>0</v>
      </c>
      <c r="Q83" s="335">
        <f>IF(Q$47=0,0,Q$47/MAE_fec!Q$47)</f>
        <v>0</v>
      </c>
      <c r="R83" s="335">
        <f>IF(R$47=0,0,R$47/MAE_fec!R$47)</f>
        <v>0</v>
      </c>
      <c r="S83" s="335">
        <f>IF(S$47=0,0,S$47/MAE_fec!S$47)</f>
        <v>0</v>
      </c>
      <c r="T83" s="335">
        <f>IF(T$47=0,0,T$47/MAE_fec!T$47)</f>
        <v>0</v>
      </c>
      <c r="U83" s="335">
        <f>IF(U$47=0,0,U$47/MAE_fec!U$47)</f>
        <v>0</v>
      </c>
      <c r="V83" s="335">
        <f>IF(V$47=0,0,V$47/MAE_fec!V$47)</f>
        <v>0</v>
      </c>
      <c r="W83" s="335">
        <f>IF(W$47=0,0,W$47/MAE_fec!W$47)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Textiles and leather"</f>
        <v>BE: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3">
      <c r="A3" s="30" t="s">
        <v>55</v>
      </c>
      <c r="B3" s="205">
        <v>3022.5244803518008</v>
      </c>
      <c r="C3" s="205">
        <v>2926.1630602297928</v>
      </c>
      <c r="D3" s="205">
        <v>2952.7379440450791</v>
      </c>
      <c r="E3" s="205">
        <v>2617.3383533285719</v>
      </c>
      <c r="F3" s="205">
        <v>2654.2659967454179</v>
      </c>
      <c r="G3" s="205">
        <v>2476.3091108058402</v>
      </c>
      <c r="H3" s="205">
        <v>2419.0849167226402</v>
      </c>
      <c r="I3" s="205">
        <v>2373.3774213007441</v>
      </c>
      <c r="J3" s="205">
        <v>2066.2701597387891</v>
      </c>
      <c r="K3" s="205">
        <v>1657.542479374966</v>
      </c>
      <c r="L3" s="205">
        <v>1682.490639717636</v>
      </c>
      <c r="M3" s="205">
        <v>1538.1041873429481</v>
      </c>
      <c r="N3" s="205">
        <v>1434.005680051411</v>
      </c>
      <c r="O3" s="205">
        <v>1425.545413613851</v>
      </c>
      <c r="P3" s="205">
        <v>1455.843629734657</v>
      </c>
      <c r="Q3" s="205">
        <v>1479.1</v>
      </c>
      <c r="R3" s="205">
        <v>1401.8544865819549</v>
      </c>
      <c r="S3" s="205">
        <v>1344.2705120296109</v>
      </c>
      <c r="T3" s="205">
        <v>1310.215789073779</v>
      </c>
      <c r="U3" s="205">
        <v>1158.948428987238</v>
      </c>
      <c r="V3" s="205">
        <v>1022.089311268484</v>
      </c>
      <c r="W3" s="205">
        <v>1160.6298931749679</v>
      </c>
      <c r="DA3" s="112" t="s">
        <v>2678</v>
      </c>
    </row>
    <row r="4" spans="1:105" ht="12" customHeight="1" x14ac:dyDescent="0.3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3">
      <c r="A5" s="30" t="s">
        <v>2112</v>
      </c>
      <c r="B5" s="205">
        <v>2446.588478671541</v>
      </c>
      <c r="C5" s="205">
        <v>2421.6425453060729</v>
      </c>
      <c r="D5" s="205">
        <v>2261.4544113137522</v>
      </c>
      <c r="E5" s="205">
        <v>3112.8217355171269</v>
      </c>
      <c r="F5" s="205">
        <v>2861.4860456317228</v>
      </c>
      <c r="G5" s="205">
        <v>3160.6448548333801</v>
      </c>
      <c r="H5" s="205">
        <v>3379.3033271332811</v>
      </c>
      <c r="I5" s="205">
        <v>3510.736883817674</v>
      </c>
      <c r="J5" s="205">
        <v>3085.7835659718471</v>
      </c>
      <c r="K5" s="205">
        <v>2793.9981110204949</v>
      </c>
      <c r="L5" s="205">
        <v>3058.4892573552961</v>
      </c>
      <c r="M5" s="205">
        <v>3450.7722721866589</v>
      </c>
      <c r="N5" s="205">
        <v>3317.333671129687</v>
      </c>
      <c r="O5" s="205">
        <v>3557.0201251006019</v>
      </c>
      <c r="P5" s="205">
        <v>3099.5695225155609</v>
      </c>
      <c r="Q5" s="205">
        <v>3306.529949618608</v>
      </c>
      <c r="R5" s="205">
        <v>3117.6016406647341</v>
      </c>
      <c r="S5" s="205">
        <v>3251.9307934845351</v>
      </c>
      <c r="T5" s="205">
        <v>3330.9961801452559</v>
      </c>
      <c r="U5" s="205">
        <v>3005.1207059203248</v>
      </c>
      <c r="V5" s="205">
        <v>2463.2078581556711</v>
      </c>
      <c r="W5" s="205">
        <v>2910.7954903890291</v>
      </c>
      <c r="DA5" s="112" t="s">
        <v>2679</v>
      </c>
    </row>
    <row r="6" spans="1:105" ht="12" customHeight="1" x14ac:dyDescent="0.3">
      <c r="A6" s="154" t="s">
        <v>2114</v>
      </c>
      <c r="B6" s="340">
        <v>3058.2355983394259</v>
      </c>
      <c r="C6" s="340">
        <v>2905.3238184224551</v>
      </c>
      <c r="D6" s="340">
        <v>2905.3238184224551</v>
      </c>
      <c r="E6" s="340">
        <v>3364.0591581733688</v>
      </c>
      <c r="F6" s="340">
        <v>3211.147378256398</v>
      </c>
      <c r="G6" s="340">
        <v>3364.0591581733688</v>
      </c>
      <c r="H6" s="340">
        <v>3669.8827180073108</v>
      </c>
      <c r="I6" s="340">
        <v>3822.794497924282</v>
      </c>
      <c r="J6" s="340">
        <v>3822.794497924282</v>
      </c>
      <c r="K6" s="340">
        <v>3669.8827180073108</v>
      </c>
      <c r="L6" s="340">
        <v>3516.97093809034</v>
      </c>
      <c r="M6" s="340">
        <v>3669.8827180073108</v>
      </c>
      <c r="N6" s="340">
        <v>3516.97093809034</v>
      </c>
      <c r="O6" s="340">
        <v>3822.794497924282</v>
      </c>
      <c r="P6" s="340">
        <v>3822.794497924282</v>
      </c>
      <c r="Q6" s="340">
        <v>3669.8827180073108</v>
      </c>
      <c r="R6" s="340">
        <v>3516.97093809034</v>
      </c>
      <c r="S6" s="340">
        <v>3516.97093809034</v>
      </c>
      <c r="T6" s="340">
        <v>3516.97093809034</v>
      </c>
      <c r="U6" s="340">
        <v>3364.0591581733688</v>
      </c>
      <c r="V6" s="340">
        <v>3364.0591581733688</v>
      </c>
      <c r="W6" s="340">
        <v>3211.147378256398</v>
      </c>
      <c r="DA6" s="160" t="s">
        <v>2680</v>
      </c>
    </row>
    <row r="7" spans="1:105" ht="12" customHeight="1" x14ac:dyDescent="0.3">
      <c r="A7" s="156" t="s">
        <v>2116</v>
      </c>
      <c r="B7" s="341">
        <v>0</v>
      </c>
      <c r="C7" s="342">
        <v>0</v>
      </c>
      <c r="D7" s="342">
        <v>0</v>
      </c>
      <c r="E7" s="342">
        <v>611.64711966788525</v>
      </c>
      <c r="F7" s="342">
        <v>0</v>
      </c>
      <c r="G7" s="342">
        <v>152.91177991697131</v>
      </c>
      <c r="H7" s="342">
        <v>458.73533975091391</v>
      </c>
      <c r="I7" s="342">
        <v>305.82355983394262</v>
      </c>
      <c r="J7" s="342">
        <v>0</v>
      </c>
      <c r="K7" s="342">
        <v>0</v>
      </c>
      <c r="L7" s="342">
        <v>0</v>
      </c>
      <c r="M7" s="342">
        <v>152.91177991697131</v>
      </c>
      <c r="N7" s="342">
        <v>0</v>
      </c>
      <c r="O7" s="342">
        <v>458.73533975091391</v>
      </c>
      <c r="P7" s="342">
        <v>0</v>
      </c>
      <c r="Q7" s="342">
        <v>0</v>
      </c>
      <c r="R7" s="342">
        <v>0</v>
      </c>
      <c r="S7" s="342">
        <v>0</v>
      </c>
      <c r="T7" s="342">
        <v>152.91177991697131</v>
      </c>
      <c r="U7" s="342">
        <v>0</v>
      </c>
      <c r="V7" s="342">
        <v>0</v>
      </c>
      <c r="W7" s="342">
        <v>0</v>
      </c>
      <c r="DA7" s="161" t="s">
        <v>2681</v>
      </c>
    </row>
    <row r="8" spans="1:105" ht="12" customHeight="1" x14ac:dyDescent="0.3">
      <c r="A8" s="157" t="s">
        <v>2118</v>
      </c>
      <c r="B8" s="343"/>
      <c r="C8" s="344">
        <f t="shared" ref="C8:W8" si="0">B6+C7-C6</f>
        <v>152.91177991697077</v>
      </c>
      <c r="D8" s="344">
        <f t="shared" si="0"/>
        <v>0</v>
      </c>
      <c r="E8" s="344">
        <f t="shared" si="0"/>
        <v>152.91177991697168</v>
      </c>
      <c r="F8" s="344">
        <f t="shared" si="0"/>
        <v>152.91177991697077</v>
      </c>
      <c r="G8" s="344">
        <f t="shared" si="0"/>
        <v>0</v>
      </c>
      <c r="H8" s="344">
        <f t="shared" si="0"/>
        <v>152.91177991697214</v>
      </c>
      <c r="I8" s="344">
        <f t="shared" si="0"/>
        <v>152.91177991697123</v>
      </c>
      <c r="J8" s="344">
        <f t="shared" si="0"/>
        <v>0</v>
      </c>
      <c r="K8" s="344">
        <f t="shared" si="0"/>
        <v>152.91177991697123</v>
      </c>
      <c r="L8" s="344">
        <f t="shared" si="0"/>
        <v>152.91177991697077</v>
      </c>
      <c r="M8" s="344">
        <f t="shared" si="0"/>
        <v>0</v>
      </c>
      <c r="N8" s="344">
        <f t="shared" si="0"/>
        <v>152.91177991697077</v>
      </c>
      <c r="O8" s="344">
        <f t="shared" si="0"/>
        <v>152.91177991697168</v>
      </c>
      <c r="P8" s="344">
        <f t="shared" si="0"/>
        <v>0</v>
      </c>
      <c r="Q8" s="344">
        <f t="shared" si="0"/>
        <v>152.91177991697123</v>
      </c>
      <c r="R8" s="344">
        <f t="shared" si="0"/>
        <v>152.91177991697077</v>
      </c>
      <c r="S8" s="344">
        <f t="shared" si="0"/>
        <v>0</v>
      </c>
      <c r="T8" s="344">
        <f t="shared" si="0"/>
        <v>152.91177991697123</v>
      </c>
      <c r="U8" s="344">
        <f t="shared" si="0"/>
        <v>152.91177991697123</v>
      </c>
      <c r="V8" s="344">
        <f t="shared" si="0"/>
        <v>0</v>
      </c>
      <c r="W8" s="344">
        <f t="shared" si="0"/>
        <v>152.91177991697077</v>
      </c>
      <c r="DA8" s="162"/>
    </row>
    <row r="9" spans="1:105" ht="12" customHeight="1" x14ac:dyDescent="0.3">
      <c r="A9" s="155" t="s">
        <v>2119</v>
      </c>
      <c r="B9" s="345">
        <f t="shared" ref="B9:W9" si="1">B6-B5</f>
        <v>611.64711966788491</v>
      </c>
      <c r="C9" s="345">
        <f t="shared" si="1"/>
        <v>483.68127311638227</v>
      </c>
      <c r="D9" s="345">
        <f t="shared" si="1"/>
        <v>643.86940710870294</v>
      </c>
      <c r="E9" s="345">
        <f t="shared" si="1"/>
        <v>251.23742265624196</v>
      </c>
      <c r="F9" s="345">
        <f t="shared" si="1"/>
        <v>349.6613326246752</v>
      </c>
      <c r="G9" s="345">
        <f t="shared" si="1"/>
        <v>203.41430333998869</v>
      </c>
      <c r="H9" s="345">
        <f t="shared" si="1"/>
        <v>290.57939087402974</v>
      </c>
      <c r="I9" s="345">
        <f t="shared" si="1"/>
        <v>312.05761410660807</v>
      </c>
      <c r="J9" s="345">
        <f t="shared" si="1"/>
        <v>737.01093195243493</v>
      </c>
      <c r="K9" s="345">
        <f t="shared" si="1"/>
        <v>875.88460698681592</v>
      </c>
      <c r="L9" s="345">
        <f t="shared" si="1"/>
        <v>458.48168073504394</v>
      </c>
      <c r="M9" s="345">
        <f t="shared" si="1"/>
        <v>219.11044582065188</v>
      </c>
      <c r="N9" s="345">
        <f t="shared" si="1"/>
        <v>199.63726696065305</v>
      </c>
      <c r="O9" s="345">
        <f t="shared" si="1"/>
        <v>265.7743728236801</v>
      </c>
      <c r="P9" s="345">
        <f t="shared" si="1"/>
        <v>723.22497540872109</v>
      </c>
      <c r="Q9" s="345">
        <f t="shared" si="1"/>
        <v>363.35276838870277</v>
      </c>
      <c r="R9" s="345">
        <f t="shared" si="1"/>
        <v>399.36929742560596</v>
      </c>
      <c r="S9" s="345">
        <f t="shared" si="1"/>
        <v>265.04014460580493</v>
      </c>
      <c r="T9" s="345">
        <f t="shared" si="1"/>
        <v>185.97475794508409</v>
      </c>
      <c r="U9" s="345">
        <f t="shared" si="1"/>
        <v>358.93845225304403</v>
      </c>
      <c r="V9" s="345">
        <f t="shared" si="1"/>
        <v>900.85130001769767</v>
      </c>
      <c r="W9" s="345">
        <f t="shared" si="1"/>
        <v>300.35188786736899</v>
      </c>
      <c r="DA9" s="163"/>
    </row>
    <row r="10" spans="1:105" ht="12" customHeight="1" x14ac:dyDescent="0.3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3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3">
      <c r="A12" s="31" t="s">
        <v>68</v>
      </c>
      <c r="B12" s="212">
        <v>252.56104901117789</v>
      </c>
      <c r="C12" s="212">
        <v>246.91117798796219</v>
      </c>
      <c r="D12" s="212">
        <v>239.52364574376611</v>
      </c>
      <c r="E12" s="212">
        <v>344.01504729148752</v>
      </c>
      <c r="F12" s="212">
        <v>309.72424763542551</v>
      </c>
      <c r="G12" s="212">
        <v>296.44368013757531</v>
      </c>
      <c r="H12" s="212">
        <v>294.24402407566629</v>
      </c>
      <c r="I12" s="212">
        <v>276.51049011177992</v>
      </c>
      <c r="J12" s="212">
        <v>227.65760963026639</v>
      </c>
      <c r="K12" s="212">
        <v>205.5623387790198</v>
      </c>
      <c r="L12" s="212">
        <v>211.84685914957109</v>
      </c>
      <c r="M12" s="212">
        <v>213.2698891803993</v>
      </c>
      <c r="N12" s="212">
        <v>207.9724758307504</v>
      </c>
      <c r="O12" s="212">
        <v>217.3215575284201</v>
      </c>
      <c r="P12" s="212">
        <v>178.93417943504741</v>
      </c>
      <c r="Q12" s="212">
        <v>189.3631987926959</v>
      </c>
      <c r="R12" s="212">
        <v>176.31160965507081</v>
      </c>
      <c r="S12" s="212">
        <v>182.93710556422849</v>
      </c>
      <c r="T12" s="212">
        <v>186.73999556407881</v>
      </c>
      <c r="U12" s="212">
        <v>167.116326647427</v>
      </c>
      <c r="V12" s="212">
        <v>143.78601368513321</v>
      </c>
      <c r="W12" s="212">
        <v>162.17946688319401</v>
      </c>
      <c r="DA12" s="109" t="s">
        <v>2682</v>
      </c>
    </row>
    <row r="13" spans="1:105" ht="12" customHeight="1" x14ac:dyDescent="0.3">
      <c r="A13" s="24" t="s">
        <v>30</v>
      </c>
      <c r="B13" s="215">
        <v>3.5000859845227859</v>
      </c>
      <c r="C13" s="215">
        <v>0.7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3.0075666380051591</v>
      </c>
      <c r="K13" s="215">
        <v>2.4060189165950132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2683</v>
      </c>
    </row>
    <row r="14" spans="1:105" ht="12" customHeight="1" x14ac:dyDescent="0.3">
      <c r="A14" s="14" t="s">
        <v>31</v>
      </c>
      <c r="B14" s="206">
        <f t="shared" ref="B14:W14" si="2">B15+B16+B17+B18+B19</f>
        <v>12.023473774720548</v>
      </c>
      <c r="C14" s="206">
        <f t="shared" si="2"/>
        <v>16.031298366294063</v>
      </c>
      <c r="D14" s="206">
        <f t="shared" si="2"/>
        <v>19.145829750644886</v>
      </c>
      <c r="E14" s="206">
        <f t="shared" si="2"/>
        <v>8.8468615649183135</v>
      </c>
      <c r="F14" s="206">
        <f t="shared" si="2"/>
        <v>8.9089423903697345</v>
      </c>
      <c r="G14" s="206">
        <f t="shared" si="2"/>
        <v>4.0078245915735167</v>
      </c>
      <c r="H14" s="206">
        <f t="shared" si="2"/>
        <v>1.9728288907996556</v>
      </c>
      <c r="I14" s="206">
        <f t="shared" si="2"/>
        <v>2.9282029234737736</v>
      </c>
      <c r="J14" s="206">
        <f t="shared" si="2"/>
        <v>1.9728288907996556</v>
      </c>
      <c r="K14" s="206">
        <f t="shared" si="2"/>
        <v>1.9728288907996556</v>
      </c>
      <c r="L14" s="206">
        <f t="shared" si="2"/>
        <v>2.9282029234737736</v>
      </c>
      <c r="M14" s="206">
        <f t="shared" si="2"/>
        <v>0.95537403267411869</v>
      </c>
      <c r="N14" s="206">
        <f t="shared" si="2"/>
        <v>1.0174548581255369</v>
      </c>
      <c r="O14" s="206">
        <f t="shared" si="2"/>
        <v>1.0174548581255369</v>
      </c>
      <c r="P14" s="206">
        <f t="shared" si="2"/>
        <v>1.0174548581255369</v>
      </c>
      <c r="Q14" s="206">
        <f t="shared" si="2"/>
        <v>1.0174548581255369</v>
      </c>
      <c r="R14" s="206">
        <f t="shared" si="2"/>
        <v>1.0174548581255369</v>
      </c>
      <c r="S14" s="206">
        <f t="shared" si="2"/>
        <v>0.71220980223559749</v>
      </c>
      <c r="T14" s="206">
        <f t="shared" si="2"/>
        <v>0.61049011177987955</v>
      </c>
      <c r="U14" s="206">
        <f t="shared" si="2"/>
        <v>0.61865864144453986</v>
      </c>
      <c r="V14" s="206">
        <f t="shared" si="2"/>
        <v>1.5508168529664657</v>
      </c>
      <c r="W14" s="206">
        <f t="shared" si="2"/>
        <v>1.5508168529664657</v>
      </c>
      <c r="DA14" s="71"/>
    </row>
    <row r="15" spans="1:105" ht="12" customHeight="1" x14ac:dyDescent="0.3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2684</v>
      </c>
    </row>
    <row r="16" spans="1:105" ht="12" customHeight="1" x14ac:dyDescent="0.3">
      <c r="A16" s="18" t="s">
        <v>33</v>
      </c>
      <c r="B16" s="206">
        <v>0</v>
      </c>
      <c r="C16" s="206">
        <v>0</v>
      </c>
      <c r="D16" s="206">
        <v>0</v>
      </c>
      <c r="E16" s="206">
        <v>0</v>
      </c>
      <c r="F16" s="206">
        <v>0</v>
      </c>
      <c r="G16" s="206">
        <v>0</v>
      </c>
      <c r="H16" s="206">
        <v>0</v>
      </c>
      <c r="I16" s="206">
        <v>0</v>
      </c>
      <c r="J16" s="206">
        <v>0</v>
      </c>
      <c r="K16" s="206">
        <v>0</v>
      </c>
      <c r="L16" s="206">
        <v>0</v>
      </c>
      <c r="M16" s="206">
        <v>0</v>
      </c>
      <c r="N16" s="206">
        <v>0</v>
      </c>
      <c r="O16" s="206">
        <v>0</v>
      </c>
      <c r="P16" s="206">
        <v>0</v>
      </c>
      <c r="Q16" s="206">
        <v>0</v>
      </c>
      <c r="R16" s="206">
        <v>0</v>
      </c>
      <c r="S16" s="206">
        <v>0</v>
      </c>
      <c r="T16" s="206">
        <v>0</v>
      </c>
      <c r="U16" s="206">
        <v>0.1098882201203783</v>
      </c>
      <c r="V16" s="206">
        <v>0.11298366294067071</v>
      </c>
      <c r="W16" s="206">
        <v>0.11298366294067071</v>
      </c>
      <c r="DA16" s="71" t="s">
        <v>2685</v>
      </c>
    </row>
    <row r="17" spans="1:105" ht="12" customHeight="1" x14ac:dyDescent="0.3">
      <c r="A17" s="18" t="s">
        <v>69</v>
      </c>
      <c r="B17" s="206">
        <v>9.1573516766981928</v>
      </c>
      <c r="C17" s="206">
        <v>12.209802235597589</v>
      </c>
      <c r="D17" s="206">
        <v>16.27970765262253</v>
      </c>
      <c r="E17" s="206">
        <v>4.0699054170249349</v>
      </c>
      <c r="F17" s="206">
        <v>5.0874462596732588</v>
      </c>
      <c r="G17" s="206">
        <v>3.0524505588993982</v>
      </c>
      <c r="H17" s="206">
        <v>1.0174548581255369</v>
      </c>
      <c r="I17" s="206">
        <v>1.0174548581255369</v>
      </c>
      <c r="J17" s="206">
        <v>1.0174548581255369</v>
      </c>
      <c r="K17" s="206">
        <v>1.0174548581255369</v>
      </c>
      <c r="L17" s="206">
        <v>1.0174548581255369</v>
      </c>
      <c r="M17" s="206">
        <v>0</v>
      </c>
      <c r="N17" s="206">
        <v>1.0174548581255369</v>
      </c>
      <c r="O17" s="206">
        <v>1.0174548581255369</v>
      </c>
      <c r="P17" s="206">
        <v>1.0174548581255369</v>
      </c>
      <c r="Q17" s="206">
        <v>1.0174548581255369</v>
      </c>
      <c r="R17" s="206">
        <v>1.0174548581255369</v>
      </c>
      <c r="S17" s="206">
        <v>0.71220980223559749</v>
      </c>
      <c r="T17" s="206">
        <v>0.61049011177987955</v>
      </c>
      <c r="U17" s="206">
        <v>0.50877042132416161</v>
      </c>
      <c r="V17" s="206">
        <v>1.437833190025795</v>
      </c>
      <c r="W17" s="206">
        <v>1.437833190025795</v>
      </c>
      <c r="DA17" s="71" t="s">
        <v>2686</v>
      </c>
    </row>
    <row r="18" spans="1:105" ht="12" customHeight="1" x14ac:dyDescent="0.3">
      <c r="A18" s="18" t="s">
        <v>70</v>
      </c>
      <c r="B18" s="206">
        <v>2.8661220980223558</v>
      </c>
      <c r="C18" s="206">
        <v>3.8214961306964752</v>
      </c>
      <c r="D18" s="206">
        <v>2.8661220980223558</v>
      </c>
      <c r="E18" s="206">
        <v>4.7769561478933786</v>
      </c>
      <c r="F18" s="206">
        <v>3.8214961306964752</v>
      </c>
      <c r="G18" s="206">
        <v>0.95537403267411869</v>
      </c>
      <c r="H18" s="206">
        <v>0.95537403267411869</v>
      </c>
      <c r="I18" s="206">
        <v>1.9107480653482369</v>
      </c>
      <c r="J18" s="206">
        <v>0.95537403267411869</v>
      </c>
      <c r="K18" s="206">
        <v>0.95537403267411869</v>
      </c>
      <c r="L18" s="206">
        <v>1.9107480653482369</v>
      </c>
      <c r="M18" s="206">
        <v>0.95537403267411869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2687</v>
      </c>
    </row>
    <row r="19" spans="1:105" ht="12" customHeight="1" x14ac:dyDescent="0.3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2688</v>
      </c>
    </row>
    <row r="20" spans="1:105" ht="12" customHeight="1" x14ac:dyDescent="0.3">
      <c r="A20" s="14" t="s">
        <v>35</v>
      </c>
      <c r="B20" s="206">
        <f t="shared" ref="B20:W20" si="3">B21+B22</f>
        <v>64.294582975064486</v>
      </c>
      <c r="C20" s="206">
        <f t="shared" si="3"/>
        <v>58.812725709372309</v>
      </c>
      <c r="D20" s="206">
        <f t="shared" si="3"/>
        <v>55.459501289767843</v>
      </c>
      <c r="E20" s="206">
        <f t="shared" si="3"/>
        <v>166.4665520206363</v>
      </c>
      <c r="F20" s="206">
        <f t="shared" si="3"/>
        <v>157.88271711092</v>
      </c>
      <c r="G20" s="206">
        <f t="shared" si="3"/>
        <v>155.80120378331901</v>
      </c>
      <c r="H20" s="206">
        <f t="shared" si="3"/>
        <v>156.95975924333621</v>
      </c>
      <c r="I20" s="206">
        <f t="shared" si="3"/>
        <v>138.35726569217539</v>
      </c>
      <c r="J20" s="206">
        <f t="shared" si="3"/>
        <v>111.559415305245</v>
      </c>
      <c r="K20" s="206">
        <f t="shared" si="3"/>
        <v>104.3061908856406</v>
      </c>
      <c r="L20" s="206">
        <f t="shared" si="3"/>
        <v>114.47325881341359</v>
      </c>
      <c r="M20" s="206">
        <f t="shared" si="3"/>
        <v>122.5330180567498</v>
      </c>
      <c r="N20" s="206">
        <f t="shared" si="3"/>
        <v>117.4127257093723</v>
      </c>
      <c r="O20" s="206">
        <f t="shared" si="3"/>
        <v>118.3638865004299</v>
      </c>
      <c r="P20" s="206">
        <f t="shared" si="3"/>
        <v>83.180481513327592</v>
      </c>
      <c r="Q20" s="206">
        <f t="shared" si="3"/>
        <v>90.621410146173673</v>
      </c>
      <c r="R20" s="206">
        <f t="shared" si="3"/>
        <v>83.033705932932065</v>
      </c>
      <c r="S20" s="206">
        <f t="shared" si="3"/>
        <v>92.8450558899398</v>
      </c>
      <c r="T20" s="206">
        <f t="shared" si="3"/>
        <v>95.10309544282029</v>
      </c>
      <c r="U20" s="206">
        <f t="shared" si="3"/>
        <v>80.67222699914015</v>
      </c>
      <c r="V20" s="206">
        <f t="shared" si="3"/>
        <v>71.096044711951848</v>
      </c>
      <c r="W20" s="206">
        <f t="shared" si="3"/>
        <v>79.567927773000861</v>
      </c>
      <c r="DA20" s="71"/>
    </row>
    <row r="21" spans="1:105" ht="12" customHeight="1" x14ac:dyDescent="0.3">
      <c r="A21" s="18" t="s">
        <v>72</v>
      </c>
      <c r="B21" s="206">
        <v>64.294582975064486</v>
      </c>
      <c r="C21" s="206">
        <v>58.812725709372309</v>
      </c>
      <c r="D21" s="206">
        <v>55.459501289767843</v>
      </c>
      <c r="E21" s="206">
        <v>166.4665520206363</v>
      </c>
      <c r="F21" s="206">
        <v>157.88271711092</v>
      </c>
      <c r="G21" s="206">
        <v>155.80120378331901</v>
      </c>
      <c r="H21" s="206">
        <v>156.95975924333621</v>
      </c>
      <c r="I21" s="206">
        <v>138.35726569217539</v>
      </c>
      <c r="J21" s="206">
        <v>111.559415305245</v>
      </c>
      <c r="K21" s="206">
        <v>104.3061908856406</v>
      </c>
      <c r="L21" s="206">
        <v>114.47325881341359</v>
      </c>
      <c r="M21" s="206">
        <v>122.5330180567498</v>
      </c>
      <c r="N21" s="206">
        <v>117.4127257093723</v>
      </c>
      <c r="O21" s="206">
        <v>118.3638865004299</v>
      </c>
      <c r="P21" s="206">
        <v>83.180481513327592</v>
      </c>
      <c r="Q21" s="206">
        <v>90.621410146173673</v>
      </c>
      <c r="R21" s="206">
        <v>83.033705932932065</v>
      </c>
      <c r="S21" s="206">
        <v>92.8450558899398</v>
      </c>
      <c r="T21" s="206">
        <v>95.10309544282029</v>
      </c>
      <c r="U21" s="206">
        <v>80.67222699914015</v>
      </c>
      <c r="V21" s="206">
        <v>71.096044711951848</v>
      </c>
      <c r="W21" s="206">
        <v>79.567927773000861</v>
      </c>
      <c r="DA21" s="71" t="s">
        <v>2689</v>
      </c>
    </row>
    <row r="22" spans="1:105" ht="12" customHeight="1" x14ac:dyDescent="0.3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2690</v>
      </c>
    </row>
    <row r="23" spans="1:105" ht="12" customHeight="1" x14ac:dyDescent="0.3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0</v>
      </c>
      <c r="F23" s="206">
        <f t="shared" si="4"/>
        <v>0</v>
      </c>
      <c r="G23" s="206">
        <f t="shared" si="4"/>
        <v>0</v>
      </c>
      <c r="H23" s="206">
        <f t="shared" si="4"/>
        <v>0</v>
      </c>
      <c r="I23" s="206">
        <f t="shared" si="4"/>
        <v>0</v>
      </c>
      <c r="J23" s="206">
        <f t="shared" si="4"/>
        <v>0</v>
      </c>
      <c r="K23" s="206">
        <f t="shared" si="4"/>
        <v>0</v>
      </c>
      <c r="L23" s="206">
        <f t="shared" si="4"/>
        <v>2.863043074047986E-2</v>
      </c>
      <c r="M23" s="206">
        <f t="shared" si="4"/>
        <v>3.2313943941830507E-2</v>
      </c>
      <c r="N23" s="206">
        <f t="shared" si="4"/>
        <v>4.3842984662694158E-2</v>
      </c>
      <c r="O23" s="206">
        <f t="shared" si="4"/>
        <v>5.9734656537042873E-2</v>
      </c>
      <c r="P23" s="206">
        <f t="shared" si="4"/>
        <v>0.32377530779033958</v>
      </c>
      <c r="Q23" s="206">
        <f t="shared" si="4"/>
        <v>0.35167686664264369</v>
      </c>
      <c r="R23" s="206">
        <f t="shared" si="4"/>
        <v>0.38452453039320877</v>
      </c>
      <c r="S23" s="206">
        <f t="shared" si="4"/>
        <v>0.39540307067739766</v>
      </c>
      <c r="T23" s="206">
        <f t="shared" si="4"/>
        <v>0.37911852194635254</v>
      </c>
      <c r="U23" s="206">
        <f t="shared" si="4"/>
        <v>0.37978322524297958</v>
      </c>
      <c r="V23" s="206">
        <f t="shared" si="4"/>
        <v>0.36580732227856172</v>
      </c>
      <c r="W23" s="206">
        <f t="shared" si="4"/>
        <v>7.6199471328176518E-2</v>
      </c>
      <c r="DA23" s="71"/>
    </row>
    <row r="24" spans="1:105" ht="12" customHeight="1" x14ac:dyDescent="0.3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0</v>
      </c>
      <c r="I24" s="206">
        <v>0</v>
      </c>
      <c r="J24" s="206">
        <v>0</v>
      </c>
      <c r="K24" s="206">
        <v>0</v>
      </c>
      <c r="L24" s="206">
        <v>0</v>
      </c>
      <c r="M24" s="206">
        <v>0</v>
      </c>
      <c r="N24" s="206">
        <v>0</v>
      </c>
      <c r="O24" s="206">
        <v>0</v>
      </c>
      <c r="P24" s="206">
        <v>0.24368013757523641</v>
      </c>
      <c r="Q24" s="206">
        <v>0.23886500429922611</v>
      </c>
      <c r="R24" s="206">
        <v>0.24840928632846079</v>
      </c>
      <c r="S24" s="206">
        <v>0.2460017196904557</v>
      </c>
      <c r="T24" s="206">
        <v>0.23886500429922611</v>
      </c>
      <c r="U24" s="206">
        <v>0.23886500429922611</v>
      </c>
      <c r="V24" s="206">
        <v>0.23886500429922611</v>
      </c>
      <c r="W24" s="206">
        <v>0</v>
      </c>
      <c r="DA24" s="71" t="s">
        <v>2691</v>
      </c>
    </row>
    <row r="25" spans="1:105" ht="12" customHeight="1" x14ac:dyDescent="0.3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2692</v>
      </c>
    </row>
    <row r="26" spans="1:105" ht="12" customHeight="1" x14ac:dyDescent="0.3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2693</v>
      </c>
    </row>
    <row r="27" spans="1:105" ht="12" customHeight="1" x14ac:dyDescent="0.3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2694</v>
      </c>
    </row>
    <row r="28" spans="1:105" ht="12" customHeight="1" x14ac:dyDescent="0.3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2695</v>
      </c>
    </row>
    <row r="29" spans="1:105" ht="12" customHeight="1" x14ac:dyDescent="0.3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2.863043074047986E-2</v>
      </c>
      <c r="M29" s="206">
        <v>3.2313943941830507E-2</v>
      </c>
      <c r="N29" s="206">
        <v>4.3842984662694158E-2</v>
      </c>
      <c r="O29" s="206">
        <v>5.9734656537042873E-2</v>
      </c>
      <c r="P29" s="206">
        <v>8.0095170215103206E-2</v>
      </c>
      <c r="Q29" s="206">
        <v>0.1128118623434176</v>
      </c>
      <c r="R29" s="206">
        <v>0.13611524406474801</v>
      </c>
      <c r="S29" s="206">
        <v>0.14940135098694199</v>
      </c>
      <c r="T29" s="206">
        <v>0.1402535176471264</v>
      </c>
      <c r="U29" s="206">
        <v>0.1409182209437535</v>
      </c>
      <c r="V29" s="206">
        <v>0.12694231797933561</v>
      </c>
      <c r="W29" s="206">
        <v>7.6199471328176518E-2</v>
      </c>
      <c r="DA29" s="71" t="s">
        <v>2696</v>
      </c>
    </row>
    <row r="30" spans="1:105" ht="12" customHeight="1" x14ac:dyDescent="0.3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0.58521066208082539</v>
      </c>
      <c r="G30" s="206">
        <v>0.6759243336199483</v>
      </c>
      <c r="H30" s="206">
        <v>0.68546861564918316</v>
      </c>
      <c r="I30" s="206">
        <v>0.61625107480653474</v>
      </c>
      <c r="J30" s="206">
        <v>0.73086844368013748</v>
      </c>
      <c r="K30" s="206">
        <v>0.82398968185726562</v>
      </c>
      <c r="L30" s="206">
        <v>0.87420464316423041</v>
      </c>
      <c r="M30" s="206">
        <v>0.86698194325021494</v>
      </c>
      <c r="N30" s="206">
        <v>1.0031814273430779</v>
      </c>
      <c r="O30" s="206">
        <v>0.62338779019776436</v>
      </c>
      <c r="P30" s="206">
        <v>0.63774720550300945</v>
      </c>
      <c r="Q30" s="206">
        <v>0.55408426483233009</v>
      </c>
      <c r="R30" s="206">
        <v>0.55176268271711082</v>
      </c>
      <c r="S30" s="206">
        <v>0.46337059329320718</v>
      </c>
      <c r="T30" s="206">
        <v>0.26036113499570068</v>
      </c>
      <c r="U30" s="206">
        <v>0.37257093723129842</v>
      </c>
      <c r="V30" s="206">
        <v>0.27463456577815992</v>
      </c>
      <c r="W30" s="206">
        <v>0.15047291487532241</v>
      </c>
      <c r="DA30" s="71" t="s">
        <v>2697</v>
      </c>
    </row>
    <row r="31" spans="1:105" ht="12" customHeight="1" x14ac:dyDescent="0.3">
      <c r="A31" s="21" t="s">
        <v>38</v>
      </c>
      <c r="B31" s="209">
        <v>172.74290627687009</v>
      </c>
      <c r="C31" s="209">
        <v>171.36715391229581</v>
      </c>
      <c r="D31" s="209">
        <v>164.91831470335339</v>
      </c>
      <c r="E31" s="209">
        <v>168.70163370593289</v>
      </c>
      <c r="F31" s="209">
        <v>142.347377472055</v>
      </c>
      <c r="G31" s="209">
        <v>135.9587274290628</v>
      </c>
      <c r="H31" s="209">
        <v>134.62596732588131</v>
      </c>
      <c r="I31" s="209">
        <v>134.60877042132421</v>
      </c>
      <c r="J31" s="209">
        <v>110.3869303525365</v>
      </c>
      <c r="K31" s="209">
        <v>96.053310404127245</v>
      </c>
      <c r="L31" s="209">
        <v>93.542562338779021</v>
      </c>
      <c r="M31" s="209">
        <v>88.88220120378331</v>
      </c>
      <c r="N31" s="209">
        <v>88.495270851246772</v>
      </c>
      <c r="O31" s="209">
        <v>97.257093723129827</v>
      </c>
      <c r="P31" s="209">
        <v>93.774720550300927</v>
      </c>
      <c r="Q31" s="209">
        <v>96.818572656921745</v>
      </c>
      <c r="R31" s="209">
        <v>91.324161650902823</v>
      </c>
      <c r="S31" s="209">
        <v>88.521066208082544</v>
      </c>
      <c r="T31" s="209">
        <v>90.386930352536538</v>
      </c>
      <c r="U31" s="209">
        <v>85.073086844368007</v>
      </c>
      <c r="V31" s="209">
        <v>70.498710232158203</v>
      </c>
      <c r="W31" s="209">
        <v>80.834049871023211</v>
      </c>
      <c r="DA31" s="86" t="s">
        <v>2698</v>
      </c>
    </row>
    <row r="32" spans="1:105" ht="12" customHeight="1" x14ac:dyDescent="0.3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3">
      <c r="A33" s="30" t="s">
        <v>85</v>
      </c>
      <c r="B33" s="205">
        <f>TEL_emi!B5</f>
        <v>202.57546464123919</v>
      </c>
      <c r="C33" s="205">
        <f>TEL_emi!C5</f>
        <v>191.17531944147319</v>
      </c>
      <c r="D33" s="205">
        <f>TEL_emi!D5</f>
        <v>190.05736644125241</v>
      </c>
      <c r="E33" s="205">
        <f>TEL_emi!E5</f>
        <v>419.10244667841891</v>
      </c>
      <c r="F33" s="205">
        <f>TEL_emi!F5</f>
        <v>399.00137003772272</v>
      </c>
      <c r="G33" s="205">
        <f>TEL_emi!G5</f>
        <v>378.51100631779292</v>
      </c>
      <c r="H33" s="205">
        <f>TEL_emi!H5</f>
        <v>374.91880643778148</v>
      </c>
      <c r="I33" s="205">
        <f>TEL_emi!I5</f>
        <v>334.32133535867217</v>
      </c>
      <c r="J33" s="205">
        <f>TEL_emi!J5</f>
        <v>280.65653195886352</v>
      </c>
      <c r="K33" s="205">
        <f>TEL_emi!K5</f>
        <v>261.14529119866182</v>
      </c>
      <c r="L33" s="205">
        <f>TEL_emi!L5</f>
        <v>278.22270419798531</v>
      </c>
      <c r="M33" s="205">
        <f>TEL_emi!M5</f>
        <v>290.90088467862302</v>
      </c>
      <c r="N33" s="205">
        <f>TEL_emi!N5</f>
        <v>278.93497067881259</v>
      </c>
      <c r="O33" s="205">
        <f>TEL_emi!O5</f>
        <v>281.16905219809178</v>
      </c>
      <c r="P33" s="205">
        <f>TEL_emi!P5</f>
        <v>199.9605679177989</v>
      </c>
      <c r="Q33" s="205">
        <f>TEL_emi!Q5</f>
        <v>217.43778239866629</v>
      </c>
      <c r="R33" s="205">
        <f>TEL_emi!R5</f>
        <v>199.61582219888501</v>
      </c>
      <c r="S33" s="205">
        <f>TEL_emi!S5</f>
        <v>221.71367195801409</v>
      </c>
      <c r="T33" s="205">
        <f>TEL_emi!T5</f>
        <v>226.70176643797231</v>
      </c>
      <c r="U33" s="205">
        <f>TEL_emi!U5</f>
        <v>192.78135107877711</v>
      </c>
      <c r="V33" s="205">
        <f>TEL_emi!V5</f>
        <v>173.17938347857691</v>
      </c>
      <c r="W33" s="205">
        <f>TEL_emi!W5</f>
        <v>191.64798395859441</v>
      </c>
      <c r="DA33" s="112"/>
    </row>
    <row r="34" spans="1:105" ht="12" customHeight="1" x14ac:dyDescent="0.3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3">
      <c r="A35" s="115" t="s">
        <v>87</v>
      </c>
      <c r="B35" s="286">
        <f t="shared" ref="B35:W35" si="5">IF(B$12=0,"",B$12/B$3*1000)</f>
        <v>83.559637201608894</v>
      </c>
      <c r="C35" s="286">
        <f t="shared" si="5"/>
        <v>84.380525933018973</v>
      </c>
      <c r="D35" s="286">
        <f t="shared" si="5"/>
        <v>81.119168135737993</v>
      </c>
      <c r="E35" s="286">
        <f t="shared" si="5"/>
        <v>131.43697942376843</v>
      </c>
      <c r="F35" s="286">
        <f t="shared" si="5"/>
        <v>116.6892270839472</v>
      </c>
      <c r="G35" s="286">
        <f t="shared" si="5"/>
        <v>119.71190464227087</v>
      </c>
      <c r="H35" s="286">
        <f t="shared" si="5"/>
        <v>121.63443376527108</v>
      </c>
      <c r="I35" s="286">
        <f t="shared" si="5"/>
        <v>116.50506473607415</v>
      </c>
      <c r="J35" s="286">
        <f t="shared" si="5"/>
        <v>110.1780464462818</v>
      </c>
      <c r="K35" s="286">
        <f t="shared" si="5"/>
        <v>124.01633221281558</v>
      </c>
      <c r="L35" s="286">
        <f t="shared" si="5"/>
        <v>125.91265243836619</v>
      </c>
      <c r="M35" s="286">
        <f t="shared" si="5"/>
        <v>138.65763511691611</v>
      </c>
      <c r="N35" s="286">
        <f t="shared" si="5"/>
        <v>145.02904606576894</v>
      </c>
      <c r="O35" s="286">
        <f t="shared" si="5"/>
        <v>152.44800723499628</v>
      </c>
      <c r="P35" s="286">
        <f t="shared" si="5"/>
        <v>122.90755392985444</v>
      </c>
      <c r="Q35" s="286">
        <f t="shared" si="5"/>
        <v>128.02596091724422</v>
      </c>
      <c r="R35" s="286">
        <f t="shared" si="5"/>
        <v>125.77026456216525</v>
      </c>
      <c r="S35" s="286">
        <f t="shared" si="5"/>
        <v>136.08652717377976</v>
      </c>
      <c r="T35" s="286">
        <f t="shared" si="5"/>
        <v>142.52613739000162</v>
      </c>
      <c r="U35" s="286">
        <f t="shared" si="5"/>
        <v>144.19651683161067</v>
      </c>
      <c r="V35" s="286">
        <f t="shared" si="5"/>
        <v>140.67852202336871</v>
      </c>
      <c r="W35" s="286">
        <f t="shared" si="5"/>
        <v>139.73400809067826</v>
      </c>
      <c r="DA35" s="118"/>
    </row>
    <row r="36" spans="1:105" ht="12" customHeight="1" x14ac:dyDescent="0.3">
      <c r="A36" s="158" t="s">
        <v>2137</v>
      </c>
      <c r="B36" s="346">
        <f t="shared" ref="B36:W36" si="6">IF(B$12=0,"",B$12/B$5*1000)</f>
        <v>103.22988570121713</v>
      </c>
      <c r="C36" s="346">
        <f t="shared" si="6"/>
        <v>101.96020815151104</v>
      </c>
      <c r="D36" s="346">
        <f t="shared" si="6"/>
        <v>105.91575251106612</v>
      </c>
      <c r="E36" s="346">
        <f t="shared" si="6"/>
        <v>110.51549896555095</v>
      </c>
      <c r="F36" s="346">
        <f t="shared" si="6"/>
        <v>108.23895091441848</v>
      </c>
      <c r="G36" s="346">
        <f t="shared" si="6"/>
        <v>93.792151207448114</v>
      </c>
      <c r="H36" s="346">
        <f t="shared" si="6"/>
        <v>87.072392026222275</v>
      </c>
      <c r="I36" s="346">
        <f t="shared" si="6"/>
        <v>78.761382371411045</v>
      </c>
      <c r="J36" s="346">
        <f t="shared" si="6"/>
        <v>73.776272626744372</v>
      </c>
      <c r="K36" s="346">
        <f t="shared" si="6"/>
        <v>73.572826684531691</v>
      </c>
      <c r="L36" s="346">
        <f t="shared" si="6"/>
        <v>69.265196416860078</v>
      </c>
      <c r="M36" s="346">
        <f t="shared" si="6"/>
        <v>61.803524648485734</v>
      </c>
      <c r="N36" s="346">
        <f t="shared" si="6"/>
        <v>62.692661169633652</v>
      </c>
      <c r="O36" s="346">
        <f t="shared" si="6"/>
        <v>61.096521775308673</v>
      </c>
      <c r="P36" s="346">
        <f t="shared" si="6"/>
        <v>57.728719467414081</v>
      </c>
      <c r="Q36" s="346">
        <f t="shared" si="6"/>
        <v>57.26946426556276</v>
      </c>
      <c r="R36" s="346">
        <f t="shared" si="6"/>
        <v>56.553604333322617</v>
      </c>
      <c r="S36" s="346">
        <f t="shared" si="6"/>
        <v>56.2549196713397</v>
      </c>
      <c r="T36" s="346">
        <f t="shared" si="6"/>
        <v>56.061305827116129</v>
      </c>
      <c r="U36" s="346">
        <f t="shared" si="6"/>
        <v>55.610520508608744</v>
      </c>
      <c r="V36" s="346">
        <f t="shared" si="6"/>
        <v>58.373479610767852</v>
      </c>
      <c r="W36" s="346">
        <f t="shared" si="6"/>
        <v>55.71654464172564</v>
      </c>
      <c r="DA36" s="119"/>
    </row>
    <row r="37" spans="1:105" ht="12" customHeight="1" x14ac:dyDescent="0.3">
      <c r="A37" s="158" t="s">
        <v>2138</v>
      </c>
      <c r="B37" s="346">
        <f>IF(TEL_ued!B$5=0,"",TEL_ued!B$5/B$5*1000)</f>
        <v>50.983497677932533</v>
      </c>
      <c r="C37" s="346">
        <f>IF(TEL_ued!C$5=0,"",TEL_ued!C$5/C$5*1000)</f>
        <v>50.425638237193461</v>
      </c>
      <c r="D37" s="346">
        <f>IF(TEL_ued!D$5=0,"",TEL_ued!D$5/D$5*1000)</f>
        <v>52.337060110848697</v>
      </c>
      <c r="E37" s="346">
        <f>IF(TEL_ued!E$5=0,"",TEL_ued!E$5/E$5*1000)</f>
        <v>53.997339936089858</v>
      </c>
      <c r="F37" s="346">
        <f>IF(TEL_ued!F$5=0,"",TEL_ued!F$5/F$5*1000)</f>
        <v>52.843420124160104</v>
      </c>
      <c r="G37" s="346">
        <f>IF(TEL_ued!G$5=0,"",TEL_ued!G$5/G$5*1000)</f>
        <v>45.867840258636903</v>
      </c>
      <c r="H37" s="346">
        <f>IF(TEL_ued!H$5=0,"",TEL_ued!H$5/H$5*1000)</f>
        <v>42.59988816474619</v>
      </c>
      <c r="I37" s="346">
        <f>IF(TEL_ued!I$5=0,"",TEL_ued!I$5/I$5*1000)</f>
        <v>38.539718238121068</v>
      </c>
      <c r="J37" s="346">
        <f>IF(TEL_ued!J$5=0,"",TEL_ued!J$5/J$5*1000)</f>
        <v>36.033341314919767</v>
      </c>
      <c r="K37" s="346">
        <f>IF(TEL_ued!K$5=0,"",TEL_ued!K$5/K$5*1000)</f>
        <v>35.924054525742207</v>
      </c>
      <c r="L37" s="346">
        <f>IF(TEL_ued!L$5=0,"",TEL_ued!L$5/L$5*1000)</f>
        <v>33.855790860316354</v>
      </c>
      <c r="M37" s="346">
        <f>IF(TEL_ued!M$5=0,"",TEL_ued!M$5/M$5*1000)</f>
        <v>30.235362457473055</v>
      </c>
      <c r="N37" s="346">
        <f>IF(TEL_ued!N$5=0,"",TEL_ued!N$5/N$5*1000)</f>
        <v>30.68237146548946</v>
      </c>
      <c r="O37" s="346">
        <f>IF(TEL_ued!O$5=0,"",TEL_ued!O$5/O$5*1000)</f>
        <v>29.90491906216311</v>
      </c>
      <c r="P37" s="346">
        <f>IF(TEL_ued!P$5=0,"",TEL_ued!P$5/P$5*1000)</f>
        <v>28.31674741094724</v>
      </c>
      <c r="Q37" s="346">
        <f>IF(TEL_ued!Q$5=0,"",TEL_ued!Q$5/Q$5*1000)</f>
        <v>28.078638141168231</v>
      </c>
      <c r="R37" s="346">
        <f>IF(TEL_ued!R$5=0,"",TEL_ued!R$5/R$5*1000)</f>
        <v>27.737921298400991</v>
      </c>
      <c r="S37" s="346">
        <f>IF(TEL_ued!S$5=0,"",TEL_ued!S$5/S$5*1000)</f>
        <v>27.560939705743039</v>
      </c>
      <c r="T37" s="346">
        <f>IF(TEL_ued!T$5=0,"",TEL_ued!T$5/T$5*1000)</f>
        <v>27.464891451454587</v>
      </c>
      <c r="U37" s="346">
        <f>IF(TEL_ued!U$5=0,"",TEL_ued!U$5/U$5*1000)</f>
        <v>27.269509960942084</v>
      </c>
      <c r="V37" s="346">
        <f>IF(TEL_ued!V$5=0,"",TEL_ued!V$5/V$5*1000)</f>
        <v>28.591540268134381</v>
      </c>
      <c r="W37" s="346">
        <f>IF(TEL_ued!W$5=0,"",TEL_ued!W$5/W$5*1000)</f>
        <v>27.297395507412656</v>
      </c>
      <c r="DA37" s="119"/>
    </row>
    <row r="38" spans="1:105" ht="12" customHeight="1" x14ac:dyDescent="0.3">
      <c r="A38" s="159" t="s">
        <v>88</v>
      </c>
      <c r="B38" s="347">
        <f t="shared" ref="B38:W38" si="7">IF(B$12=0,"",B$33/B$12)</f>
        <v>0.80208514113462359</v>
      </c>
      <c r="C38" s="347">
        <f t="shared" si="7"/>
        <v>0.77426757670239488</v>
      </c>
      <c r="D38" s="347">
        <f t="shared" si="7"/>
        <v>0.7934806012620943</v>
      </c>
      <c r="E38" s="347">
        <f t="shared" si="7"/>
        <v>1.2182677763025553</v>
      </c>
      <c r="F38" s="347">
        <f t="shared" si="7"/>
        <v>1.2882471200878813</v>
      </c>
      <c r="G38" s="347">
        <f t="shared" si="7"/>
        <v>1.2768395202155476</v>
      </c>
      <c r="H38" s="347">
        <f t="shared" si="7"/>
        <v>1.2741764513843423</v>
      </c>
      <c r="I38" s="347">
        <f t="shared" si="7"/>
        <v>1.2090728826364674</v>
      </c>
      <c r="J38" s="347">
        <f t="shared" si="7"/>
        <v>1.2328010138324454</v>
      </c>
      <c r="K38" s="347">
        <f t="shared" si="7"/>
        <v>1.2703946294335262</v>
      </c>
      <c r="L38" s="347">
        <f t="shared" si="7"/>
        <v>1.3133199392942174</v>
      </c>
      <c r="M38" s="347">
        <f t="shared" si="7"/>
        <v>1.3640035440378446</v>
      </c>
      <c r="N38" s="347">
        <f t="shared" si="7"/>
        <v>1.3412109922940574</v>
      </c>
      <c r="O38" s="347">
        <f t="shared" si="7"/>
        <v>1.2937927345809772</v>
      </c>
      <c r="P38" s="347">
        <f t="shared" si="7"/>
        <v>1.1175090670163663</v>
      </c>
      <c r="Q38" s="347">
        <f t="shared" si="7"/>
        <v>1.1482578652291613</v>
      </c>
      <c r="R38" s="347">
        <f t="shared" si="7"/>
        <v>1.1321762791991161</v>
      </c>
      <c r="S38" s="347">
        <f t="shared" si="7"/>
        <v>1.2119666552840003</v>
      </c>
      <c r="T38" s="347">
        <f t="shared" si="7"/>
        <v>1.2139968502900647</v>
      </c>
      <c r="U38" s="347">
        <f t="shared" si="7"/>
        <v>1.1535758052263605</v>
      </c>
      <c r="V38" s="347">
        <f t="shared" si="7"/>
        <v>1.2044244015124457</v>
      </c>
      <c r="W38" s="347">
        <f t="shared" si="7"/>
        <v>1.1817031319792437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35">
    <tabColor theme="6" tint="-0.249977111117893"/>
    <pageSetUpPr fitToPage="1"/>
  </sheetPr>
  <dimension ref="A1:DA91"/>
  <sheetViews>
    <sheetView workbookViewId="0">
      <pane xSplit="1" ySplit="1" topLeftCell="B40" activePane="bottomRight" state="frozen"/>
      <selection activeCell="B2" sqref="B2"/>
      <selection pane="topRight" activeCell="B2" sqref="B2"/>
      <selection pane="bottomLeft" activeCell="B2" sqref="B2"/>
      <selection pane="bottomRight" activeCell="A59" sqref="A59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Textiles and leather / final energy consumption"</f>
        <v>BE: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27</v>
      </c>
      <c r="B5" s="225">
        <v>252.56104901117789</v>
      </c>
      <c r="C5" s="225">
        <v>246.91117798796211</v>
      </c>
      <c r="D5" s="225">
        <v>239.52364574376611</v>
      </c>
      <c r="E5" s="225">
        <v>344.01504729148741</v>
      </c>
      <c r="F5" s="225">
        <v>309.7242476354254</v>
      </c>
      <c r="G5" s="225">
        <v>296.44368013757531</v>
      </c>
      <c r="H5" s="225">
        <v>294.24402407566629</v>
      </c>
      <c r="I5" s="225">
        <v>276.51049011177992</v>
      </c>
      <c r="J5" s="225">
        <v>227.65760963026639</v>
      </c>
      <c r="K5" s="225">
        <v>205.5623387790198</v>
      </c>
      <c r="L5" s="225">
        <v>211.846859149571</v>
      </c>
      <c r="M5" s="225">
        <v>213.26988918039919</v>
      </c>
      <c r="N5" s="225">
        <v>207.9724758307504</v>
      </c>
      <c r="O5" s="225">
        <v>217.32155752841999</v>
      </c>
      <c r="P5" s="225">
        <v>178.93417943504741</v>
      </c>
      <c r="Q5" s="225">
        <v>189.3631987926959</v>
      </c>
      <c r="R5" s="225">
        <v>176.31160965507081</v>
      </c>
      <c r="S5" s="225">
        <v>182.93710556422849</v>
      </c>
      <c r="T5" s="225">
        <v>186.7399955640787</v>
      </c>
      <c r="U5" s="225">
        <v>167.116326647427</v>
      </c>
      <c r="V5" s="225">
        <v>143.78601368513321</v>
      </c>
      <c r="W5" s="225">
        <v>162.17946688319401</v>
      </c>
      <c r="DA5" s="89" t="s">
        <v>2682</v>
      </c>
    </row>
    <row r="6" spans="1:105" ht="12" customHeight="1" x14ac:dyDescent="0.3">
      <c r="A6" s="55" t="s">
        <v>92</v>
      </c>
      <c r="B6" s="261">
        <v>10.931184021107329</v>
      </c>
      <c r="C6" s="261">
        <v>10.83008928960127</v>
      </c>
      <c r="D6" s="261">
        <v>10.437737204479481</v>
      </c>
      <c r="E6" s="261">
        <v>11.17519854577254</v>
      </c>
      <c r="F6" s="261">
        <v>9.4985203134005118</v>
      </c>
      <c r="G6" s="261">
        <v>9.0783566006526222</v>
      </c>
      <c r="H6" s="261">
        <v>8.99159336338621</v>
      </c>
      <c r="I6" s="261">
        <v>8.9269662453113536</v>
      </c>
      <c r="J6" s="261">
        <v>7.3190788362650174</v>
      </c>
      <c r="K6" s="261">
        <v>6.3957458793151956</v>
      </c>
      <c r="L6" s="261">
        <v>6.2679215485207784</v>
      </c>
      <c r="M6" s="261">
        <v>5.9886314445982878</v>
      </c>
      <c r="N6" s="261">
        <v>5.9526880009164502</v>
      </c>
      <c r="O6" s="261">
        <v>6.5116194800798866</v>
      </c>
      <c r="P6" s="261">
        <v>6.1645642611741653</v>
      </c>
      <c r="Q6" s="261">
        <v>6.3853700501509234</v>
      </c>
      <c r="R6" s="261">
        <v>6.013232223355554</v>
      </c>
      <c r="S6" s="261">
        <v>5.8774591604963202</v>
      </c>
      <c r="T6" s="261">
        <v>6.0014977320708667</v>
      </c>
      <c r="U6" s="261">
        <v>5.6141157433268329</v>
      </c>
      <c r="V6" s="261">
        <v>4.6736115717554121</v>
      </c>
      <c r="W6" s="261">
        <v>5.3486739924249571</v>
      </c>
      <c r="DA6" s="67" t="s">
        <v>2699</v>
      </c>
    </row>
    <row r="7" spans="1:105" ht="12" customHeight="1" x14ac:dyDescent="0.3">
      <c r="A7" s="202" t="s">
        <v>93</v>
      </c>
      <c r="B7" s="226">
        <v>8.9691766327034497</v>
      </c>
      <c r="C7" s="226">
        <v>8.886227109416426</v>
      </c>
      <c r="D7" s="226">
        <v>8.5642971934190637</v>
      </c>
      <c r="E7" s="226">
        <v>9.1693936785826011</v>
      </c>
      <c r="F7" s="226">
        <v>7.7936576930465762</v>
      </c>
      <c r="G7" s="226">
        <v>7.4489079800226614</v>
      </c>
      <c r="H7" s="226">
        <v>7.3777176314963766</v>
      </c>
      <c r="I7" s="226">
        <v>7.3246902525631628</v>
      </c>
      <c r="J7" s="226">
        <v>6.0053980194995003</v>
      </c>
      <c r="K7" s="226">
        <v>5.2477914907201608</v>
      </c>
      <c r="L7" s="226">
        <v>5.1429099885298699</v>
      </c>
      <c r="M7" s="226">
        <v>4.9137488776191089</v>
      </c>
      <c r="N7" s="226">
        <v>4.8842568212647777</v>
      </c>
      <c r="O7" s="226">
        <v>5.342867265706575</v>
      </c>
      <c r="P7" s="226">
        <v>5.0581040091685479</v>
      </c>
      <c r="Q7" s="226">
        <v>5.2392779898674231</v>
      </c>
      <c r="R7" s="226">
        <v>4.9339341319840431</v>
      </c>
      <c r="S7" s="226">
        <v>4.8225305932277518</v>
      </c>
      <c r="T7" s="226">
        <v>4.9243058314427639</v>
      </c>
      <c r="U7" s="226">
        <v>4.6064539432425304</v>
      </c>
      <c r="V7" s="226">
        <v>3.8347582127223898</v>
      </c>
      <c r="W7" s="226">
        <v>4.3886555835281698</v>
      </c>
      <c r="DA7" s="174" t="s">
        <v>2700</v>
      </c>
    </row>
    <row r="8" spans="1:105" ht="12" customHeight="1" x14ac:dyDescent="0.3">
      <c r="A8" s="202" t="s">
        <v>94</v>
      </c>
      <c r="B8" s="226">
        <v>6.4465957047556062</v>
      </c>
      <c r="C8" s="226">
        <v>6.3869757348930536</v>
      </c>
      <c r="D8" s="226">
        <v>6.1555886077699506</v>
      </c>
      <c r="E8" s="226">
        <v>6.5905017064812448</v>
      </c>
      <c r="F8" s="226">
        <v>5.6016914668772264</v>
      </c>
      <c r="G8" s="226">
        <v>5.3539026106412893</v>
      </c>
      <c r="H8" s="226">
        <v>5.3027345476380212</v>
      </c>
      <c r="I8" s="226">
        <v>5.2646211190297727</v>
      </c>
      <c r="J8" s="226">
        <v>4.3163798265152664</v>
      </c>
      <c r="K8" s="226">
        <v>3.7718501339551151</v>
      </c>
      <c r="L8" s="226">
        <v>3.6964665542558448</v>
      </c>
      <c r="M8" s="226">
        <v>3.5317570057887342</v>
      </c>
      <c r="N8" s="226">
        <v>3.5105595902840592</v>
      </c>
      <c r="O8" s="226">
        <v>3.8401858472266022</v>
      </c>
      <c r="P8" s="226">
        <v>3.6355122565898941</v>
      </c>
      <c r="Q8" s="226">
        <v>3.7657310552172101</v>
      </c>
      <c r="R8" s="226">
        <v>3.5462651573635311</v>
      </c>
      <c r="S8" s="226">
        <v>3.466193863882447</v>
      </c>
      <c r="T8" s="226">
        <v>3.5393448163494852</v>
      </c>
      <c r="U8" s="226">
        <v>3.3108887717055659</v>
      </c>
      <c r="V8" s="226">
        <v>2.7562324653942172</v>
      </c>
      <c r="W8" s="226">
        <v>3.1543462006608718</v>
      </c>
      <c r="DA8" s="174" t="s">
        <v>2701</v>
      </c>
    </row>
    <row r="9" spans="1:105" ht="12" customHeight="1" x14ac:dyDescent="0.3">
      <c r="A9" s="202" t="s">
        <v>95</v>
      </c>
      <c r="B9" s="226">
        <v>12.612904639739231</v>
      </c>
      <c r="C9" s="226">
        <v>12.496256872616851</v>
      </c>
      <c r="D9" s="226">
        <v>12.043542928245561</v>
      </c>
      <c r="E9" s="226">
        <v>12.89445986050678</v>
      </c>
      <c r="F9" s="226">
        <v>10.959831130846741</v>
      </c>
      <c r="G9" s="226">
        <v>10.47502684690687</v>
      </c>
      <c r="H9" s="226">
        <v>10.37491541929178</v>
      </c>
      <c r="I9" s="226">
        <v>10.300345667666949</v>
      </c>
      <c r="J9" s="226">
        <v>8.4450909649211781</v>
      </c>
      <c r="K9" s="226">
        <v>7.3797067838252239</v>
      </c>
      <c r="L9" s="226">
        <v>7.23221717137013</v>
      </c>
      <c r="M9" s="226">
        <v>6.9099593591518707</v>
      </c>
      <c r="N9" s="226">
        <v>6.8684861549035947</v>
      </c>
      <c r="O9" s="226">
        <v>7.5134070923998681</v>
      </c>
      <c r="P9" s="226">
        <v>7.1129587628932676</v>
      </c>
      <c r="Q9" s="226">
        <v>7.3677346732510651</v>
      </c>
      <c r="R9" s="226">
        <v>6.9383448731025599</v>
      </c>
      <c r="S9" s="226">
        <v>6.7816836467265231</v>
      </c>
      <c r="T9" s="226">
        <v>6.9248050754663861</v>
      </c>
      <c r="U9" s="226">
        <v>6.4778258576848051</v>
      </c>
      <c r="V9" s="226">
        <v>5.3926287366408623</v>
      </c>
      <c r="W9" s="226">
        <v>6.1715469143364876</v>
      </c>
      <c r="DA9" s="174" t="s">
        <v>2702</v>
      </c>
    </row>
    <row r="10" spans="1:105" ht="12" customHeight="1" x14ac:dyDescent="0.3">
      <c r="A10" s="56" t="s">
        <v>96</v>
      </c>
      <c r="B10" s="262">
        <v>19.82155663840701</v>
      </c>
      <c r="C10" s="262">
        <v>19.515649237938302</v>
      </c>
      <c r="D10" s="262">
        <v>18.830543183669789</v>
      </c>
      <c r="E10" s="262">
        <v>27.668811841042849</v>
      </c>
      <c r="F10" s="262">
        <v>25.756180597310799</v>
      </c>
      <c r="G10" s="262">
        <v>24.733586740640991</v>
      </c>
      <c r="H10" s="262">
        <v>24.582186340093742</v>
      </c>
      <c r="I10" s="262">
        <v>22.33923598374761</v>
      </c>
      <c r="J10" s="262">
        <v>18.37819963029883</v>
      </c>
      <c r="K10" s="262">
        <v>16.912755113433619</v>
      </c>
      <c r="L10" s="262">
        <v>18.030241762850171</v>
      </c>
      <c r="M10" s="262">
        <v>18.799944208758291</v>
      </c>
      <c r="N10" s="262">
        <v>18.13060251646267</v>
      </c>
      <c r="O10" s="262">
        <v>18.41730985975909</v>
      </c>
      <c r="P10" s="262">
        <v>14.03343172404562</v>
      </c>
      <c r="Q10" s="262">
        <v>15.013949713542861</v>
      </c>
      <c r="R10" s="262">
        <v>13.91541148594351</v>
      </c>
      <c r="S10" s="262">
        <v>14.897757064443059</v>
      </c>
      <c r="T10" s="262">
        <v>15.20610012098647</v>
      </c>
      <c r="U10" s="262">
        <v>13.29132801460778</v>
      </c>
      <c r="V10" s="262">
        <v>11.63650689419037</v>
      </c>
      <c r="W10" s="262">
        <v>13.007313328831881</v>
      </c>
      <c r="DA10" s="68" t="s">
        <v>2703</v>
      </c>
    </row>
    <row r="11" spans="1:105" ht="12" customHeight="1" x14ac:dyDescent="0.3">
      <c r="A11" s="37" t="s">
        <v>160</v>
      </c>
      <c r="B11" s="228">
        <v>0.46863394358990951</v>
      </c>
      <c r="C11" s="228">
        <v>0.58103234707550711</v>
      </c>
      <c r="D11" s="228">
        <v>0.79874361199945443</v>
      </c>
      <c r="E11" s="228">
        <v>0.45690193101916671</v>
      </c>
      <c r="F11" s="228">
        <v>0.61042616434671304</v>
      </c>
      <c r="G11" s="228">
        <v>0.36313373537541188</v>
      </c>
      <c r="H11" s="228">
        <v>0.1213117909797217</v>
      </c>
      <c r="I11" s="228">
        <v>0.1144928162454969</v>
      </c>
      <c r="J11" s="228">
        <v>0.1165710134087493</v>
      </c>
      <c r="K11" s="228">
        <v>0.121060594262955</v>
      </c>
      <c r="L11" s="228">
        <v>0.12597419228991411</v>
      </c>
      <c r="M11" s="228">
        <v>0</v>
      </c>
      <c r="N11" s="228">
        <v>0.12812325678043621</v>
      </c>
      <c r="O11" s="228">
        <v>0.1230144672646291</v>
      </c>
      <c r="P11" s="228">
        <v>0.10316629333709849</v>
      </c>
      <c r="Q11" s="228">
        <v>0.10665646592080701</v>
      </c>
      <c r="R11" s="228">
        <v>0.10464686116795351</v>
      </c>
      <c r="S11" s="228">
        <v>7.9710076711556291E-2</v>
      </c>
      <c r="T11" s="228">
        <v>6.8250274289428037E-2</v>
      </c>
      <c r="U11" s="228">
        <v>5.3560716901050479E-2</v>
      </c>
      <c r="V11" s="228">
        <v>0.1585692161194644</v>
      </c>
      <c r="W11" s="228">
        <v>0.1555126317399983</v>
      </c>
      <c r="DA11" s="69" t="s">
        <v>2704</v>
      </c>
    </row>
    <row r="12" spans="1:105" ht="12" customHeight="1" x14ac:dyDescent="0.3">
      <c r="A12" s="37" t="s">
        <v>162</v>
      </c>
      <c r="B12" s="228">
        <v>3.2903207209725869</v>
      </c>
      <c r="C12" s="228">
        <v>2.798742796766692</v>
      </c>
      <c r="D12" s="228">
        <v>2.721051466347526</v>
      </c>
      <c r="E12" s="228">
        <v>18.688122026169751</v>
      </c>
      <c r="F12" s="228">
        <v>18.943834785361609</v>
      </c>
      <c r="G12" s="228">
        <v>18.534836851287739</v>
      </c>
      <c r="H12" s="228">
        <v>18.71441209749052</v>
      </c>
      <c r="I12" s="228">
        <v>15.569155595077151</v>
      </c>
      <c r="J12" s="228">
        <v>12.78149491701125</v>
      </c>
      <c r="K12" s="228">
        <v>12.41074171800048</v>
      </c>
      <c r="L12" s="228">
        <v>14.17328366231537</v>
      </c>
      <c r="M12" s="228">
        <v>15.722479766353169</v>
      </c>
      <c r="N12" s="228">
        <v>14.78522676973324</v>
      </c>
      <c r="O12" s="228">
        <v>14.310679559824649</v>
      </c>
      <c r="P12" s="228">
        <v>8.4342041194187836</v>
      </c>
      <c r="Q12" s="228">
        <v>9.4995461132864332</v>
      </c>
      <c r="R12" s="228">
        <v>8.5401495974302115</v>
      </c>
      <c r="S12" s="228">
        <v>10.391160728264881</v>
      </c>
      <c r="T12" s="228">
        <v>10.63213346866867</v>
      </c>
      <c r="U12" s="228">
        <v>8.4927545528933219</v>
      </c>
      <c r="V12" s="228">
        <v>7.8407176558265022</v>
      </c>
      <c r="W12" s="228">
        <v>8.6058785789021055</v>
      </c>
      <c r="DA12" s="69" t="s">
        <v>2705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2706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2.8630430740362731E-2</v>
      </c>
      <c r="M14" s="228">
        <v>3.2313943941732343E-2</v>
      </c>
      <c r="N14" s="228">
        <v>4.3842984662578521E-2</v>
      </c>
      <c r="O14" s="228">
        <v>5.973465653681815E-2</v>
      </c>
      <c r="P14" s="228">
        <v>8.0095170214856279E-2</v>
      </c>
      <c r="Q14" s="228">
        <v>0.1128118623431901</v>
      </c>
      <c r="R14" s="228">
        <v>0.13611524406451769</v>
      </c>
      <c r="S14" s="228">
        <v>0.14940135098636739</v>
      </c>
      <c r="T14" s="228">
        <v>0.14025351764658681</v>
      </c>
      <c r="U14" s="228">
        <v>0.14091822094345269</v>
      </c>
      <c r="V14" s="228">
        <v>0.12694231797891239</v>
      </c>
      <c r="W14" s="228">
        <v>7.6199471327964244E-2</v>
      </c>
      <c r="DA14" s="69" t="s">
        <v>2707</v>
      </c>
    </row>
    <row r="15" spans="1:105" ht="12" customHeight="1" x14ac:dyDescent="0.3">
      <c r="A15" s="37" t="s">
        <v>38</v>
      </c>
      <c r="B15" s="228">
        <v>16.062601973844519</v>
      </c>
      <c r="C15" s="228">
        <v>16.135874094096099</v>
      </c>
      <c r="D15" s="228">
        <v>15.31074810532281</v>
      </c>
      <c r="E15" s="228">
        <v>8.5237878838539256</v>
      </c>
      <c r="F15" s="228">
        <v>6.2019196476024749</v>
      </c>
      <c r="G15" s="228">
        <v>5.8356161539778331</v>
      </c>
      <c r="H15" s="228">
        <v>5.7464624516235041</v>
      </c>
      <c r="I15" s="228">
        <v>6.6555875724249622</v>
      </c>
      <c r="J15" s="228">
        <v>5.4801336998788317</v>
      </c>
      <c r="K15" s="228">
        <v>4.3809528011701753</v>
      </c>
      <c r="L15" s="228">
        <v>3.7023534775045288</v>
      </c>
      <c r="M15" s="228">
        <v>3.0451504984633879</v>
      </c>
      <c r="N15" s="228">
        <v>3.17340950528641</v>
      </c>
      <c r="O15" s="228">
        <v>3.923881176132987</v>
      </c>
      <c r="P15" s="228">
        <v>5.4159661410748834</v>
      </c>
      <c r="Q15" s="228">
        <v>5.2949352719924319</v>
      </c>
      <c r="R15" s="228">
        <v>5.1344997832808303</v>
      </c>
      <c r="S15" s="228">
        <v>4.2774849084802593</v>
      </c>
      <c r="T15" s="228">
        <v>4.3654628603817898</v>
      </c>
      <c r="U15" s="228">
        <v>4.6040945238699553</v>
      </c>
      <c r="V15" s="228">
        <v>3.5102777042654951</v>
      </c>
      <c r="W15" s="228">
        <v>4.1697226468618123</v>
      </c>
      <c r="DA15" s="69" t="s">
        <v>2708</v>
      </c>
    </row>
    <row r="16" spans="1:105" ht="12" customHeight="1" x14ac:dyDescent="0.3">
      <c r="A16" s="57" t="s">
        <v>2709</v>
      </c>
      <c r="B16" s="263">
        <v>6.2514401153615733</v>
      </c>
      <c r="C16" s="263">
        <v>5.9313081314306002</v>
      </c>
      <c r="D16" s="263">
        <v>5.8426467914430438</v>
      </c>
      <c r="E16" s="263">
        <v>12.835758051592171</v>
      </c>
      <c r="F16" s="263">
        <v>12.150654891688321</v>
      </c>
      <c r="G16" s="263">
        <v>11.63827368975319</v>
      </c>
      <c r="H16" s="263">
        <v>11.572153090732479</v>
      </c>
      <c r="I16" s="263">
        <v>10.37496428095004</v>
      </c>
      <c r="J16" s="263">
        <v>8.5796100086234599</v>
      </c>
      <c r="K16" s="263">
        <v>7.9719238680299602</v>
      </c>
      <c r="L16" s="263">
        <v>8.5473024479561541</v>
      </c>
      <c r="M16" s="263">
        <v>8.9300421777391623</v>
      </c>
      <c r="N16" s="263">
        <v>8.5921966859152352</v>
      </c>
      <c r="O16" s="263">
        <v>8.6779915656432571</v>
      </c>
      <c r="P16" s="263">
        <v>6.2923346499517097</v>
      </c>
      <c r="Q16" s="263">
        <v>6.8086883098499191</v>
      </c>
      <c r="R16" s="263">
        <v>6.2646567935451873</v>
      </c>
      <c r="S16" s="263">
        <v>6.8883373641075636</v>
      </c>
      <c r="T16" s="263">
        <v>7.0291310553436448</v>
      </c>
      <c r="U16" s="263">
        <v>6.0301123529520568</v>
      </c>
      <c r="V16" s="263">
        <v>5.3564335322230114</v>
      </c>
      <c r="W16" s="263">
        <v>5.9597585700901936</v>
      </c>
      <c r="DA16" s="70" t="s">
        <v>2710</v>
      </c>
    </row>
    <row r="17" spans="1:105" ht="12" customHeight="1" x14ac:dyDescent="0.3">
      <c r="A17" s="46" t="s">
        <v>30</v>
      </c>
      <c r="B17" s="231">
        <v>0.28767830009962292</v>
      </c>
      <c r="C17" s="231">
        <v>5.7534246575810251E-2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0.24696345479956761</v>
      </c>
      <c r="K17" s="231">
        <v>0.19752822428831521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2711</v>
      </c>
    </row>
    <row r="18" spans="1:105" ht="12" customHeight="1" x14ac:dyDescent="0.3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2712</v>
      </c>
    </row>
    <row r="19" spans="1:105" ht="12" customHeight="1" x14ac:dyDescent="0.3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9.0216997959980064E-3</v>
      </c>
      <c r="V19" s="231">
        <v>9.276433182429978E-3</v>
      </c>
      <c r="W19" s="231">
        <v>9.2837340799288744E-3</v>
      </c>
      <c r="DA19" s="73" t="s">
        <v>2713</v>
      </c>
    </row>
    <row r="20" spans="1:105" ht="12" customHeight="1" x14ac:dyDescent="0.3">
      <c r="A20" s="46" t="s">
        <v>160</v>
      </c>
      <c r="B20" s="231">
        <v>0.71414118354771672</v>
      </c>
      <c r="C20" s="231">
        <v>0.95578930591362121</v>
      </c>
      <c r="D20" s="231">
        <v>1.272408003347673</v>
      </c>
      <c r="E20" s="231">
        <v>0.29695919062935261</v>
      </c>
      <c r="F20" s="231">
        <v>0.36777868352313819</v>
      </c>
      <c r="G20" s="231">
        <v>0.22089803716973161</v>
      </c>
      <c r="H20" s="231">
        <v>7.3607437682630714E-2</v>
      </c>
      <c r="I20" s="231">
        <v>7.4167220724736208E-2</v>
      </c>
      <c r="J20" s="231">
        <v>7.3975214332040864E-2</v>
      </c>
      <c r="K20" s="231">
        <v>7.3591760223368607E-2</v>
      </c>
      <c r="L20" s="231">
        <v>7.3189518233580234E-2</v>
      </c>
      <c r="M20" s="231">
        <v>0</v>
      </c>
      <c r="N20" s="231">
        <v>7.3001466168067644E-2</v>
      </c>
      <c r="O20" s="231">
        <v>7.3457368849427968E-2</v>
      </c>
      <c r="P20" s="231">
        <v>7.5029090762909201E-2</v>
      </c>
      <c r="Q20" s="231">
        <v>7.4762827146726496E-2</v>
      </c>
      <c r="R20" s="231">
        <v>7.4918152092586107E-2</v>
      </c>
      <c r="S20" s="231">
        <v>5.1926791108940447E-2</v>
      </c>
      <c r="T20" s="231">
        <v>4.4532572300417697E-2</v>
      </c>
      <c r="U20" s="231">
        <v>3.7372206893791352E-2</v>
      </c>
      <c r="V20" s="231">
        <v>0.1050329443015009</v>
      </c>
      <c r="W20" s="231">
        <v>0.1053667650569852</v>
      </c>
      <c r="DA20" s="73" t="s">
        <v>2714</v>
      </c>
    </row>
    <row r="21" spans="1:105" ht="12" customHeight="1" x14ac:dyDescent="0.3">
      <c r="A21" s="46" t="s">
        <v>70</v>
      </c>
      <c r="B21" s="231">
        <v>0.23557167929103151</v>
      </c>
      <c r="C21" s="231">
        <v>0.31409557238856539</v>
      </c>
      <c r="D21" s="231">
        <v>0.23557167929115139</v>
      </c>
      <c r="E21" s="231">
        <v>0.39262653270197601</v>
      </c>
      <c r="F21" s="231">
        <v>0.31392863693062278</v>
      </c>
      <c r="G21" s="231">
        <v>7.8473553853796216E-2</v>
      </c>
      <c r="H21" s="231">
        <v>7.8472553269499951E-2</v>
      </c>
      <c r="I21" s="231">
        <v>0.1569444416700099</v>
      </c>
      <c r="J21" s="231">
        <v>7.8449623942992611E-2</v>
      </c>
      <c r="K21" s="231">
        <v>7.8433853908493667E-2</v>
      </c>
      <c r="L21" s="231">
        <v>0.15687017759109731</v>
      </c>
      <c r="M21" s="231">
        <v>7.8439860677748524E-2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2715</v>
      </c>
    </row>
    <row r="22" spans="1:105" ht="12" customHeight="1" x14ac:dyDescent="0.3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2716</v>
      </c>
    </row>
    <row r="23" spans="1:105" ht="12" customHeight="1" x14ac:dyDescent="0.3">
      <c r="A23" s="46" t="s">
        <v>162</v>
      </c>
      <c r="B23" s="231">
        <v>5.0140489524232024</v>
      </c>
      <c r="C23" s="231">
        <v>4.6038890065526026</v>
      </c>
      <c r="D23" s="231">
        <v>4.3346671088042186</v>
      </c>
      <c r="E23" s="231">
        <v>12.146172328260841</v>
      </c>
      <c r="F23" s="231">
        <v>11.413564858735141</v>
      </c>
      <c r="G23" s="231">
        <v>11.274934496179281</v>
      </c>
      <c r="H23" s="231">
        <v>11.355202252873889</v>
      </c>
      <c r="I23" s="231">
        <v>10.08553232756439</v>
      </c>
      <c r="J23" s="231">
        <v>8.1110543549485143</v>
      </c>
      <c r="K23" s="231">
        <v>7.5443899335353892</v>
      </c>
      <c r="L23" s="231">
        <v>8.2345104515172007</v>
      </c>
      <c r="M23" s="231">
        <v>8.7695535527163759</v>
      </c>
      <c r="N23" s="231">
        <v>8.4242569143208037</v>
      </c>
      <c r="O23" s="231">
        <v>8.5455385068701748</v>
      </c>
      <c r="P23" s="231">
        <v>6.1338897223054163</v>
      </c>
      <c r="Q23" s="231">
        <v>6.6588829651202603</v>
      </c>
      <c r="R23" s="231">
        <v>6.1140125876001647</v>
      </c>
      <c r="S23" s="231">
        <v>6.769277546533937</v>
      </c>
      <c r="T23" s="231">
        <v>6.9373531070851691</v>
      </c>
      <c r="U23" s="231">
        <v>5.9258538461178194</v>
      </c>
      <c r="V23" s="231">
        <v>5.1935279809151504</v>
      </c>
      <c r="W23" s="231">
        <v>5.8308677320062001</v>
      </c>
      <c r="DA23" s="73" t="s">
        <v>2717</v>
      </c>
    </row>
    <row r="24" spans="1:105" ht="12" customHeight="1" x14ac:dyDescent="0.3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2718</v>
      </c>
    </row>
    <row r="25" spans="1:105" ht="12" customHeight="1" x14ac:dyDescent="0.3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2.306121175763446E-2</v>
      </c>
      <c r="Q25" s="231">
        <v>2.2605520911449191E-2</v>
      </c>
      <c r="R25" s="231">
        <v>2.3508765267535949E-2</v>
      </c>
      <c r="S25" s="231">
        <v>2.328091984429918E-2</v>
      </c>
      <c r="T25" s="231">
        <v>2.2605520911382081E-2</v>
      </c>
      <c r="U25" s="231">
        <v>2.2605520911444181E-2</v>
      </c>
      <c r="V25" s="231">
        <v>2.260552091139938E-2</v>
      </c>
      <c r="W25" s="231">
        <v>0</v>
      </c>
      <c r="DA25" s="73" t="s">
        <v>2719</v>
      </c>
    </row>
    <row r="26" spans="1:105" ht="12" customHeight="1" x14ac:dyDescent="0.3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5.5382712499425987E-2</v>
      </c>
      <c r="G26" s="231">
        <v>6.3967602550386596E-2</v>
      </c>
      <c r="H26" s="231">
        <v>6.4870846906454172E-2</v>
      </c>
      <c r="I26" s="231">
        <v>5.8320290990906229E-2</v>
      </c>
      <c r="J26" s="231">
        <v>6.9167360600343772E-2</v>
      </c>
      <c r="K26" s="231">
        <v>7.7980096074393615E-2</v>
      </c>
      <c r="L26" s="231">
        <v>8.2732300614276305E-2</v>
      </c>
      <c r="M26" s="231">
        <v>8.2048764345037564E-2</v>
      </c>
      <c r="N26" s="231">
        <v>9.4938305426363376E-2</v>
      </c>
      <c r="O26" s="231">
        <v>5.8995689923653692E-2</v>
      </c>
      <c r="P26" s="231">
        <v>6.0354625125749739E-2</v>
      </c>
      <c r="Q26" s="231">
        <v>5.2436996671482577E-2</v>
      </c>
      <c r="R26" s="231">
        <v>5.2217288584900712E-2</v>
      </c>
      <c r="S26" s="231">
        <v>4.3852106620387368E-2</v>
      </c>
      <c r="T26" s="231">
        <v>2.4639855046675641E-2</v>
      </c>
      <c r="U26" s="231">
        <v>3.525907923300492E-2</v>
      </c>
      <c r="V26" s="231">
        <v>2.599065291253045E-2</v>
      </c>
      <c r="W26" s="231">
        <v>1.4240338947079101E-2</v>
      </c>
      <c r="DA26" s="73" t="s">
        <v>2720</v>
      </c>
    </row>
    <row r="27" spans="1:105" ht="12" customHeight="1" x14ac:dyDescent="0.3">
      <c r="A27" s="57" t="s">
        <v>2721</v>
      </c>
      <c r="B27" s="263">
        <v>53.137240980573388</v>
      </c>
      <c r="C27" s="263">
        <v>50.4161191171601</v>
      </c>
      <c r="D27" s="263">
        <v>49.662497727265873</v>
      </c>
      <c r="E27" s="263">
        <v>109.10394343853351</v>
      </c>
      <c r="F27" s="263">
        <v>103.2805665793508</v>
      </c>
      <c r="G27" s="263">
        <v>98.925326362902098</v>
      </c>
      <c r="H27" s="263">
        <v>98.363301271226064</v>
      </c>
      <c r="I27" s="263">
        <v>88.187196388075435</v>
      </c>
      <c r="J27" s="263">
        <v>72.926685073299424</v>
      </c>
      <c r="K27" s="263">
        <v>67.761352878254669</v>
      </c>
      <c r="L27" s="263">
        <v>72.652070807627325</v>
      </c>
      <c r="M27" s="263">
        <v>75.905358510782875</v>
      </c>
      <c r="N27" s="263">
        <v>73.033671830279516</v>
      </c>
      <c r="O27" s="263">
        <v>73.762928307967684</v>
      </c>
      <c r="P27" s="263">
        <v>53.484844524589533</v>
      </c>
      <c r="Q27" s="263">
        <v>57.873850633724309</v>
      </c>
      <c r="R27" s="263">
        <v>53.249582745134113</v>
      </c>
      <c r="S27" s="263">
        <v>58.550867594914322</v>
      </c>
      <c r="T27" s="263">
        <v>59.747613970420957</v>
      </c>
      <c r="U27" s="263">
        <v>51.255955000092477</v>
      </c>
      <c r="V27" s="263">
        <v>45.52968502389561</v>
      </c>
      <c r="W27" s="263">
        <v>50.657947845766657</v>
      </c>
      <c r="DA27" s="70" t="s">
        <v>2722</v>
      </c>
    </row>
    <row r="28" spans="1:105" ht="12" customHeight="1" x14ac:dyDescent="0.3">
      <c r="A28" s="46" t="s">
        <v>30</v>
      </c>
      <c r="B28" s="231">
        <v>2.4452655508467949</v>
      </c>
      <c r="C28" s="231">
        <v>0.48904109589438699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2.0991893657963261</v>
      </c>
      <c r="K28" s="231">
        <v>1.678989906450679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2723</v>
      </c>
    </row>
    <row r="29" spans="1:105" ht="12" customHeight="1" x14ac:dyDescent="0.3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2724</v>
      </c>
    </row>
    <row r="30" spans="1:105" ht="12" customHeight="1" x14ac:dyDescent="0.3">
      <c r="A30" s="46" t="s">
        <v>33</v>
      </c>
      <c r="B30" s="231">
        <v>0</v>
      </c>
      <c r="C30" s="231">
        <v>0</v>
      </c>
      <c r="D30" s="231">
        <v>0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</v>
      </c>
      <c r="T30" s="231">
        <v>0</v>
      </c>
      <c r="U30" s="231">
        <v>7.6684448265983071E-2</v>
      </c>
      <c r="V30" s="231">
        <v>7.8849682050654818E-2</v>
      </c>
      <c r="W30" s="231">
        <v>7.8911739679395437E-2</v>
      </c>
      <c r="DA30" s="73" t="s">
        <v>2725</v>
      </c>
    </row>
    <row r="31" spans="1:105" ht="12" customHeight="1" x14ac:dyDescent="0.3">
      <c r="A31" s="46" t="s">
        <v>160</v>
      </c>
      <c r="B31" s="231">
        <v>6.0702000601555914</v>
      </c>
      <c r="C31" s="231">
        <v>8.1242091002657801</v>
      </c>
      <c r="D31" s="231">
        <v>10.81546802845522</v>
      </c>
      <c r="E31" s="231">
        <v>2.524153120349498</v>
      </c>
      <c r="F31" s="231">
        <v>3.1261188099466759</v>
      </c>
      <c r="G31" s="231">
        <v>1.8776333159427181</v>
      </c>
      <c r="H31" s="231">
        <v>0.62566322030236099</v>
      </c>
      <c r="I31" s="231">
        <v>0.63042137616025817</v>
      </c>
      <c r="J31" s="231">
        <v>0.6287893218223477</v>
      </c>
      <c r="K31" s="231">
        <v>0.62552996189863308</v>
      </c>
      <c r="L31" s="231">
        <v>0.62211090498543209</v>
      </c>
      <c r="M31" s="231">
        <v>0</v>
      </c>
      <c r="N31" s="231">
        <v>0.62051246242857516</v>
      </c>
      <c r="O31" s="231">
        <v>0.62438763522013774</v>
      </c>
      <c r="P31" s="231">
        <v>0.63774727148472832</v>
      </c>
      <c r="Q31" s="231">
        <v>0.6354840307471753</v>
      </c>
      <c r="R31" s="231">
        <v>0.63680429278698192</v>
      </c>
      <c r="S31" s="231">
        <v>0.44137772442599388</v>
      </c>
      <c r="T31" s="231">
        <v>0.37852686455355039</v>
      </c>
      <c r="U31" s="231">
        <v>0.31766375859722651</v>
      </c>
      <c r="V31" s="231">
        <v>0.89278002656275801</v>
      </c>
      <c r="W31" s="231">
        <v>0.89561750298437404</v>
      </c>
      <c r="DA31" s="73" t="s">
        <v>2726</v>
      </c>
    </row>
    <row r="32" spans="1:105" ht="12" customHeight="1" x14ac:dyDescent="0.3">
      <c r="A32" s="46" t="s">
        <v>70</v>
      </c>
      <c r="B32" s="231">
        <v>2.0023592739737679</v>
      </c>
      <c r="C32" s="231">
        <v>2.6698123653028061</v>
      </c>
      <c r="D32" s="231">
        <v>2.002359273974788</v>
      </c>
      <c r="E32" s="231">
        <v>3.337325527966795</v>
      </c>
      <c r="F32" s="231">
        <v>2.6683934139102941</v>
      </c>
      <c r="G32" s="231">
        <v>0.6670252077572677</v>
      </c>
      <c r="H32" s="231">
        <v>0.66701670279074954</v>
      </c>
      <c r="I32" s="231">
        <v>1.3340277541950849</v>
      </c>
      <c r="J32" s="231">
        <v>0.66682180351543752</v>
      </c>
      <c r="K32" s="231">
        <v>0.66668775822219628</v>
      </c>
      <c r="L32" s="231">
        <v>1.333396509524327</v>
      </c>
      <c r="M32" s="231">
        <v>0.66673881576086236</v>
      </c>
      <c r="N32" s="231">
        <v>0</v>
      </c>
      <c r="O32" s="231">
        <v>0</v>
      </c>
      <c r="P32" s="231">
        <v>0</v>
      </c>
      <c r="Q32" s="231">
        <v>0</v>
      </c>
      <c r="R32" s="231">
        <v>0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2727</v>
      </c>
    </row>
    <row r="33" spans="1:105" ht="12" customHeight="1" x14ac:dyDescent="0.3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2728</v>
      </c>
    </row>
    <row r="34" spans="1:105" ht="12" customHeight="1" x14ac:dyDescent="0.3">
      <c r="A34" s="46" t="s">
        <v>162</v>
      </c>
      <c r="B34" s="231">
        <v>42.619416095597231</v>
      </c>
      <c r="C34" s="231">
        <v>39.133056555697131</v>
      </c>
      <c r="D34" s="231">
        <v>36.844670424835861</v>
      </c>
      <c r="E34" s="231">
        <v>103.2424647902172</v>
      </c>
      <c r="F34" s="231">
        <v>97.015301299248677</v>
      </c>
      <c r="G34" s="231">
        <v>95.836943217523839</v>
      </c>
      <c r="H34" s="231">
        <v>96.519219149428096</v>
      </c>
      <c r="I34" s="231">
        <v>85.727024784297384</v>
      </c>
      <c r="J34" s="231">
        <v>68.94396201706239</v>
      </c>
      <c r="K34" s="231">
        <v>64.127314435050806</v>
      </c>
      <c r="L34" s="231">
        <v>69.993338837896204</v>
      </c>
      <c r="M34" s="231">
        <v>74.541205198089187</v>
      </c>
      <c r="N34" s="231">
        <v>71.606183771726847</v>
      </c>
      <c r="O34" s="231">
        <v>72.637077308396499</v>
      </c>
      <c r="P34" s="231">
        <v>52.138062639596043</v>
      </c>
      <c r="Q34" s="231">
        <v>56.600505203522218</v>
      </c>
      <c r="R34" s="231">
        <v>51.969106994601411</v>
      </c>
      <c r="S34" s="231">
        <v>57.538859145538488</v>
      </c>
      <c r="T34" s="231">
        <v>58.967501410223917</v>
      </c>
      <c r="U34" s="231">
        <v>50.369757692001457</v>
      </c>
      <c r="V34" s="231">
        <v>44.144987837778793</v>
      </c>
      <c r="W34" s="231">
        <v>49.562375722052707</v>
      </c>
      <c r="DA34" s="73" t="s">
        <v>2729</v>
      </c>
    </row>
    <row r="35" spans="1:105" ht="12" customHeight="1" x14ac:dyDescent="0.3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2730</v>
      </c>
    </row>
    <row r="36" spans="1:105" ht="12" customHeight="1" x14ac:dyDescent="0.3">
      <c r="A36" s="46" t="s">
        <v>73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0.19602029993989289</v>
      </c>
      <c r="Q36" s="231">
        <v>0.19214692774731809</v>
      </c>
      <c r="R36" s="231">
        <v>0.19982450477405561</v>
      </c>
      <c r="S36" s="231">
        <v>0.19788781867654301</v>
      </c>
      <c r="T36" s="231">
        <v>0.19214692774674769</v>
      </c>
      <c r="U36" s="231">
        <v>0.19214692774727549</v>
      </c>
      <c r="V36" s="231">
        <v>0.19214692774689471</v>
      </c>
      <c r="W36" s="231">
        <v>0</v>
      </c>
      <c r="DA36" s="73" t="s">
        <v>2731</v>
      </c>
    </row>
    <row r="37" spans="1:105" ht="12" customHeight="1" x14ac:dyDescent="0.3">
      <c r="A37" s="46" t="s">
        <v>79</v>
      </c>
      <c r="B37" s="231">
        <v>0</v>
      </c>
      <c r="C37" s="231">
        <v>0</v>
      </c>
      <c r="D37" s="231">
        <v>0</v>
      </c>
      <c r="E37" s="231">
        <v>0</v>
      </c>
      <c r="F37" s="231">
        <v>0.47075305624512098</v>
      </c>
      <c r="G37" s="231">
        <v>0.54372462167828595</v>
      </c>
      <c r="H37" s="231">
        <v>0.55140219870486051</v>
      </c>
      <c r="I37" s="231">
        <v>0.4957224734227032</v>
      </c>
      <c r="J37" s="231">
        <v>0.58792256510292218</v>
      </c>
      <c r="K37" s="231">
        <v>0.66283081663234589</v>
      </c>
      <c r="L37" s="231">
        <v>0.70322455522134875</v>
      </c>
      <c r="M37" s="231">
        <v>0.69741449693281909</v>
      </c>
      <c r="N37" s="231">
        <v>0.80697559612408898</v>
      </c>
      <c r="O37" s="231">
        <v>0.50146336435105632</v>
      </c>
      <c r="P37" s="231">
        <v>0.51301431356887284</v>
      </c>
      <c r="Q37" s="231">
        <v>0.44571447170760209</v>
      </c>
      <c r="R37" s="231">
        <v>0.44384695297165611</v>
      </c>
      <c r="S37" s="231">
        <v>0.37274290627329282</v>
      </c>
      <c r="T37" s="231">
        <v>0.2094387678967429</v>
      </c>
      <c r="U37" s="231">
        <v>0.29970217348054179</v>
      </c>
      <c r="V37" s="231">
        <v>0.2209205497565089</v>
      </c>
      <c r="W37" s="231">
        <v>0.1210428810501724</v>
      </c>
      <c r="DA37" s="73" t="s">
        <v>2732</v>
      </c>
    </row>
    <row r="38" spans="1:105" ht="12" customHeight="1" x14ac:dyDescent="0.3">
      <c r="A38" s="57" t="s">
        <v>2733</v>
      </c>
      <c r="B38" s="263">
        <v>39.800721307621551</v>
      </c>
      <c r="C38" s="263">
        <v>39.432632798035392</v>
      </c>
      <c r="D38" s="263">
        <v>38.004068795797089</v>
      </c>
      <c r="E38" s="263">
        <v>40.689184448710293</v>
      </c>
      <c r="F38" s="263">
        <v>34.584356012894183</v>
      </c>
      <c r="G38" s="263">
        <v>33.054529161350558</v>
      </c>
      <c r="H38" s="263">
        <v>32.738621989765157</v>
      </c>
      <c r="I38" s="263">
        <v>32.503312995749027</v>
      </c>
      <c r="J38" s="263">
        <v>26.648953711529028</v>
      </c>
      <c r="K38" s="263">
        <v>23.287074740070711</v>
      </c>
      <c r="L38" s="263">
        <v>22.821663074101298</v>
      </c>
      <c r="M38" s="263">
        <v>21.80476064443479</v>
      </c>
      <c r="N38" s="263">
        <v>21.67388964436245</v>
      </c>
      <c r="O38" s="263">
        <v>23.70897349157293</v>
      </c>
      <c r="P38" s="263">
        <v>22.445336540685432</v>
      </c>
      <c r="Q38" s="263">
        <v>23.249296080036689</v>
      </c>
      <c r="R38" s="263">
        <v>21.89433271067918</v>
      </c>
      <c r="S38" s="263">
        <v>21.39997950744814</v>
      </c>
      <c r="T38" s="263">
        <v>21.851607127027261</v>
      </c>
      <c r="U38" s="263">
        <v>20.441139373138711</v>
      </c>
      <c r="V38" s="263">
        <v>17.0167395689556</v>
      </c>
      <c r="W38" s="263">
        <v>19.474659151906248</v>
      </c>
      <c r="DA38" s="70" t="s">
        <v>2734</v>
      </c>
    </row>
    <row r="39" spans="1:105" ht="12" customHeight="1" x14ac:dyDescent="0.3">
      <c r="A39" s="57" t="s">
        <v>2735</v>
      </c>
      <c r="B39" s="263">
        <f t="shared" ref="B39:W39" si="0">B40+B46+B57+B58</f>
        <v>79.985036635016911</v>
      </c>
      <c r="C39" s="263">
        <f t="shared" si="0"/>
        <v>78.545800377308481</v>
      </c>
      <c r="D39" s="263">
        <f t="shared" si="0"/>
        <v>76.036826954195064</v>
      </c>
      <c r="E39" s="263">
        <f t="shared" si="0"/>
        <v>98.956574743870902</v>
      </c>
      <c r="F39" s="263">
        <f t="shared" si="0"/>
        <v>87.40778349115817</v>
      </c>
      <c r="G39" s="263">
        <f t="shared" si="0"/>
        <v>83.606146858671082</v>
      </c>
      <c r="H39" s="263">
        <f t="shared" si="0"/>
        <v>82.927101793890813</v>
      </c>
      <c r="I39" s="263">
        <f t="shared" si="0"/>
        <v>79.361807063910987</v>
      </c>
      <c r="J39" s="263">
        <f t="shared" si="0"/>
        <v>65.259167307893392</v>
      </c>
      <c r="K39" s="263">
        <f t="shared" si="0"/>
        <v>58.288759959938012</v>
      </c>
      <c r="L39" s="263">
        <f t="shared" si="0"/>
        <v>59.081474388189612</v>
      </c>
      <c r="M39" s="263">
        <f t="shared" si="0"/>
        <v>58.484256007884611</v>
      </c>
      <c r="N39" s="263">
        <f t="shared" si="0"/>
        <v>57.372717800686345</v>
      </c>
      <c r="O39" s="263">
        <f t="shared" si="0"/>
        <v>60.846077572522809</v>
      </c>
      <c r="P39" s="263">
        <f t="shared" si="0"/>
        <v>52.47059732470202</v>
      </c>
      <c r="Q39" s="263">
        <f t="shared" si="0"/>
        <v>55.127785536391741</v>
      </c>
      <c r="R39" s="263">
        <f t="shared" si="0"/>
        <v>51.52154940573287</v>
      </c>
      <c r="S39" s="263">
        <f t="shared" si="0"/>
        <v>52.399403494141858</v>
      </c>
      <c r="T39" s="263">
        <f t="shared" si="0"/>
        <v>53.496968200657349</v>
      </c>
      <c r="U39" s="263">
        <f t="shared" si="0"/>
        <v>48.587468355683932</v>
      </c>
      <c r="V39" s="263">
        <f t="shared" si="0"/>
        <v>41.344989282858698</v>
      </c>
      <c r="W39" s="263">
        <f t="shared" si="0"/>
        <v>46.870183691376951</v>
      </c>
      <c r="DA39" s="70"/>
    </row>
    <row r="40" spans="1:105" ht="12" customHeight="1" x14ac:dyDescent="0.3">
      <c r="A40" s="60" t="s">
        <v>2736</v>
      </c>
      <c r="B40" s="331">
        <v>10.00230418457852</v>
      </c>
      <c r="C40" s="331">
        <v>9.4900930102889589</v>
      </c>
      <c r="D40" s="331">
        <v>9.348234866308875</v>
      </c>
      <c r="E40" s="331">
        <v>20.537212882547468</v>
      </c>
      <c r="F40" s="331">
        <v>19.43068919053395</v>
      </c>
      <c r="G40" s="331">
        <v>18.609223465854651</v>
      </c>
      <c r="H40" s="331">
        <v>18.503248534963671</v>
      </c>
      <c r="I40" s="331">
        <v>16.589282043197301</v>
      </c>
      <c r="J40" s="331">
        <v>13.714734255714401</v>
      </c>
      <c r="K40" s="331">
        <v>12.7405638565518</v>
      </c>
      <c r="L40" s="331">
        <v>13.65991265785302</v>
      </c>
      <c r="M40" s="331">
        <v>14.272115254288339</v>
      </c>
      <c r="N40" s="331">
        <v>13.729133653314269</v>
      </c>
      <c r="O40" s="331">
        <v>13.87359091055214</v>
      </c>
      <c r="P40" s="331">
        <v>10.0529904996823</v>
      </c>
      <c r="Q40" s="331">
        <v>10.88047188624237</v>
      </c>
      <c r="R40" s="331">
        <v>10.00999618257015</v>
      </c>
      <c r="S40" s="331">
        <v>11.009002385268239</v>
      </c>
      <c r="T40" s="331">
        <v>11.237943131945331</v>
      </c>
      <c r="U40" s="331">
        <v>9.6378191156078792</v>
      </c>
      <c r="V40" s="331">
        <v>8.5614266052921142</v>
      </c>
      <c r="W40" s="331">
        <v>9.5330441056513635</v>
      </c>
      <c r="DA40" s="72" t="s">
        <v>2737</v>
      </c>
    </row>
    <row r="41" spans="1:105" ht="12" customHeight="1" x14ac:dyDescent="0.3">
      <c r="A41" s="59" t="s">
        <v>30</v>
      </c>
      <c r="B41" s="232">
        <v>0.46028528015939668</v>
      </c>
      <c r="C41" s="232">
        <v>9.2054794521296376E-2</v>
      </c>
      <c r="D41" s="232">
        <v>0</v>
      </c>
      <c r="E41" s="232">
        <v>0</v>
      </c>
      <c r="F41" s="232">
        <v>0</v>
      </c>
      <c r="G41" s="232">
        <v>0</v>
      </c>
      <c r="H41" s="232">
        <v>0</v>
      </c>
      <c r="I41" s="232">
        <v>0</v>
      </c>
      <c r="J41" s="232">
        <v>0.39798613227667762</v>
      </c>
      <c r="K41" s="232">
        <v>0.31880401326865832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2738</v>
      </c>
    </row>
    <row r="42" spans="1:105" ht="12" customHeight="1" x14ac:dyDescent="0.3">
      <c r="A42" s="59" t="s">
        <v>33</v>
      </c>
      <c r="B42" s="297">
        <v>0</v>
      </c>
      <c r="C42" s="297">
        <v>0</v>
      </c>
      <c r="D42" s="297">
        <v>0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0</v>
      </c>
      <c r="R42" s="297">
        <v>0</v>
      </c>
      <c r="S42" s="297">
        <v>0</v>
      </c>
      <c r="T42" s="297">
        <v>0</v>
      </c>
      <c r="U42" s="297">
        <v>1.455892560858172E-2</v>
      </c>
      <c r="V42" s="297">
        <v>1.4962685645331189E-2</v>
      </c>
      <c r="W42" s="297">
        <v>1.4885539495198011E-2</v>
      </c>
      <c r="DA42" s="122" t="s">
        <v>2739</v>
      </c>
    </row>
    <row r="43" spans="1:105" ht="12" customHeight="1" x14ac:dyDescent="0.3">
      <c r="A43" s="59" t="s">
        <v>160</v>
      </c>
      <c r="B43" s="297">
        <v>1.1426258936763469</v>
      </c>
      <c r="C43" s="297">
        <v>1.5292628894617939</v>
      </c>
      <c r="D43" s="297">
        <v>2.0358528053562779</v>
      </c>
      <c r="E43" s="297">
        <v>0.4751347050069642</v>
      </c>
      <c r="F43" s="297">
        <v>0.59082533940307491</v>
      </c>
      <c r="G43" s="297">
        <v>0.35516089741269807</v>
      </c>
      <c r="H43" s="297">
        <v>0.11835780896000039</v>
      </c>
      <c r="I43" s="297">
        <v>0.11926174288462491</v>
      </c>
      <c r="J43" s="297">
        <v>0.1192124132707862</v>
      </c>
      <c r="K43" s="297">
        <v>0.11877466416379159</v>
      </c>
      <c r="L43" s="297">
        <v>0.11811142316010011</v>
      </c>
      <c r="M43" s="297">
        <v>0</v>
      </c>
      <c r="N43" s="297">
        <v>0.1179494421648548</v>
      </c>
      <c r="O43" s="297">
        <v>0.1182408600117137</v>
      </c>
      <c r="P43" s="297">
        <v>0.12148117238250419</v>
      </c>
      <c r="Q43" s="297">
        <v>0.12080451868141601</v>
      </c>
      <c r="R43" s="297">
        <v>0.1211728565069105</v>
      </c>
      <c r="S43" s="297">
        <v>8.3806632799860309E-2</v>
      </c>
      <c r="T43" s="297">
        <v>7.1678990177246577E-2</v>
      </c>
      <c r="U43" s="297">
        <v>6.031005157549061E-2</v>
      </c>
      <c r="V43" s="297">
        <v>0.16941586244199761</v>
      </c>
      <c r="W43" s="297">
        <v>0.16894507417310881</v>
      </c>
      <c r="DA43" s="122" t="s">
        <v>2740</v>
      </c>
    </row>
    <row r="44" spans="1:105" ht="12" customHeight="1" x14ac:dyDescent="0.3">
      <c r="A44" s="59" t="s">
        <v>70</v>
      </c>
      <c r="B44" s="297">
        <v>0.37691468686565038</v>
      </c>
      <c r="C44" s="297">
        <v>0.50255291582170469</v>
      </c>
      <c r="D44" s="297">
        <v>0.37691468686584251</v>
      </c>
      <c r="E44" s="297">
        <v>0.62820245232316141</v>
      </c>
      <c r="F44" s="297">
        <v>0.50431686710633095</v>
      </c>
      <c r="G44" s="297">
        <v>0.12617014694640721</v>
      </c>
      <c r="H44" s="297">
        <v>0.12618071978705231</v>
      </c>
      <c r="I44" s="297">
        <v>0.2523684650269914</v>
      </c>
      <c r="J44" s="297">
        <v>0.12642300633901771</v>
      </c>
      <c r="K44" s="297">
        <v>0.12658964303581099</v>
      </c>
      <c r="L44" s="297">
        <v>0.25315318878764248</v>
      </c>
      <c r="M44" s="297">
        <v>0.12652617150781781</v>
      </c>
      <c r="N44" s="297">
        <v>0</v>
      </c>
      <c r="O44" s="297">
        <v>0</v>
      </c>
      <c r="P44" s="297">
        <v>0</v>
      </c>
      <c r="Q44" s="297">
        <v>0</v>
      </c>
      <c r="R44" s="297">
        <v>0</v>
      </c>
      <c r="S44" s="297">
        <v>0</v>
      </c>
      <c r="T44" s="297">
        <v>0</v>
      </c>
      <c r="U44" s="297">
        <v>0</v>
      </c>
      <c r="V44" s="297">
        <v>0</v>
      </c>
      <c r="W44" s="297">
        <v>0</v>
      </c>
      <c r="DA44" s="122" t="s">
        <v>2741</v>
      </c>
    </row>
    <row r="45" spans="1:105" ht="12" customHeight="1" x14ac:dyDescent="0.3">
      <c r="A45" s="59" t="s">
        <v>162</v>
      </c>
      <c r="B45" s="297">
        <v>8.0224783238771256</v>
      </c>
      <c r="C45" s="297">
        <v>7.3662224104841636</v>
      </c>
      <c r="D45" s="297">
        <v>6.9354673740867536</v>
      </c>
      <c r="E45" s="297">
        <v>19.433875725217352</v>
      </c>
      <c r="F45" s="297">
        <v>18.335546984024539</v>
      </c>
      <c r="G45" s="297">
        <v>18.127892421495549</v>
      </c>
      <c r="H45" s="297">
        <v>18.25871000621661</v>
      </c>
      <c r="I45" s="297">
        <v>16.21765183528569</v>
      </c>
      <c r="J45" s="297">
        <v>13.071112703827909</v>
      </c>
      <c r="K45" s="297">
        <v>12.17639553608354</v>
      </c>
      <c r="L45" s="297">
        <v>13.28864804590528</v>
      </c>
      <c r="M45" s="297">
        <v>14.14558908278052</v>
      </c>
      <c r="N45" s="297">
        <v>13.611184211149411</v>
      </c>
      <c r="O45" s="297">
        <v>13.75535005054042</v>
      </c>
      <c r="P45" s="297">
        <v>9.9315093272997963</v>
      </c>
      <c r="Q45" s="297">
        <v>10.759667367560951</v>
      </c>
      <c r="R45" s="297">
        <v>9.8888233260632425</v>
      </c>
      <c r="S45" s="297">
        <v>10.92519575246838</v>
      </c>
      <c r="T45" s="297">
        <v>11.16626414176808</v>
      </c>
      <c r="U45" s="297">
        <v>9.5629501384238065</v>
      </c>
      <c r="V45" s="297">
        <v>8.3770480572047852</v>
      </c>
      <c r="W45" s="297">
        <v>9.3492134919830558</v>
      </c>
      <c r="DA45" s="122" t="s">
        <v>2742</v>
      </c>
    </row>
    <row r="46" spans="1:105" ht="12" customHeight="1" x14ac:dyDescent="0.3">
      <c r="A46" s="60" t="s">
        <v>2743</v>
      </c>
      <c r="B46" s="331">
        <v>6.6682027897190137</v>
      </c>
      <c r="C46" s="331">
        <v>6.3267286735259738</v>
      </c>
      <c r="D46" s="331">
        <v>6.2321565775392482</v>
      </c>
      <c r="E46" s="331">
        <v>13.69147525503165</v>
      </c>
      <c r="F46" s="331">
        <v>12.96069855113422</v>
      </c>
      <c r="G46" s="331">
        <v>12.414158602403409</v>
      </c>
      <c r="H46" s="331">
        <v>12.343629963447979</v>
      </c>
      <c r="I46" s="331">
        <v>11.06662856634672</v>
      </c>
      <c r="J46" s="331">
        <v>9.1515840091983609</v>
      </c>
      <c r="K46" s="331">
        <v>8.5033854592319607</v>
      </c>
      <c r="L46" s="331">
        <v>9.1171226111532349</v>
      </c>
      <c r="M46" s="331">
        <v>9.5253783229217763</v>
      </c>
      <c r="N46" s="331">
        <v>9.1650097983095868</v>
      </c>
      <c r="O46" s="331">
        <v>9.2565243366861445</v>
      </c>
      <c r="P46" s="331">
        <v>6.7118236266151596</v>
      </c>
      <c r="Q46" s="331">
        <v>7.262600863839916</v>
      </c>
      <c r="R46" s="331">
        <v>6.6823005797815354</v>
      </c>
      <c r="S46" s="331">
        <v>7.3475598550480736</v>
      </c>
      <c r="T46" s="331">
        <v>7.4977397923665574</v>
      </c>
      <c r="U46" s="331">
        <v>6.4321198431488638</v>
      </c>
      <c r="V46" s="331">
        <v>5.7135291010378824</v>
      </c>
      <c r="W46" s="331">
        <v>6.3570758080962078</v>
      </c>
      <c r="DA46" s="72" t="s">
        <v>2744</v>
      </c>
    </row>
    <row r="47" spans="1:105" ht="12" customHeight="1" x14ac:dyDescent="0.3">
      <c r="A47" s="64" t="s">
        <v>30</v>
      </c>
      <c r="B47" s="231">
        <v>0.3068568534395979</v>
      </c>
      <c r="C47" s="231">
        <v>6.1369863014197612E-2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0.2634276851195389</v>
      </c>
      <c r="K47" s="231">
        <v>0.210696772574203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2745</v>
      </c>
    </row>
    <row r="48" spans="1:105" ht="12" customHeight="1" x14ac:dyDescent="0.3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2746</v>
      </c>
    </row>
    <row r="49" spans="1:105" ht="12" customHeight="1" x14ac:dyDescent="0.3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9.6231464490645451E-3</v>
      </c>
      <c r="V49" s="231">
        <v>9.8948620612586483E-3</v>
      </c>
      <c r="W49" s="231">
        <v>9.9026496852574683E-3</v>
      </c>
      <c r="DA49" s="73" t="s">
        <v>2747</v>
      </c>
    </row>
    <row r="50" spans="1:105" ht="12" customHeight="1" x14ac:dyDescent="0.3">
      <c r="A50" s="64" t="s">
        <v>160</v>
      </c>
      <c r="B50" s="231">
        <v>0.76175059578423132</v>
      </c>
      <c r="C50" s="231">
        <v>1.01950859297453</v>
      </c>
      <c r="D50" s="231">
        <v>1.3572352035708519</v>
      </c>
      <c r="E50" s="231">
        <v>0.31675647000464291</v>
      </c>
      <c r="F50" s="231">
        <v>0.39229726242468088</v>
      </c>
      <c r="G50" s="231">
        <v>0.23562457298104711</v>
      </c>
      <c r="H50" s="231">
        <v>7.8514600194806106E-2</v>
      </c>
      <c r="I50" s="231">
        <v>7.9111702106385337E-2</v>
      </c>
      <c r="J50" s="231">
        <v>7.8906895287510312E-2</v>
      </c>
      <c r="K50" s="231">
        <v>7.8497877571593197E-2</v>
      </c>
      <c r="L50" s="231">
        <v>7.8068819449152282E-2</v>
      </c>
      <c r="M50" s="231">
        <v>0</v>
      </c>
      <c r="N50" s="231">
        <v>7.7868230579272182E-2</v>
      </c>
      <c r="O50" s="231">
        <v>7.8354526772723199E-2</v>
      </c>
      <c r="P50" s="231">
        <v>8.003103014710318E-2</v>
      </c>
      <c r="Q50" s="231">
        <v>7.9747015623174961E-2</v>
      </c>
      <c r="R50" s="231">
        <v>7.9912695565425185E-2</v>
      </c>
      <c r="S50" s="231">
        <v>5.5388577182869853E-2</v>
      </c>
      <c r="T50" s="231">
        <v>4.750141045377889E-2</v>
      </c>
      <c r="U50" s="231">
        <v>3.9863687353377447E-2</v>
      </c>
      <c r="V50" s="231">
        <v>0.1120351405882677</v>
      </c>
      <c r="W50" s="231">
        <v>0.1123912160607842</v>
      </c>
      <c r="DA50" s="73" t="s">
        <v>2748</v>
      </c>
    </row>
    <row r="51" spans="1:105" ht="12" customHeight="1" x14ac:dyDescent="0.3">
      <c r="A51" s="64" t="s">
        <v>70</v>
      </c>
      <c r="B51" s="231">
        <v>0.25127645791043368</v>
      </c>
      <c r="C51" s="231">
        <v>0.33503527721446991</v>
      </c>
      <c r="D51" s="231">
        <v>0.25127645791056169</v>
      </c>
      <c r="E51" s="231">
        <v>0.41880163488210781</v>
      </c>
      <c r="F51" s="231">
        <v>0.33485721272599778</v>
      </c>
      <c r="G51" s="231">
        <v>8.370512411071597E-2</v>
      </c>
      <c r="H51" s="231">
        <v>8.3704056820799982E-2</v>
      </c>
      <c r="I51" s="231">
        <v>0.16740740444801069</v>
      </c>
      <c r="J51" s="231">
        <v>8.3679598872525504E-2</v>
      </c>
      <c r="K51" s="231">
        <v>8.3662777502393273E-2</v>
      </c>
      <c r="L51" s="231">
        <v>0.16732818943050379</v>
      </c>
      <c r="M51" s="231">
        <v>8.3669184722931778E-2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2749</v>
      </c>
    </row>
    <row r="52" spans="1:105" ht="12" customHeight="1" x14ac:dyDescent="0.3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2750</v>
      </c>
    </row>
    <row r="53" spans="1:105" ht="12" customHeight="1" x14ac:dyDescent="0.3">
      <c r="A53" s="64" t="s">
        <v>162</v>
      </c>
      <c r="B53" s="231">
        <v>5.348318882584751</v>
      </c>
      <c r="C53" s="231">
        <v>4.9108149403227772</v>
      </c>
      <c r="D53" s="231">
        <v>4.6236449160578346</v>
      </c>
      <c r="E53" s="231">
        <v>12.9559171501449</v>
      </c>
      <c r="F53" s="231">
        <v>12.174469182650819</v>
      </c>
      <c r="G53" s="231">
        <v>12.02659679592456</v>
      </c>
      <c r="H53" s="231">
        <v>12.112215736398831</v>
      </c>
      <c r="I53" s="231">
        <v>10.75790114940202</v>
      </c>
      <c r="J53" s="231">
        <v>8.651791311945086</v>
      </c>
      <c r="K53" s="231">
        <v>8.0473492624377503</v>
      </c>
      <c r="L53" s="231">
        <v>8.7834778149516826</v>
      </c>
      <c r="M53" s="231">
        <v>9.3541904562308034</v>
      </c>
      <c r="N53" s="231">
        <v>8.9858740419421945</v>
      </c>
      <c r="O53" s="231">
        <v>9.1152410739948575</v>
      </c>
      <c r="P53" s="231">
        <v>6.5428157037924466</v>
      </c>
      <c r="Q53" s="231">
        <v>7.1028084961282802</v>
      </c>
      <c r="R53" s="231">
        <v>6.5216134267735111</v>
      </c>
      <c r="S53" s="231">
        <v>7.2205627163028714</v>
      </c>
      <c r="T53" s="231">
        <v>7.3998433142241824</v>
      </c>
      <c r="U53" s="231">
        <v>6.3209107691923423</v>
      </c>
      <c r="V53" s="231">
        <v>5.5397631796428302</v>
      </c>
      <c r="W53" s="231">
        <v>6.2195922474732814</v>
      </c>
      <c r="DA53" s="73" t="s">
        <v>2751</v>
      </c>
    </row>
    <row r="54" spans="1:105" ht="12" customHeight="1" x14ac:dyDescent="0.3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2752</v>
      </c>
    </row>
    <row r="55" spans="1:105" ht="12" customHeight="1" x14ac:dyDescent="0.3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2.4598625874810098E-2</v>
      </c>
      <c r="Q55" s="231">
        <v>2.4112555638879148E-2</v>
      </c>
      <c r="R55" s="231">
        <v>2.5076016285371691E-2</v>
      </c>
      <c r="S55" s="231">
        <v>2.4832981167252469E-2</v>
      </c>
      <c r="T55" s="231">
        <v>2.411255563880756E-2</v>
      </c>
      <c r="U55" s="231">
        <v>2.4112555638873798E-2</v>
      </c>
      <c r="V55" s="231">
        <v>2.411255563882601E-2</v>
      </c>
      <c r="W55" s="231">
        <v>0</v>
      </c>
      <c r="DA55" s="73" t="s">
        <v>2753</v>
      </c>
    </row>
    <row r="56" spans="1:105" ht="12" customHeight="1" x14ac:dyDescent="0.3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5.9074893332721097E-2</v>
      </c>
      <c r="G56" s="231">
        <v>6.8232109387079035E-2</v>
      </c>
      <c r="H56" s="231">
        <v>6.9195570033551146E-2</v>
      </c>
      <c r="I56" s="231">
        <v>6.2208310390300003E-2</v>
      </c>
      <c r="J56" s="231">
        <v>7.3778517973700067E-2</v>
      </c>
      <c r="K56" s="231">
        <v>8.3178769146019904E-2</v>
      </c>
      <c r="L56" s="231">
        <v>8.8247787321894755E-2</v>
      </c>
      <c r="M56" s="231">
        <v>8.7518681968040066E-2</v>
      </c>
      <c r="N56" s="231">
        <v>0.101267525788121</v>
      </c>
      <c r="O56" s="231">
        <v>6.2928735918563947E-2</v>
      </c>
      <c r="P56" s="231">
        <v>6.4378266800799763E-2</v>
      </c>
      <c r="Q56" s="231">
        <v>5.5932796449581462E-2</v>
      </c>
      <c r="R56" s="231">
        <v>5.5698441157227427E-2</v>
      </c>
      <c r="S56" s="231">
        <v>4.677558039507989E-2</v>
      </c>
      <c r="T56" s="231">
        <v>2.6282512049787359E-2</v>
      </c>
      <c r="U56" s="231">
        <v>3.7609684515205258E-2</v>
      </c>
      <c r="V56" s="231">
        <v>2.7723363106699161E-2</v>
      </c>
      <c r="W56" s="231">
        <v>1.5189694876884379E-2</v>
      </c>
      <c r="DA56" s="73" t="s">
        <v>2754</v>
      </c>
    </row>
    <row r="57" spans="1:105" ht="12" customHeight="1" x14ac:dyDescent="0.3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2756</v>
      </c>
    </row>
    <row r="58" spans="1:105" ht="12" customHeight="1" x14ac:dyDescent="0.3">
      <c r="A58" s="60" t="s">
        <v>2757</v>
      </c>
      <c r="B58" s="331">
        <v>63.314529660719373</v>
      </c>
      <c r="C58" s="331">
        <v>62.728978693493552</v>
      </c>
      <c r="D58" s="331">
        <v>60.456435510346942</v>
      </c>
      <c r="E58" s="331">
        <v>64.727886606291776</v>
      </c>
      <c r="F58" s="331">
        <v>55.016395749490009</v>
      </c>
      <c r="G58" s="331">
        <v>52.582764790413023</v>
      </c>
      <c r="H58" s="331">
        <v>52.080223295479172</v>
      </c>
      <c r="I58" s="331">
        <v>51.705896454366972</v>
      </c>
      <c r="J58" s="331">
        <v>42.392849042980629</v>
      </c>
      <c r="K58" s="331">
        <v>37.044810644154254</v>
      </c>
      <c r="L58" s="331">
        <v>36.304439119183357</v>
      </c>
      <c r="M58" s="331">
        <v>34.686762430674491</v>
      </c>
      <c r="N58" s="331">
        <v>34.478574349062491</v>
      </c>
      <c r="O58" s="331">
        <v>37.715962325284522</v>
      </c>
      <c r="P58" s="331">
        <v>35.705783198404561</v>
      </c>
      <c r="Q58" s="331">
        <v>36.984712786309451</v>
      </c>
      <c r="R58" s="331">
        <v>34.829252643381189</v>
      </c>
      <c r="S58" s="331">
        <v>34.042841253825543</v>
      </c>
      <c r="T58" s="331">
        <v>34.761285276345461</v>
      </c>
      <c r="U58" s="331">
        <v>32.517529396927188</v>
      </c>
      <c r="V58" s="331">
        <v>27.070033576528701</v>
      </c>
      <c r="W58" s="331">
        <v>30.980063777629379</v>
      </c>
      <c r="DA58" s="72" t="s">
        <v>2758</v>
      </c>
    </row>
    <row r="59" spans="1:105" ht="12" customHeight="1" x14ac:dyDescent="0.3">
      <c r="A59" s="132" t="s">
        <v>2759</v>
      </c>
      <c r="B59" s="318">
        <v>14.605192335891839</v>
      </c>
      <c r="C59" s="318">
        <v>14.47011931956165</v>
      </c>
      <c r="D59" s="318">
        <v>13.94589635748115</v>
      </c>
      <c r="E59" s="318">
        <v>14.93122097639456</v>
      </c>
      <c r="F59" s="318">
        <v>12.691005458852111</v>
      </c>
      <c r="G59" s="318">
        <v>12.12962328603386</v>
      </c>
      <c r="H59" s="318">
        <v>12.013698628145599</v>
      </c>
      <c r="I59" s="318">
        <v>11.927350114775489</v>
      </c>
      <c r="J59" s="318">
        <v>9.7790462514212972</v>
      </c>
      <c r="K59" s="318">
        <v>8.5453779314771374</v>
      </c>
      <c r="L59" s="318">
        <v>8.3745914061698823</v>
      </c>
      <c r="M59" s="318">
        <v>8.0014309436415072</v>
      </c>
      <c r="N59" s="318">
        <v>7.9534067856752788</v>
      </c>
      <c r="O59" s="318">
        <v>8.700197045541346</v>
      </c>
      <c r="P59" s="318">
        <v>8.236495381247197</v>
      </c>
      <c r="Q59" s="318">
        <v>8.5315147506637921</v>
      </c>
      <c r="R59" s="318">
        <v>8.0343001282301838</v>
      </c>
      <c r="S59" s="318">
        <v>7.8528932748405413</v>
      </c>
      <c r="T59" s="318">
        <v>8.0186216343135381</v>
      </c>
      <c r="U59" s="318">
        <v>7.5010392349922821</v>
      </c>
      <c r="V59" s="318">
        <v>6.2444283964970637</v>
      </c>
      <c r="W59" s="318">
        <v>7.1463816042715917</v>
      </c>
      <c r="DA59" s="139" t="s">
        <v>2760</v>
      </c>
    </row>
    <row r="60" spans="1:105" ht="12" customHeight="1" x14ac:dyDescent="0.3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3">
      <c r="A61" s="32" t="s">
        <v>100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3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3">
      <c r="A63" s="35" t="s">
        <v>27</v>
      </c>
      <c r="B63" s="234">
        <f t="shared" ref="B63:W63" si="1">SUM(B$64:B$71,B$73:B$77)</f>
        <v>1</v>
      </c>
      <c r="C63" s="234">
        <f t="shared" si="1"/>
        <v>1.0000000000000002</v>
      </c>
      <c r="D63" s="234">
        <f t="shared" si="1"/>
        <v>0.99999999999999989</v>
      </c>
      <c r="E63" s="234">
        <f t="shared" si="1"/>
        <v>1.0000000000000002</v>
      </c>
      <c r="F63" s="234">
        <f t="shared" si="1"/>
        <v>1.0000000000000002</v>
      </c>
      <c r="G63" s="234">
        <f t="shared" si="1"/>
        <v>0.99999999999999956</v>
      </c>
      <c r="H63" s="234">
        <f t="shared" si="1"/>
        <v>0.99999999999999978</v>
      </c>
      <c r="I63" s="234">
        <f t="shared" si="1"/>
        <v>0.99999999999999967</v>
      </c>
      <c r="J63" s="234">
        <f t="shared" si="1"/>
        <v>1</v>
      </c>
      <c r="K63" s="234">
        <f t="shared" si="1"/>
        <v>1</v>
      </c>
      <c r="L63" s="234">
        <f t="shared" si="1"/>
        <v>1.0000000000000002</v>
      </c>
      <c r="M63" s="234">
        <f t="shared" si="1"/>
        <v>1.0000000000000004</v>
      </c>
      <c r="N63" s="234">
        <f t="shared" si="1"/>
        <v>0.99999999999999978</v>
      </c>
      <c r="O63" s="234">
        <f t="shared" si="1"/>
        <v>1.0000000000000002</v>
      </c>
      <c r="P63" s="234">
        <f t="shared" si="1"/>
        <v>1</v>
      </c>
      <c r="Q63" s="234">
        <f t="shared" si="1"/>
        <v>1.0000000000000002</v>
      </c>
      <c r="R63" s="234">
        <f t="shared" si="1"/>
        <v>0.99999999999999956</v>
      </c>
      <c r="S63" s="234">
        <f t="shared" si="1"/>
        <v>1.0000000000000002</v>
      </c>
      <c r="T63" s="234">
        <f t="shared" si="1"/>
        <v>1</v>
      </c>
      <c r="U63" s="234">
        <f t="shared" si="1"/>
        <v>0.99999999999999978</v>
      </c>
      <c r="V63" s="234">
        <f t="shared" si="1"/>
        <v>1.0000000000000002</v>
      </c>
      <c r="W63" s="234">
        <f t="shared" si="1"/>
        <v>1</v>
      </c>
      <c r="DA63" s="95"/>
    </row>
    <row r="64" spans="1:105" ht="12" customHeight="1" x14ac:dyDescent="0.3">
      <c r="A64" s="55" t="s">
        <v>92</v>
      </c>
      <c r="B64" s="301">
        <f t="shared" ref="B64:W64" si="2">IF(B$6=0,0,B$6/B$5)</f>
        <v>4.3281353414965959E-2</v>
      </c>
      <c r="C64" s="301">
        <f t="shared" si="2"/>
        <v>4.3862288365613324E-2</v>
      </c>
      <c r="D64" s="301">
        <f t="shared" si="2"/>
        <v>4.3577063851330158E-2</v>
      </c>
      <c r="E64" s="301">
        <f t="shared" si="2"/>
        <v>3.2484621337809334E-2</v>
      </c>
      <c r="F64" s="301">
        <f t="shared" si="2"/>
        <v>3.0667667726748876E-2</v>
      </c>
      <c r="G64" s="301">
        <f t="shared" si="2"/>
        <v>3.0624220413265298E-2</v>
      </c>
      <c r="H64" s="301">
        <f t="shared" si="2"/>
        <v>3.0558287093959732E-2</v>
      </c>
      <c r="I64" s="301">
        <f t="shared" si="2"/>
        <v>3.2284367373196621E-2</v>
      </c>
      <c r="J64" s="301">
        <f t="shared" si="2"/>
        <v>3.2149502264175435E-2</v>
      </c>
      <c r="K64" s="301">
        <f t="shared" si="2"/>
        <v>3.1113412686896134E-2</v>
      </c>
      <c r="L64" s="301">
        <f t="shared" si="2"/>
        <v>2.9587040250124336E-2</v>
      </c>
      <c r="M64" s="301">
        <f t="shared" si="2"/>
        <v>2.8080060751251516E-2</v>
      </c>
      <c r="N64" s="301">
        <f t="shared" si="2"/>
        <v>2.8622479860079146E-2</v>
      </c>
      <c r="O64" s="301">
        <f t="shared" si="2"/>
        <v>2.9963062818691315E-2</v>
      </c>
      <c r="P64" s="301">
        <f t="shared" si="2"/>
        <v>3.4451574766976724E-2</v>
      </c>
      <c r="Q64" s="301">
        <f t="shared" si="2"/>
        <v>3.3720227007472896E-2</v>
      </c>
      <c r="R64" s="301">
        <f t="shared" si="2"/>
        <v>3.4105707701946618E-2</v>
      </c>
      <c r="S64" s="301">
        <f t="shared" si="2"/>
        <v>3.2128305202865297E-2</v>
      </c>
      <c r="T64" s="301">
        <f t="shared" si="2"/>
        <v>3.2138255727929957E-2</v>
      </c>
      <c r="U64" s="301">
        <f t="shared" si="2"/>
        <v>3.3594059036321393E-2</v>
      </c>
      <c r="V64" s="301">
        <f t="shared" si="2"/>
        <v>3.2503937288294413E-2</v>
      </c>
      <c r="W64" s="301">
        <f t="shared" si="2"/>
        <v>3.2979970246647901E-2</v>
      </c>
      <c r="DA64" s="67"/>
    </row>
    <row r="65" spans="1:105" ht="12" customHeight="1" x14ac:dyDescent="0.3">
      <c r="A65" s="202" t="s">
        <v>93</v>
      </c>
      <c r="B65" s="235">
        <f t="shared" ref="B65:W65" si="3">IF(B$7=0,0,B$7/B$5)</f>
        <v>3.5512905366125919E-2</v>
      </c>
      <c r="C65" s="235">
        <f t="shared" si="3"/>
        <v>3.5989569941016056E-2</v>
      </c>
      <c r="D65" s="235">
        <f t="shared" si="3"/>
        <v>3.5755539570322188E-2</v>
      </c>
      <c r="E65" s="235">
        <f t="shared" si="3"/>
        <v>2.6654048277176903E-2</v>
      </c>
      <c r="F65" s="235">
        <f t="shared" si="3"/>
        <v>2.5163214545024726E-2</v>
      </c>
      <c r="G65" s="235">
        <f t="shared" si="3"/>
        <v>2.5127565467294593E-2</v>
      </c>
      <c r="H65" s="235">
        <f t="shared" si="3"/>
        <v>2.507346633350542E-2</v>
      </c>
      <c r="I65" s="235">
        <f t="shared" si="3"/>
        <v>2.6489737331853638E-2</v>
      </c>
      <c r="J65" s="235">
        <f t="shared" si="3"/>
        <v>2.6379078780861893E-2</v>
      </c>
      <c r="K65" s="235">
        <f t="shared" si="3"/>
        <v>2.5528953999504521E-2</v>
      </c>
      <c r="L65" s="235">
        <f t="shared" si="3"/>
        <v>2.4276545846255868E-2</v>
      </c>
      <c r="M65" s="235">
        <f t="shared" si="3"/>
        <v>2.3040049847180735E-2</v>
      </c>
      <c r="N65" s="235">
        <f t="shared" si="3"/>
        <v>2.3485111680064931E-2</v>
      </c>
      <c r="O65" s="235">
        <f t="shared" si="3"/>
        <v>2.458507718456724E-2</v>
      </c>
      <c r="P65" s="235">
        <f t="shared" si="3"/>
        <v>2.82679587831604E-2</v>
      </c>
      <c r="Q65" s="235">
        <f t="shared" si="3"/>
        <v>2.7667878570234165E-2</v>
      </c>
      <c r="R65" s="235">
        <f t="shared" si="3"/>
        <v>2.7984170422110037E-2</v>
      </c>
      <c r="S65" s="235">
        <f t="shared" si="3"/>
        <v>2.636168632029974E-2</v>
      </c>
      <c r="T65" s="235">
        <f t="shared" si="3"/>
        <v>2.6369850853686125E-2</v>
      </c>
      <c r="U65" s="235">
        <f t="shared" si="3"/>
        <v>2.7564356132366276E-2</v>
      </c>
      <c r="V65" s="235">
        <f t="shared" si="3"/>
        <v>2.6669897262190288E-2</v>
      </c>
      <c r="W65" s="235">
        <f t="shared" si="3"/>
        <v>2.7060488407505971E-2</v>
      </c>
      <c r="DA65" s="174"/>
    </row>
    <row r="66" spans="1:105" ht="12" customHeight="1" x14ac:dyDescent="0.3">
      <c r="A66" s="202" t="s">
        <v>94</v>
      </c>
      <c r="B66" s="235">
        <f t="shared" ref="B66:W66" si="4">IF(B$8=0,0,B$8/B$5)</f>
        <v>2.552490073190301E-2</v>
      </c>
      <c r="C66" s="235">
        <f t="shared" si="4"/>
        <v>2.5867503395105278E-2</v>
      </c>
      <c r="D66" s="235">
        <f t="shared" si="4"/>
        <v>2.5699294066169068E-2</v>
      </c>
      <c r="E66" s="235">
        <f t="shared" si="4"/>
        <v>1.9157597199220902E-2</v>
      </c>
      <c r="F66" s="235">
        <f t="shared" si="4"/>
        <v>1.8086060454236521E-2</v>
      </c>
      <c r="G66" s="235">
        <f t="shared" si="4"/>
        <v>1.8060437679617992E-2</v>
      </c>
      <c r="H66" s="235">
        <f t="shared" si="4"/>
        <v>1.8021553927207022E-2</v>
      </c>
      <c r="I66" s="235">
        <f t="shared" si="4"/>
        <v>1.90394987072698E-2</v>
      </c>
      <c r="J66" s="235">
        <f t="shared" si="4"/>
        <v>1.8959962873744487E-2</v>
      </c>
      <c r="K66" s="235">
        <f t="shared" si="4"/>
        <v>1.8348935687143873E-2</v>
      </c>
      <c r="L66" s="235">
        <f t="shared" si="4"/>
        <v>1.744876732699641E-2</v>
      </c>
      <c r="M66" s="235">
        <f t="shared" si="4"/>
        <v>1.6560035827661152E-2</v>
      </c>
      <c r="N66" s="235">
        <f t="shared" si="4"/>
        <v>1.687992402004667E-2</v>
      </c>
      <c r="O66" s="235">
        <f t="shared" si="4"/>
        <v>1.7670524226407709E-2</v>
      </c>
      <c r="P66" s="235">
        <f t="shared" si="4"/>
        <v>2.0317595375396541E-2</v>
      </c>
      <c r="Q66" s="235">
        <f t="shared" si="4"/>
        <v>1.9886287722355806E-2</v>
      </c>
      <c r="R66" s="235">
        <f t="shared" si="4"/>
        <v>2.0113622490891589E-2</v>
      </c>
      <c r="S66" s="235">
        <f t="shared" si="4"/>
        <v>1.8947462042715441E-2</v>
      </c>
      <c r="T66" s="235">
        <f t="shared" si="4"/>
        <v>1.8953330301086896E-2</v>
      </c>
      <c r="U66" s="235">
        <f t="shared" si="4"/>
        <v>1.9811880970138245E-2</v>
      </c>
      <c r="V66" s="235">
        <f t="shared" si="4"/>
        <v>1.9168988657199269E-2</v>
      </c>
      <c r="W66" s="235">
        <f t="shared" si="4"/>
        <v>1.9449726042894914E-2</v>
      </c>
      <c r="DA66" s="174"/>
    </row>
    <row r="67" spans="1:105" ht="12" customHeight="1" x14ac:dyDescent="0.3">
      <c r="A67" s="202" t="s">
        <v>95</v>
      </c>
      <c r="B67" s="235">
        <f t="shared" ref="B67:W67" si="5">IF(B$9=0,0,B$9/B$5)</f>
        <v>4.9940023171114588E-2</v>
      </c>
      <c r="C67" s="235">
        <f t="shared" si="5"/>
        <v>5.0610332729553835E-2</v>
      </c>
      <c r="D67" s="235">
        <f t="shared" si="5"/>
        <v>5.0281227520765595E-2</v>
      </c>
      <c r="E67" s="235">
        <f t="shared" si="5"/>
        <v>3.7482255389780013E-2</v>
      </c>
      <c r="F67" s="235">
        <f t="shared" si="5"/>
        <v>3.5385770453941E-2</v>
      </c>
      <c r="G67" s="235">
        <f t="shared" si="5"/>
        <v>3.5335638938383027E-2</v>
      </c>
      <c r="H67" s="235">
        <f t="shared" si="5"/>
        <v>3.5259562031491998E-2</v>
      </c>
      <c r="I67" s="235">
        <f t="shared" si="5"/>
        <v>3.7251193122919184E-2</v>
      </c>
      <c r="J67" s="235">
        <f t="shared" si="5"/>
        <v>3.7095579535587064E-2</v>
      </c>
      <c r="K67" s="235">
        <f t="shared" si="5"/>
        <v>3.5900091561803224E-2</v>
      </c>
      <c r="L67" s="235">
        <f t="shared" si="5"/>
        <v>3.4138892596297314E-2</v>
      </c>
      <c r="M67" s="235">
        <f t="shared" si="5"/>
        <v>3.2400070097597905E-2</v>
      </c>
      <c r="N67" s="235">
        <f t="shared" si="5"/>
        <v>3.3025938300091318E-2</v>
      </c>
      <c r="O67" s="235">
        <f t="shared" si="5"/>
        <v>3.4572764790797669E-2</v>
      </c>
      <c r="P67" s="235">
        <f t="shared" si="5"/>
        <v>3.9751817038819297E-2</v>
      </c>
      <c r="Q67" s="235">
        <f t="shared" si="5"/>
        <v>3.8907954239391807E-2</v>
      </c>
      <c r="R67" s="235">
        <f t="shared" si="5"/>
        <v>3.9352739656092234E-2</v>
      </c>
      <c r="S67" s="235">
        <f t="shared" si="5"/>
        <v>3.7071121387921492E-2</v>
      </c>
      <c r="T67" s="235">
        <f t="shared" si="5"/>
        <v>3.708260276299611E-2</v>
      </c>
      <c r="U67" s="235">
        <f t="shared" si="5"/>
        <v>3.876237581114006E-2</v>
      </c>
      <c r="V67" s="235">
        <f t="shared" si="5"/>
        <v>3.7504543024955109E-2</v>
      </c>
      <c r="W67" s="235">
        <f t="shared" si="5"/>
        <v>3.8053811823055263E-2</v>
      </c>
      <c r="DA67" s="174"/>
    </row>
    <row r="68" spans="1:105" ht="12" customHeight="1" x14ac:dyDescent="0.3">
      <c r="A68" s="56" t="s">
        <v>96</v>
      </c>
      <c r="B68" s="302">
        <f t="shared" ref="B68:W68" si="6">IF(B$10=0,0,B$10/B$5)</f>
        <v>7.8482239110155672E-2</v>
      </c>
      <c r="C68" s="302">
        <f t="shared" si="6"/>
        <v>7.9039148397282225E-2</v>
      </c>
      <c r="D68" s="302">
        <f t="shared" si="6"/>
        <v>7.8616635636107657E-2</v>
      </c>
      <c r="E68" s="302">
        <f t="shared" si="6"/>
        <v>8.0429074422430094E-2</v>
      </c>
      <c r="F68" s="302">
        <f t="shared" si="6"/>
        <v>8.3158424934260386E-2</v>
      </c>
      <c r="G68" s="302">
        <f t="shared" si="6"/>
        <v>8.3434353294907435E-2</v>
      </c>
      <c r="H68" s="302">
        <f t="shared" si="6"/>
        <v>8.3543536414429645E-2</v>
      </c>
      <c r="I68" s="302">
        <f t="shared" si="6"/>
        <v>8.078983178799809E-2</v>
      </c>
      <c r="J68" s="302">
        <f t="shared" si="6"/>
        <v>8.0727367998576688E-2</v>
      </c>
      <c r="K68" s="302">
        <f t="shared" si="6"/>
        <v>8.2275553070131624E-2</v>
      </c>
      <c r="L68" s="302">
        <f t="shared" si="6"/>
        <v>8.5109790323208021E-2</v>
      </c>
      <c r="M68" s="302">
        <f t="shared" si="6"/>
        <v>8.8150954084549316E-2</v>
      </c>
      <c r="N68" s="302">
        <f t="shared" si="6"/>
        <v>8.7177894305674825E-2</v>
      </c>
      <c r="O68" s="302">
        <f t="shared" si="6"/>
        <v>8.4746815130618533E-2</v>
      </c>
      <c r="P68" s="302">
        <f t="shared" si="6"/>
        <v>7.8427898841650398E-2</v>
      </c>
      <c r="Q68" s="302">
        <f t="shared" si="6"/>
        <v>7.9286523512835688E-2</v>
      </c>
      <c r="R68" s="302">
        <f t="shared" si="6"/>
        <v>7.8925100355938443E-2</v>
      </c>
      <c r="S68" s="302">
        <f t="shared" si="6"/>
        <v>8.143649708731461E-2</v>
      </c>
      <c r="T68" s="302">
        <f t="shared" si="6"/>
        <v>8.1429262515798809E-2</v>
      </c>
      <c r="U68" s="302">
        <f t="shared" si="6"/>
        <v>7.9533390191426995E-2</v>
      </c>
      <c r="V68" s="302">
        <f t="shared" si="6"/>
        <v>8.0929337951272023E-2</v>
      </c>
      <c r="W68" s="302">
        <f t="shared" si="6"/>
        <v>8.0203206847387756E-2</v>
      </c>
      <c r="DA68" s="68"/>
    </row>
    <row r="69" spans="1:105" ht="12" customHeight="1" x14ac:dyDescent="0.3">
      <c r="A69" s="203" t="s">
        <v>2709</v>
      </c>
      <c r="B69" s="303">
        <f t="shared" ref="B69:W69" si="7">IF(B$16=0,0,B$16/B$5)</f>
        <v>2.4752194132219081E-2</v>
      </c>
      <c r="C69" s="303">
        <f t="shared" si="7"/>
        <v>2.4022031646213176E-2</v>
      </c>
      <c r="D69" s="303">
        <f t="shared" si="7"/>
        <v>2.4392776643410396E-2</v>
      </c>
      <c r="E69" s="303">
        <f t="shared" si="7"/>
        <v>3.7311618060463222E-2</v>
      </c>
      <c r="F69" s="303">
        <f t="shared" si="7"/>
        <v>3.9230557453773476E-2</v>
      </c>
      <c r="G69" s="303">
        <f t="shared" si="7"/>
        <v>3.9259645151996599E-2</v>
      </c>
      <c r="H69" s="303">
        <f t="shared" si="7"/>
        <v>3.9328421799168449E-2</v>
      </c>
      <c r="I69" s="303">
        <f t="shared" si="7"/>
        <v>3.7521051287261978E-2</v>
      </c>
      <c r="J69" s="303">
        <f t="shared" si="7"/>
        <v>3.7686462677691344E-2</v>
      </c>
      <c r="K69" s="303">
        <f t="shared" si="7"/>
        <v>3.8781052576949929E-2</v>
      </c>
      <c r="L69" s="303">
        <f t="shared" si="7"/>
        <v>4.0346609254761107E-2</v>
      </c>
      <c r="M69" s="303">
        <f t="shared" si="7"/>
        <v>4.1872025216768798E-2</v>
      </c>
      <c r="N69" s="303">
        <f t="shared" si="7"/>
        <v>4.1314104915054391E-2</v>
      </c>
      <c r="O69" s="303">
        <f t="shared" si="7"/>
        <v>3.9931572662819714E-2</v>
      </c>
      <c r="P69" s="303">
        <f t="shared" si="7"/>
        <v>3.5165638391830047E-2</v>
      </c>
      <c r="Q69" s="303">
        <f t="shared" si="7"/>
        <v>3.595571026080778E-2</v>
      </c>
      <c r="R69" s="303">
        <f t="shared" si="7"/>
        <v>3.5531731607471105E-2</v>
      </c>
      <c r="S69" s="303">
        <f t="shared" si="7"/>
        <v>3.7654128957939022E-2</v>
      </c>
      <c r="T69" s="303">
        <f t="shared" si="7"/>
        <v>3.7641272476798583E-2</v>
      </c>
      <c r="U69" s="303">
        <f t="shared" si="7"/>
        <v>3.6083322760403068E-2</v>
      </c>
      <c r="V69" s="303">
        <f t="shared" si="7"/>
        <v>3.7252813364397772E-2</v>
      </c>
      <c r="W69" s="303">
        <f t="shared" si="7"/>
        <v>3.6747923054788259E-2</v>
      </c>
      <c r="DA69" s="175"/>
    </row>
    <row r="70" spans="1:105" ht="12" customHeight="1" x14ac:dyDescent="0.3">
      <c r="A70" s="203" t="s">
        <v>2721</v>
      </c>
      <c r="B70" s="303">
        <f t="shared" ref="B70:W70" si="8">IF(B$27=0,0,B$27/B$5)</f>
        <v>0.21039365012386227</v>
      </c>
      <c r="C70" s="303">
        <f t="shared" si="8"/>
        <v>0.204187268992812</v>
      </c>
      <c r="D70" s="303">
        <f t="shared" si="8"/>
        <v>0.20733860146898836</v>
      </c>
      <c r="E70" s="303">
        <f t="shared" si="8"/>
        <v>0.31714875351393756</v>
      </c>
      <c r="F70" s="303">
        <f t="shared" si="8"/>
        <v>0.33345973835707482</v>
      </c>
      <c r="G70" s="303">
        <f t="shared" si="8"/>
        <v>0.33370698379197106</v>
      </c>
      <c r="H70" s="303">
        <f t="shared" si="8"/>
        <v>0.33429158529293174</v>
      </c>
      <c r="I70" s="303">
        <f t="shared" si="8"/>
        <v>0.31892893594172717</v>
      </c>
      <c r="J70" s="303">
        <f t="shared" si="8"/>
        <v>0.3203349327603765</v>
      </c>
      <c r="K70" s="303">
        <f t="shared" si="8"/>
        <v>0.32963894690407441</v>
      </c>
      <c r="L70" s="303">
        <f t="shared" si="8"/>
        <v>0.3429461786654695</v>
      </c>
      <c r="M70" s="303">
        <f t="shared" si="8"/>
        <v>0.35591221434253478</v>
      </c>
      <c r="N70" s="303">
        <f t="shared" si="8"/>
        <v>0.35116989177796237</v>
      </c>
      <c r="O70" s="303">
        <f t="shared" si="8"/>
        <v>0.33941836763396754</v>
      </c>
      <c r="P70" s="303">
        <f t="shared" si="8"/>
        <v>0.29890792633055541</v>
      </c>
      <c r="Q70" s="303">
        <f t="shared" si="8"/>
        <v>0.30562353721686608</v>
      </c>
      <c r="R70" s="303">
        <f t="shared" si="8"/>
        <v>0.30201971866350452</v>
      </c>
      <c r="S70" s="303">
        <f t="shared" si="8"/>
        <v>0.32006009614248188</v>
      </c>
      <c r="T70" s="303">
        <f t="shared" si="8"/>
        <v>0.3199508160527878</v>
      </c>
      <c r="U70" s="303">
        <f t="shared" si="8"/>
        <v>0.30670824346342607</v>
      </c>
      <c r="V70" s="303">
        <f t="shared" si="8"/>
        <v>0.31664891359738112</v>
      </c>
      <c r="W70" s="303">
        <f t="shared" si="8"/>
        <v>0.31235734596570025</v>
      </c>
      <c r="DA70" s="175"/>
    </row>
    <row r="71" spans="1:105" ht="12" customHeight="1" x14ac:dyDescent="0.3">
      <c r="A71" s="203" t="s">
        <v>2733</v>
      </c>
      <c r="B71" s="303">
        <f t="shared" ref="B71:W71" si="9">IF(B$38=0,0,B$38/B$5)</f>
        <v>0.15758851756218373</v>
      </c>
      <c r="C71" s="303">
        <f t="shared" si="9"/>
        <v>0.15970371661325874</v>
      </c>
      <c r="D71" s="303">
        <f t="shared" si="9"/>
        <v>0.15866520684330471</v>
      </c>
      <c r="E71" s="303">
        <f t="shared" si="9"/>
        <v>0.11827733922997251</v>
      </c>
      <c r="F71" s="303">
        <f t="shared" si="9"/>
        <v>0.11166176454354722</v>
      </c>
      <c r="G71" s="303">
        <f t="shared" si="9"/>
        <v>0.11150357176111975</v>
      </c>
      <c r="H71" s="303">
        <f t="shared" si="9"/>
        <v>0.11126350685493025</v>
      </c>
      <c r="I71" s="303">
        <f t="shared" si="9"/>
        <v>0.1175482094101005</v>
      </c>
      <c r="J71" s="303">
        <f t="shared" si="9"/>
        <v>0.11705716209007463</v>
      </c>
      <c r="K71" s="303">
        <f t="shared" si="9"/>
        <v>0.1132847333728013</v>
      </c>
      <c r="L71" s="303">
        <f t="shared" si="9"/>
        <v>0.10772717219276041</v>
      </c>
      <c r="M71" s="303">
        <f t="shared" si="9"/>
        <v>0.10224022119686449</v>
      </c>
      <c r="N71" s="303">
        <f t="shared" si="9"/>
        <v>0.10421518308028813</v>
      </c>
      <c r="O71" s="303">
        <f t="shared" si="9"/>
        <v>0.10909628000651714</v>
      </c>
      <c r="P71" s="303">
        <f t="shared" si="9"/>
        <v>0.12543906710027428</v>
      </c>
      <c r="Q71" s="303">
        <f t="shared" si="9"/>
        <v>0.12277621115541411</v>
      </c>
      <c r="R71" s="303">
        <f t="shared" si="9"/>
        <v>0.12417975624811323</v>
      </c>
      <c r="S71" s="303">
        <f t="shared" si="9"/>
        <v>0.11697998304633006</v>
      </c>
      <c r="T71" s="303">
        <f t="shared" si="9"/>
        <v>0.11701621316323216</v>
      </c>
      <c r="U71" s="303">
        <f t="shared" si="9"/>
        <v>0.12231683033737525</v>
      </c>
      <c r="V71" s="303">
        <f t="shared" si="9"/>
        <v>0.11834766910096937</v>
      </c>
      <c r="W71" s="303">
        <f t="shared" si="9"/>
        <v>0.12008091730830771</v>
      </c>
      <c r="DA71" s="175"/>
    </row>
    <row r="72" spans="1:105" ht="12" customHeight="1" x14ac:dyDescent="0.3">
      <c r="A72" s="203" t="s">
        <v>2735</v>
      </c>
      <c r="B72" s="303">
        <f t="shared" ref="B72:W72" si="10">IF(B$39=0,0,B$39/B$5)</f>
        <v>0.31669585214415591</v>
      </c>
      <c r="C72" s="303">
        <f t="shared" si="10"/>
        <v>0.31811358650250293</v>
      </c>
      <c r="D72" s="303">
        <f t="shared" si="10"/>
        <v>0.31745019043145561</v>
      </c>
      <c r="E72" s="303">
        <f t="shared" si="10"/>
        <v>0.28765187895988747</v>
      </c>
      <c r="F72" s="303">
        <f t="shared" si="10"/>
        <v>0.28221162585257242</v>
      </c>
      <c r="G72" s="303">
        <f t="shared" si="10"/>
        <v>0.28203045792668158</v>
      </c>
      <c r="H72" s="303">
        <f t="shared" si="10"/>
        <v>0.2818310484109125</v>
      </c>
      <c r="I72" s="303">
        <f t="shared" si="10"/>
        <v>0.28701192143498361</v>
      </c>
      <c r="J72" s="303">
        <f t="shared" si="10"/>
        <v>0.28665489114938586</v>
      </c>
      <c r="K72" s="303">
        <f t="shared" si="10"/>
        <v>0.28355758309696322</v>
      </c>
      <c r="L72" s="303">
        <f t="shared" si="10"/>
        <v>0.2788876579306569</v>
      </c>
      <c r="M72" s="303">
        <f t="shared" si="10"/>
        <v>0.27422650348176608</v>
      </c>
      <c r="N72" s="303">
        <f t="shared" si="10"/>
        <v>0.27586687888149536</v>
      </c>
      <c r="O72" s="303">
        <f t="shared" si="10"/>
        <v>0.27998178489294939</v>
      </c>
      <c r="P72" s="303">
        <f t="shared" si="10"/>
        <v>0.29323965656180684</v>
      </c>
      <c r="Q72" s="303">
        <f t="shared" si="10"/>
        <v>0.29112195974647914</v>
      </c>
      <c r="R72" s="303">
        <f t="shared" si="10"/>
        <v>0.29221870021224144</v>
      </c>
      <c r="S72" s="303">
        <f t="shared" si="10"/>
        <v>0.28643398140867948</v>
      </c>
      <c r="T72" s="303">
        <f t="shared" si="10"/>
        <v>0.28647836281167838</v>
      </c>
      <c r="U72" s="303">
        <f t="shared" si="10"/>
        <v>0.29074040418678632</v>
      </c>
      <c r="V72" s="303">
        <f t="shared" si="10"/>
        <v>0.28754527803654922</v>
      </c>
      <c r="W72" s="303">
        <f t="shared" si="10"/>
        <v>0.28900195932407469</v>
      </c>
      <c r="DA72" s="175"/>
    </row>
    <row r="73" spans="1:105" ht="12" customHeight="1" x14ac:dyDescent="0.3">
      <c r="A73" s="62" t="s">
        <v>2736</v>
      </c>
      <c r="B73" s="304">
        <f t="shared" ref="B73:W73" si="11">IF(B$40=0,0,B$40/B$5)</f>
        <v>3.9603510611550541E-2</v>
      </c>
      <c r="C73" s="304">
        <f t="shared" si="11"/>
        <v>3.8435250633941077E-2</v>
      </c>
      <c r="D73" s="304">
        <f t="shared" si="11"/>
        <v>3.9028442629456657E-2</v>
      </c>
      <c r="E73" s="304">
        <f t="shared" si="11"/>
        <v>5.9698588896741137E-2</v>
      </c>
      <c r="F73" s="304">
        <f t="shared" si="11"/>
        <v>6.2735447220799129E-2</v>
      </c>
      <c r="G73" s="304">
        <f t="shared" si="11"/>
        <v>6.2774903675525726E-2</v>
      </c>
      <c r="H73" s="304">
        <f t="shared" si="11"/>
        <v>6.2884024894267587E-2</v>
      </c>
      <c r="I73" s="304">
        <f t="shared" si="11"/>
        <v>5.9995127260781503E-2</v>
      </c>
      <c r="J73" s="304">
        <f t="shared" si="11"/>
        <v>6.0242810587303415E-2</v>
      </c>
      <c r="K73" s="304">
        <f t="shared" si="11"/>
        <v>6.1979076187919563E-2</v>
      </c>
      <c r="L73" s="304">
        <f t="shared" si="11"/>
        <v>6.4480128299700984E-2</v>
      </c>
      <c r="M73" s="304">
        <f t="shared" si="11"/>
        <v>6.6920442023655505E-2</v>
      </c>
      <c r="N73" s="304">
        <f t="shared" si="11"/>
        <v>6.601418576411594E-2</v>
      </c>
      <c r="O73" s="304">
        <f t="shared" si="11"/>
        <v>6.3838999997677809E-2</v>
      </c>
      <c r="P73" s="304">
        <f t="shared" si="11"/>
        <v>5.6182617158012045E-2</v>
      </c>
      <c r="Q73" s="304">
        <f t="shared" si="11"/>
        <v>5.7458217624184169E-2</v>
      </c>
      <c r="R73" s="304">
        <f t="shared" si="11"/>
        <v>5.6774458597215E-2</v>
      </c>
      <c r="S73" s="304">
        <f t="shared" si="11"/>
        <v>6.0179165682727076E-2</v>
      </c>
      <c r="T73" s="304">
        <f t="shared" si="11"/>
        <v>6.0179626212367013E-2</v>
      </c>
      <c r="U73" s="304">
        <f t="shared" si="11"/>
        <v>5.7671319786373888E-2</v>
      </c>
      <c r="V73" s="304">
        <f t="shared" si="11"/>
        <v>5.9542833032704939E-2</v>
      </c>
      <c r="W73" s="304">
        <f t="shared" si="11"/>
        <v>5.8780832671729753E-2</v>
      </c>
      <c r="DA73" s="72"/>
    </row>
    <row r="74" spans="1:105" ht="12" customHeight="1" x14ac:dyDescent="0.3">
      <c r="A74" s="62" t="s">
        <v>2743</v>
      </c>
      <c r="B74" s="304">
        <f t="shared" ref="B74:W74" si="12">IF(B$46=0,0,B$46/B$5)</f>
        <v>2.6402340407700363E-2</v>
      </c>
      <c r="C74" s="304">
        <f t="shared" si="12"/>
        <v>2.5623500422627392E-2</v>
      </c>
      <c r="D74" s="304">
        <f t="shared" si="12"/>
        <v>2.6018961752971095E-2</v>
      </c>
      <c r="E74" s="304">
        <f t="shared" si="12"/>
        <v>3.9799059264494105E-2</v>
      </c>
      <c r="F74" s="304">
        <f t="shared" si="12"/>
        <v>4.1845927950691746E-2</v>
      </c>
      <c r="G74" s="304">
        <f t="shared" si="12"/>
        <v>4.1876954828796401E-2</v>
      </c>
      <c r="H74" s="304">
        <f t="shared" si="12"/>
        <v>4.1950316585779683E-2</v>
      </c>
      <c r="I74" s="304">
        <f t="shared" si="12"/>
        <v>4.0022454706412816E-2</v>
      </c>
      <c r="J74" s="304">
        <f t="shared" si="12"/>
        <v>4.0198893522870781E-2</v>
      </c>
      <c r="K74" s="304">
        <f t="shared" si="12"/>
        <v>4.1366456082079943E-2</v>
      </c>
      <c r="L74" s="304">
        <f t="shared" si="12"/>
        <v>4.3036383205078535E-2</v>
      </c>
      <c r="M74" s="304">
        <f t="shared" si="12"/>
        <v>4.4663493564553403E-2</v>
      </c>
      <c r="N74" s="304">
        <f t="shared" si="12"/>
        <v>4.4068378576058026E-2</v>
      </c>
      <c r="O74" s="304">
        <f t="shared" si="12"/>
        <v>4.259367750700771E-2</v>
      </c>
      <c r="P74" s="304">
        <f t="shared" si="12"/>
        <v>3.7510014284618733E-2</v>
      </c>
      <c r="Q74" s="304">
        <f t="shared" si="12"/>
        <v>3.8352757611528308E-2</v>
      </c>
      <c r="R74" s="304">
        <f t="shared" si="12"/>
        <v>3.7900513714635861E-2</v>
      </c>
      <c r="S74" s="304">
        <f t="shared" si="12"/>
        <v>4.0164404221801654E-2</v>
      </c>
      <c r="T74" s="304">
        <f t="shared" si="12"/>
        <v>4.01506906419185E-2</v>
      </c>
      <c r="U74" s="304">
        <f t="shared" si="12"/>
        <v>3.8488877611096629E-2</v>
      </c>
      <c r="V74" s="304">
        <f t="shared" si="12"/>
        <v>3.973633425535765E-2</v>
      </c>
      <c r="W74" s="304">
        <f t="shared" si="12"/>
        <v>3.919778459177415E-2</v>
      </c>
      <c r="DA74" s="72"/>
    </row>
    <row r="75" spans="1:105" ht="12" customHeight="1" x14ac:dyDescent="0.3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3">
      <c r="A76" s="62" t="s">
        <v>2757</v>
      </c>
      <c r="B76" s="304">
        <f t="shared" ref="B76:W76" si="14">IF(B$58=0,0,B$58/B$5)</f>
        <v>0.25069000112490503</v>
      </c>
      <c r="C76" s="304">
        <f t="shared" si="14"/>
        <v>0.25405483544593449</v>
      </c>
      <c r="D76" s="304">
        <f t="shared" si="14"/>
        <v>0.25240278604902788</v>
      </c>
      <c r="E76" s="304">
        <f t="shared" si="14"/>
        <v>0.18815423079865221</v>
      </c>
      <c r="F76" s="304">
        <f t="shared" si="14"/>
        <v>0.1776302506810816</v>
      </c>
      <c r="G76" s="304">
        <f t="shared" si="14"/>
        <v>0.17737859942235945</v>
      </c>
      <c r="H76" s="304">
        <f t="shared" si="14"/>
        <v>0.17699670693086528</v>
      </c>
      <c r="I76" s="304">
        <f t="shared" si="14"/>
        <v>0.18699433946778932</v>
      </c>
      <c r="J76" s="304">
        <f t="shared" si="14"/>
        <v>0.18621318703921166</v>
      </c>
      <c r="K76" s="304">
        <f t="shared" si="14"/>
        <v>0.18021205082696373</v>
      </c>
      <c r="L76" s="304">
        <f t="shared" si="14"/>
        <v>0.17137114642587739</v>
      </c>
      <c r="M76" s="304">
        <f t="shared" si="14"/>
        <v>0.16264256789355719</v>
      </c>
      <c r="N76" s="304">
        <f t="shared" si="14"/>
        <v>0.16578431454132142</v>
      </c>
      <c r="O76" s="304">
        <f t="shared" si="14"/>
        <v>0.17354910738826385</v>
      </c>
      <c r="P76" s="304">
        <f t="shared" si="14"/>
        <v>0.19954702511917605</v>
      </c>
      <c r="Q76" s="304">
        <f t="shared" si="14"/>
        <v>0.19531098451076664</v>
      </c>
      <c r="R76" s="304">
        <f t="shared" si="14"/>
        <v>0.1975437279003906</v>
      </c>
      <c r="S76" s="304">
        <f t="shared" si="14"/>
        <v>0.18609041150415073</v>
      </c>
      <c r="T76" s="304">
        <f t="shared" si="14"/>
        <v>0.18614804595739287</v>
      </c>
      <c r="U76" s="304">
        <f t="shared" si="14"/>
        <v>0.19458020678931578</v>
      </c>
      <c r="V76" s="304">
        <f t="shared" si="14"/>
        <v>0.18826611074848662</v>
      </c>
      <c r="W76" s="304">
        <f t="shared" si="14"/>
        <v>0.19102334206057078</v>
      </c>
      <c r="DA76" s="72"/>
    </row>
    <row r="77" spans="1:105" ht="12" customHeight="1" x14ac:dyDescent="0.3">
      <c r="A77" s="41" t="s">
        <v>2759</v>
      </c>
      <c r="B77" s="237">
        <f t="shared" ref="B77:W77" si="15">IF(B$59=0,0,B$59/B$5)</f>
        <v>5.7828364243313862E-2</v>
      </c>
      <c r="C77" s="237">
        <f t="shared" si="15"/>
        <v>5.8604553416642509E-2</v>
      </c>
      <c r="D77" s="237">
        <f t="shared" si="15"/>
        <v>5.8223463968146073E-2</v>
      </c>
      <c r="E77" s="237">
        <f t="shared" si="15"/>
        <v>4.3402813609322112E-2</v>
      </c>
      <c r="F77" s="237">
        <f t="shared" si="15"/>
        <v>4.0975175678820662E-2</v>
      </c>
      <c r="G77" s="237">
        <f t="shared" si="15"/>
        <v>4.0917125574762375E-2</v>
      </c>
      <c r="H77" s="237">
        <f t="shared" si="15"/>
        <v>4.0829031841463054E-2</v>
      </c>
      <c r="I77" s="237">
        <f t="shared" si="15"/>
        <v>4.3135253602689119E-2</v>
      </c>
      <c r="J77" s="237">
        <f t="shared" si="15"/>
        <v>4.2955059869526115E-2</v>
      </c>
      <c r="K77" s="237">
        <f t="shared" si="15"/>
        <v>4.1570737043731765E-2</v>
      </c>
      <c r="L77" s="237">
        <f t="shared" si="15"/>
        <v>3.953134561347043E-2</v>
      </c>
      <c r="M77" s="237">
        <f t="shared" si="15"/>
        <v>3.7517865153825415E-2</v>
      </c>
      <c r="N77" s="237">
        <f t="shared" si="15"/>
        <v>3.824259317924273E-2</v>
      </c>
      <c r="O77" s="237">
        <f t="shared" si="15"/>
        <v>4.0033750652664027E-2</v>
      </c>
      <c r="P77" s="237">
        <f t="shared" si="15"/>
        <v>4.6030866809529933E-2</v>
      </c>
      <c r="Q77" s="237">
        <f t="shared" si="15"/>
        <v>4.505371056814271E-2</v>
      </c>
      <c r="R77" s="237">
        <f t="shared" si="15"/>
        <v>4.5568752641690337E-2</v>
      </c>
      <c r="S77" s="237">
        <f t="shared" si="15"/>
        <v>4.2926738403453214E-2</v>
      </c>
      <c r="T77" s="237">
        <f t="shared" si="15"/>
        <v>4.2940033334005284E-2</v>
      </c>
      <c r="U77" s="237">
        <f t="shared" si="15"/>
        <v>4.4885137110616181E-2</v>
      </c>
      <c r="V77" s="237">
        <f t="shared" si="15"/>
        <v>4.342862171679155E-2</v>
      </c>
      <c r="W77" s="237">
        <f t="shared" si="15"/>
        <v>4.4064650979637313E-2</v>
      </c>
      <c r="DA77" s="97"/>
    </row>
    <row r="78" spans="1:105" ht="12" customHeight="1" x14ac:dyDescent="0.3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3">
      <c r="A79" s="32" t="s">
        <v>54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3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3">
      <c r="A81" s="35" t="s">
        <v>27</v>
      </c>
      <c r="B81" s="324">
        <f t="shared" ref="B81:W81" si="16">SUM(B$82:B$91)</f>
        <v>103.22988570121714</v>
      </c>
      <c r="C81" s="324">
        <f t="shared" si="16"/>
        <v>101.96020815151101</v>
      </c>
      <c r="D81" s="324">
        <f t="shared" si="16"/>
        <v>105.9157525110661</v>
      </c>
      <c r="E81" s="324">
        <f t="shared" si="16"/>
        <v>110.51549896555092</v>
      </c>
      <c r="F81" s="324">
        <f t="shared" si="16"/>
        <v>108.23895091441847</v>
      </c>
      <c r="G81" s="324">
        <f t="shared" si="16"/>
        <v>93.7921512074481</v>
      </c>
      <c r="H81" s="324">
        <f t="shared" si="16"/>
        <v>87.072392026222261</v>
      </c>
      <c r="I81" s="324">
        <f t="shared" si="16"/>
        <v>78.761382371411031</v>
      </c>
      <c r="J81" s="324">
        <f t="shared" si="16"/>
        <v>73.776272626744372</v>
      </c>
      <c r="K81" s="324">
        <f t="shared" si="16"/>
        <v>73.572826684531691</v>
      </c>
      <c r="L81" s="324">
        <f t="shared" si="16"/>
        <v>69.265196416860064</v>
      </c>
      <c r="M81" s="324">
        <f t="shared" si="16"/>
        <v>61.803524648485713</v>
      </c>
      <c r="N81" s="324">
        <f t="shared" si="16"/>
        <v>62.692661169633652</v>
      </c>
      <c r="O81" s="324">
        <f t="shared" si="16"/>
        <v>61.096521775308652</v>
      </c>
      <c r="P81" s="324">
        <f t="shared" si="16"/>
        <v>57.728719467414066</v>
      </c>
      <c r="Q81" s="324">
        <f t="shared" si="16"/>
        <v>57.269464265562767</v>
      </c>
      <c r="R81" s="324">
        <f t="shared" si="16"/>
        <v>56.553604333322589</v>
      </c>
      <c r="S81" s="324">
        <f t="shared" si="16"/>
        <v>56.254919671339707</v>
      </c>
      <c r="T81" s="324">
        <f t="shared" si="16"/>
        <v>56.061305827116108</v>
      </c>
      <c r="U81" s="324">
        <f t="shared" si="16"/>
        <v>55.61052050860873</v>
      </c>
      <c r="V81" s="324">
        <f t="shared" si="16"/>
        <v>58.373479610767852</v>
      </c>
      <c r="W81" s="324">
        <f t="shared" si="16"/>
        <v>55.716544641725633</v>
      </c>
      <c r="DA81" s="95"/>
    </row>
    <row r="82" spans="1:105" ht="12" customHeight="1" x14ac:dyDescent="0.3">
      <c r="A82" s="55" t="s">
        <v>92</v>
      </c>
      <c r="B82" s="336">
        <f>IF(B$6=0,0,B$6/TEL!B$5*1000)</f>
        <v>4.4679291660209195</v>
      </c>
      <c r="C82" s="336">
        <f>IF(C$6=0,0,C$6/TEL!C$5*1000)</f>
        <v>4.4722080517595337</v>
      </c>
      <c r="D82" s="336">
        <f>IF(D$6=0,0,D$6/TEL!D$5*1000)</f>
        <v>4.6154975100364108</v>
      </c>
      <c r="E82" s="336">
        <f>IF(E$6=0,0,E$6/TEL!E$5*1000)</f>
        <v>3.5900541358549805</v>
      </c>
      <c r="F82" s="336">
        <f>IF(F$6=0,0,F$6/TEL!F$5*1000)</f>
        <v>3.3194361817352664</v>
      </c>
      <c r="G82" s="336">
        <f>IF(G$6=0,0,G$6/TEL!G$5*1000)</f>
        <v>2.8723115116111981</v>
      </c>
      <c r="H82" s="336">
        <f>IF(H$6=0,0,H$6/TEL!H$5*1000)</f>
        <v>2.6607831534951103</v>
      </c>
      <c r="I82" s="336">
        <f>IF(I$6=0,0,I$6/TEL!I$5*1000)</f>
        <v>2.5427614032994459</v>
      </c>
      <c r="J82" s="336">
        <f>IF(J$6=0,0,J$6/TEL!J$5*1000)</f>
        <v>2.3718704438559421</v>
      </c>
      <c r="K82" s="336">
        <f>IF(K$6=0,0,K$6/TEL!K$5*1000)</f>
        <v>2.2891017191773186</v>
      </c>
      <c r="L82" s="336">
        <f>IF(L$6=0,0,L$6/TEL!L$5*1000)</f>
        <v>2.0493521543184059</v>
      </c>
      <c r="M82" s="336">
        <f>IF(M$6=0,0,M$6/TEL!M$5*1000)</f>
        <v>1.735446726770949</v>
      </c>
      <c r="N82" s="336">
        <f>IF(N$6=0,0,N$6/TEL!N$5*1000)</f>
        <v>1.7944194317026052</v>
      </c>
      <c r="O82" s="336">
        <f>IF(O$6=0,0,O$6/TEL!O$5*1000)</f>
        <v>1.8306389199571145</v>
      </c>
      <c r="P82" s="336">
        <f>IF(P$6=0,0,P$6/TEL!P$5*1000)</f>
        <v>1.988845294933441</v>
      </c>
      <c r="Q82" s="336">
        <f>IF(Q$6=0,0,Q$6/TEL!Q$5*1000)</f>
        <v>1.9311393356311333</v>
      </c>
      <c r="R82" s="336">
        <f>IF(R$6=0,0,R$6/TEL!R$5*1000)</f>
        <v>1.9288006988838429</v>
      </c>
      <c r="S82" s="336">
        <f>IF(S$6=0,0,S$6/TEL!S$5*1000)</f>
        <v>1.8073752283634725</v>
      </c>
      <c r="T82" s="336">
        <f>IF(T$6=0,0,T$6/TEL!T$5*1000)</f>
        <v>1.8017125831135468</v>
      </c>
      <c r="U82" s="336">
        <f>IF(U$6=0,0,U$6/TEL!U$5*1000)</f>
        <v>1.8681831090067638</v>
      </c>
      <c r="V82" s="336">
        <f>IF(V$6=0,0,V$6/TEL!V$5*1000)</f>
        <v>1.8973679205679308</v>
      </c>
      <c r="W82" s="336">
        <f>IF(W$6=0,0,W$6/TEL!W$5*1000)</f>
        <v>1.8375299845301412</v>
      </c>
      <c r="DA82" s="67"/>
    </row>
    <row r="83" spans="1:105" ht="12" customHeight="1" x14ac:dyDescent="0.3">
      <c r="A83" s="202" t="s">
        <v>93</v>
      </c>
      <c r="B83" s="337">
        <f>IF(B$7=0,0,B$7/TEL!B$5*1000)</f>
        <v>3.665993161863319</v>
      </c>
      <c r="C83" s="337">
        <f>IF(C$7=0,0,C$7/TEL!C$5*1000)</f>
        <v>3.6695040424693608</v>
      </c>
      <c r="D83" s="337">
        <f>IF(D$7=0,0,D$7/TEL!D$5*1000)</f>
        <v>3.7870748800298766</v>
      </c>
      <c r="E83" s="337">
        <f>IF(E$7=0,0,E$7/TEL!E$5*1000)</f>
        <v>2.9456854448040879</v>
      </c>
      <c r="F83" s="337">
        <f>IF(F$7=0,0,F$7/TEL!F$5*1000)</f>
        <v>2.7236399439879118</v>
      </c>
      <c r="G83" s="337">
        <f>IF(G$7=0,0,G$7/TEL!G$5*1000)</f>
        <v>2.3567684197835463</v>
      </c>
      <c r="H83" s="337">
        <f>IF(H$7=0,0,H$7/TEL!H$5*1000)</f>
        <v>2.1832066900472697</v>
      </c>
      <c r="I83" s="337">
        <f>IF(I$7=0,0,I$7/TEL!I$5*1000)</f>
        <v>2.0863683309123666</v>
      </c>
      <c r="J83" s="337">
        <f>IF(J$7=0,0,J$7/TEL!J$5*1000)</f>
        <v>1.9461501077792343</v>
      </c>
      <c r="K83" s="337">
        <f>IF(K$7=0,0,K$7/TEL!K$5*1000)</f>
        <v>1.8782373080429282</v>
      </c>
      <c r="L83" s="337">
        <f>IF(L$7=0,0,L$7/TEL!L$5*1000)</f>
        <v>1.6815197163638207</v>
      </c>
      <c r="M83" s="337">
        <f>IF(M$7=0,0,M$7/TEL!M$5*1000)</f>
        <v>1.4239562886325738</v>
      </c>
      <c r="N83" s="337">
        <f>IF(N$7=0,0,N$7/TEL!N$5*1000)</f>
        <v>1.4723441490893165</v>
      </c>
      <c r="O83" s="337">
        <f>IF(O$7=0,0,O$7/TEL!O$5*1000)</f>
        <v>1.502062703554556</v>
      </c>
      <c r="P83" s="337">
        <f>IF(P$7=0,0,P$7/TEL!P$5*1000)</f>
        <v>1.6318730625094904</v>
      </c>
      <c r="Q83" s="337">
        <f>IF(Q$7=0,0,Q$7/TEL!Q$5*1000)</f>
        <v>1.5845245830819552</v>
      </c>
      <c r="R83" s="337">
        <f>IF(R$7=0,0,R$7/TEL!R$5*1000)</f>
        <v>1.5826057016482808</v>
      </c>
      <c r="S83" s="337">
        <f>IF(S$7=0,0,S$7/TEL!S$5*1000)</f>
        <v>1.4829745463495165</v>
      </c>
      <c r="T83" s="337">
        <f>IF(T$7=0,0,T$7/TEL!T$5*1000)</f>
        <v>1.4783282733239362</v>
      </c>
      <c r="U83" s="337">
        <f>IF(U$7=0,0,U$7/TEL!U$5*1000)</f>
        <v>1.53286819200555</v>
      </c>
      <c r="V83" s="337">
        <f>IF(V$7=0,0,V$7/TEL!V$5*1000)</f>
        <v>1.5568147040557381</v>
      </c>
      <c r="W83" s="337">
        <f>IF(W$7=0,0,W$7/TEL!W$5*1000)</f>
        <v>1.5077169103837056</v>
      </c>
      <c r="DA83" s="174"/>
    </row>
    <row r="84" spans="1:105" ht="12" customHeight="1" x14ac:dyDescent="0.3">
      <c r="A84" s="202" t="s">
        <v>94</v>
      </c>
      <c r="B84" s="337">
        <f>IF(B$8=0,0,B$8/TEL!B$5*1000)</f>
        <v>2.6349325850892615</v>
      </c>
      <c r="C84" s="337">
        <f>IF(C$8=0,0,C$8/TEL!C$5*1000)</f>
        <v>2.6374560305248522</v>
      </c>
      <c r="D84" s="337">
        <f>IF(D$8=0,0,D$8/TEL!D$5*1000)</f>
        <v>2.7219600700214732</v>
      </c>
      <c r="E84" s="337">
        <f>IF(E$8=0,0,E$8/TEL!E$5*1000)</f>
        <v>2.1172114134529383</v>
      </c>
      <c r="F84" s="337">
        <f>IF(F$8=0,0,F$8/TEL!F$5*1000)</f>
        <v>1.9576162097413112</v>
      </c>
      <c r="G84" s="337">
        <f>IF(G$8=0,0,G$8/TEL!G$5*1000)</f>
        <v>1.6939273017194245</v>
      </c>
      <c r="H84" s="337">
        <f>IF(H$8=0,0,H$8/TEL!H$5*1000)</f>
        <v>1.5691798084714752</v>
      </c>
      <c r="I84" s="337">
        <f>IF(I$8=0,0,I$8/TEL!I$5*1000)</f>
        <v>1.499577237843263</v>
      </c>
      <c r="J84" s="337">
        <f>IF(J$8=0,0,J$8/TEL!J$5*1000)</f>
        <v>1.3987953899663248</v>
      </c>
      <c r="K84" s="337">
        <f>IF(K$8=0,0,K$8/TEL!K$5*1000)</f>
        <v>1.3499830651558546</v>
      </c>
      <c r="L84" s="337">
        <f>IF(L$8=0,0,L$8/TEL!L$5*1000)</f>
        <v>1.2085922961364963</v>
      </c>
      <c r="M84" s="337">
        <f>IF(M$8=0,0,M$8/TEL!M$5*1000)</f>
        <v>1.0234685824546625</v>
      </c>
      <c r="N84" s="337">
        <f>IF(N$8=0,0,N$8/TEL!N$5*1000)</f>
        <v>1.0582473571579463</v>
      </c>
      <c r="O84" s="337">
        <f>IF(O$8=0,0,O$8/TEL!O$5*1000)</f>
        <v>1.0796075681798374</v>
      </c>
      <c r="P84" s="337">
        <f>IF(P$8=0,0,P$8/TEL!P$5*1000)</f>
        <v>1.1729087636786966</v>
      </c>
      <c r="Q84" s="337">
        <f>IF(Q$8=0,0,Q$8/TEL!Q$5*1000)</f>
        <v>1.138877044090155</v>
      </c>
      <c r="R84" s="337">
        <f>IF(R$8=0,0,R$8/TEL!R$5*1000)</f>
        <v>1.137497848059702</v>
      </c>
      <c r="S84" s="337">
        <f>IF(S$8=0,0,S$8/TEL!S$5*1000)</f>
        <v>1.0658879551887153</v>
      </c>
      <c r="T84" s="337">
        <f>IF(T$8=0,0,T$8/TEL!T$5*1000)</f>
        <v>1.0625484464515789</v>
      </c>
      <c r="U84" s="337">
        <f>IF(U$8=0,0,U$8/TEL!U$5*1000)</f>
        <v>1.1017490130039882</v>
      </c>
      <c r="V84" s="337">
        <f>IF(V$8=0,0,V$8/TEL!V$5*1000)</f>
        <v>1.1189605685400617</v>
      </c>
      <c r="W84" s="337">
        <f>IF(W$8=0,0,W$8/TEL!W$5*1000)</f>
        <v>1.0836715293382884</v>
      </c>
      <c r="DA84" s="174"/>
    </row>
    <row r="85" spans="1:105" ht="12" customHeight="1" x14ac:dyDescent="0.3">
      <c r="A85" s="202" t="s">
        <v>95</v>
      </c>
      <c r="B85" s="337">
        <f>IF(B$9=0,0,B$9/TEL!B$5*1000)</f>
        <v>5.1553028838702941</v>
      </c>
      <c r="C85" s="337">
        <f>IF(C$9=0,0,C$9/TEL!C$5*1000)</f>
        <v>5.1602400597225389</v>
      </c>
      <c r="D85" s="337">
        <f>IF(D$9=0,0,D$9/TEL!D$5*1000)</f>
        <v>5.3255740500420155</v>
      </c>
      <c r="E85" s="337">
        <f>IF(E$9=0,0,E$9/TEL!E$5*1000)</f>
        <v>4.1423701567557476</v>
      </c>
      <c r="F85" s="337">
        <f>IF(F$9=0,0,F$9/TEL!F$5*1000)</f>
        <v>3.8301186712329982</v>
      </c>
      <c r="G85" s="337">
        <f>IF(G$9=0,0,G$9/TEL!G$5*1000)</f>
        <v>3.3142055903206122</v>
      </c>
      <c r="H85" s="337">
        <f>IF(H$9=0,0,H$9/TEL!H$5*1000)</f>
        <v>3.0701344078789732</v>
      </c>
      <c r="I85" s="337">
        <f>IF(I$9=0,0,I$9/TEL!I$5*1000)</f>
        <v>2.933955465345516</v>
      </c>
      <c r="J85" s="337">
        <f>IF(J$9=0,0,J$9/TEL!J$5*1000)</f>
        <v>2.7367735890645504</v>
      </c>
      <c r="K85" s="337">
        <f>IF(K$9=0,0,K$9/TEL!K$5*1000)</f>
        <v>2.6412712144353674</v>
      </c>
      <c r="L85" s="337">
        <f>IF(L$9=0,0,L$9/TEL!L$5*1000)</f>
        <v>2.3646371011366232</v>
      </c>
      <c r="M85" s="337">
        <f>IF(M$9=0,0,M$9/TEL!M$5*1000)</f>
        <v>2.0024385308895569</v>
      </c>
      <c r="N85" s="337">
        <f>IF(N$9=0,0,N$9/TEL!N$5*1000)</f>
        <v>2.0704839596568521</v>
      </c>
      <c r="O85" s="337">
        <f>IF(O$9=0,0,O$9/TEL!O$5*1000)</f>
        <v>2.1122756768735935</v>
      </c>
      <c r="P85" s="337">
        <f>IF(P$9=0,0,P$9/TEL!P$5*1000)</f>
        <v>2.29482149415397</v>
      </c>
      <c r="Q85" s="337">
        <f>IF(Q$9=0,0,Q$9/TEL!Q$5*1000)</f>
        <v>2.2282376949589997</v>
      </c>
      <c r="R85" s="337">
        <f>IF(R$9=0,0,R$9/TEL!R$5*1000)</f>
        <v>2.2255392679428949</v>
      </c>
      <c r="S85" s="337">
        <f>IF(S$9=0,0,S$9/TEL!S$5*1000)</f>
        <v>2.0854329558040066</v>
      </c>
      <c r="T85" s="337">
        <f>IF(T$9=0,0,T$9/TEL!T$5*1000)</f>
        <v>2.0788991343617855</v>
      </c>
      <c r="U85" s="337">
        <f>IF(U$9=0,0,U$9/TEL!U$5*1000)</f>
        <v>2.1555958950078038</v>
      </c>
      <c r="V85" s="337">
        <f>IF(V$9=0,0,V$9/TEL!V$5*1000)</f>
        <v>2.1892706775783823</v>
      </c>
      <c r="W85" s="337">
        <f>IF(W$9=0,0,W$9/TEL!W$5*1000)</f>
        <v>2.1202269052270855</v>
      </c>
      <c r="DA85" s="174"/>
    </row>
    <row r="86" spans="1:105" ht="12" customHeight="1" x14ac:dyDescent="0.3">
      <c r="A86" s="56" t="s">
        <v>96</v>
      </c>
      <c r="B86" s="338">
        <f>IF(B$10=0,0,B$10/TEL!B$5*1000)</f>
        <v>8.1017125729169646</v>
      </c>
      <c r="C86" s="338">
        <f>IF(C$10=0,0,C$10/TEL!C$5*1000)</f>
        <v>8.0588480227050638</v>
      </c>
      <c r="D86" s="338">
        <f>IF(D$10=0,0,D$10/TEL!D$5*1000)</f>
        <v>8.3267401232866405</v>
      </c>
      <c r="E86" s="338">
        <f>IF(E$10=0,0,E$10/TEL!E$5*1000)</f>
        <v>8.8886592911322904</v>
      </c>
      <c r="F86" s="338">
        <f>IF(F$10=0,0,F$10/TEL!F$5*1000)</f>
        <v>9.0009806745797629</v>
      </c>
      <c r="G86" s="338">
        <f>IF(G$10=0,0,G$10/TEL!G$5*1000)</f>
        <v>7.8254874801316054</v>
      </c>
      <c r="H86" s="338">
        <f>IF(H$10=0,0,H$10/TEL!H$5*1000)</f>
        <v>7.2743355539341943</v>
      </c>
      <c r="I86" s="338">
        <f>IF(I$10=0,0,I$10/TEL!I$5*1000)</f>
        <v>6.3631188331764976</v>
      </c>
      <c r="J86" s="338">
        <f>IF(J$10=0,0,J$10/TEL!J$5*1000)</f>
        <v>5.9557643099025119</v>
      </c>
      <c r="K86" s="338">
        <f>IF(K$10=0,0,K$10/TEL!K$5*1000)</f>
        <v>6.0532450064027827</v>
      </c>
      <c r="L86" s="338">
        <f>IF(L$10=0,0,L$10/TEL!L$5*1000)</f>
        <v>5.895146343734778</v>
      </c>
      <c r="M86" s="338">
        <f>IF(M$10=0,0,M$10/TEL!M$5*1000)</f>
        <v>5.4480396635519757</v>
      </c>
      <c r="N86" s="338">
        <f>IF(N$10=0,0,N$10/TEL!N$5*1000)</f>
        <v>5.4654141891878067</v>
      </c>
      <c r="O86" s="338">
        <f>IF(O$10=0,0,O$10/TEL!O$5*1000)</f>
        <v>5.1777356360158908</v>
      </c>
      <c r="P86" s="338">
        <f>IF(P$10=0,0,P$10/TEL!P$5*1000)</f>
        <v>4.5275421706483652</v>
      </c>
      <c r="Q86" s="338">
        <f>IF(Q$10=0,0,Q$10/TEL!Q$5*1000)</f>
        <v>4.5406967250590444</v>
      </c>
      <c r="R86" s="338">
        <f>IF(R$10=0,0,R$10/TEL!R$5*1000)</f>
        <v>4.4634988974975229</v>
      </c>
      <c r="S86" s="338">
        <f>IF(S$10=0,0,S$10/TEL!S$5*1000)</f>
        <v>4.5812036019621729</v>
      </c>
      <c r="T86" s="338">
        <f>IF(T$10=0,0,T$10/TEL!T$5*1000)</f>
        <v>4.5650307891747177</v>
      </c>
      <c r="U86" s="338">
        <f>IF(U$10=0,0,U$10/TEL!U$5*1000)</f>
        <v>4.4228932263595322</v>
      </c>
      <c r="V86" s="338">
        <f>IF(V$10=0,0,V$10/TEL!V$5*1000)</f>
        <v>4.7241270588115176</v>
      </c>
      <c r="W86" s="338">
        <f>IF(W$10=0,0,W$10/TEL!W$5*1000)</f>
        <v>4.468645554722035</v>
      </c>
      <c r="DA86" s="68"/>
    </row>
    <row r="87" spans="1:105" ht="12" customHeight="1" x14ac:dyDescent="0.3">
      <c r="A87" s="203" t="s">
        <v>2709</v>
      </c>
      <c r="B87" s="351">
        <f>IF(B$16=0,0,B$16/TEL!B$5*1000)</f>
        <v>2.5551661711233131</v>
      </c>
      <c r="C87" s="351">
        <f>IF(C$16=0,0,C$16/TEL!C$5*1000)</f>
        <v>2.4492913468700803</v>
      </c>
      <c r="D87" s="351">
        <f>IF(D$16=0,0,D$16/TEL!D$5*1000)</f>
        <v>2.5835792940211699</v>
      </c>
      <c r="E87" s="351">
        <f>IF(E$16=0,0,E$16/TEL!E$5*1000)</f>
        <v>4.123512087164154</v>
      </c>
      <c r="F87" s="351">
        <f>IF(F$16=0,0,F$16/TEL!F$5*1000)</f>
        <v>4.2462743825842608</v>
      </c>
      <c r="G87" s="351">
        <f>IF(G$16=0,0,G$16/TEL!G$5*1000)</f>
        <v>3.6822465744468227</v>
      </c>
      <c r="H87" s="351">
        <f>IF(H$16=0,0,H$16/TEL!H$5*1000)</f>
        <v>3.4244197606698208</v>
      </c>
      <c r="I87" s="351">
        <f>IF(I$16=0,0,I$16/TEL!I$5*1000)</f>
        <v>2.9552098674133656</v>
      </c>
      <c r="J87" s="351">
        <f>IF(J$16=0,0,J$16/TEL!J$5*1000)</f>
        <v>2.7803667448469831</v>
      </c>
      <c r="K87" s="351">
        <f>IF(K$16=0,0,K$16/TEL!K$5*1000)</f>
        <v>2.8532316598876482</v>
      </c>
      <c r="L87" s="351">
        <f>IF(L$16=0,0,L$16/TEL!L$5*1000)</f>
        <v>2.7946158147853315</v>
      </c>
      <c r="M87" s="351">
        <f>IF(M$16=0,0,M$16/TEL!M$5*1000)</f>
        <v>2.5878387425665852</v>
      </c>
      <c r="N87" s="351">
        <f>IF(N$16=0,0,N$16/TEL!N$5*1000)</f>
        <v>2.5900911809662013</v>
      </c>
      <c r="O87" s="351">
        <f>IF(O$16=0,0,O$16/TEL!O$5*1000)</f>
        <v>2.4396801987162839</v>
      </c>
      <c r="P87" s="351">
        <f>IF(P$16=0,0,P$16/TEL!P$5*1000)</f>
        <v>2.0300672736144829</v>
      </c>
      <c r="Q87" s="351">
        <f>IF(Q$16=0,0,Q$16/TEL!Q$5*1000)</f>
        <v>2.0591642639242593</v>
      </c>
      <c r="R87" s="351">
        <f>IF(R$16=0,0,R$16/TEL!R$5*1000)</f>
        <v>2.0094474906067341</v>
      </c>
      <c r="S87" s="351">
        <f>IF(S$16=0,0,S$16/TEL!S$5*1000)</f>
        <v>2.1182299998231255</v>
      </c>
      <c r="T87" s="351">
        <f>IF(T$16=0,0,T$16/TEL!T$5*1000)</f>
        <v>2.110218888043613</v>
      </c>
      <c r="U87" s="351">
        <f>IF(U$16=0,0,U$16/TEL!U$5*1000)</f>
        <v>2.0066123603861437</v>
      </c>
      <c r="V87" s="351">
        <f>IF(V$16=0,0,V$16/TEL!V$5*1000)</f>
        <v>2.1745763413704133</v>
      </c>
      <c r="W87" s="351">
        <f>IF(W$16=0,0,W$16/TEL!W$5*1000)</f>
        <v>2.0474672953728086</v>
      </c>
      <c r="DA87" s="175"/>
    </row>
    <row r="88" spans="1:105" ht="12" customHeight="1" x14ac:dyDescent="0.3">
      <c r="A88" s="203" t="s">
        <v>2721</v>
      </c>
      <c r="B88" s="351">
        <f>IF(B$27=0,0,B$27/TEL!B$5*1000)</f>
        <v>21.718912454548171</v>
      </c>
      <c r="C88" s="351">
        <f>IF(C$27=0,0,C$27/TEL!C$5*1000)</f>
        <v>20.818976448395681</v>
      </c>
      <c r="D88" s="351">
        <f>IF(D$27=0,0,D$27/TEL!D$5*1000)</f>
        <v>21.960423999179945</v>
      </c>
      <c r="E88" s="351">
        <f>IF(E$27=0,0,E$27/TEL!E$5*1000)</f>
        <v>35.049852740895325</v>
      </c>
      <c r="F88" s="351">
        <f>IF(F$27=0,0,F$27/TEL!F$5*1000)</f>
        <v>36.093332251966238</v>
      </c>
      <c r="G88" s="351">
        <f>IF(G$27=0,0,G$27/TEL!G$5*1000)</f>
        <v>31.299095882797985</v>
      </c>
      <c r="H88" s="351">
        <f>IF(H$27=0,0,H$27/TEL!H$5*1000)</f>
        <v>29.107567965693473</v>
      </c>
      <c r="I88" s="351">
        <f>IF(I$27=0,0,I$27/TEL!I$5*1000)</f>
        <v>25.119283873013632</v>
      </c>
      <c r="J88" s="351">
        <f>IF(J$27=0,0,J$27/TEL!J$5*1000)</f>
        <v>23.633117331199362</v>
      </c>
      <c r="K88" s="351">
        <f>IF(K$27=0,0,K$27/TEL!K$5*1000)</f>
        <v>24.252469109045013</v>
      </c>
      <c r="L88" s="351">
        <f>IF(L$27=0,0,L$27/TEL!L$5*1000)</f>
        <v>23.754234425675325</v>
      </c>
      <c r="M88" s="351">
        <f>IF(M$27=0,0,M$27/TEL!M$5*1000)</f>
        <v>21.996629311815976</v>
      </c>
      <c r="N88" s="351">
        <f>IF(N$27=0,0,N$27/TEL!N$5*1000)</f>
        <v>22.015775038212716</v>
      </c>
      <c r="O88" s="351">
        <f>IF(O$27=0,0,O$27/TEL!O$5*1000)</f>
        <v>20.737281689088412</v>
      </c>
      <c r="P88" s="351">
        <f>IF(P$27=0,0,P$27/TEL!P$5*1000)</f>
        <v>17.255571825723106</v>
      </c>
      <c r="Q88" s="351">
        <f>IF(Q$27=0,0,Q$27/TEL!Q$5*1000)</f>
        <v>17.502896243356204</v>
      </c>
      <c r="R88" s="351">
        <f>IF(R$27=0,0,R$27/TEL!R$5*1000)</f>
        <v>17.080303670157246</v>
      </c>
      <c r="S88" s="351">
        <f>IF(S$27=0,0,S$27/TEL!S$5*1000)</f>
        <v>18.004954998496576</v>
      </c>
      <c r="T88" s="351">
        <f>IF(T$27=0,0,T$27/TEL!T$5*1000)</f>
        <v>17.936860548370706</v>
      </c>
      <c r="U88" s="351">
        <f>IF(U$27=0,0,U$27/TEL!U$5*1000)</f>
        <v>17.056205063282217</v>
      </c>
      <c r="V88" s="351">
        <f>IF(V$27=0,0,V$27/TEL!V$5*1000)</f>
        <v>18.483898901648519</v>
      </c>
      <c r="W88" s="351">
        <f>IF(W$27=0,0,W$27/TEL!W$5*1000)</f>
        <v>17.403472010668878</v>
      </c>
      <c r="DA88" s="175"/>
    </row>
    <row r="89" spans="1:105" ht="12" customHeight="1" x14ac:dyDescent="0.3">
      <c r="A89" s="203" t="s">
        <v>2733</v>
      </c>
      <c r="B89" s="351">
        <f>IF(B$38=0,0,B$38/TEL!B$5*1000)</f>
        <v>16.267844655768474</v>
      </c>
      <c r="C89" s="351">
        <f>IF(C$38=0,0,C$38/TEL!C$5*1000)</f>
        <v>16.28342418845779</v>
      </c>
      <c r="D89" s="351">
        <f>IF(D$38=0,0,D$38/TEL!D$5*1000)</f>
        <v>16.805144780132576</v>
      </c>
      <c r="E89" s="351">
        <f>IF(E$38=0,0,E$38/TEL!E$5*1000)</f>
        <v>13.071479161318141</v>
      </c>
      <c r="F89" s="351">
        <f>IF(F$38=0,0,F$38/TEL!F$5*1000)</f>
        <v>12.086152251446357</v>
      </c>
      <c r="G89" s="351">
        <f>IF(G$38=0,0,G$38/TEL!G$5*1000)</f>
        <v>10.458159862789486</v>
      </c>
      <c r="H89" s="351">
        <f>IF(H$38=0,0,H$38/TEL!H$5*1000)</f>
        <v>9.6879796870847539</v>
      </c>
      <c r="I89" s="351">
        <f>IF(I$38=0,0,I$38/TEL!I$5*1000)</f>
        <v>9.2582594684236241</v>
      </c>
      <c r="J89" s="351">
        <f>IF(J$38=0,0,J$38/TEL!J$5*1000)</f>
        <v>8.636041103270351</v>
      </c>
      <c r="K89" s="351">
        <f>IF(K$38=0,0,K$38/TEL!K$5*1000)</f>
        <v>8.3346780544404933</v>
      </c>
      <c r="L89" s="351">
        <f>IF(L$38=0,0,L$38/TEL!L$5*1000)</f>
        <v>7.4617437413644536</v>
      </c>
      <c r="M89" s="351">
        <f>IF(M$38=0,0,M$38/TEL!M$5*1000)</f>
        <v>6.3188060308070453</v>
      </c>
      <c r="N89" s="351">
        <f>IF(N$38=0,0,N$38/TEL!N$5*1000)</f>
        <v>6.5335271615838417</v>
      </c>
      <c r="O89" s="351">
        <f>IF(O$38=0,0,O$38/TEL!O$5*1000)</f>
        <v>6.6654032470233426</v>
      </c>
      <c r="P89" s="351">
        <f>IF(P$38=0,0,P$38/TEL!P$5*1000)</f>
        <v>7.2414367148858645</v>
      </c>
      <c r="Q89" s="351">
        <f>IF(Q$38=0,0,Q$38/TEL!Q$5*1000)</f>
        <v>7.0313278374261756</v>
      </c>
      <c r="R89" s="351">
        <f>IF(R$38=0,0,R$38/TEL!R$5*1000)</f>
        <v>7.0228128010642425</v>
      </c>
      <c r="S89" s="351">
        <f>IF(S$38=0,0,S$38/TEL!S$5*1000)</f>
        <v>6.5806995494259768</v>
      </c>
      <c r="T89" s="351">
        <f>IF(T$38=0,0,T$38/TEL!T$5*1000)</f>
        <v>6.5600817128749664</v>
      </c>
      <c r="U89" s="351">
        <f>IF(U$38=0,0,U$38/TEL!U$5*1000)</f>
        <v>6.8021026020246218</v>
      </c>
      <c r="V89" s="351">
        <f>IF(V$38=0,0,V$38/TEL!V$5*1000)</f>
        <v>6.9083652492473355</v>
      </c>
      <c r="W89" s="351">
        <f>IF(W$38=0,0,W$38/TEL!W$5*1000)</f>
        <v>6.6904937898276913</v>
      </c>
      <c r="DA89" s="175"/>
    </row>
    <row r="90" spans="1:105" ht="12" customHeight="1" x14ac:dyDescent="0.3">
      <c r="A90" s="203" t="s">
        <v>2735</v>
      </c>
      <c r="B90" s="351">
        <f>IF(B$39=0,0,B$39/TEL!B$5*1000)</f>
        <v>32.69247661889078</v>
      </c>
      <c r="C90" s="351">
        <f>IF(C$39=0,0,C$39/TEL!C$5*1000)</f>
        <v>32.434927495618901</v>
      </c>
      <c r="D90" s="351">
        <f>IF(D$39=0,0,D$39/TEL!D$5*1000)</f>
        <v>33.622975804328867</v>
      </c>
      <c r="E90" s="351">
        <f>IF(E$39=0,0,E$39/TEL!E$5*1000)</f>
        <v>31.789990931630221</v>
      </c>
      <c r="F90" s="351">
        <f>IF(F$39=0,0,F$39/TEL!F$5*1000)</f>
        <v>30.546290318134815</v>
      </c>
      <c r="G90" s="351">
        <f>IF(G$39=0,0,G$39/TEL!G$5*1000)</f>
        <v>26.452243354965155</v>
      </c>
      <c r="H90" s="351">
        <f>IF(H$39=0,0,H$39/TEL!H$5*1000)</f>
        <v>24.539703532396199</v>
      </c>
      <c r="I90" s="351">
        <f>IF(I$39=0,0,I$39/TEL!I$5*1000)</f>
        <v>22.605455689294132</v>
      </c>
      <c r="J90" s="351">
        <f>IF(J$39=0,0,J$39/TEL!J$5*1000)</f>
        <v>21.148329399226821</v>
      </c>
      <c r="K90" s="351">
        <f>IF(K$39=0,0,K$39/TEL!K$5*1000)</f>
        <v>20.862132916277567</v>
      </c>
      <c r="L90" s="351">
        <f>IF(L$39=0,0,L$39/TEL!L$5*1000)</f>
        <v>19.317208404805029</v>
      </c>
      <c r="M90" s="351">
        <f>IF(M$39=0,0,M$39/TEL!M$5*1000)</f>
        <v>16.94816446720338</v>
      </c>
      <c r="N90" s="351">
        <f>IF(N$39=0,0,N$39/TEL!N$5*1000)</f>
        <v>17.294828765641959</v>
      </c>
      <c r="O90" s="351">
        <f>IF(O$39=0,0,O$39/TEL!O$5*1000)</f>
        <v>17.105913217401859</v>
      </c>
      <c r="P90" s="351">
        <f>IF(P$39=0,0,P$39/TEL!P$5*1000)</f>
        <v>16.928349870377392</v>
      </c>
      <c r="Q90" s="351">
        <f>IF(Q$39=0,0,Q$39/TEL!Q$5*1000)</f>
        <v>16.672398670621586</v>
      </c>
      <c r="R90" s="351">
        <f>IF(R$39=0,0,R$39/TEL!R$5*1000)</f>
        <v>16.526020750600921</v>
      </c>
      <c r="S90" s="351">
        <f>IF(S$39=0,0,S$39/TEL!S$5*1000)</f>
        <v>16.113320615287272</v>
      </c>
      <c r="T90" s="351">
        <f>IF(T$39=0,0,T$39/TEL!T$5*1000)</f>
        <v>16.060351110437026</v>
      </c>
      <c r="U90" s="351">
        <f>IF(U$39=0,0,U$39/TEL!U$5*1000)</f>
        <v>16.168225209710471</v>
      </c>
      <c r="V90" s="351">
        <f>IF(V$39=0,0,V$39/TEL!V$5*1000)</f>
        <v>16.785018424639077</v>
      </c>
      <c r="W90" s="351">
        <f>IF(W$39=0,0,W$39/TEL!W$5*1000)</f>
        <v>16.102190568225982</v>
      </c>
      <c r="DA90" s="175"/>
    </row>
    <row r="91" spans="1:105" ht="12" customHeight="1" x14ac:dyDescent="0.3">
      <c r="A91" s="41" t="s">
        <v>2759</v>
      </c>
      <c r="B91" s="339">
        <f>IF(B$59=0,0,B$59/TEL!B$5*1000)</f>
        <v>5.9696154311256411</v>
      </c>
      <c r="C91" s="339">
        <f>IF(C$59=0,0,C$59/TEL!C$5*1000)</f>
        <v>5.9753324649872148</v>
      </c>
      <c r="D91" s="339">
        <f>IF(D$59=0,0,D$59/TEL!D$5*1000)</f>
        <v>6.1667819999871352</v>
      </c>
      <c r="E91" s="339">
        <f>IF(E$59=0,0,E$59/TEL!E$5*1000)</f>
        <v>4.7966836025430366</v>
      </c>
      <c r="F91" s="339">
        <f>IF(F$59=0,0,F$59/TEL!F$5*1000)</f>
        <v>4.4351100290095422</v>
      </c>
      <c r="G91" s="339">
        <f>IF(G$59=0,0,G$59/TEL!G$5*1000)</f>
        <v>3.8377052288822555</v>
      </c>
      <c r="H91" s="339">
        <f>IF(H$59=0,0,H$59/TEL!H$5*1000)</f>
        <v>3.5550814665509827</v>
      </c>
      <c r="I91" s="339">
        <f>IF(I$59=0,0,I$59/TEL!I$5*1000)</f>
        <v>3.3973922026891841</v>
      </c>
      <c r="J91" s="339">
        <f>IF(J$59=0,0,J$59/TEL!J$5*1000)</f>
        <v>3.1690642076322848</v>
      </c>
      <c r="K91" s="339">
        <f>IF(K$59=0,0,K$59/TEL!K$5*1000)</f>
        <v>3.0584766316667187</v>
      </c>
      <c r="L91" s="339">
        <f>IF(L$59=0,0,L$59/TEL!L$5*1000)</f>
        <v>2.7381464185398081</v>
      </c>
      <c r="M91" s="339">
        <f>IF(M$59=0,0,M$59/TEL!M$5*1000)</f>
        <v>2.318736303793012</v>
      </c>
      <c r="N91" s="339">
        <f>IF(N$59=0,0,N$59/TEL!N$5*1000)</f>
        <v>2.3975299364344078</v>
      </c>
      <c r="O91" s="339">
        <f>IF(O$59=0,0,O$59/TEL!O$5*1000)</f>
        <v>2.445922918497764</v>
      </c>
      <c r="P91" s="339">
        <f>IF(P$59=0,0,P$59/TEL!P$5*1000)</f>
        <v>2.6573029968892552</v>
      </c>
      <c r="Q91" s="339">
        <f>IF(Q$59=0,0,Q$59/TEL!Q$5*1000)</f>
        <v>2.5802018674132561</v>
      </c>
      <c r="R91" s="339">
        <f>IF(R$59=0,0,R$59/TEL!R$5*1000)</f>
        <v>2.5770772068612056</v>
      </c>
      <c r="S91" s="339">
        <f>IF(S$59=0,0,S$59/TEL!S$5*1000)</f>
        <v>2.4148402206388733</v>
      </c>
      <c r="T91" s="339">
        <f>IF(T$59=0,0,T$59/TEL!T$5*1000)</f>
        <v>2.4072743409642299</v>
      </c>
      <c r="U91" s="339">
        <f>IF(U$59=0,0,U$59/TEL!U$5*1000)</f>
        <v>2.4960858378216364</v>
      </c>
      <c r="V91" s="339">
        <f>IF(V$59=0,0,V$59/TEL!V$5*1000)</f>
        <v>2.5350797643088812</v>
      </c>
      <c r="W91" s="339">
        <f>IF(W$59=0,0,W$59/TEL!W$5*1000)</f>
        <v>2.4551300934290219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Textiles and leather / useful energy demand"</f>
        <v>BE: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27</v>
      </c>
      <c r="B5" s="225">
        <v>124.735638021207</v>
      </c>
      <c r="C5" s="225">
        <v>122.1128709294004</v>
      </c>
      <c r="D5" s="225">
        <v>118.3578754628718</v>
      </c>
      <c r="E5" s="225">
        <v>168.08409341316749</v>
      </c>
      <c r="F5" s="225">
        <v>151.21070928873871</v>
      </c>
      <c r="G5" s="225">
        <v>144.9719533157801</v>
      </c>
      <c r="H5" s="225">
        <v>143.95794381063249</v>
      </c>
      <c r="I5" s="225">
        <v>135.30281031051231</v>
      </c>
      <c r="J5" s="225">
        <v>111.1910924566338</v>
      </c>
      <c r="K5" s="225">
        <v>100.37174048512099</v>
      </c>
      <c r="L5" s="225">
        <v>103.5475726455452</v>
      </c>
      <c r="M5" s="225">
        <v>104.3353504077615</v>
      </c>
      <c r="N5" s="225">
        <v>101.7836639725769</v>
      </c>
      <c r="O5" s="225">
        <v>106.3723989436188</v>
      </c>
      <c r="P5" s="225">
        <v>87.76972725174349</v>
      </c>
      <c r="Q5" s="225">
        <v>92.842857958276113</v>
      </c>
      <c r="R5" s="225">
        <v>86.475788948524198</v>
      </c>
      <c r="S5" s="225">
        <v>89.626268526476395</v>
      </c>
      <c r="T5" s="225">
        <v>91.485448512899325</v>
      </c>
      <c r="U5" s="225">
        <v>81.948169023927605</v>
      </c>
      <c r="V5" s="225">
        <v>70.42690666524291</v>
      </c>
      <c r="W5" s="225">
        <v>79.457135742342501</v>
      </c>
      <c r="DA5" s="89" t="s">
        <v>2761</v>
      </c>
    </row>
    <row r="6" spans="1:105" ht="12" customHeight="1" x14ac:dyDescent="0.3">
      <c r="A6" s="55" t="s">
        <v>92</v>
      </c>
      <c r="B6" s="261">
        <v>5.2708000336061422</v>
      </c>
      <c r="C6" s="261">
        <v>5.2220541600401447</v>
      </c>
      <c r="D6" s="261">
        <v>5.0328697698174416</v>
      </c>
      <c r="E6" s="261">
        <v>5.3884589955559479</v>
      </c>
      <c r="F6" s="261">
        <v>4.5799980212947196</v>
      </c>
      <c r="G6" s="261">
        <v>4.3774034160812842</v>
      </c>
      <c r="H6" s="261">
        <v>4.3355679046658206</v>
      </c>
      <c r="I6" s="261">
        <v>4.3044059906898884</v>
      </c>
      <c r="J6" s="261">
        <v>3.5291145864584719</v>
      </c>
      <c r="K6" s="261">
        <v>3.0839017557968051</v>
      </c>
      <c r="L6" s="261">
        <v>3.0222673998344538</v>
      </c>
      <c r="M6" s="261">
        <v>2.8875992535203818</v>
      </c>
      <c r="N6" s="261">
        <v>2.8702680381826529</v>
      </c>
      <c r="O6" s="261">
        <v>3.1397737068704759</v>
      </c>
      <c r="P6" s="261">
        <v>2.9724305667367719</v>
      </c>
      <c r="Q6" s="261">
        <v>3.0788987368555691</v>
      </c>
      <c r="R6" s="261">
        <v>2.89946126089764</v>
      </c>
      <c r="S6" s="261">
        <v>2.8339941840558791</v>
      </c>
      <c r="T6" s="261">
        <v>2.893803122041112</v>
      </c>
      <c r="U6" s="261">
        <v>2.7070152136729182</v>
      </c>
      <c r="V6" s="261">
        <v>2.2535227640395248</v>
      </c>
      <c r="W6" s="261">
        <v>2.5790244684002608</v>
      </c>
      <c r="DA6" s="67" t="s">
        <v>2762</v>
      </c>
    </row>
    <row r="7" spans="1:105" ht="12" customHeight="1" x14ac:dyDescent="0.3">
      <c r="A7" s="202" t="s">
        <v>93</v>
      </c>
      <c r="B7" s="226">
        <v>1.110929925839552</v>
      </c>
      <c r="C7" s="226">
        <v>1.1006557265983781</v>
      </c>
      <c r="D7" s="226">
        <v>1.060781210536285</v>
      </c>
      <c r="E7" s="226">
        <v>1.135728981208729</v>
      </c>
      <c r="F7" s="226">
        <v>0.96532913973234646</v>
      </c>
      <c r="G7" s="226">
        <v>0.92262814399920468</v>
      </c>
      <c r="H7" s="226">
        <v>0.91381044624973373</v>
      </c>
      <c r="I7" s="226">
        <v>0.90724242952332157</v>
      </c>
      <c r="J7" s="226">
        <v>0.74383375973594301</v>
      </c>
      <c r="K7" s="226">
        <v>0.64999596399407156</v>
      </c>
      <c r="L7" s="226">
        <v>0.63700525099758987</v>
      </c>
      <c r="M7" s="226">
        <v>0.60862115885906032</v>
      </c>
      <c r="N7" s="226">
        <v>0.60496824741353139</v>
      </c>
      <c r="O7" s="226">
        <v>0.66177213119203637</v>
      </c>
      <c r="P7" s="226">
        <v>0.6265011095116142</v>
      </c>
      <c r="Q7" s="226">
        <v>0.6489414744619465</v>
      </c>
      <c r="R7" s="226">
        <v>0.61112132181191425</v>
      </c>
      <c r="S7" s="226">
        <v>0.59732278376132775</v>
      </c>
      <c r="T7" s="226">
        <v>0.60992875223230736</v>
      </c>
      <c r="U7" s="226">
        <v>0.57055934419782484</v>
      </c>
      <c r="V7" s="226">
        <v>0.47497644782007398</v>
      </c>
      <c r="W7" s="226">
        <v>0.54358265218763302</v>
      </c>
      <c r="DA7" s="174" t="s">
        <v>2763</v>
      </c>
    </row>
    <row r="8" spans="1:105" ht="12" customHeight="1" x14ac:dyDescent="0.3">
      <c r="A8" s="202" t="s">
        <v>94</v>
      </c>
      <c r="B8" s="226">
        <v>4.3047706626061188</v>
      </c>
      <c r="C8" s="226">
        <v>4.2649589063049689</v>
      </c>
      <c r="D8" s="226">
        <v>4.1104481284987138</v>
      </c>
      <c r="E8" s="226">
        <v>4.4008651538341761</v>
      </c>
      <c r="F8" s="226">
        <v>3.7405784683837702</v>
      </c>
      <c r="G8" s="226">
        <v>3.5751152925158758</v>
      </c>
      <c r="H8" s="226">
        <v>3.5409473709388548</v>
      </c>
      <c r="I8" s="226">
        <v>3.515496795652572</v>
      </c>
      <c r="J8" s="226">
        <v>2.8823003794298319</v>
      </c>
      <c r="K8" s="226">
        <v>2.5186859148649661</v>
      </c>
      <c r="L8" s="226">
        <v>2.4683478702296782</v>
      </c>
      <c r="M8" s="226">
        <v>2.3583616287209588</v>
      </c>
      <c r="N8" s="226">
        <v>2.344206869128965</v>
      </c>
      <c r="O8" s="226">
        <v>2.564317685053743</v>
      </c>
      <c r="P8" s="226">
        <v>2.4276451048680192</v>
      </c>
      <c r="Q8" s="226">
        <v>2.5145998465213788</v>
      </c>
      <c r="R8" s="226">
        <v>2.3680495738206888</v>
      </c>
      <c r="S8" s="226">
        <v>2.314581267309701</v>
      </c>
      <c r="T8" s="226">
        <v>2.363428455584514</v>
      </c>
      <c r="U8" s="226">
        <v>2.2108749337384501</v>
      </c>
      <c r="V8" s="226">
        <v>1.840498334275698</v>
      </c>
      <c r="W8" s="226">
        <v>2.1063422628304518</v>
      </c>
      <c r="DA8" s="174" t="s">
        <v>2764</v>
      </c>
    </row>
    <row r="9" spans="1:105" ht="12" customHeight="1" x14ac:dyDescent="0.3">
      <c r="A9" s="202" t="s">
        <v>95</v>
      </c>
      <c r="B9" s="226">
        <v>6.0545535737125267</v>
      </c>
      <c r="C9" s="226">
        <v>5.9985593221528033</v>
      </c>
      <c r="D9" s="226">
        <v>5.7812437308553983</v>
      </c>
      <c r="E9" s="226">
        <v>6.1897081013004627</v>
      </c>
      <c r="F9" s="226">
        <v>5.2610311927265876</v>
      </c>
      <c r="G9" s="226">
        <v>5.0283113241698052</v>
      </c>
      <c r="H9" s="226">
        <v>4.9802549867004284</v>
      </c>
      <c r="I9" s="226">
        <v>4.9444593813988158</v>
      </c>
      <c r="J9" s="226">
        <v>4.0538842671411839</v>
      </c>
      <c r="K9" s="226">
        <v>3.5424695069987759</v>
      </c>
      <c r="L9" s="226">
        <v>3.4716702909829862</v>
      </c>
      <c r="M9" s="226">
        <v>3.3169773598657968</v>
      </c>
      <c r="N9" s="226">
        <v>3.2970690402386462</v>
      </c>
      <c r="O9" s="226">
        <v>3.6066494642892342</v>
      </c>
      <c r="P9" s="226">
        <v>3.414422857194904</v>
      </c>
      <c r="Q9" s="226">
        <v>3.5367225528330182</v>
      </c>
      <c r="R9" s="226">
        <v>3.3306032152766378</v>
      </c>
      <c r="S9" s="226">
        <v>3.2554013632758898</v>
      </c>
      <c r="T9" s="226">
        <v>3.3241037266570901</v>
      </c>
      <c r="U9" s="226">
        <v>3.1095409675073742</v>
      </c>
      <c r="V9" s="226">
        <v>2.588615431711442</v>
      </c>
      <c r="W9" s="226">
        <v>2.962518348692047</v>
      </c>
      <c r="DA9" s="174" t="s">
        <v>2765</v>
      </c>
    </row>
    <row r="10" spans="1:105" ht="12" customHeight="1" x14ac:dyDescent="0.3">
      <c r="A10" s="56" t="s">
        <v>96</v>
      </c>
      <c r="B10" s="262">
        <v>15.90682690637432</v>
      </c>
      <c r="C10" s="262">
        <v>15.706395727521659</v>
      </c>
      <c r="D10" s="262">
        <v>15.096609409741379</v>
      </c>
      <c r="E10" s="262">
        <v>19.925126348036521</v>
      </c>
      <c r="F10" s="262">
        <v>18.249779102613051</v>
      </c>
      <c r="G10" s="262">
        <v>17.52015637227845</v>
      </c>
      <c r="H10" s="262">
        <v>17.41994094840916</v>
      </c>
      <c r="I10" s="262">
        <v>16.066631806755279</v>
      </c>
      <c r="J10" s="262">
        <v>13.217099741639259</v>
      </c>
      <c r="K10" s="262">
        <v>12.05306344208905</v>
      </c>
      <c r="L10" s="262">
        <v>12.698016289221741</v>
      </c>
      <c r="M10" s="262">
        <v>13.115003672881359</v>
      </c>
      <c r="N10" s="262">
        <v>12.68218121335458</v>
      </c>
      <c r="O10" s="262">
        <v>13.002958762974171</v>
      </c>
      <c r="P10" s="262">
        <v>10.317058828456929</v>
      </c>
      <c r="Q10" s="262">
        <v>10.9633847381672</v>
      </c>
      <c r="R10" s="262">
        <v>10.207112867703</v>
      </c>
      <c r="S10" s="262">
        <v>10.729713874703849</v>
      </c>
      <c r="T10" s="262">
        <v>10.94913561718049</v>
      </c>
      <c r="U10" s="262">
        <v>9.7059637102939114</v>
      </c>
      <c r="V10" s="262">
        <v>8.4052894415503836</v>
      </c>
      <c r="W10" s="262">
        <v>9.4190413751887014</v>
      </c>
      <c r="DA10" s="68" t="s">
        <v>2766</v>
      </c>
    </row>
    <row r="11" spans="1:105" ht="12" customHeight="1" x14ac:dyDescent="0.3">
      <c r="A11" s="37" t="s">
        <v>160</v>
      </c>
      <c r="B11" s="228">
        <v>0.28319174057981061</v>
      </c>
      <c r="C11" s="228">
        <v>0.35111319602891089</v>
      </c>
      <c r="D11" s="228">
        <v>0.48267437058949048</v>
      </c>
      <c r="E11" s="228">
        <v>0.27610217930099668</v>
      </c>
      <c r="F11" s="228">
        <v>0.36887564450106408</v>
      </c>
      <c r="G11" s="228">
        <v>0.21943880931126281</v>
      </c>
      <c r="H11" s="228">
        <v>7.3307744157910096E-2</v>
      </c>
      <c r="I11" s="228">
        <v>6.9187092313611101E-2</v>
      </c>
      <c r="J11" s="228">
        <v>7.044293022287805E-2</v>
      </c>
      <c r="K11" s="228">
        <v>7.3155947992860307E-2</v>
      </c>
      <c r="L11" s="228">
        <v>7.6125195945974278E-2</v>
      </c>
      <c r="M11" s="228">
        <v>0</v>
      </c>
      <c r="N11" s="228">
        <v>7.7423858413799659E-2</v>
      </c>
      <c r="O11" s="228">
        <v>7.4336657806531425E-2</v>
      </c>
      <c r="P11" s="228">
        <v>6.2342565191706077E-2</v>
      </c>
      <c r="Q11" s="228">
        <v>6.4451648544339324E-2</v>
      </c>
      <c r="R11" s="228">
        <v>6.3237260479577104E-2</v>
      </c>
      <c r="S11" s="228">
        <v>4.8168161257753778E-2</v>
      </c>
      <c r="T11" s="228">
        <v>4.1243094392637562E-2</v>
      </c>
      <c r="U11" s="228">
        <v>3.2366312456410723E-2</v>
      </c>
      <c r="V11" s="228">
        <v>9.582210791487826E-2</v>
      </c>
      <c r="W11" s="228">
        <v>9.3975038443087008E-2</v>
      </c>
      <c r="DA11" s="69" t="s">
        <v>2767</v>
      </c>
    </row>
    <row r="12" spans="1:105" ht="12" customHeight="1" x14ac:dyDescent="0.3">
      <c r="A12" s="37" t="s">
        <v>162</v>
      </c>
      <c r="B12" s="228">
        <v>2.2058715871743901</v>
      </c>
      <c r="C12" s="228">
        <v>1.8763116847076711</v>
      </c>
      <c r="D12" s="228">
        <v>1.824226458714638</v>
      </c>
      <c r="E12" s="228">
        <v>12.528747465988801</v>
      </c>
      <c r="F12" s="228">
        <v>12.700180453169621</v>
      </c>
      <c r="G12" s="228">
        <v>12.42598319445379</v>
      </c>
      <c r="H12" s="228">
        <v>12.5463726540082</v>
      </c>
      <c r="I12" s="228">
        <v>10.43775390787018</v>
      </c>
      <c r="J12" s="228">
        <v>8.5688718122028611</v>
      </c>
      <c r="K12" s="228">
        <v>8.3203142955027509</v>
      </c>
      <c r="L12" s="228">
        <v>9.5019441504240252</v>
      </c>
      <c r="M12" s="228">
        <v>10.54054432306863</v>
      </c>
      <c r="N12" s="228">
        <v>9.9121983560448328</v>
      </c>
      <c r="O12" s="228">
        <v>9.5940560544637226</v>
      </c>
      <c r="P12" s="228">
        <v>5.6543944512362589</v>
      </c>
      <c r="Q12" s="228">
        <v>6.3686128615928403</v>
      </c>
      <c r="R12" s="228">
        <v>5.7254216062018513</v>
      </c>
      <c r="S12" s="228">
        <v>6.9663622947572224</v>
      </c>
      <c r="T12" s="228">
        <v>7.1279133915704076</v>
      </c>
      <c r="U12" s="228">
        <v>5.6936473838744037</v>
      </c>
      <c r="V12" s="228">
        <v>5.2565138072412134</v>
      </c>
      <c r="W12" s="228">
        <v>5.769487125942403</v>
      </c>
      <c r="DA12" s="69" t="s">
        <v>2768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2769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2.7216155739558809E-2</v>
      </c>
      <c r="M14" s="228">
        <v>3.0717712173212591E-2</v>
      </c>
      <c r="N14" s="228">
        <v>4.1677245776872561E-2</v>
      </c>
      <c r="O14" s="228">
        <v>5.6783906958938757E-2</v>
      </c>
      <c r="P14" s="228">
        <v>7.6138659816977053E-2</v>
      </c>
      <c r="Q14" s="228">
        <v>0.1072392253768458</v>
      </c>
      <c r="R14" s="228">
        <v>0.12939147561497841</v>
      </c>
      <c r="S14" s="228">
        <v>0.1420212805395587</v>
      </c>
      <c r="T14" s="228">
        <v>0.1333253283510363</v>
      </c>
      <c r="U14" s="228">
        <v>0.13395719689021959</v>
      </c>
      <c r="V14" s="228">
        <v>0.1206716702024339</v>
      </c>
      <c r="W14" s="228">
        <v>7.2435399164645822E-2</v>
      </c>
      <c r="DA14" s="69" t="s">
        <v>2770</v>
      </c>
    </row>
    <row r="15" spans="1:105" ht="12" customHeight="1" x14ac:dyDescent="0.3">
      <c r="A15" s="37" t="s">
        <v>38</v>
      </c>
      <c r="B15" s="228">
        <v>13.41776357862012</v>
      </c>
      <c r="C15" s="228">
        <v>13.47897084678508</v>
      </c>
      <c r="D15" s="228">
        <v>12.789708580437249</v>
      </c>
      <c r="E15" s="228">
        <v>7.1202767027467271</v>
      </c>
      <c r="F15" s="228">
        <v>5.1807230049423723</v>
      </c>
      <c r="G15" s="228">
        <v>4.8747343685133986</v>
      </c>
      <c r="H15" s="228">
        <v>4.8002605502430491</v>
      </c>
      <c r="I15" s="228">
        <v>5.5596908065714876</v>
      </c>
      <c r="J15" s="228">
        <v>4.577784999213522</v>
      </c>
      <c r="K15" s="228">
        <v>3.6595931985934418</v>
      </c>
      <c r="L15" s="228">
        <v>3.0927307871121812</v>
      </c>
      <c r="M15" s="228">
        <v>2.5437416376395161</v>
      </c>
      <c r="N15" s="228">
        <v>2.6508817531190778</v>
      </c>
      <c r="O15" s="228">
        <v>3.2777821437449721</v>
      </c>
      <c r="P15" s="228">
        <v>4.5241831522119851</v>
      </c>
      <c r="Q15" s="228">
        <v>4.4230810026531762</v>
      </c>
      <c r="R15" s="228">
        <v>4.2890625254065906</v>
      </c>
      <c r="S15" s="228">
        <v>3.5731621381493142</v>
      </c>
      <c r="T15" s="228">
        <v>3.6466538028664099</v>
      </c>
      <c r="U15" s="228">
        <v>3.845992817072879</v>
      </c>
      <c r="V15" s="228">
        <v>2.9322818561918589</v>
      </c>
      <c r="W15" s="228">
        <v>3.4831438116385649</v>
      </c>
      <c r="DA15" s="69" t="s">
        <v>2771</v>
      </c>
    </row>
    <row r="16" spans="1:105" ht="12" customHeight="1" x14ac:dyDescent="0.3">
      <c r="A16" s="57" t="s">
        <v>2709</v>
      </c>
      <c r="B16" s="263">
        <v>3.3332649569892849</v>
      </c>
      <c r="C16" s="263">
        <v>3.1670993708035011</v>
      </c>
      <c r="D16" s="263">
        <v>3.1208380798163762</v>
      </c>
      <c r="E16" s="263">
        <v>6.9432751918719324</v>
      </c>
      <c r="F16" s="263">
        <v>6.5760022024876994</v>
      </c>
      <c r="G16" s="263">
        <v>6.3208519161743197</v>
      </c>
      <c r="H16" s="263">
        <v>6.289440752612955</v>
      </c>
      <c r="I16" s="263">
        <v>5.63157402717425</v>
      </c>
      <c r="J16" s="263">
        <v>4.6379282263161636</v>
      </c>
      <c r="K16" s="263">
        <v>4.3121923614359234</v>
      </c>
      <c r="L16" s="263">
        <v>4.6377781264065563</v>
      </c>
      <c r="M16" s="263">
        <v>4.8545616889118506</v>
      </c>
      <c r="N16" s="263">
        <v>4.6750997798560654</v>
      </c>
      <c r="O16" s="263">
        <v>4.7208836987237701</v>
      </c>
      <c r="P16" s="263">
        <v>3.4208478380697298</v>
      </c>
      <c r="Q16" s="263">
        <v>3.7016490240763771</v>
      </c>
      <c r="R16" s="263">
        <v>3.405553304729549</v>
      </c>
      <c r="S16" s="263">
        <v>3.745421427034112</v>
      </c>
      <c r="T16" s="263">
        <v>3.821841481386024</v>
      </c>
      <c r="U16" s="263">
        <v>3.278601491813006</v>
      </c>
      <c r="V16" s="263">
        <v>2.9097335616570161</v>
      </c>
      <c r="W16" s="263">
        <v>3.2396482963978879</v>
      </c>
      <c r="DA16" s="70" t="s">
        <v>2772</v>
      </c>
    </row>
    <row r="17" spans="1:105" ht="12" customHeight="1" x14ac:dyDescent="0.3">
      <c r="A17" s="46" t="s">
        <v>30</v>
      </c>
      <c r="B17" s="231">
        <v>0.1293097537710412</v>
      </c>
      <c r="C17" s="231">
        <v>2.5861315419147071E-2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0.1110086632169293</v>
      </c>
      <c r="K17" s="231">
        <v>8.8787809288040656E-2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2773</v>
      </c>
    </row>
    <row r="18" spans="1:105" ht="12" customHeight="1" x14ac:dyDescent="0.3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2774</v>
      </c>
    </row>
    <row r="19" spans="1:105" ht="12" customHeight="1" x14ac:dyDescent="0.3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4.7535908969577106E-3</v>
      </c>
      <c r="V19" s="231">
        <v>4.8878115354488499E-3</v>
      </c>
      <c r="W19" s="231">
        <v>4.8916584246909162E-3</v>
      </c>
      <c r="DA19" s="73" t="s">
        <v>2775</v>
      </c>
    </row>
    <row r="20" spans="1:105" ht="12" customHeight="1" x14ac:dyDescent="0.3">
      <c r="A20" s="46" t="s">
        <v>160</v>
      </c>
      <c r="B20" s="231">
        <v>0.36653866410969949</v>
      </c>
      <c r="C20" s="231">
        <v>0.49056649221590137</v>
      </c>
      <c r="D20" s="231">
        <v>0.65307356653571791</v>
      </c>
      <c r="E20" s="231">
        <v>0.15241667549216151</v>
      </c>
      <c r="F20" s="231">
        <v>0.18876534563783171</v>
      </c>
      <c r="G20" s="231">
        <v>0.1133776812120206</v>
      </c>
      <c r="H20" s="231">
        <v>3.7779605067303462E-2</v>
      </c>
      <c r="I20" s="231">
        <v>3.8066918182933222E-2</v>
      </c>
      <c r="J20" s="231">
        <v>3.7968369368916573E-2</v>
      </c>
      <c r="K20" s="231">
        <v>3.7771558486169428E-2</v>
      </c>
      <c r="L20" s="231">
        <v>3.756510457343832E-2</v>
      </c>
      <c r="M20" s="231">
        <v>0</v>
      </c>
      <c r="N20" s="231">
        <v>3.7468585349419298E-2</v>
      </c>
      <c r="O20" s="231">
        <v>3.7702581040522959E-2</v>
      </c>
      <c r="P20" s="231">
        <v>3.8509279861136288E-2</v>
      </c>
      <c r="Q20" s="231">
        <v>3.8372617934300218E-2</v>
      </c>
      <c r="R20" s="231">
        <v>3.8452339702866288E-2</v>
      </c>
      <c r="S20" s="231">
        <v>2.6651840116573691E-2</v>
      </c>
      <c r="T20" s="231">
        <v>2.285669827816765E-2</v>
      </c>
      <c r="U20" s="231">
        <v>1.9181583565354338E-2</v>
      </c>
      <c r="V20" s="231">
        <v>5.3908997238510697E-2</v>
      </c>
      <c r="W20" s="231">
        <v>5.4080333406464787E-2</v>
      </c>
      <c r="DA20" s="73" t="s">
        <v>2776</v>
      </c>
    </row>
    <row r="21" spans="1:105" ht="12" customHeight="1" x14ac:dyDescent="0.3">
      <c r="A21" s="46" t="s">
        <v>70</v>
      </c>
      <c r="B21" s="231">
        <v>0.1092698123862252</v>
      </c>
      <c r="C21" s="231">
        <v>0.14569308318187629</v>
      </c>
      <c r="D21" s="231">
        <v>0.10926981238628081</v>
      </c>
      <c r="E21" s="231">
        <v>0.1821196321022803</v>
      </c>
      <c r="F21" s="231">
        <v>0.1456156502484062</v>
      </c>
      <c r="G21" s="231">
        <v>3.6399920961174323E-2</v>
      </c>
      <c r="H21" s="231">
        <v>3.6399456840620188E-2</v>
      </c>
      <c r="I21" s="231">
        <v>7.2798605282072812E-2</v>
      </c>
      <c r="J21" s="231">
        <v>3.6388821083329068E-2</v>
      </c>
      <c r="K21" s="231">
        <v>3.6381506160261028E-2</v>
      </c>
      <c r="L21" s="231">
        <v>7.2764157924078685E-2</v>
      </c>
      <c r="M21" s="231">
        <v>3.6384292397348188E-2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2777</v>
      </c>
    </row>
    <row r="22" spans="1:105" ht="12" customHeight="1" x14ac:dyDescent="0.3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2778</v>
      </c>
    </row>
    <row r="23" spans="1:105" ht="12" customHeight="1" x14ac:dyDescent="0.3">
      <c r="A23" s="46" t="s">
        <v>162</v>
      </c>
      <c r="B23" s="231">
        <v>2.7281467267223189</v>
      </c>
      <c r="C23" s="231">
        <v>2.5049784799865762</v>
      </c>
      <c r="D23" s="231">
        <v>2.358494700894378</v>
      </c>
      <c r="E23" s="231">
        <v>6.608738884277491</v>
      </c>
      <c r="F23" s="231">
        <v>6.2101267668204088</v>
      </c>
      <c r="G23" s="231">
        <v>6.134697912132359</v>
      </c>
      <c r="H23" s="231">
        <v>6.1783716416403109</v>
      </c>
      <c r="I23" s="231">
        <v>5.4875435536782113</v>
      </c>
      <c r="J23" s="231">
        <v>4.4132290288122249</v>
      </c>
      <c r="K23" s="231">
        <v>4.1049066129169658</v>
      </c>
      <c r="L23" s="231">
        <v>4.4804015572306017</v>
      </c>
      <c r="M23" s="231">
        <v>4.7715187958220699</v>
      </c>
      <c r="N23" s="231">
        <v>4.5836427095042769</v>
      </c>
      <c r="O23" s="231">
        <v>4.6496320891183984</v>
      </c>
      <c r="P23" s="231">
        <v>3.337452690783139</v>
      </c>
      <c r="Q23" s="231">
        <v>3.6231017960325942</v>
      </c>
      <c r="R23" s="231">
        <v>3.326637531119303</v>
      </c>
      <c r="S23" s="231">
        <v>3.6831675470432721</v>
      </c>
      <c r="T23" s="231">
        <v>3.7746175497677701</v>
      </c>
      <c r="U23" s="231">
        <v>3.2242602588688651</v>
      </c>
      <c r="V23" s="231">
        <v>2.8258013624751221</v>
      </c>
      <c r="W23" s="231">
        <v>3.172578263189016</v>
      </c>
      <c r="DA23" s="73" t="s">
        <v>2779</v>
      </c>
    </row>
    <row r="24" spans="1:105" ht="12" customHeight="1" x14ac:dyDescent="0.3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2780</v>
      </c>
    </row>
    <row r="25" spans="1:105" ht="12" customHeight="1" x14ac:dyDescent="0.3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1.0564054340719499E-2</v>
      </c>
      <c r="Q25" s="231">
        <v>1.0355308030583569E-2</v>
      </c>
      <c r="R25" s="231">
        <v>1.076907303829136E-2</v>
      </c>
      <c r="S25" s="231">
        <v>1.066469988315737E-2</v>
      </c>
      <c r="T25" s="231">
        <v>1.035530803055282E-2</v>
      </c>
      <c r="U25" s="231">
        <v>1.0355308030581271E-2</v>
      </c>
      <c r="V25" s="231">
        <v>1.0355308030560751E-2</v>
      </c>
      <c r="W25" s="231">
        <v>0</v>
      </c>
      <c r="DA25" s="73" t="s">
        <v>2781</v>
      </c>
    </row>
    <row r="26" spans="1:105" ht="12" customHeight="1" x14ac:dyDescent="0.3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3.1494439781052028E-2</v>
      </c>
      <c r="G26" s="231">
        <v>3.6376401868765472E-2</v>
      </c>
      <c r="H26" s="231">
        <v>3.6890049064721077E-2</v>
      </c>
      <c r="I26" s="231">
        <v>3.316495003103296E-2</v>
      </c>
      <c r="J26" s="231">
        <v>3.9333343834764598E-2</v>
      </c>
      <c r="K26" s="231">
        <v>4.4344874584485112E-2</v>
      </c>
      <c r="L26" s="231">
        <v>4.7047306678437317E-2</v>
      </c>
      <c r="M26" s="231">
        <v>4.6658600692432613E-2</v>
      </c>
      <c r="N26" s="231">
        <v>5.3988485002368122E-2</v>
      </c>
      <c r="O26" s="231">
        <v>3.3549028564850203E-2</v>
      </c>
      <c r="P26" s="231">
        <v>3.4321813084734622E-2</v>
      </c>
      <c r="Q26" s="231">
        <v>2.9819302078899629E-2</v>
      </c>
      <c r="R26" s="231">
        <v>2.9694360869089172E-2</v>
      </c>
      <c r="S26" s="231">
        <v>2.4937339991109621E-2</v>
      </c>
      <c r="T26" s="231">
        <v>1.401192530953445E-2</v>
      </c>
      <c r="U26" s="231">
        <v>2.0050750451248201E-2</v>
      </c>
      <c r="V26" s="231">
        <v>1.4780082377373599E-2</v>
      </c>
      <c r="W26" s="231">
        <v>8.0980413777169344E-3</v>
      </c>
      <c r="DA26" s="73" t="s">
        <v>2782</v>
      </c>
    </row>
    <row r="27" spans="1:105" ht="12" customHeight="1" x14ac:dyDescent="0.3">
      <c r="A27" s="57" t="s">
        <v>2721</v>
      </c>
      <c r="B27" s="263">
        <v>25.06358842659251</v>
      </c>
      <c r="C27" s="263">
        <v>23.814151038157089</v>
      </c>
      <c r="D27" s="263">
        <v>23.466301715542372</v>
      </c>
      <c r="E27" s="263">
        <v>52.208088461960102</v>
      </c>
      <c r="F27" s="263">
        <v>49.446478099474817</v>
      </c>
      <c r="G27" s="263">
        <v>47.527944215849203</v>
      </c>
      <c r="H27" s="263">
        <v>47.291756428301262</v>
      </c>
      <c r="I27" s="263">
        <v>42.345104704329479</v>
      </c>
      <c r="J27" s="263">
        <v>34.873652624800393</v>
      </c>
      <c r="K27" s="263">
        <v>32.424369486950873</v>
      </c>
      <c r="L27" s="263">
        <v>34.872523988941587</v>
      </c>
      <c r="M27" s="263">
        <v>36.502569622394873</v>
      </c>
      <c r="N27" s="263">
        <v>35.153154113917722</v>
      </c>
      <c r="O27" s="263">
        <v>35.49741396540373</v>
      </c>
      <c r="P27" s="263">
        <v>25.72214432087047</v>
      </c>
      <c r="Q27" s="263">
        <v>27.83355323872814</v>
      </c>
      <c r="R27" s="263">
        <v>25.60714119517796</v>
      </c>
      <c r="S27" s="263">
        <v>28.16268803789113</v>
      </c>
      <c r="T27" s="263">
        <v>28.737308061960281</v>
      </c>
      <c r="U27" s="263">
        <v>24.652561217286259</v>
      </c>
      <c r="V27" s="263">
        <v>21.878958127074881</v>
      </c>
      <c r="W27" s="263">
        <v>24.359663151761051</v>
      </c>
      <c r="DA27" s="70" t="s">
        <v>2783</v>
      </c>
    </row>
    <row r="28" spans="1:105" ht="12" customHeight="1" x14ac:dyDescent="0.3">
      <c r="A28" s="46" t="s">
        <v>30</v>
      </c>
      <c r="B28" s="231">
        <v>0.97230987931686774</v>
      </c>
      <c r="C28" s="231">
        <v>0.19445719863243269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0.83469975611191105</v>
      </c>
      <c r="K28" s="231">
        <v>0.66761602753122873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2784</v>
      </c>
    </row>
    <row r="29" spans="1:105" ht="12" customHeight="1" x14ac:dyDescent="0.3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2785</v>
      </c>
    </row>
    <row r="30" spans="1:105" ht="12" customHeight="1" x14ac:dyDescent="0.3">
      <c r="A30" s="46" t="s">
        <v>33</v>
      </c>
      <c r="B30" s="231">
        <v>0</v>
      </c>
      <c r="C30" s="231">
        <v>0</v>
      </c>
      <c r="D30" s="231">
        <v>0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</v>
      </c>
      <c r="T30" s="231">
        <v>0</v>
      </c>
      <c r="U30" s="231">
        <v>3.5743346936739709E-2</v>
      </c>
      <c r="V30" s="231">
        <v>3.6752582891548077E-2</v>
      </c>
      <c r="W30" s="231">
        <v>3.678150853950285E-2</v>
      </c>
      <c r="DA30" s="73" t="s">
        <v>2786</v>
      </c>
    </row>
    <row r="31" spans="1:105" ht="12" customHeight="1" x14ac:dyDescent="0.3">
      <c r="A31" s="46" t="s">
        <v>160</v>
      </c>
      <c r="B31" s="231">
        <v>2.7560888012863929</v>
      </c>
      <c r="C31" s="231">
        <v>3.6886826626234108</v>
      </c>
      <c r="D31" s="231">
        <v>4.9106108560666479</v>
      </c>
      <c r="E31" s="231">
        <v>1.1460561561045219</v>
      </c>
      <c r="F31" s="231">
        <v>1.4193701950844659</v>
      </c>
      <c r="G31" s="231">
        <v>0.85251294911346265</v>
      </c>
      <c r="H31" s="231">
        <v>0.2840735688714548</v>
      </c>
      <c r="I31" s="231">
        <v>0.28623394249090178</v>
      </c>
      <c r="J31" s="231">
        <v>0.28549293121627661</v>
      </c>
      <c r="K31" s="231">
        <v>0.28401306477100469</v>
      </c>
      <c r="L31" s="231">
        <v>0.28246069015796887</v>
      </c>
      <c r="M31" s="231">
        <v>0</v>
      </c>
      <c r="N31" s="231">
        <v>0.2817349398389028</v>
      </c>
      <c r="O31" s="231">
        <v>0.28349440743931692</v>
      </c>
      <c r="P31" s="231">
        <v>0.28956016203277479</v>
      </c>
      <c r="Q31" s="231">
        <v>0.28853256946752659</v>
      </c>
      <c r="R31" s="231">
        <v>0.28913201584270609</v>
      </c>
      <c r="S31" s="231">
        <v>0.20040133626115991</v>
      </c>
      <c r="T31" s="231">
        <v>0.17186478897622209</v>
      </c>
      <c r="U31" s="231">
        <v>0.1442307533471836</v>
      </c>
      <c r="V31" s="231">
        <v>0.40535419077418622</v>
      </c>
      <c r="W31" s="231">
        <v>0.40664250696014892</v>
      </c>
      <c r="DA31" s="73" t="s">
        <v>2787</v>
      </c>
    </row>
    <row r="32" spans="1:105" ht="12" customHeight="1" x14ac:dyDescent="0.3">
      <c r="A32" s="46" t="s">
        <v>70</v>
      </c>
      <c r="B32" s="231">
        <v>0.82162493544257786</v>
      </c>
      <c r="C32" s="231">
        <v>1.095499913925263</v>
      </c>
      <c r="D32" s="231">
        <v>0.82162493544299631</v>
      </c>
      <c r="E32" s="231">
        <v>1.369399541384454</v>
      </c>
      <c r="F32" s="231">
        <v>1.0949176778293619</v>
      </c>
      <c r="G32" s="231">
        <v>0.27369940568882978</v>
      </c>
      <c r="H32" s="231">
        <v>0.27369591585927872</v>
      </c>
      <c r="I32" s="231">
        <v>0.54738951279404757</v>
      </c>
      <c r="J32" s="231">
        <v>0.2736159431458014</v>
      </c>
      <c r="K32" s="231">
        <v>0.27356094055119362</v>
      </c>
      <c r="L32" s="231">
        <v>0.5471304951598992</v>
      </c>
      <c r="M32" s="231">
        <v>0.27358189091082957</v>
      </c>
      <c r="N32" s="231">
        <v>0</v>
      </c>
      <c r="O32" s="231">
        <v>0</v>
      </c>
      <c r="P32" s="231">
        <v>0</v>
      </c>
      <c r="Q32" s="231">
        <v>0</v>
      </c>
      <c r="R32" s="231">
        <v>0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2788</v>
      </c>
    </row>
    <row r="33" spans="1:105" ht="12" customHeight="1" x14ac:dyDescent="0.3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2789</v>
      </c>
    </row>
    <row r="34" spans="1:105" ht="12" customHeight="1" x14ac:dyDescent="0.3">
      <c r="A34" s="46" t="s">
        <v>162</v>
      </c>
      <c r="B34" s="231">
        <v>20.513564810546679</v>
      </c>
      <c r="C34" s="231">
        <v>18.835511262975981</v>
      </c>
      <c r="D34" s="231">
        <v>17.734065924032731</v>
      </c>
      <c r="E34" s="231">
        <v>49.692632764471128</v>
      </c>
      <c r="F34" s="231">
        <v>46.695376265899611</v>
      </c>
      <c r="G34" s="231">
        <v>46.128209300841377</v>
      </c>
      <c r="H34" s="231">
        <v>46.456602151564638</v>
      </c>
      <c r="I34" s="231">
        <v>41.262106336311177</v>
      </c>
      <c r="J34" s="231">
        <v>33.184087505107307</v>
      </c>
      <c r="K34" s="231">
        <v>30.865740108664109</v>
      </c>
      <c r="L34" s="231">
        <v>33.689173247637783</v>
      </c>
      <c r="M34" s="231">
        <v>35.878150945508253</v>
      </c>
      <c r="N34" s="231">
        <v>34.465467296464858</v>
      </c>
      <c r="O34" s="231">
        <v>34.961656670101803</v>
      </c>
      <c r="P34" s="231">
        <v>25.0950769633886</v>
      </c>
      <c r="Q34" s="231">
        <v>27.242938504783542</v>
      </c>
      <c r="R34" s="231">
        <v>25.013755282070139</v>
      </c>
      <c r="S34" s="231">
        <v>27.694586747959999</v>
      </c>
      <c r="T34" s="231">
        <v>28.382220422292249</v>
      </c>
      <c r="U34" s="231">
        <v>24.24395694649473</v>
      </c>
      <c r="V34" s="231">
        <v>21.247852552457179</v>
      </c>
      <c r="W34" s="231">
        <v>23.855348094363571</v>
      </c>
      <c r="DA34" s="73" t="s">
        <v>2790</v>
      </c>
    </row>
    <row r="35" spans="1:105" ht="12" customHeight="1" x14ac:dyDescent="0.3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2791</v>
      </c>
    </row>
    <row r="36" spans="1:105" ht="12" customHeight="1" x14ac:dyDescent="0.3">
      <c r="A36" s="46" t="s">
        <v>73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7.9433562446563924E-2</v>
      </c>
      <c r="Q36" s="231">
        <v>7.7863950768426435E-2</v>
      </c>
      <c r="R36" s="231">
        <v>8.0975145345613911E-2</v>
      </c>
      <c r="S36" s="231">
        <v>8.0190339506048675E-2</v>
      </c>
      <c r="T36" s="231">
        <v>7.7863950768195273E-2</v>
      </c>
      <c r="U36" s="231">
        <v>7.7863950768409185E-2</v>
      </c>
      <c r="V36" s="231">
        <v>7.786395076825485E-2</v>
      </c>
      <c r="W36" s="231">
        <v>0</v>
      </c>
      <c r="DA36" s="73" t="s">
        <v>2792</v>
      </c>
    </row>
    <row r="37" spans="1:105" ht="12" customHeight="1" x14ac:dyDescent="0.3">
      <c r="A37" s="46" t="s">
        <v>79</v>
      </c>
      <c r="B37" s="231">
        <v>0</v>
      </c>
      <c r="C37" s="231">
        <v>0</v>
      </c>
      <c r="D37" s="231">
        <v>0</v>
      </c>
      <c r="E37" s="231">
        <v>0</v>
      </c>
      <c r="F37" s="231">
        <v>0.236813960661372</v>
      </c>
      <c r="G37" s="231">
        <v>0.2735225602055249</v>
      </c>
      <c r="H37" s="231">
        <v>0.27738479200588351</v>
      </c>
      <c r="I37" s="231">
        <v>0.24937491273334411</v>
      </c>
      <c r="J37" s="231">
        <v>0.29575648921909531</v>
      </c>
      <c r="K37" s="231">
        <v>0.33343934543333992</v>
      </c>
      <c r="L37" s="231">
        <v>0.35375955598594222</v>
      </c>
      <c r="M37" s="231">
        <v>0.35083678597579121</v>
      </c>
      <c r="N37" s="231">
        <v>0.40595187761396051</v>
      </c>
      <c r="O37" s="231">
        <v>0.25226288786262357</v>
      </c>
      <c r="P37" s="231">
        <v>0.25807363300252367</v>
      </c>
      <c r="Q37" s="231">
        <v>0.22421821370864911</v>
      </c>
      <c r="R37" s="231">
        <v>0.22327875191949739</v>
      </c>
      <c r="S37" s="231">
        <v>0.18750961416392051</v>
      </c>
      <c r="T37" s="231">
        <v>0.1053588999236148</v>
      </c>
      <c r="U37" s="231">
        <v>0.15076621973919321</v>
      </c>
      <c r="V37" s="231">
        <v>0.111134850183713</v>
      </c>
      <c r="W37" s="231">
        <v>6.089104189783312E-2</v>
      </c>
      <c r="DA37" s="73" t="s">
        <v>2793</v>
      </c>
    </row>
    <row r="38" spans="1:105" ht="12" customHeight="1" x14ac:dyDescent="0.3">
      <c r="A38" s="57" t="s">
        <v>2733</v>
      </c>
      <c r="B38" s="263">
        <v>23.45302570616477</v>
      </c>
      <c r="C38" s="263">
        <v>23.236125383913201</v>
      </c>
      <c r="D38" s="263">
        <v>22.39432786953045</v>
      </c>
      <c r="E38" s="263">
        <v>23.97656267238915</v>
      </c>
      <c r="F38" s="263">
        <v>20.379223389759019</v>
      </c>
      <c r="G38" s="263">
        <v>19.47775559479313</v>
      </c>
      <c r="H38" s="263">
        <v>19.291603716823641</v>
      </c>
      <c r="I38" s="263">
        <v>19.152945227624461</v>
      </c>
      <c r="J38" s="263">
        <v>15.703197728710579</v>
      </c>
      <c r="K38" s="263">
        <v>13.72217247720268</v>
      </c>
      <c r="L38" s="263">
        <v>13.44792338303264</v>
      </c>
      <c r="M38" s="263">
        <v>12.84870211165676</v>
      </c>
      <c r="N38" s="263">
        <v>12.77158489297207</v>
      </c>
      <c r="O38" s="263">
        <v>13.97078109381299</v>
      </c>
      <c r="P38" s="263">
        <v>13.22616871195776</v>
      </c>
      <c r="Q38" s="263">
        <v>13.699910973998399</v>
      </c>
      <c r="R38" s="263">
        <v>12.90148346594296</v>
      </c>
      <c r="S38" s="263">
        <v>12.61018024322769</v>
      </c>
      <c r="T38" s="263">
        <v>12.876306931981309</v>
      </c>
      <c r="U38" s="263">
        <v>12.045172836847961</v>
      </c>
      <c r="V38" s="263">
        <v>10.027306476714619</v>
      </c>
      <c r="W38" s="263">
        <v>11.475663422737821</v>
      </c>
      <c r="DA38" s="70" t="s">
        <v>2794</v>
      </c>
    </row>
    <row r="39" spans="1:105" ht="12" customHeight="1" x14ac:dyDescent="0.3">
      <c r="A39" s="57" t="s">
        <v>2735</v>
      </c>
      <c r="B39" s="263">
        <f t="shared" ref="B39:W39" si="0">B40+B46+B57+B58</f>
        <v>33.429233528027282</v>
      </c>
      <c r="C39" s="263">
        <f t="shared" si="0"/>
        <v>32.857195291952209</v>
      </c>
      <c r="D39" s="263">
        <f t="shared" si="0"/>
        <v>31.793161654069301</v>
      </c>
      <c r="E39" s="263">
        <f t="shared" si="0"/>
        <v>40.955647269222894</v>
      </c>
      <c r="F39" s="263">
        <f t="shared" si="0"/>
        <v>36.096000450743411</v>
      </c>
      <c r="G39" s="263">
        <f t="shared" si="0"/>
        <v>34.567202795906525</v>
      </c>
      <c r="H39" s="263">
        <f t="shared" si="0"/>
        <v>34.29407873510543</v>
      </c>
      <c r="I39" s="263">
        <f t="shared" si="0"/>
        <v>32.874661351305051</v>
      </c>
      <c r="J39" s="263">
        <f t="shared" si="0"/>
        <v>26.991288214477901</v>
      </c>
      <c r="K39" s="263">
        <f t="shared" si="0"/>
        <v>24.08120778526613</v>
      </c>
      <c r="L39" s="263">
        <f t="shared" si="0"/>
        <v>24.387975467907836</v>
      </c>
      <c r="M39" s="263">
        <f t="shared" si="0"/>
        <v>24.112849168492112</v>
      </c>
      <c r="N39" s="263">
        <f t="shared" si="0"/>
        <v>23.677414923001407</v>
      </c>
      <c r="O39" s="263">
        <f t="shared" si="0"/>
        <v>25.151993115359293</v>
      </c>
      <c r="P39" s="263">
        <f t="shared" si="0"/>
        <v>21.802820900688673</v>
      </c>
      <c r="Q39" s="263">
        <f t="shared" si="0"/>
        <v>22.887978315698625</v>
      </c>
      <c r="R39" s="263">
        <f t="shared" si="0"/>
        <v>21.399835053825342</v>
      </c>
      <c r="S39" s="263">
        <f t="shared" si="0"/>
        <v>21.71610584985627</v>
      </c>
      <c r="T39" s="263">
        <f t="shared" si="0"/>
        <v>22.171473670256709</v>
      </c>
      <c r="U39" s="263">
        <f t="shared" si="0"/>
        <v>20.171047026833449</v>
      </c>
      <c r="V39" s="263">
        <f t="shared" si="0"/>
        <v>17.136980272668644</v>
      </c>
      <c r="W39" s="263">
        <f t="shared" si="0"/>
        <v>19.4401536732091</v>
      </c>
      <c r="DA39" s="70"/>
    </row>
    <row r="40" spans="1:105" ht="12" customHeight="1" x14ac:dyDescent="0.3">
      <c r="A40" s="60" t="s">
        <v>2736</v>
      </c>
      <c r="B40" s="331">
        <v>3.8100810123083741</v>
      </c>
      <c r="C40" s="331">
        <v>3.6163534396909509</v>
      </c>
      <c r="D40" s="331">
        <v>3.5588414495459459</v>
      </c>
      <c r="E40" s="331">
        <v>7.9483659148053043</v>
      </c>
      <c r="F40" s="331">
        <v>7.5207847653880906</v>
      </c>
      <c r="G40" s="331">
        <v>7.2284385471859451</v>
      </c>
      <c r="H40" s="331">
        <v>7.1942294450662301</v>
      </c>
      <c r="I40" s="331">
        <v>6.4421270471509544</v>
      </c>
      <c r="J40" s="331">
        <v>5.3037127709971408</v>
      </c>
      <c r="K40" s="331">
        <v>4.9295737441495904</v>
      </c>
      <c r="L40" s="331">
        <v>5.3015131703921208</v>
      </c>
      <c r="M40" s="331">
        <v>5.5502646956744384</v>
      </c>
      <c r="N40" s="331">
        <v>5.342185127899274</v>
      </c>
      <c r="O40" s="331">
        <v>5.3984236240978154</v>
      </c>
      <c r="P40" s="331">
        <v>3.9107037193611278</v>
      </c>
      <c r="Q40" s="331">
        <v>4.2329194799594649</v>
      </c>
      <c r="R40" s="331">
        <v>3.8939722503381891</v>
      </c>
      <c r="S40" s="331">
        <v>4.2840675109610196</v>
      </c>
      <c r="T40" s="331">
        <v>4.3735712470624621</v>
      </c>
      <c r="U40" s="331">
        <v>3.7506789298160279</v>
      </c>
      <c r="V40" s="331">
        <v>3.3283092444228308</v>
      </c>
      <c r="W40" s="331">
        <v>3.706642025819423</v>
      </c>
      <c r="DA40" s="72" t="s">
        <v>2795</v>
      </c>
    </row>
    <row r="41" spans="1:105" ht="12" customHeight="1" x14ac:dyDescent="0.3">
      <c r="A41" s="59" t="s">
        <v>30</v>
      </c>
      <c r="B41" s="232">
        <v>0.1491751013139902</v>
      </c>
      <c r="C41" s="232">
        <v>2.9834287323716839E-2</v>
      </c>
      <c r="D41" s="232">
        <v>0</v>
      </c>
      <c r="E41" s="232">
        <v>0</v>
      </c>
      <c r="F41" s="232">
        <v>0</v>
      </c>
      <c r="G41" s="232">
        <v>0</v>
      </c>
      <c r="H41" s="232">
        <v>0</v>
      </c>
      <c r="I41" s="232">
        <v>0</v>
      </c>
      <c r="J41" s="232">
        <v>0.12898440198517061</v>
      </c>
      <c r="K41" s="232">
        <v>0.1033220548834184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2796</v>
      </c>
    </row>
    <row r="42" spans="1:105" ht="12" customHeight="1" x14ac:dyDescent="0.3">
      <c r="A42" s="59" t="s">
        <v>33</v>
      </c>
      <c r="B42" s="297">
        <v>0</v>
      </c>
      <c r="C42" s="297">
        <v>0</v>
      </c>
      <c r="D42" s="297">
        <v>0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0</v>
      </c>
      <c r="R42" s="297">
        <v>0</v>
      </c>
      <c r="S42" s="297">
        <v>0</v>
      </c>
      <c r="T42" s="297">
        <v>0</v>
      </c>
      <c r="U42" s="297">
        <v>5.4764658710749186E-3</v>
      </c>
      <c r="V42" s="297">
        <v>5.6283437033278084E-3</v>
      </c>
      <c r="W42" s="297">
        <v>5.5993245112769749E-3</v>
      </c>
      <c r="DA42" s="122" t="s">
        <v>2797</v>
      </c>
    </row>
    <row r="43" spans="1:105" ht="12" customHeight="1" x14ac:dyDescent="0.3">
      <c r="A43" s="59" t="s">
        <v>160</v>
      </c>
      <c r="B43" s="297">
        <v>0.41086206025375549</v>
      </c>
      <c r="C43" s="297">
        <v>0.54988785473109258</v>
      </c>
      <c r="D43" s="297">
        <v>0.7320459676358404</v>
      </c>
      <c r="E43" s="297">
        <v>0.1708475406321546</v>
      </c>
      <c r="F43" s="297">
        <v>0.21244723889132419</v>
      </c>
      <c r="G43" s="297">
        <v>0.12770771154420099</v>
      </c>
      <c r="H43" s="297">
        <v>4.2558753049053918E-2</v>
      </c>
      <c r="I43" s="297">
        <v>4.2883786952678783E-2</v>
      </c>
      <c r="J43" s="297">
        <v>4.2866049155132389E-2</v>
      </c>
      <c r="K43" s="297">
        <v>4.2708644617943603E-2</v>
      </c>
      <c r="L43" s="297">
        <v>4.2470158367343511E-2</v>
      </c>
      <c r="M43" s="297">
        <v>0</v>
      </c>
      <c r="N43" s="297">
        <v>4.2411913717194473E-2</v>
      </c>
      <c r="O43" s="297">
        <v>4.2516700889984597E-2</v>
      </c>
      <c r="P43" s="297">
        <v>4.3681842887813183E-2</v>
      </c>
      <c r="Q43" s="297">
        <v>4.3438533738907978E-2</v>
      </c>
      <c r="R43" s="297">
        <v>4.3570979571520042E-2</v>
      </c>
      <c r="S43" s="297">
        <v>3.0134942683903369E-2</v>
      </c>
      <c r="T43" s="297">
        <v>2.5774120597230318E-2</v>
      </c>
      <c r="U43" s="297">
        <v>2.1686111072269379E-2</v>
      </c>
      <c r="V43" s="297">
        <v>6.091805784186289E-2</v>
      </c>
      <c r="W43" s="297">
        <v>6.0748773179954349E-2</v>
      </c>
      <c r="DA43" s="122" t="s">
        <v>2798</v>
      </c>
    </row>
    <row r="44" spans="1:105" ht="12" customHeight="1" x14ac:dyDescent="0.3">
      <c r="A44" s="59" t="s">
        <v>70</v>
      </c>
      <c r="B44" s="297">
        <v>0.12633947111634311</v>
      </c>
      <c r="C44" s="297">
        <v>0.16845262815540479</v>
      </c>
      <c r="D44" s="297">
        <v>0.12633947111640739</v>
      </c>
      <c r="E44" s="297">
        <v>0.21056957541372709</v>
      </c>
      <c r="F44" s="297">
        <v>0.16904389371267961</v>
      </c>
      <c r="G44" s="297">
        <v>4.2291452658522202E-2</v>
      </c>
      <c r="H44" s="297">
        <v>4.2294996609293652E-2</v>
      </c>
      <c r="I44" s="297">
        <v>8.4592348106929449E-2</v>
      </c>
      <c r="J44" s="297">
        <v>4.2376209562517822E-2</v>
      </c>
      <c r="K44" s="297">
        <v>4.2432065152323853E-2</v>
      </c>
      <c r="L44" s="297">
        <v>8.4855382656518208E-2</v>
      </c>
      <c r="M44" s="297">
        <v>4.2410789888830423E-2</v>
      </c>
      <c r="N44" s="297">
        <v>0</v>
      </c>
      <c r="O44" s="297">
        <v>0</v>
      </c>
      <c r="P44" s="297">
        <v>0</v>
      </c>
      <c r="Q44" s="297">
        <v>0</v>
      </c>
      <c r="R44" s="297">
        <v>0</v>
      </c>
      <c r="S44" s="297">
        <v>0</v>
      </c>
      <c r="T44" s="297">
        <v>0</v>
      </c>
      <c r="U44" s="297">
        <v>0</v>
      </c>
      <c r="V44" s="297">
        <v>0</v>
      </c>
      <c r="W44" s="297">
        <v>0</v>
      </c>
      <c r="DA44" s="122" t="s">
        <v>2799</v>
      </c>
    </row>
    <row r="45" spans="1:105" ht="12" customHeight="1" x14ac:dyDescent="0.3">
      <c r="A45" s="59" t="s">
        <v>162</v>
      </c>
      <c r="B45" s="297">
        <v>3.1237043796242849</v>
      </c>
      <c r="C45" s="297">
        <v>2.868178669480737</v>
      </c>
      <c r="D45" s="297">
        <v>2.7004560107936979</v>
      </c>
      <c r="E45" s="297">
        <v>7.5669487987594222</v>
      </c>
      <c r="F45" s="297">
        <v>7.1392936327840868</v>
      </c>
      <c r="G45" s="297">
        <v>7.0584393829832219</v>
      </c>
      <c r="H45" s="297">
        <v>7.1093756954078824</v>
      </c>
      <c r="I45" s="297">
        <v>6.3146509120913459</v>
      </c>
      <c r="J45" s="297">
        <v>5.0894861102943203</v>
      </c>
      <c r="K45" s="297">
        <v>4.7411109794959048</v>
      </c>
      <c r="L45" s="297">
        <v>5.1741876293682587</v>
      </c>
      <c r="M45" s="297">
        <v>5.5078539057856082</v>
      </c>
      <c r="N45" s="297">
        <v>5.2997732141820793</v>
      </c>
      <c r="O45" s="297">
        <v>5.3559069232078302</v>
      </c>
      <c r="P45" s="297">
        <v>3.8670218764733151</v>
      </c>
      <c r="Q45" s="297">
        <v>4.1894809462205567</v>
      </c>
      <c r="R45" s="297">
        <v>3.8504012707666688</v>
      </c>
      <c r="S45" s="297">
        <v>4.2539325682771159</v>
      </c>
      <c r="T45" s="297">
        <v>4.347797126465232</v>
      </c>
      <c r="U45" s="297">
        <v>3.723516352872684</v>
      </c>
      <c r="V45" s="297">
        <v>3.2617628428776402</v>
      </c>
      <c r="W45" s="297">
        <v>3.6402939281281919</v>
      </c>
      <c r="DA45" s="122" t="s">
        <v>2800</v>
      </c>
    </row>
    <row r="46" spans="1:105" ht="12" customHeight="1" x14ac:dyDescent="0.3">
      <c r="A46" s="60" t="s">
        <v>2743</v>
      </c>
      <c r="B46" s="331">
        <v>2.570887433493275</v>
      </c>
      <c r="C46" s="331">
        <v>2.4427268993274178</v>
      </c>
      <c r="D46" s="331">
        <v>2.407046395919914</v>
      </c>
      <c r="E46" s="331">
        <v>5.3552235326027642</v>
      </c>
      <c r="F46" s="331">
        <v>5.071952467970001</v>
      </c>
      <c r="G46" s="331">
        <v>4.8751596317570138</v>
      </c>
      <c r="H46" s="331">
        <v>4.8509327650922502</v>
      </c>
      <c r="I46" s="331">
        <v>4.3435319676256796</v>
      </c>
      <c r="J46" s="331">
        <v>3.577150796092059</v>
      </c>
      <c r="K46" s="331">
        <v>3.3259165700510911</v>
      </c>
      <c r="L46" s="331">
        <v>3.5770350267258761</v>
      </c>
      <c r="M46" s="331">
        <v>3.7442362974991918</v>
      </c>
      <c r="N46" s="331">
        <v>3.6058205481556529</v>
      </c>
      <c r="O46" s="331">
        <v>3.6411328630156681</v>
      </c>
      <c r="P46" s="331">
        <v>2.6384385376701922</v>
      </c>
      <c r="Q46" s="331">
        <v>2.8550154524158322</v>
      </c>
      <c r="R46" s="331">
        <v>2.6266421386221759</v>
      </c>
      <c r="S46" s="331">
        <v>2.8887763211586202</v>
      </c>
      <c r="T46" s="331">
        <v>2.9477177374382468</v>
      </c>
      <c r="U46" s="331">
        <v>2.5287264839419299</v>
      </c>
      <c r="V46" s="331">
        <v>2.244225270119053</v>
      </c>
      <c r="W46" s="331">
        <v>2.4986825834781672</v>
      </c>
      <c r="DA46" s="72" t="s">
        <v>2801</v>
      </c>
    </row>
    <row r="47" spans="1:105" ht="12" customHeight="1" x14ac:dyDescent="0.3">
      <c r="A47" s="64" t="s">
        <v>30</v>
      </c>
      <c r="B47" s="231">
        <v>9.9734292139305694E-2</v>
      </c>
      <c r="C47" s="231">
        <v>1.9946368405331899E-2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8.5618989476031651E-2</v>
      </c>
      <c r="K47" s="231">
        <v>6.8480443676519578E-2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2802</v>
      </c>
    </row>
    <row r="48" spans="1:105" ht="12" customHeight="1" x14ac:dyDescent="0.3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2803</v>
      </c>
    </row>
    <row r="49" spans="1:105" ht="12" customHeight="1" x14ac:dyDescent="0.3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3.6663593379612312E-3</v>
      </c>
      <c r="V49" s="231">
        <v>3.7698813073410629E-3</v>
      </c>
      <c r="W49" s="231">
        <v>3.772848343966738E-3</v>
      </c>
      <c r="DA49" s="73" t="s">
        <v>2804</v>
      </c>
    </row>
    <row r="50" spans="1:105" ht="12" customHeight="1" x14ac:dyDescent="0.3">
      <c r="A50" s="64" t="s">
        <v>160</v>
      </c>
      <c r="B50" s="231">
        <v>0.28270469272871168</v>
      </c>
      <c r="C50" s="231">
        <v>0.37836513040652092</v>
      </c>
      <c r="D50" s="231">
        <v>0.50370392003575393</v>
      </c>
      <c r="E50" s="231">
        <v>0.1175562461231851</v>
      </c>
      <c r="F50" s="231">
        <v>0.1455913229945123</v>
      </c>
      <c r="G50" s="231">
        <v>8.744617053480977E-2</v>
      </c>
      <c r="H50" s="231">
        <v>2.913873129293559E-2</v>
      </c>
      <c r="I50" s="231">
        <v>2.9360330742118759E-2</v>
      </c>
      <c r="J50" s="231">
        <v>2.9284321810692591E-2</v>
      </c>
      <c r="K50" s="231">
        <v>2.913252510933274E-2</v>
      </c>
      <c r="L50" s="231">
        <v>2.897329091202628E-2</v>
      </c>
      <c r="M50" s="231">
        <v>0</v>
      </c>
      <c r="N50" s="231">
        <v>2.8898847366936729E-2</v>
      </c>
      <c r="O50" s="231">
        <v>2.9079324043562331E-2</v>
      </c>
      <c r="P50" s="231">
        <v>2.9701516364691791E-2</v>
      </c>
      <c r="Q50" s="231">
        <v>2.9596111473429519E-2</v>
      </c>
      <c r="R50" s="231">
        <v>2.9657599442620971E-2</v>
      </c>
      <c r="S50" s="231">
        <v>2.0556085915552229E-2</v>
      </c>
      <c r="T50" s="231">
        <v>1.7628961133520079E-2</v>
      </c>
      <c r="U50" s="231">
        <v>1.479441111912458E-2</v>
      </c>
      <c r="V50" s="231">
        <v>4.1579041972676978E-2</v>
      </c>
      <c r="W50" s="231">
        <v>4.1711190483755413E-2</v>
      </c>
      <c r="DA50" s="73" t="s">
        <v>2805</v>
      </c>
    </row>
    <row r="51" spans="1:105" ht="12" customHeight="1" x14ac:dyDescent="0.3">
      <c r="A51" s="64" t="s">
        <v>70</v>
      </c>
      <c r="B51" s="231">
        <v>8.4277845040452687E-2</v>
      </c>
      <c r="C51" s="231">
        <v>0.1123704600541242</v>
      </c>
      <c r="D51" s="231">
        <v>8.4277845040495611E-2</v>
      </c>
      <c r="E51" s="231">
        <v>0.14046560342657929</v>
      </c>
      <c r="F51" s="231">
        <v>0.1123107374223605</v>
      </c>
      <c r="G51" s="231">
        <v>2.807460570543906E-2</v>
      </c>
      <c r="H51" s="231">
        <v>2.8074247737586041E-2</v>
      </c>
      <c r="I51" s="231">
        <v>5.6148257612429517E-2</v>
      </c>
      <c r="J51" s="231">
        <v>2.8066044568885621E-2</v>
      </c>
      <c r="K51" s="231">
        <v>2.806040270001672E-2</v>
      </c>
      <c r="L51" s="231">
        <v>5.6121688983494518E-2</v>
      </c>
      <c r="M51" s="231">
        <v>2.806255167467266E-2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2806</v>
      </c>
    </row>
    <row r="52" spans="1:105" ht="12" customHeight="1" x14ac:dyDescent="0.3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2807</v>
      </c>
    </row>
    <row r="53" spans="1:105" ht="12" customHeight="1" x14ac:dyDescent="0.3">
      <c r="A53" s="64" t="s">
        <v>162</v>
      </c>
      <c r="B53" s="231">
        <v>2.1041706035848051</v>
      </c>
      <c r="C53" s="231">
        <v>1.932044940461441</v>
      </c>
      <c r="D53" s="231">
        <v>1.819064630843664</v>
      </c>
      <c r="E53" s="231">
        <v>5.0972016830529991</v>
      </c>
      <c r="F53" s="231">
        <v>4.7897593114348194</v>
      </c>
      <c r="G53" s="231">
        <v>4.7315823896651628</v>
      </c>
      <c r="H53" s="231">
        <v>4.7652671533471951</v>
      </c>
      <c r="I53" s="231">
        <v>4.2324438485805294</v>
      </c>
      <c r="J53" s="231">
        <v>3.4038443381197889</v>
      </c>
      <c r="K53" s="231">
        <v>3.166040792731855</v>
      </c>
      <c r="L53" s="231">
        <v>3.455653303628115</v>
      </c>
      <c r="M53" s="231">
        <v>3.680186804572509</v>
      </c>
      <c r="N53" s="231">
        <v>3.5352813513304788</v>
      </c>
      <c r="O53" s="231">
        <v>3.586177775402088</v>
      </c>
      <c r="P53" s="231">
        <v>2.5741173574040221</v>
      </c>
      <c r="Q53" s="231">
        <v>2.7944333852477041</v>
      </c>
      <c r="R53" s="231">
        <v>2.5657758188735551</v>
      </c>
      <c r="S53" s="231">
        <v>2.8407610208990182</v>
      </c>
      <c r="T53" s="231">
        <v>2.9112947665901161</v>
      </c>
      <c r="U53" s="231">
        <v>2.4868140663275771</v>
      </c>
      <c r="V53" s="231">
        <v>2.179489871365428</v>
      </c>
      <c r="W53" s="231">
        <v>2.4469526706852718</v>
      </c>
      <c r="DA53" s="73" t="s">
        <v>2808</v>
      </c>
    </row>
    <row r="54" spans="1:105" ht="12" customHeight="1" x14ac:dyDescent="0.3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2809</v>
      </c>
    </row>
    <row r="55" spans="1:105" ht="12" customHeight="1" x14ac:dyDescent="0.3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8.1478655017651978E-3</v>
      </c>
      <c r="Q55" s="231">
        <v>7.9868632194859956E-3</v>
      </c>
      <c r="R55" s="231">
        <v>8.3059927433795956E-3</v>
      </c>
      <c r="S55" s="231">
        <v>8.2254916021890709E-3</v>
      </c>
      <c r="T55" s="231">
        <v>7.986863219462282E-3</v>
      </c>
      <c r="U55" s="231">
        <v>7.9868632194842228E-3</v>
      </c>
      <c r="V55" s="231">
        <v>7.9868632194683934E-3</v>
      </c>
      <c r="W55" s="231">
        <v>0</v>
      </c>
      <c r="DA55" s="73" t="s">
        <v>2810</v>
      </c>
    </row>
    <row r="56" spans="1:105" ht="12" customHeight="1" x14ac:dyDescent="0.3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2.429109611830885E-2</v>
      </c>
      <c r="G56" s="231">
        <v>2.805646585160167E-2</v>
      </c>
      <c r="H56" s="231">
        <v>2.8452632714533601E-2</v>
      </c>
      <c r="I56" s="231">
        <v>2.5579530690601839E-2</v>
      </c>
      <c r="J56" s="231">
        <v>3.0337102116659471E-2</v>
      </c>
      <c r="K56" s="231">
        <v>3.4202405833366978E-2</v>
      </c>
      <c r="L56" s="231">
        <v>3.6286743202240887E-2</v>
      </c>
      <c r="M56" s="231">
        <v>3.5986941252009561E-2</v>
      </c>
      <c r="N56" s="231">
        <v>4.1640349458236761E-2</v>
      </c>
      <c r="O56" s="231">
        <v>2.58757635700178E-2</v>
      </c>
      <c r="P56" s="231">
        <v>2.6471798399713281E-2</v>
      </c>
      <c r="Q56" s="231">
        <v>2.299909247521285E-2</v>
      </c>
      <c r="R56" s="231">
        <v>2.2902727562620569E-2</v>
      </c>
      <c r="S56" s="231">
        <v>1.923372274186097E-2</v>
      </c>
      <c r="T56" s="231">
        <v>1.080714649514862E-2</v>
      </c>
      <c r="U56" s="231">
        <v>1.5464783937783239E-2</v>
      </c>
      <c r="V56" s="231">
        <v>1.139961225413841E-2</v>
      </c>
      <c r="W56" s="231">
        <v>6.245873965172447E-3</v>
      </c>
      <c r="DA56" s="73" t="s">
        <v>2811</v>
      </c>
    </row>
    <row r="57" spans="1:105" ht="12" customHeight="1" x14ac:dyDescent="0.3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2812</v>
      </c>
    </row>
    <row r="58" spans="1:105" ht="12" customHeight="1" x14ac:dyDescent="0.3">
      <c r="A58" s="60" t="s">
        <v>2757</v>
      </c>
      <c r="B58" s="331">
        <v>27.04826508222563</v>
      </c>
      <c r="C58" s="331">
        <v>26.79811495293384</v>
      </c>
      <c r="D58" s="331">
        <v>25.82727380860344</v>
      </c>
      <c r="E58" s="331">
        <v>27.652057821814829</v>
      </c>
      <c r="F58" s="331">
        <v>23.503263217385321</v>
      </c>
      <c r="G58" s="331">
        <v>22.463604616963561</v>
      </c>
      <c r="H58" s="331">
        <v>22.248916524946949</v>
      </c>
      <c r="I58" s="331">
        <v>22.08900233652842</v>
      </c>
      <c r="J58" s="331">
        <v>18.110424647388701</v>
      </c>
      <c r="K58" s="331">
        <v>15.825717471065451</v>
      </c>
      <c r="L58" s="331">
        <v>15.509427270789841</v>
      </c>
      <c r="M58" s="331">
        <v>14.81834817531848</v>
      </c>
      <c r="N58" s="331">
        <v>14.72940924694648</v>
      </c>
      <c r="O58" s="331">
        <v>16.11243662824581</v>
      </c>
      <c r="P58" s="331">
        <v>15.25367864365735</v>
      </c>
      <c r="Q58" s="331">
        <v>15.800043383323329</v>
      </c>
      <c r="R58" s="331">
        <v>14.879220664864979</v>
      </c>
      <c r="S58" s="331">
        <v>14.54326201773663</v>
      </c>
      <c r="T58" s="331">
        <v>14.850184685756</v>
      </c>
      <c r="U58" s="331">
        <v>13.891641613075491</v>
      </c>
      <c r="V58" s="331">
        <v>11.564445758126761</v>
      </c>
      <c r="W58" s="331">
        <v>13.23482906391151</v>
      </c>
      <c r="DA58" s="72" t="s">
        <v>2813</v>
      </c>
    </row>
    <row r="59" spans="1:105" ht="12" customHeight="1" x14ac:dyDescent="0.3">
      <c r="A59" s="132" t="s">
        <v>2759</v>
      </c>
      <c r="B59" s="318">
        <v>6.8086443012944651</v>
      </c>
      <c r="C59" s="318">
        <v>6.7456760019564861</v>
      </c>
      <c r="D59" s="318">
        <v>6.5012938944640863</v>
      </c>
      <c r="E59" s="318">
        <v>6.9606322377876069</v>
      </c>
      <c r="F59" s="318">
        <v>5.9162892215232192</v>
      </c>
      <c r="G59" s="318">
        <v>5.6545842440122964</v>
      </c>
      <c r="H59" s="318">
        <v>5.600542520825206</v>
      </c>
      <c r="I59" s="318">
        <v>5.5602885960591619</v>
      </c>
      <c r="J59" s="318">
        <v>4.5587929279240758</v>
      </c>
      <c r="K59" s="318">
        <v>3.9836817905216928</v>
      </c>
      <c r="L59" s="318">
        <v>3.9040645779901251</v>
      </c>
      <c r="M59" s="318">
        <v>3.7301047424583129</v>
      </c>
      <c r="N59" s="318">
        <v>3.707716854511252</v>
      </c>
      <c r="O59" s="318">
        <v>4.0558553199393286</v>
      </c>
      <c r="P59" s="318">
        <v>3.8396870133886218</v>
      </c>
      <c r="Q59" s="318">
        <v>3.977219056935458</v>
      </c>
      <c r="R59" s="318">
        <v>3.745427689338507</v>
      </c>
      <c r="S59" s="318">
        <v>3.6608594953605449</v>
      </c>
      <c r="T59" s="318">
        <v>3.7381186936194899</v>
      </c>
      <c r="U59" s="318">
        <v>3.4968322817364519</v>
      </c>
      <c r="V59" s="318">
        <v>2.911025807730653</v>
      </c>
      <c r="W59" s="318">
        <v>3.3314980909375489</v>
      </c>
      <c r="DA59" s="139" t="s">
        <v>2814</v>
      </c>
    </row>
    <row r="60" spans="1:105" ht="12" customHeight="1" x14ac:dyDescent="0.3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3">
      <c r="A61" s="32" t="s">
        <v>102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3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3">
      <c r="A63" s="35" t="s">
        <v>27</v>
      </c>
      <c r="B63" s="234">
        <f t="shared" ref="B63:W63" si="1">SUM(B$64:B$71,B$73:B$77)</f>
        <v>0.99999999999999967</v>
      </c>
      <c r="C63" s="234">
        <f t="shared" si="1"/>
        <v>1.0000000000000004</v>
      </c>
      <c r="D63" s="234">
        <f t="shared" si="1"/>
        <v>1</v>
      </c>
      <c r="E63" s="234">
        <f t="shared" si="1"/>
        <v>1.0000000000000002</v>
      </c>
      <c r="F63" s="234">
        <f t="shared" si="1"/>
        <v>0.99999999999999956</v>
      </c>
      <c r="G63" s="234">
        <f t="shared" si="1"/>
        <v>0.99999999999999989</v>
      </c>
      <c r="H63" s="234">
        <f t="shared" si="1"/>
        <v>1.0000000000000002</v>
      </c>
      <c r="I63" s="234">
        <f t="shared" si="1"/>
        <v>0.99999999999999967</v>
      </c>
      <c r="J63" s="234">
        <f t="shared" si="1"/>
        <v>1</v>
      </c>
      <c r="K63" s="234">
        <f t="shared" si="1"/>
        <v>0.99999999999999956</v>
      </c>
      <c r="L63" s="234">
        <f t="shared" si="1"/>
        <v>0.99999999999999989</v>
      </c>
      <c r="M63" s="234">
        <f t="shared" si="1"/>
        <v>0.99999999999999967</v>
      </c>
      <c r="N63" s="234">
        <f t="shared" si="1"/>
        <v>0.99999999999999978</v>
      </c>
      <c r="O63" s="234">
        <f t="shared" si="1"/>
        <v>0.99999999999999967</v>
      </c>
      <c r="P63" s="234">
        <f t="shared" si="1"/>
        <v>1</v>
      </c>
      <c r="Q63" s="234">
        <f t="shared" si="1"/>
        <v>1</v>
      </c>
      <c r="R63" s="234">
        <f t="shared" si="1"/>
        <v>0.99999999999999989</v>
      </c>
      <c r="S63" s="234">
        <f t="shared" si="1"/>
        <v>1</v>
      </c>
      <c r="T63" s="234">
        <f t="shared" si="1"/>
        <v>1.0000000000000002</v>
      </c>
      <c r="U63" s="234">
        <f t="shared" si="1"/>
        <v>1</v>
      </c>
      <c r="V63" s="234">
        <f t="shared" si="1"/>
        <v>1.0000000000000002</v>
      </c>
      <c r="W63" s="234">
        <f t="shared" si="1"/>
        <v>1</v>
      </c>
      <c r="DA63" s="95"/>
    </row>
    <row r="64" spans="1:105" ht="12" customHeight="1" x14ac:dyDescent="0.3">
      <c r="A64" s="55" t="s">
        <v>92</v>
      </c>
      <c r="B64" s="301">
        <f t="shared" ref="B64:W64" si="2">IF(B$6=0,0,B$6/B$5)</f>
        <v>4.2255766813891829E-2</v>
      </c>
      <c r="C64" s="301">
        <f t="shared" si="2"/>
        <v>4.2764158440425803E-2</v>
      </c>
      <c r="D64" s="301">
        <f t="shared" si="2"/>
        <v>4.2522474741414434E-2</v>
      </c>
      <c r="E64" s="301">
        <f t="shared" si="2"/>
        <v>3.2058113805632858E-2</v>
      </c>
      <c r="F64" s="301">
        <f t="shared" si="2"/>
        <v>3.0288846886824379E-2</v>
      </c>
      <c r="G64" s="301">
        <f t="shared" si="2"/>
        <v>3.0194829523655226E-2</v>
      </c>
      <c r="H64" s="301">
        <f t="shared" si="2"/>
        <v>3.0116906298474119E-2</v>
      </c>
      <c r="I64" s="301">
        <f t="shared" si="2"/>
        <v>3.1813130716291257E-2</v>
      </c>
      <c r="J64" s="301">
        <f t="shared" si="2"/>
        <v>3.1739184394063577E-2</v>
      </c>
      <c r="K64" s="301">
        <f t="shared" si="2"/>
        <v>3.0724801033553458E-2</v>
      </c>
      <c r="L64" s="301">
        <f t="shared" si="2"/>
        <v>2.9187235611789854E-2</v>
      </c>
      <c r="M64" s="301">
        <f t="shared" si="2"/>
        <v>2.7676135099322707E-2</v>
      </c>
      <c r="N64" s="301">
        <f t="shared" si="2"/>
        <v>2.8199692624112802E-2</v>
      </c>
      <c r="O64" s="301">
        <f t="shared" si="2"/>
        <v>2.9516808289100152E-2</v>
      </c>
      <c r="P64" s="301">
        <f t="shared" si="2"/>
        <v>3.3866239075930664E-2</v>
      </c>
      <c r="Q64" s="301">
        <f t="shared" si="2"/>
        <v>3.3162472639944325E-2</v>
      </c>
      <c r="R64" s="301">
        <f t="shared" si="2"/>
        <v>3.3529168061404803E-2</v>
      </c>
      <c r="S64" s="301">
        <f t="shared" si="2"/>
        <v>3.1620129127864917E-2</v>
      </c>
      <c r="T64" s="301">
        <f t="shared" si="2"/>
        <v>3.1631294037248882E-2</v>
      </c>
      <c r="U64" s="301">
        <f t="shared" si="2"/>
        <v>3.3033260485447961E-2</v>
      </c>
      <c r="V64" s="301">
        <f t="shared" si="2"/>
        <v>3.199803698252849E-2</v>
      </c>
      <c r="W64" s="301">
        <f t="shared" si="2"/>
        <v>3.2458059862154144E-2</v>
      </c>
      <c r="DA64" s="67"/>
    </row>
    <row r="65" spans="1:105" ht="12" customHeight="1" x14ac:dyDescent="0.3">
      <c r="A65" s="202" t="s">
        <v>93</v>
      </c>
      <c r="B65" s="235">
        <f t="shared" ref="B65:W65" si="3">IF(B$7=0,0,B$7/B$5)</f>
        <v>8.9062752511088819E-3</v>
      </c>
      <c r="C65" s="235">
        <f t="shared" si="3"/>
        <v>9.0134292824441287E-3</v>
      </c>
      <c r="D65" s="235">
        <f t="shared" si="3"/>
        <v>8.9624894531758151E-3</v>
      </c>
      <c r="E65" s="235">
        <f t="shared" si="3"/>
        <v>6.7569093430928867E-3</v>
      </c>
      <c r="F65" s="235">
        <f t="shared" si="3"/>
        <v>6.3839998124011086E-3</v>
      </c>
      <c r="G65" s="235">
        <f t="shared" si="3"/>
        <v>6.3641837120696175E-3</v>
      </c>
      <c r="H65" s="235">
        <f t="shared" si="3"/>
        <v>6.3477597835920278E-3</v>
      </c>
      <c r="I65" s="235">
        <f t="shared" si="3"/>
        <v>6.7052740991946245E-3</v>
      </c>
      <c r="J65" s="235">
        <f t="shared" si="3"/>
        <v>6.6896883851199629E-3</v>
      </c>
      <c r="K65" s="235">
        <f t="shared" si="3"/>
        <v>6.475886149353227E-3</v>
      </c>
      <c r="L65" s="235">
        <f t="shared" si="3"/>
        <v>6.1518124927769126E-3</v>
      </c>
      <c r="M65" s="235">
        <f t="shared" si="3"/>
        <v>5.8333168622183981E-3</v>
      </c>
      <c r="N65" s="235">
        <f t="shared" si="3"/>
        <v>5.9436674197199772E-3</v>
      </c>
      <c r="O65" s="235">
        <f t="shared" si="3"/>
        <v>6.2212767387412162E-3</v>
      </c>
      <c r="P65" s="235">
        <f t="shared" si="3"/>
        <v>7.138009073614492E-3</v>
      </c>
      <c r="Q65" s="235">
        <f t="shared" si="3"/>
        <v>6.9896757675596641E-3</v>
      </c>
      <c r="R65" s="235">
        <f t="shared" si="3"/>
        <v>7.0669643982744336E-3</v>
      </c>
      <c r="S65" s="235">
        <f t="shared" si="3"/>
        <v>6.6645950298028231E-3</v>
      </c>
      <c r="T65" s="235">
        <f t="shared" si="3"/>
        <v>6.6669482649615933E-3</v>
      </c>
      <c r="U65" s="235">
        <f t="shared" si="3"/>
        <v>6.9624416383388659E-3</v>
      </c>
      <c r="V65" s="235">
        <f t="shared" si="3"/>
        <v>6.7442469123024026E-3</v>
      </c>
      <c r="W65" s="235">
        <f t="shared" si="3"/>
        <v>6.8412062316255788E-3</v>
      </c>
      <c r="DA65" s="174"/>
    </row>
    <row r="66" spans="1:105" ht="12" customHeight="1" x14ac:dyDescent="0.3">
      <c r="A66" s="202" t="s">
        <v>94</v>
      </c>
      <c r="B66" s="235">
        <f t="shared" ref="B66:W66" si="4">IF(B$8=0,0,B$8/B$5)</f>
        <v>3.4511152793993333E-2</v>
      </c>
      <c r="C66" s="235">
        <f t="shared" si="4"/>
        <v>3.4926366678994521E-2</v>
      </c>
      <c r="D66" s="235">
        <f t="shared" si="4"/>
        <v>3.4728978637236001E-2</v>
      </c>
      <c r="E66" s="235">
        <f t="shared" si="4"/>
        <v>2.6182520097344428E-2</v>
      </c>
      <c r="F66" s="235">
        <f t="shared" si="4"/>
        <v>2.4737523459671694E-2</v>
      </c>
      <c r="G66" s="235">
        <f t="shared" si="4"/>
        <v>2.4660737547824205E-2</v>
      </c>
      <c r="H66" s="235">
        <f t="shared" si="4"/>
        <v>2.4597096049084624E-2</v>
      </c>
      <c r="I66" s="235">
        <f t="shared" si="4"/>
        <v>2.5982437375725642E-2</v>
      </c>
      <c r="J66" s="235">
        <f t="shared" si="4"/>
        <v>2.592204389532347E-2</v>
      </c>
      <c r="K66" s="235">
        <f t="shared" si="4"/>
        <v>2.5093576166872723E-2</v>
      </c>
      <c r="L66" s="235">
        <f t="shared" si="4"/>
        <v>2.383781490155357E-2</v>
      </c>
      <c r="M66" s="235">
        <f t="shared" si="4"/>
        <v>2.2603668071310954E-2</v>
      </c>
      <c r="N66" s="235">
        <f t="shared" si="4"/>
        <v>2.3031268256962667E-2</v>
      </c>
      <c r="O66" s="235">
        <f t="shared" si="4"/>
        <v>2.4106983677344002E-2</v>
      </c>
      <c r="P66" s="235">
        <f t="shared" si="4"/>
        <v>2.7659253148924371E-2</v>
      </c>
      <c r="Q66" s="235">
        <f t="shared" si="4"/>
        <v>2.708447264356563E-2</v>
      </c>
      <c r="R66" s="235">
        <f t="shared" si="4"/>
        <v>2.7383960327095717E-2</v>
      </c>
      <c r="S66" s="235">
        <f t="shared" si="4"/>
        <v>2.5824809013731874E-2</v>
      </c>
      <c r="T66" s="235">
        <f t="shared" si="4"/>
        <v>2.5833927624580359E-2</v>
      </c>
      <c r="U66" s="235">
        <f t="shared" si="4"/>
        <v>2.6978942422653869E-2</v>
      </c>
      <c r="V66" s="235">
        <f t="shared" si="4"/>
        <v>2.6133454121789801E-2</v>
      </c>
      <c r="W66" s="235">
        <f t="shared" si="4"/>
        <v>2.6509164257578283E-2</v>
      </c>
      <c r="DA66" s="174"/>
    </row>
    <row r="67" spans="1:105" ht="12" customHeight="1" x14ac:dyDescent="0.3">
      <c r="A67" s="202" t="s">
        <v>95</v>
      </c>
      <c r="B67" s="235">
        <f t="shared" ref="B67:W67" si="5">IF(B$9=0,0,B$9/B$5)</f>
        <v>4.8539083695416367E-2</v>
      </c>
      <c r="C67" s="235">
        <f t="shared" si="5"/>
        <v>4.9123071765472391E-2</v>
      </c>
      <c r="D67" s="235">
        <f t="shared" si="5"/>
        <v>4.8845450361847211E-2</v>
      </c>
      <c r="E67" s="235">
        <f t="shared" si="5"/>
        <v>3.6825067593312007E-2</v>
      </c>
      <c r="F67" s="235">
        <f t="shared" si="5"/>
        <v>3.4792715525727637E-2</v>
      </c>
      <c r="G67" s="235">
        <f t="shared" si="5"/>
        <v>3.4684718037957737E-2</v>
      </c>
      <c r="H67" s="235">
        <f t="shared" si="5"/>
        <v>3.4595207842449023E-2</v>
      </c>
      <c r="I67" s="235">
        <f t="shared" si="5"/>
        <v>3.6543656189044121E-2</v>
      </c>
      <c r="J67" s="235">
        <f t="shared" si="5"/>
        <v>3.6458714251074199E-2</v>
      </c>
      <c r="K67" s="235">
        <f t="shared" si="5"/>
        <v>3.5293494860975418E-2</v>
      </c>
      <c r="L67" s="235">
        <f t="shared" si="5"/>
        <v>3.3527297668936168E-2</v>
      </c>
      <c r="M67" s="235">
        <f t="shared" si="5"/>
        <v>3.1791500645777744E-2</v>
      </c>
      <c r="N67" s="235">
        <f t="shared" si="5"/>
        <v>3.2392909741655207E-2</v>
      </c>
      <c r="O67" s="235">
        <f t="shared" si="5"/>
        <v>3.3905876901402669E-2</v>
      </c>
      <c r="P67" s="235">
        <f t="shared" si="5"/>
        <v>3.8902056142906365E-2</v>
      </c>
      <c r="Q67" s="235">
        <f t="shared" si="5"/>
        <v>3.8093641563925501E-2</v>
      </c>
      <c r="R67" s="235">
        <f t="shared" si="5"/>
        <v>3.8514863591001425E-2</v>
      </c>
      <c r="S67" s="235">
        <f t="shared" si="5"/>
        <v>3.6321955792616933E-2</v>
      </c>
      <c r="T67" s="235">
        <f t="shared" si="5"/>
        <v>3.6334780893470683E-2</v>
      </c>
      <c r="U67" s="235">
        <f t="shared" si="5"/>
        <v>3.794521591567758E-2</v>
      </c>
      <c r="V67" s="235">
        <f t="shared" si="5"/>
        <v>3.6756057511027611E-2</v>
      </c>
      <c r="W67" s="235">
        <f t="shared" si="5"/>
        <v>3.7284484533883451E-2</v>
      </c>
      <c r="DA67" s="174"/>
    </row>
    <row r="68" spans="1:105" ht="12" customHeight="1" x14ac:dyDescent="0.3">
      <c r="A68" s="56" t="s">
        <v>96</v>
      </c>
      <c r="B68" s="302">
        <f t="shared" ref="B68:W68" si="6">IF(B$10=0,0,B$10/B$5)</f>
        <v>0.12752431589494825</v>
      </c>
      <c r="C68" s="302">
        <f t="shared" si="6"/>
        <v>0.1286219512159559</v>
      </c>
      <c r="D68" s="302">
        <f t="shared" si="6"/>
        <v>0.12755052716772616</v>
      </c>
      <c r="E68" s="302">
        <f t="shared" si="6"/>
        <v>0.11854260533183571</v>
      </c>
      <c r="F68" s="302">
        <f t="shared" si="6"/>
        <v>0.12069104885795405</v>
      </c>
      <c r="G68" s="302">
        <f t="shared" si="6"/>
        <v>0.12085204049169276</v>
      </c>
      <c r="H68" s="302">
        <f t="shared" si="6"/>
        <v>0.12100715311218938</v>
      </c>
      <c r="I68" s="302">
        <f t="shared" si="6"/>
        <v>0.11874573610025738</v>
      </c>
      <c r="J68" s="302">
        <f t="shared" si="6"/>
        <v>0.11886833243224162</v>
      </c>
      <c r="K68" s="302">
        <f t="shared" si="6"/>
        <v>0.12008423271165437</v>
      </c>
      <c r="L68" s="302">
        <f t="shared" si="6"/>
        <v>0.12262978228073444</v>
      </c>
      <c r="M68" s="302">
        <f t="shared" si="6"/>
        <v>0.12570048043760379</v>
      </c>
      <c r="N68" s="302">
        <f t="shared" si="6"/>
        <v>0.12459937791954002</v>
      </c>
      <c r="O68" s="302">
        <f t="shared" si="6"/>
        <v>0.12223996912832817</v>
      </c>
      <c r="P68" s="302">
        <f t="shared" si="6"/>
        <v>0.11754689403175726</v>
      </c>
      <c r="Q68" s="302">
        <f t="shared" si="6"/>
        <v>0.1180853862027188</v>
      </c>
      <c r="R68" s="302">
        <f t="shared" si="6"/>
        <v>0.11803434223397385</v>
      </c>
      <c r="S68" s="302">
        <f t="shared" si="6"/>
        <v>0.11971617307189573</v>
      </c>
      <c r="T68" s="302">
        <f t="shared" si="6"/>
        <v>0.11968171764099376</v>
      </c>
      <c r="U68" s="302">
        <f t="shared" si="6"/>
        <v>0.11844027543141225</v>
      </c>
      <c r="V68" s="302">
        <f t="shared" si="6"/>
        <v>0.11934770160363387</v>
      </c>
      <c r="W68" s="302">
        <f t="shared" si="6"/>
        <v>0.11854242274390617</v>
      </c>
      <c r="DA68" s="68"/>
    </row>
    <row r="69" spans="1:105" ht="12" customHeight="1" x14ac:dyDescent="0.3">
      <c r="A69" s="203" t="s">
        <v>2709</v>
      </c>
      <c r="B69" s="303">
        <f t="shared" ref="B69:W69" si="7">IF(B$16=0,0,B$16/B$5)</f>
        <v>2.6722635245771367E-2</v>
      </c>
      <c r="C69" s="303">
        <f t="shared" si="7"/>
        <v>2.5935835810743987E-2</v>
      </c>
      <c r="D69" s="303">
        <f t="shared" si="7"/>
        <v>2.6367810909172371E-2</v>
      </c>
      <c r="E69" s="303">
        <f t="shared" si="7"/>
        <v>4.1308341859599224E-2</v>
      </c>
      <c r="F69" s="303">
        <f t="shared" si="7"/>
        <v>4.3488997792681089E-2</v>
      </c>
      <c r="G69" s="303">
        <f t="shared" si="7"/>
        <v>4.3600515628054927E-2</v>
      </c>
      <c r="H69" s="303">
        <f t="shared" si="7"/>
        <v>4.3689431691844069E-2</v>
      </c>
      <c r="I69" s="303">
        <f t="shared" si="7"/>
        <v>4.1622003373397089E-2</v>
      </c>
      <c r="J69" s="303">
        <f t="shared" si="7"/>
        <v>4.1711328882977072E-2</v>
      </c>
      <c r="K69" s="303">
        <f t="shared" si="7"/>
        <v>4.2962215665425851E-2</v>
      </c>
      <c r="L69" s="303">
        <f t="shared" si="7"/>
        <v>4.4788863784206552E-2</v>
      </c>
      <c r="M69" s="303">
        <f t="shared" si="7"/>
        <v>4.6528445727544325E-2</v>
      </c>
      <c r="N69" s="303">
        <f t="shared" si="7"/>
        <v>4.5931730077192499E-2</v>
      </c>
      <c r="O69" s="303">
        <f t="shared" si="7"/>
        <v>4.4380720427542562E-2</v>
      </c>
      <c r="P69" s="303">
        <f t="shared" si="7"/>
        <v>3.8975258841331045E-2</v>
      </c>
      <c r="Q69" s="303">
        <f t="shared" si="7"/>
        <v>3.9870046070101701E-2</v>
      </c>
      <c r="R69" s="303">
        <f t="shared" si="7"/>
        <v>3.9381581204847374E-2</v>
      </c>
      <c r="S69" s="303">
        <f t="shared" si="7"/>
        <v>4.1789326819153261E-2</v>
      </c>
      <c r="T69" s="303">
        <f t="shared" si="7"/>
        <v>4.1775403012285058E-2</v>
      </c>
      <c r="U69" s="303">
        <f t="shared" si="7"/>
        <v>4.0008233629426238E-2</v>
      </c>
      <c r="V69" s="303">
        <f t="shared" si="7"/>
        <v>4.1315651921043806E-2</v>
      </c>
      <c r="W69" s="303">
        <f t="shared" si="7"/>
        <v>4.0772276349139623E-2</v>
      </c>
      <c r="DA69" s="175"/>
    </row>
    <row r="70" spans="1:105" ht="12" customHeight="1" x14ac:dyDescent="0.3">
      <c r="A70" s="203" t="s">
        <v>2721</v>
      </c>
      <c r="B70" s="303">
        <f t="shared" ref="B70:W70" si="8">IF(B$27=0,0,B$27/B$5)</f>
        <v>0.20093366117493472</v>
      </c>
      <c r="C70" s="303">
        <f t="shared" si="8"/>
        <v>0.19501753465386337</v>
      </c>
      <c r="D70" s="303">
        <f t="shared" si="8"/>
        <v>0.1982656551055077</v>
      </c>
      <c r="E70" s="303">
        <f t="shared" si="8"/>
        <v>0.3106069551366018</v>
      </c>
      <c r="F70" s="303">
        <f t="shared" si="8"/>
        <v>0.32700381032573661</v>
      </c>
      <c r="G70" s="303">
        <f t="shared" si="8"/>
        <v>0.32784233866479756</v>
      </c>
      <c r="H70" s="303">
        <f t="shared" si="8"/>
        <v>0.32851091906751989</v>
      </c>
      <c r="I70" s="303">
        <f t="shared" si="8"/>
        <v>0.31296544844227442</v>
      </c>
      <c r="J70" s="303">
        <f t="shared" si="8"/>
        <v>0.31363710756238539</v>
      </c>
      <c r="K70" s="303">
        <f t="shared" si="8"/>
        <v>0.32304281394579809</v>
      </c>
      <c r="L70" s="303">
        <f t="shared" si="8"/>
        <v>0.33677780268509139</v>
      </c>
      <c r="M70" s="303">
        <f t="shared" si="8"/>
        <v>0.34985812075903516</v>
      </c>
      <c r="N70" s="303">
        <f t="shared" si="8"/>
        <v>0.34537127808042822</v>
      </c>
      <c r="O70" s="303">
        <f t="shared" si="8"/>
        <v>0.33370887859940657</v>
      </c>
      <c r="P70" s="303">
        <f t="shared" si="8"/>
        <v>0.29306396551846997</v>
      </c>
      <c r="Q70" s="303">
        <f t="shared" si="8"/>
        <v>0.29979207718095702</v>
      </c>
      <c r="R70" s="303">
        <f t="shared" si="8"/>
        <v>0.29611919713644858</v>
      </c>
      <c r="S70" s="303">
        <f t="shared" si="8"/>
        <v>0.31422359204401801</v>
      </c>
      <c r="T70" s="303">
        <f t="shared" si="8"/>
        <v>0.31411889572698942</v>
      </c>
      <c r="U70" s="303">
        <f t="shared" si="8"/>
        <v>0.300831141328955</v>
      </c>
      <c r="V70" s="303">
        <f t="shared" si="8"/>
        <v>0.31066192117554109</v>
      </c>
      <c r="W70" s="303">
        <f t="shared" si="8"/>
        <v>0.30657615485603074</v>
      </c>
      <c r="DA70" s="175"/>
    </row>
    <row r="71" spans="1:105" ht="12" customHeight="1" x14ac:dyDescent="0.3">
      <c r="A71" s="203" t="s">
        <v>2733</v>
      </c>
      <c r="B71" s="303">
        <f t="shared" ref="B71:W71" si="9">IF(B$38=0,0,B$38/B$5)</f>
        <v>0.18802185228072021</v>
      </c>
      <c r="C71" s="303">
        <f t="shared" si="9"/>
        <v>0.19028399878786878</v>
      </c>
      <c r="D71" s="303">
        <f t="shared" si="9"/>
        <v>0.18920859961325873</v>
      </c>
      <c r="E71" s="303">
        <f t="shared" si="9"/>
        <v>0.14264623252274303</v>
      </c>
      <c r="F71" s="303">
        <f t="shared" si="9"/>
        <v>0.13477367764239925</v>
      </c>
      <c r="G71" s="303">
        <f t="shared" si="9"/>
        <v>0.13435533666547481</v>
      </c>
      <c r="H71" s="303">
        <f t="shared" si="9"/>
        <v>0.13400860839052076</v>
      </c>
      <c r="I71" s="303">
        <f t="shared" si="9"/>
        <v>0.14155615233467458</v>
      </c>
      <c r="J71" s="303">
        <f t="shared" si="9"/>
        <v>0.14122711974284327</v>
      </c>
      <c r="K71" s="303">
        <f t="shared" si="9"/>
        <v>0.13671350532410903</v>
      </c>
      <c r="L71" s="303">
        <f t="shared" si="9"/>
        <v>0.12987193267259262</v>
      </c>
      <c r="M71" s="303">
        <f t="shared" si="9"/>
        <v>0.12314811865241933</v>
      </c>
      <c r="N71" s="303">
        <f t="shared" si="9"/>
        <v>0.12547774755301655</v>
      </c>
      <c r="O71" s="303">
        <f t="shared" si="9"/>
        <v>0.13133840387691179</v>
      </c>
      <c r="P71" s="303">
        <f t="shared" si="9"/>
        <v>0.15069169206852048</v>
      </c>
      <c r="Q71" s="303">
        <f t="shared" si="9"/>
        <v>0.14756020307081871</v>
      </c>
      <c r="R71" s="303">
        <f t="shared" si="9"/>
        <v>0.14919185615782851</v>
      </c>
      <c r="S71" s="303">
        <f t="shared" si="9"/>
        <v>0.14069736976166236</v>
      </c>
      <c r="T71" s="303">
        <f t="shared" si="9"/>
        <v>0.14074704929894691</v>
      </c>
      <c r="U71" s="303">
        <f t="shared" si="9"/>
        <v>0.14698525885710706</v>
      </c>
      <c r="V71" s="303">
        <f t="shared" si="9"/>
        <v>0.1423789138486086</v>
      </c>
      <c r="W71" s="303">
        <f t="shared" si="9"/>
        <v>0.14442583810156737</v>
      </c>
      <c r="DA71" s="175"/>
    </row>
    <row r="72" spans="1:105" ht="12" customHeight="1" x14ac:dyDescent="0.3">
      <c r="A72" s="203" t="s">
        <v>2735</v>
      </c>
      <c r="B72" s="303">
        <f t="shared" ref="B72:W72" si="10">IF(B$39=0,0,B$39/B$5)</f>
        <v>0.26800066170619014</v>
      </c>
      <c r="C72" s="303">
        <f t="shared" si="10"/>
        <v>0.2690723348151286</v>
      </c>
      <c r="D72" s="303">
        <f t="shared" si="10"/>
        <v>0.26861889443125936</v>
      </c>
      <c r="E72" s="303">
        <f t="shared" si="10"/>
        <v>0.24366164839018895</v>
      </c>
      <c r="F72" s="303">
        <f t="shared" si="10"/>
        <v>0.23871325397870896</v>
      </c>
      <c r="G72" s="303">
        <f t="shared" si="10"/>
        <v>0.238440622515527</v>
      </c>
      <c r="H72" s="303">
        <f t="shared" si="10"/>
        <v>0.23822289918378597</v>
      </c>
      <c r="I72" s="303">
        <f t="shared" si="10"/>
        <v>0.24297101646196081</v>
      </c>
      <c r="J72" s="303">
        <f t="shared" si="10"/>
        <v>0.24274685694814008</v>
      </c>
      <c r="K72" s="303">
        <f t="shared" si="10"/>
        <v>0.23992019734713979</v>
      </c>
      <c r="L72" s="303">
        <f t="shared" si="10"/>
        <v>0.23552435701598312</v>
      </c>
      <c r="M72" s="303">
        <f t="shared" si="10"/>
        <v>0.23110910227698203</v>
      </c>
      <c r="N72" s="303">
        <f t="shared" si="10"/>
        <v>0.23262490265020036</v>
      </c>
      <c r="O72" s="303">
        <f t="shared" si="10"/>
        <v>0.2364522504441284</v>
      </c>
      <c r="P72" s="303">
        <f t="shared" si="10"/>
        <v>0.2484093500501971</v>
      </c>
      <c r="Q72" s="303">
        <f t="shared" si="10"/>
        <v>0.24652384490344489</v>
      </c>
      <c r="R72" s="303">
        <f t="shared" si="10"/>
        <v>0.24746620197433369</v>
      </c>
      <c r="S72" s="303">
        <f t="shared" si="10"/>
        <v>0.24229621746933644</v>
      </c>
      <c r="T72" s="303">
        <f t="shared" si="10"/>
        <v>0.2423497291717443</v>
      </c>
      <c r="U72" s="303">
        <f t="shared" si="10"/>
        <v>0.24614396230065633</v>
      </c>
      <c r="V72" s="303">
        <f t="shared" si="10"/>
        <v>0.24333001524722778</v>
      </c>
      <c r="W72" s="303">
        <f t="shared" si="10"/>
        <v>0.24466215012139547</v>
      </c>
      <c r="DA72" s="175"/>
    </row>
    <row r="73" spans="1:105" ht="12" customHeight="1" x14ac:dyDescent="0.3">
      <c r="A73" s="62" t="s">
        <v>2736</v>
      </c>
      <c r="B73" s="304">
        <f t="shared" ref="B73:W73" si="11">IF(B$40=0,0,B$40/B$5)</f>
        <v>3.0545248116345076E-2</v>
      </c>
      <c r="C73" s="304">
        <f t="shared" si="11"/>
        <v>2.9614842499131374E-2</v>
      </c>
      <c r="D73" s="304">
        <f t="shared" si="11"/>
        <v>3.0068480324001206E-2</v>
      </c>
      <c r="E73" s="304">
        <f t="shared" si="11"/>
        <v>4.7288031564458793E-2</v>
      </c>
      <c r="F73" s="304">
        <f t="shared" si="11"/>
        <v>4.9737117170894685E-2</v>
      </c>
      <c r="G73" s="304">
        <f t="shared" si="11"/>
        <v>4.9860944699012581E-2</v>
      </c>
      <c r="H73" s="304">
        <f t="shared" si="11"/>
        <v>4.9974522104384744E-2</v>
      </c>
      <c r="I73" s="304">
        <f t="shared" si="11"/>
        <v>4.7612662533517494E-2</v>
      </c>
      <c r="J73" s="304">
        <f t="shared" si="11"/>
        <v>4.7699079609867752E-2</v>
      </c>
      <c r="K73" s="304">
        <f t="shared" si="11"/>
        <v>4.9113163927652977E-2</v>
      </c>
      <c r="L73" s="304">
        <f t="shared" si="11"/>
        <v>5.1198816495098221E-2</v>
      </c>
      <c r="M73" s="304">
        <f t="shared" si="11"/>
        <v>5.3196396753190517E-2</v>
      </c>
      <c r="N73" s="304">
        <f t="shared" si="11"/>
        <v>5.2485683059499549E-2</v>
      </c>
      <c r="O73" s="304">
        <f t="shared" si="11"/>
        <v>5.0750229173257382E-2</v>
      </c>
      <c r="P73" s="304">
        <f t="shared" si="11"/>
        <v>4.4556407337855139E-2</v>
      </c>
      <c r="Q73" s="304">
        <f t="shared" si="11"/>
        <v>4.5592300506967942E-2</v>
      </c>
      <c r="R73" s="304">
        <f t="shared" si="11"/>
        <v>4.5029623871441347E-2</v>
      </c>
      <c r="S73" s="304">
        <f t="shared" si="11"/>
        <v>4.7799239903594422E-2</v>
      </c>
      <c r="T73" s="304">
        <f t="shared" si="11"/>
        <v>4.7806195609849306E-2</v>
      </c>
      <c r="U73" s="304">
        <f t="shared" si="11"/>
        <v>4.5768916798139658E-2</v>
      </c>
      <c r="V73" s="304">
        <f t="shared" si="11"/>
        <v>4.7259057681507087E-2</v>
      </c>
      <c r="W73" s="304">
        <f t="shared" si="11"/>
        <v>4.6649580194270242E-2</v>
      </c>
      <c r="DA73" s="72"/>
    </row>
    <row r="74" spans="1:105" ht="12" customHeight="1" x14ac:dyDescent="0.3">
      <c r="A74" s="62" t="s">
        <v>2743</v>
      </c>
      <c r="B74" s="304">
        <f t="shared" ref="B74:W74" si="12">IF(B$46=0,0,B$46/B$5)</f>
        <v>2.0610688928020589E-2</v>
      </c>
      <c r="C74" s="304">
        <f t="shared" si="12"/>
        <v>2.0003844645825102E-2</v>
      </c>
      <c r="D74" s="304">
        <f t="shared" si="12"/>
        <v>2.0337019285843728E-2</v>
      </c>
      <c r="E74" s="304">
        <f t="shared" si="12"/>
        <v>3.186038264453192E-2</v>
      </c>
      <c r="F74" s="304">
        <f t="shared" si="12"/>
        <v>3.3542283425739679E-2</v>
      </c>
      <c r="G74" s="304">
        <f t="shared" si="12"/>
        <v>3.3628295130561342E-2</v>
      </c>
      <c r="H74" s="304">
        <f t="shared" si="12"/>
        <v>3.3696874494632566E-2</v>
      </c>
      <c r="I74" s="304">
        <f t="shared" si="12"/>
        <v>3.2102304140302178E-2</v>
      </c>
      <c r="J74" s="304">
        <f t="shared" si="12"/>
        <v>3.2171199302562854E-2</v>
      </c>
      <c r="K74" s="304">
        <f t="shared" si="12"/>
        <v>3.3135985826051526E-2</v>
      </c>
      <c r="L74" s="304">
        <f t="shared" si="12"/>
        <v>3.4544846734075194E-2</v>
      </c>
      <c r="M74" s="304">
        <f t="shared" si="12"/>
        <v>3.5886555063705985E-2</v>
      </c>
      <c r="N74" s="304">
        <f t="shared" si="12"/>
        <v>3.5426318992870527E-2</v>
      </c>
      <c r="O74" s="304">
        <f t="shared" si="12"/>
        <v>3.4230053088730276E-2</v>
      </c>
      <c r="P74" s="304">
        <f t="shared" si="12"/>
        <v>3.0060917588390721E-2</v>
      </c>
      <c r="Q74" s="304">
        <f t="shared" si="12"/>
        <v>3.0751050917657938E-2</v>
      </c>
      <c r="R74" s="304">
        <f t="shared" si="12"/>
        <v>3.037430673440537E-2</v>
      </c>
      <c r="S74" s="304">
        <f t="shared" si="12"/>
        <v>3.2231357710772596E-2</v>
      </c>
      <c r="T74" s="304">
        <f t="shared" si="12"/>
        <v>3.222061852844961E-2</v>
      </c>
      <c r="U74" s="304">
        <f t="shared" si="12"/>
        <v>3.085763250187543E-2</v>
      </c>
      <c r="V74" s="304">
        <f t="shared" si="12"/>
        <v>3.1866020763717896E-2</v>
      </c>
      <c r="W74" s="304">
        <f t="shared" si="12"/>
        <v>3.1446924938003093E-2</v>
      </c>
      <c r="DA74" s="72"/>
    </row>
    <row r="75" spans="1:105" ht="12" customHeight="1" x14ac:dyDescent="0.3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3">
      <c r="A76" s="62" t="s">
        <v>2757</v>
      </c>
      <c r="B76" s="304">
        <f t="shared" ref="B76:W76" si="14">IF(B$58=0,0,B$58/B$5)</f>
        <v>0.21684472466182442</v>
      </c>
      <c r="C76" s="304">
        <f t="shared" si="14"/>
        <v>0.21945364767017214</v>
      </c>
      <c r="D76" s="304">
        <f t="shared" si="14"/>
        <v>0.21821339482141439</v>
      </c>
      <c r="E76" s="304">
        <f t="shared" si="14"/>
        <v>0.16451323418119826</v>
      </c>
      <c r="F76" s="304">
        <f t="shared" si="14"/>
        <v>0.1554338533820746</v>
      </c>
      <c r="G76" s="304">
        <f t="shared" si="14"/>
        <v>0.15495138268595304</v>
      </c>
      <c r="H76" s="304">
        <f t="shared" si="14"/>
        <v>0.15455150258476866</v>
      </c>
      <c r="I76" s="304">
        <f t="shared" si="14"/>
        <v>0.16325604978814118</v>
      </c>
      <c r="J76" s="304">
        <f t="shared" si="14"/>
        <v>0.16287657803570946</v>
      </c>
      <c r="K76" s="304">
        <f t="shared" si="14"/>
        <v>0.15767104759343531</v>
      </c>
      <c r="L76" s="304">
        <f t="shared" si="14"/>
        <v>0.14978069378680972</v>
      </c>
      <c r="M76" s="304">
        <f t="shared" si="14"/>
        <v>0.14202615046008552</v>
      </c>
      <c r="N76" s="304">
        <f t="shared" si="14"/>
        <v>0.14471290059783026</v>
      </c>
      <c r="O76" s="304">
        <f t="shared" si="14"/>
        <v>0.15147196818214076</v>
      </c>
      <c r="P76" s="304">
        <f t="shared" si="14"/>
        <v>0.17379202512395123</v>
      </c>
      <c r="Q76" s="304">
        <f t="shared" si="14"/>
        <v>0.17018049347881903</v>
      </c>
      <c r="R76" s="304">
        <f t="shared" si="14"/>
        <v>0.17206227136848701</v>
      </c>
      <c r="S76" s="304">
        <f t="shared" si="14"/>
        <v>0.16226561985496943</v>
      </c>
      <c r="T76" s="304">
        <f t="shared" si="14"/>
        <v>0.1623229150334454</v>
      </c>
      <c r="U76" s="304">
        <f t="shared" si="14"/>
        <v>0.16951741300064124</v>
      </c>
      <c r="V76" s="304">
        <f t="shared" si="14"/>
        <v>0.16420493680200279</v>
      </c>
      <c r="W76" s="304">
        <f t="shared" si="14"/>
        <v>0.16656564498912216</v>
      </c>
      <c r="DA76" s="72"/>
    </row>
    <row r="77" spans="1:105" ht="12" customHeight="1" x14ac:dyDescent="0.3">
      <c r="A77" s="41" t="s">
        <v>2759</v>
      </c>
      <c r="B77" s="237">
        <f t="shared" ref="B77:W77" si="15">IF(B$59=0,0,B$59/B$5)</f>
        <v>5.4584595143024724E-2</v>
      </c>
      <c r="C77" s="237">
        <f t="shared" si="15"/>
        <v>5.524131854910283E-2</v>
      </c>
      <c r="D77" s="237">
        <f t="shared" si="15"/>
        <v>5.4929119579402261E-2</v>
      </c>
      <c r="E77" s="237">
        <f t="shared" si="15"/>
        <v>4.1411605919649264E-2</v>
      </c>
      <c r="F77" s="237">
        <f t="shared" si="15"/>
        <v>3.9126125717894707E-2</v>
      </c>
      <c r="G77" s="237">
        <f t="shared" si="15"/>
        <v>3.9004677212946121E-2</v>
      </c>
      <c r="H77" s="237">
        <f t="shared" si="15"/>
        <v>3.8904018580540184E-2</v>
      </c>
      <c r="I77" s="237">
        <f t="shared" si="15"/>
        <v>4.1095144907179783E-2</v>
      </c>
      <c r="J77" s="237">
        <f t="shared" si="15"/>
        <v>4.0999623505831403E-2</v>
      </c>
      <c r="K77" s="237">
        <f t="shared" si="15"/>
        <v>3.9689276795117745E-2</v>
      </c>
      <c r="L77" s="237">
        <f t="shared" si="15"/>
        <v>3.7703100886335307E-2</v>
      </c>
      <c r="M77" s="237">
        <f t="shared" si="15"/>
        <v>3.5751111467785236E-2</v>
      </c>
      <c r="N77" s="237">
        <f t="shared" si="15"/>
        <v>3.6427425677171582E-2</v>
      </c>
      <c r="O77" s="237">
        <f t="shared" si="15"/>
        <v>3.8128831917094187E-2</v>
      </c>
      <c r="P77" s="237">
        <f t="shared" si="15"/>
        <v>4.3747282048348268E-2</v>
      </c>
      <c r="Q77" s="237">
        <f t="shared" si="15"/>
        <v>4.2838179956963769E-2</v>
      </c>
      <c r="R77" s="237">
        <f t="shared" si="15"/>
        <v>4.3311864914791581E-2</v>
      </c>
      <c r="S77" s="237">
        <f t="shared" si="15"/>
        <v>4.084583186991763E-2</v>
      </c>
      <c r="T77" s="237">
        <f t="shared" si="15"/>
        <v>4.0860254328779079E-2</v>
      </c>
      <c r="U77" s="237">
        <f t="shared" si="15"/>
        <v>4.2671267990324842E-2</v>
      </c>
      <c r="V77" s="237">
        <f t="shared" si="15"/>
        <v>4.1334000676296959E-2</v>
      </c>
      <c r="W77" s="237">
        <f t="shared" si="15"/>
        <v>4.1928242942719143E-2</v>
      </c>
      <c r="DA77" s="97"/>
    </row>
    <row r="78" spans="1:105" ht="12" customHeight="1" x14ac:dyDescent="0.3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3">
      <c r="A79" s="32" t="s">
        <v>343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3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3">
      <c r="A81" s="35" t="s">
        <v>27</v>
      </c>
      <c r="B81" s="324">
        <f>IF(B$5=0,0,B$5/TEL_fec!B$5)</f>
        <v>0.4938831166150503</v>
      </c>
      <c r="C81" s="324">
        <f>IF(C$5=0,0,C$5/TEL_fec!C$5)</f>
        <v>0.49456193893074329</v>
      </c>
      <c r="D81" s="324">
        <f>IF(D$5=0,0,D$5/TEL_fec!D$5)</f>
        <v>0.49413858533819605</v>
      </c>
      <c r="E81" s="324">
        <f>IF(E$5=0,0,E$5/TEL_fec!E$5)</f>
        <v>0.48859517842761147</v>
      </c>
      <c r="F81" s="324">
        <f>IF(F$5=0,0,F$5/TEL_fec!F$5)</f>
        <v>0.48821075664288305</v>
      </c>
      <c r="G81" s="324">
        <f>IF(G$5=0,0,G$5/TEL_fec!G$5)</f>
        <v>0.48903708538667673</v>
      </c>
      <c r="H81" s="324">
        <f>IF(H$5=0,0,H$5/TEL_fec!H$5)</f>
        <v>0.48924678848741204</v>
      </c>
      <c r="I81" s="324">
        <f>IF(I$5=0,0,I$5/TEL_fec!I$5)</f>
        <v>0.48932252174525415</v>
      </c>
      <c r="J81" s="324">
        <f>IF(J$5=0,0,J$5/TEL_fec!J$5)</f>
        <v>0.48841368683970965</v>
      </c>
      <c r="K81" s="324">
        <f>IF(K$5=0,0,K$5/TEL_fec!K$5)</f>
        <v>0.48827884077063821</v>
      </c>
      <c r="L81" s="324">
        <f>IF(L$5=0,0,L$5/TEL_fec!L$5)</f>
        <v>0.48878502641588439</v>
      </c>
      <c r="M81" s="324">
        <f>IF(M$5=0,0,M$5/TEL_fec!M$5)</f>
        <v>0.48921744559780339</v>
      </c>
      <c r="N81" s="324">
        <f>IF(N$5=0,0,N$5/TEL_fec!N$5)</f>
        <v>0.48940930075482314</v>
      </c>
      <c r="O81" s="324">
        <f>IF(O$5=0,0,O$5/TEL_fec!O$5)</f>
        <v>0.48947007445272922</v>
      </c>
      <c r="P81" s="324">
        <f>IF(P$5=0,0,P$5/TEL_fec!P$5)</f>
        <v>0.49051404001661764</v>
      </c>
      <c r="Q81" s="324">
        <f>IF(Q$5=0,0,Q$5/TEL_fec!Q$5)</f>
        <v>0.49028986915200568</v>
      </c>
      <c r="R81" s="324">
        <f>IF(R$5=0,0,R$5/TEL_fec!R$5)</f>
        <v>0.49047132584009684</v>
      </c>
      <c r="S81" s="324">
        <f>IF(S$5=0,0,S$5/TEL_fec!S$5)</f>
        <v>0.48992941180546323</v>
      </c>
      <c r="T81" s="324">
        <f>IF(T$5=0,0,T$5/TEL_fec!T$5)</f>
        <v>0.4899081647536328</v>
      </c>
      <c r="U81" s="324">
        <f>IF(U$5=0,0,U$5/TEL_fec!U$5)</f>
        <v>0.49036602627592113</v>
      </c>
      <c r="V81" s="324">
        <f>IF(V$5=0,0,V$5/TEL_fec!V$5)</f>
        <v>0.48980359674944318</v>
      </c>
      <c r="W81" s="324">
        <f>IF(W$5=0,0,W$5/TEL_fec!W$5)</f>
        <v>0.48993338842067879</v>
      </c>
      <c r="DA81" s="95"/>
    </row>
    <row r="82" spans="1:105" ht="12" customHeight="1" x14ac:dyDescent="0.3">
      <c r="A82" s="55" t="s">
        <v>92</v>
      </c>
      <c r="B82" s="336">
        <f>IF(B$6=0,0,B$6/TEL_fec!B$6)</f>
        <v>0.48218015755920007</v>
      </c>
      <c r="C82" s="336">
        <f>IF(C$6=0,0,C$6/TEL_fec!C$6)</f>
        <v>0.48218015755919996</v>
      </c>
      <c r="D82" s="336">
        <f>IF(D$6=0,0,D$6/TEL_fec!D$6)</f>
        <v>0.48218015755920018</v>
      </c>
      <c r="E82" s="336">
        <f>IF(E$6=0,0,E$6/TEL_fec!E$6)</f>
        <v>0.48218015755920018</v>
      </c>
      <c r="F82" s="336">
        <f>IF(F$6=0,0,F$6/TEL_fec!F$6)</f>
        <v>0.48218015755919991</v>
      </c>
      <c r="G82" s="336">
        <f>IF(G$6=0,0,G$6/TEL_fec!G$6)</f>
        <v>0.48218015755919996</v>
      </c>
      <c r="H82" s="336">
        <f>IF(H$6=0,0,H$6/TEL_fec!H$6)</f>
        <v>0.48218015755920007</v>
      </c>
      <c r="I82" s="336">
        <f>IF(I$6=0,0,I$6/TEL_fec!I$6)</f>
        <v>0.48218015755919996</v>
      </c>
      <c r="J82" s="336">
        <f>IF(J$6=0,0,J$6/TEL_fec!J$6)</f>
        <v>0.48218015755919996</v>
      </c>
      <c r="K82" s="336">
        <f>IF(K$6=0,0,K$6/TEL_fec!K$6)</f>
        <v>0.48218015755920002</v>
      </c>
      <c r="L82" s="336">
        <f>IF(L$6=0,0,L$6/TEL_fec!L$6)</f>
        <v>0.48218015755920002</v>
      </c>
      <c r="M82" s="336">
        <f>IF(M$6=0,0,M$6/TEL_fec!M$6)</f>
        <v>0.48218015755919996</v>
      </c>
      <c r="N82" s="336">
        <f>IF(N$6=0,0,N$6/TEL_fec!N$6)</f>
        <v>0.48218015755919996</v>
      </c>
      <c r="O82" s="336">
        <f>IF(O$6=0,0,O$6/TEL_fec!O$6)</f>
        <v>0.48218015755920002</v>
      </c>
      <c r="P82" s="336">
        <f>IF(P$6=0,0,P$6/TEL_fec!P$6)</f>
        <v>0.48218015755919991</v>
      </c>
      <c r="Q82" s="336">
        <f>IF(Q$6=0,0,Q$6/TEL_fec!Q$6)</f>
        <v>0.48218015755920002</v>
      </c>
      <c r="R82" s="336">
        <f>IF(R$6=0,0,R$6/TEL_fec!R$6)</f>
        <v>0.48218015755920007</v>
      </c>
      <c r="S82" s="336">
        <f>IF(S$6=0,0,S$6/TEL_fec!S$6)</f>
        <v>0.48218015755920002</v>
      </c>
      <c r="T82" s="336">
        <f>IF(T$6=0,0,T$6/TEL_fec!T$6)</f>
        <v>0.48218015755920002</v>
      </c>
      <c r="U82" s="336">
        <f>IF(U$6=0,0,U$6/TEL_fec!U$6)</f>
        <v>0.48218015755920013</v>
      </c>
      <c r="V82" s="336">
        <f>IF(V$6=0,0,V$6/TEL_fec!V$6)</f>
        <v>0.48218015755919996</v>
      </c>
      <c r="W82" s="336">
        <f>IF(W$6=0,0,W$6/TEL_fec!W$6)</f>
        <v>0.48218015755919996</v>
      </c>
      <c r="DA82" s="67"/>
    </row>
    <row r="83" spans="1:105" ht="12" customHeight="1" x14ac:dyDescent="0.3">
      <c r="A83" s="202" t="s">
        <v>93</v>
      </c>
      <c r="B83" s="337">
        <f>IF(B$7=0,0,B$7/TEL_fec!B$7)</f>
        <v>0.12386085940027924</v>
      </c>
      <c r="C83" s="337">
        <f>IF(C$7=0,0,C$7/TEL_fec!C$7)</f>
        <v>0.12386085940027927</v>
      </c>
      <c r="D83" s="337">
        <f>IF(D$7=0,0,D$7/TEL_fec!D$7)</f>
        <v>0.12386085940027927</v>
      </c>
      <c r="E83" s="337">
        <f>IF(E$7=0,0,E$7/TEL_fec!E$7)</f>
        <v>0.12386085940027926</v>
      </c>
      <c r="F83" s="337">
        <f>IF(F$7=0,0,F$7/TEL_fec!F$7)</f>
        <v>0.12386085940027922</v>
      </c>
      <c r="G83" s="337">
        <f>IF(G$7=0,0,G$7/TEL_fec!G$7)</f>
        <v>0.1238608594002792</v>
      </c>
      <c r="H83" s="337">
        <f>IF(H$7=0,0,H$7/TEL_fec!H$7)</f>
        <v>0.12386085940027922</v>
      </c>
      <c r="I83" s="337">
        <f>IF(I$7=0,0,I$7/TEL_fec!I$7)</f>
        <v>0.12386085940027922</v>
      </c>
      <c r="J83" s="337">
        <f>IF(J$7=0,0,J$7/TEL_fec!J$7)</f>
        <v>0.12386085940027924</v>
      </c>
      <c r="K83" s="337">
        <f>IF(K$7=0,0,K$7/TEL_fec!K$7)</f>
        <v>0.12386085940027923</v>
      </c>
      <c r="L83" s="337">
        <f>IF(L$7=0,0,L$7/TEL_fec!L$7)</f>
        <v>0.12386085940027923</v>
      </c>
      <c r="M83" s="337">
        <f>IF(M$7=0,0,M$7/TEL_fec!M$7)</f>
        <v>0.12386085940027923</v>
      </c>
      <c r="N83" s="337">
        <f>IF(N$7=0,0,N$7/TEL_fec!N$7)</f>
        <v>0.12386085940027923</v>
      </c>
      <c r="O83" s="337">
        <f>IF(O$7=0,0,O$7/TEL_fec!O$7)</f>
        <v>0.12386085940027922</v>
      </c>
      <c r="P83" s="337">
        <f>IF(P$7=0,0,P$7/TEL_fec!P$7)</f>
        <v>0.12386085940027923</v>
      </c>
      <c r="Q83" s="337">
        <f>IF(Q$7=0,0,Q$7/TEL_fec!Q$7)</f>
        <v>0.12386085940027923</v>
      </c>
      <c r="R83" s="337">
        <f>IF(R$7=0,0,R$7/TEL_fec!R$7)</f>
        <v>0.12386085940027922</v>
      </c>
      <c r="S83" s="337">
        <f>IF(S$7=0,0,S$7/TEL_fec!S$7)</f>
        <v>0.12386085940027923</v>
      </c>
      <c r="T83" s="337">
        <f>IF(T$7=0,0,T$7/TEL_fec!T$7)</f>
        <v>0.12386085940027924</v>
      </c>
      <c r="U83" s="337">
        <f>IF(U$7=0,0,U$7/TEL_fec!U$7)</f>
        <v>0.12386085940027922</v>
      </c>
      <c r="V83" s="337">
        <f>IF(V$7=0,0,V$7/TEL_fec!V$7)</f>
        <v>0.12386085940027923</v>
      </c>
      <c r="W83" s="337">
        <f>IF(W$7=0,0,W$7/TEL_fec!W$7)</f>
        <v>0.12386085940027923</v>
      </c>
      <c r="DA83" s="174"/>
    </row>
    <row r="84" spans="1:105" ht="12" customHeight="1" x14ac:dyDescent="0.3">
      <c r="A84" s="202" t="s">
        <v>94</v>
      </c>
      <c r="B84" s="337">
        <f>IF(B$8=0,0,B$8/TEL_fec!B$8)</f>
        <v>0.66775874581843575</v>
      </c>
      <c r="C84" s="337">
        <f>IF(C$8=0,0,C$8/TEL_fec!C$8)</f>
        <v>0.66775874581843597</v>
      </c>
      <c r="D84" s="337">
        <f>IF(D$8=0,0,D$8/TEL_fec!D$8)</f>
        <v>0.66775874581843586</v>
      </c>
      <c r="E84" s="337">
        <f>IF(E$8=0,0,E$8/TEL_fec!E$8)</f>
        <v>0.66775874581843564</v>
      </c>
      <c r="F84" s="337">
        <f>IF(F$8=0,0,F$8/TEL_fec!F$8)</f>
        <v>0.66775874581843575</v>
      </c>
      <c r="G84" s="337">
        <f>IF(G$8=0,0,G$8/TEL_fec!G$8)</f>
        <v>0.66775874581843564</v>
      </c>
      <c r="H84" s="337">
        <f>IF(H$8=0,0,H$8/TEL_fec!H$8)</f>
        <v>0.66775874581843564</v>
      </c>
      <c r="I84" s="337">
        <f>IF(I$8=0,0,I$8/TEL_fec!I$8)</f>
        <v>0.66775874581843597</v>
      </c>
      <c r="J84" s="337">
        <f>IF(J$8=0,0,J$8/TEL_fec!J$8)</f>
        <v>0.66775874581843586</v>
      </c>
      <c r="K84" s="337">
        <f>IF(K$8=0,0,K$8/TEL_fec!K$8)</f>
        <v>0.66775874581843564</v>
      </c>
      <c r="L84" s="337">
        <f>IF(L$8=0,0,L$8/TEL_fec!L$8)</f>
        <v>0.66775874581843586</v>
      </c>
      <c r="M84" s="337">
        <f>IF(M$8=0,0,M$8/TEL_fec!M$8)</f>
        <v>0.66775874581843564</v>
      </c>
      <c r="N84" s="337">
        <f>IF(N$8=0,0,N$8/TEL_fec!N$8)</f>
        <v>0.66775874581843575</v>
      </c>
      <c r="O84" s="337">
        <f>IF(O$8=0,0,O$8/TEL_fec!O$8)</f>
        <v>0.66775874581843575</v>
      </c>
      <c r="P84" s="337">
        <f>IF(P$8=0,0,P$8/TEL_fec!P$8)</f>
        <v>0.66775874581843586</v>
      </c>
      <c r="Q84" s="337">
        <f>IF(Q$8=0,0,Q$8/TEL_fec!Q$8)</f>
        <v>0.66775874581843575</v>
      </c>
      <c r="R84" s="337">
        <f>IF(R$8=0,0,R$8/TEL_fec!R$8)</f>
        <v>0.66775874581843564</v>
      </c>
      <c r="S84" s="337">
        <f>IF(S$8=0,0,S$8/TEL_fec!S$8)</f>
        <v>0.66775874581843586</v>
      </c>
      <c r="T84" s="337">
        <f>IF(T$8=0,0,T$8/TEL_fec!T$8)</f>
        <v>0.66775874581843575</v>
      </c>
      <c r="U84" s="337">
        <f>IF(U$8=0,0,U$8/TEL_fec!U$8)</f>
        <v>0.66775874581843575</v>
      </c>
      <c r="V84" s="337">
        <f>IF(V$8=0,0,V$8/TEL_fec!V$8)</f>
        <v>0.66775874581843586</v>
      </c>
      <c r="W84" s="337">
        <f>IF(W$8=0,0,W$8/TEL_fec!W$8)</f>
        <v>0.66775874581843575</v>
      </c>
      <c r="DA84" s="174"/>
    </row>
    <row r="85" spans="1:105" ht="12" customHeight="1" x14ac:dyDescent="0.3">
      <c r="A85" s="202" t="s">
        <v>95</v>
      </c>
      <c r="B85" s="337">
        <f>IF(B$9=0,0,B$9/TEL_fec!B$9)</f>
        <v>0.48002849039519124</v>
      </c>
      <c r="C85" s="337">
        <f>IF(C$9=0,0,C$9/TEL_fec!C$9)</f>
        <v>0.48002849039519147</v>
      </c>
      <c r="D85" s="337">
        <f>IF(D$9=0,0,D$9/TEL_fec!D$9)</f>
        <v>0.4800284903951913</v>
      </c>
      <c r="E85" s="337">
        <f>IF(E$9=0,0,E$9/TEL_fec!E$9)</f>
        <v>0.48002849039519163</v>
      </c>
      <c r="F85" s="337">
        <f>IF(F$9=0,0,F$9/TEL_fec!F$9)</f>
        <v>0.48002849039519169</v>
      </c>
      <c r="G85" s="337">
        <f>IF(G$9=0,0,G$9/TEL_fec!G$9)</f>
        <v>0.4800284903951913</v>
      </c>
      <c r="H85" s="337">
        <f>IF(H$9=0,0,H$9/TEL_fec!H$9)</f>
        <v>0.48002849039519152</v>
      </c>
      <c r="I85" s="337">
        <f>IF(I$9=0,0,I$9/TEL_fec!I$9)</f>
        <v>0.48002849039519141</v>
      </c>
      <c r="J85" s="337">
        <f>IF(J$9=0,0,J$9/TEL_fec!J$9)</f>
        <v>0.48002849039519147</v>
      </c>
      <c r="K85" s="337">
        <f>IF(K$9=0,0,K$9/TEL_fec!K$9)</f>
        <v>0.48002849039519147</v>
      </c>
      <c r="L85" s="337">
        <f>IF(L$9=0,0,L$9/TEL_fec!L$9)</f>
        <v>0.48002849039519158</v>
      </c>
      <c r="M85" s="337">
        <f>IF(M$9=0,0,M$9/TEL_fec!M$9)</f>
        <v>0.48002849039519141</v>
      </c>
      <c r="N85" s="337">
        <f>IF(N$9=0,0,N$9/TEL_fec!N$9)</f>
        <v>0.48002849039519152</v>
      </c>
      <c r="O85" s="337">
        <f>IF(O$9=0,0,O$9/TEL_fec!O$9)</f>
        <v>0.48002849039519152</v>
      </c>
      <c r="P85" s="337">
        <f>IF(P$9=0,0,P$9/TEL_fec!P$9)</f>
        <v>0.48002849039519147</v>
      </c>
      <c r="Q85" s="337">
        <f>IF(Q$9=0,0,Q$9/TEL_fec!Q$9)</f>
        <v>0.48002849039519147</v>
      </c>
      <c r="R85" s="337">
        <f>IF(R$9=0,0,R$9/TEL_fec!R$9)</f>
        <v>0.48002849039519141</v>
      </c>
      <c r="S85" s="337">
        <f>IF(S$9=0,0,S$9/TEL_fec!S$9)</f>
        <v>0.48002849039519147</v>
      </c>
      <c r="T85" s="337">
        <f>IF(T$9=0,0,T$9/TEL_fec!T$9)</f>
        <v>0.48002849039519158</v>
      </c>
      <c r="U85" s="337">
        <f>IF(U$9=0,0,U$9/TEL_fec!U$9)</f>
        <v>0.48002849039519158</v>
      </c>
      <c r="V85" s="337">
        <f>IF(V$9=0,0,V$9/TEL_fec!V$9)</f>
        <v>0.48002849039519152</v>
      </c>
      <c r="W85" s="337">
        <f>IF(W$9=0,0,W$9/TEL_fec!W$9)</f>
        <v>0.48002849039519158</v>
      </c>
      <c r="DA85" s="174"/>
    </row>
    <row r="86" spans="1:105" ht="12" customHeight="1" x14ac:dyDescent="0.3">
      <c r="A86" s="56" t="s">
        <v>96</v>
      </c>
      <c r="B86" s="338">
        <f>IF(B$10=0,0,B$10/TEL_fec!B$10)</f>
        <v>0.80250139767290729</v>
      </c>
      <c r="C86" s="338">
        <f>IF(C$10=0,0,C$10/TEL_fec!C$10)</f>
        <v>0.80481031074223874</v>
      </c>
      <c r="D86" s="338">
        <f>IF(D$10=0,0,D$10/TEL_fec!D$10)</f>
        <v>0.80170865293113003</v>
      </c>
      <c r="E86" s="338">
        <f>IF(E$10=0,0,E$10/TEL_fec!E$10)</f>
        <v>0.72012945342598178</v>
      </c>
      <c r="F86" s="338">
        <f>IF(F$10=0,0,F$10/TEL_fec!F$10)</f>
        <v>0.70855921489067786</v>
      </c>
      <c r="G86" s="338">
        <f>IF(G$10=0,0,G$10/TEL_fec!G$10)</f>
        <v>0.70835485997225811</v>
      </c>
      <c r="H86" s="338">
        <f>IF(H$10=0,0,H$10/TEL_fec!H$10)</f>
        <v>0.70864083069767869</v>
      </c>
      <c r="I86" s="338">
        <f>IF(I$10=0,0,I$10/TEL_fec!I$10)</f>
        <v>0.71921133822321326</v>
      </c>
      <c r="J86" s="338">
        <f>IF(J$10=0,0,J$10/TEL_fec!J$10)</f>
        <v>0.71917271590897114</v>
      </c>
      <c r="K86" s="338">
        <f>IF(K$10=0,0,K$10/TEL_fec!K$10)</f>
        <v>0.71266114605511144</v>
      </c>
      <c r="L86" s="338">
        <f>IF(L$10=0,0,L$10/TEL_fec!L$10)</f>
        <v>0.70426212006679567</v>
      </c>
      <c r="M86" s="338">
        <f>IF(M$10=0,0,M$10/TEL_fec!M$10)</f>
        <v>0.69760864858160054</v>
      </c>
      <c r="N86" s="338">
        <f>IF(N$10=0,0,N$10/TEL_fec!N$10)</f>
        <v>0.69949033419265039</v>
      </c>
      <c r="O86" s="338">
        <f>IF(O$10=0,0,O$10/TEL_fec!O$10)</f>
        <v>0.70601835240796984</v>
      </c>
      <c r="P86" s="338">
        <f>IF(P$10=0,0,P$10/TEL_fec!P$10)</f>
        <v>0.73517718483492089</v>
      </c>
      <c r="Q86" s="338">
        <f>IF(Q$10=0,0,Q$10/TEL_fec!Q$10)</f>
        <v>0.73021323151748829</v>
      </c>
      <c r="R86" s="338">
        <f>IF(R$10=0,0,R$10/TEL_fec!R$10)</f>
        <v>0.73351139332197224</v>
      </c>
      <c r="S86" s="338">
        <f>IF(S$10=0,0,S$10/TEL_fec!S$10)</f>
        <v>0.72022344224640311</v>
      </c>
      <c r="T86" s="338">
        <f>IF(T$10=0,0,T$10/TEL_fec!T$10)</f>
        <v>0.72004889682853035</v>
      </c>
      <c r="U86" s="338">
        <f>IF(U$10=0,0,U$10/TEL_fec!U$10)</f>
        <v>0.73024785029957962</v>
      </c>
      <c r="V86" s="338">
        <f>IF(V$10=0,0,V$10/TEL_fec!V$10)</f>
        <v>0.72232066873494483</v>
      </c>
      <c r="W86" s="338">
        <f>IF(W$10=0,0,W$10/TEL_fec!W$10)</f>
        <v>0.7241342725488551</v>
      </c>
      <c r="DA86" s="68"/>
    </row>
    <row r="87" spans="1:105" ht="12" customHeight="1" x14ac:dyDescent="0.3">
      <c r="A87" s="203" t="s">
        <v>2709</v>
      </c>
      <c r="B87" s="351">
        <f>IF(B$16=0,0,B$16/TEL_fec!B$16)</f>
        <v>0.53319953410391008</v>
      </c>
      <c r="C87" s="351">
        <f>IF(C$16=0,0,C$16/TEL_fec!C$16)</f>
        <v>0.53396304839074571</v>
      </c>
      <c r="D87" s="351">
        <f>IF(D$16=0,0,D$16/TEL_fec!D$16)</f>
        <v>0.53414799682689307</v>
      </c>
      <c r="E87" s="351">
        <f>IF(E$16=0,0,E$16/TEL_fec!E$16)</f>
        <v>0.54093222729534673</v>
      </c>
      <c r="F87" s="351">
        <f>IF(F$16=0,0,F$16/TEL_fec!F$16)</f>
        <v>0.54120557789737134</v>
      </c>
      <c r="G87" s="351">
        <f>IF(G$16=0,0,G$16/TEL_fec!G$16)</f>
        <v>0.5431090627933467</v>
      </c>
      <c r="H87" s="351">
        <f>IF(H$16=0,0,H$16/TEL_fec!H$16)</f>
        <v>0.54349788697920298</v>
      </c>
      <c r="I87" s="351">
        <f>IF(I$16=0,0,I$16/TEL_fec!I$16)</f>
        <v>0.54280418463846158</v>
      </c>
      <c r="J87" s="351">
        <f>IF(J$16=0,0,J$16/TEL_fec!J$16)</f>
        <v>0.5405756464052015</v>
      </c>
      <c r="K87" s="351">
        <f>IF(K$16=0,0,K$16/TEL_fec!K$16)</f>
        <v>0.54092242134037871</v>
      </c>
      <c r="L87" s="351">
        <f>IF(L$16=0,0,L$16/TEL_fec!L$16)</f>
        <v>0.54260138267548375</v>
      </c>
      <c r="M87" s="351">
        <f>IF(M$16=0,0,M$16/TEL_fec!M$16)</f>
        <v>0.54362136172361175</v>
      </c>
      <c r="N87" s="351">
        <f>IF(N$16=0,0,N$16/TEL_fec!N$16)</f>
        <v>0.54410995822753061</v>
      </c>
      <c r="O87" s="351">
        <f>IF(O$16=0,0,O$16/TEL_fec!O$16)</f>
        <v>0.54400648617982772</v>
      </c>
      <c r="P87" s="351">
        <f>IF(P$16=0,0,P$16/TEL_fec!P$16)</f>
        <v>0.54365319525654643</v>
      </c>
      <c r="Q87" s="351">
        <f>IF(Q$16=0,0,Q$16/TEL_fec!Q$16)</f>
        <v>0.5436655131828132</v>
      </c>
      <c r="R87" s="351">
        <f>IF(R$16=0,0,R$16/TEL_fec!R$16)</f>
        <v>0.54361370733644554</v>
      </c>
      <c r="S87" s="351">
        <f>IF(S$16=0,0,S$16/TEL_fec!S$16)</f>
        <v>0.543733738499807</v>
      </c>
      <c r="T87" s="351">
        <f>IF(T$16=0,0,T$16/TEL_fec!T$16)</f>
        <v>0.54371464286195181</v>
      </c>
      <c r="U87" s="351">
        <f>IF(U$16=0,0,U$16/TEL_fec!U$16)</f>
        <v>0.54370487644528853</v>
      </c>
      <c r="V87" s="351">
        <f>IF(V$16=0,0,V$16/TEL_fec!V$16)</f>
        <v>0.5432221914362908</v>
      </c>
      <c r="W87" s="351">
        <f>IF(W$16=0,0,W$16/TEL_fec!W$16)</f>
        <v>0.54358717023479353</v>
      </c>
      <c r="DA87" s="175"/>
    </row>
    <row r="88" spans="1:105" ht="12" customHeight="1" x14ac:dyDescent="0.3">
      <c r="A88" s="203" t="s">
        <v>2721</v>
      </c>
      <c r="B88" s="351">
        <f>IF(B$27=0,0,B$27/TEL_fec!B$27)</f>
        <v>0.47167651093807422</v>
      </c>
      <c r="C88" s="351">
        <f>IF(C$27=0,0,C$27/TEL_fec!C$27)</f>
        <v>0.47235192742258264</v>
      </c>
      <c r="D88" s="351">
        <f>IF(D$27=0,0,D$27/TEL_fec!D$27)</f>
        <v>0.47251553565455939</v>
      </c>
      <c r="E88" s="351">
        <f>IF(E$27=0,0,E$27/TEL_fec!E$27)</f>
        <v>0.47851697029972945</v>
      </c>
      <c r="F88" s="351">
        <f>IF(F$27=0,0,F$27/TEL_fec!F$27)</f>
        <v>0.47875878044767428</v>
      </c>
      <c r="G88" s="351">
        <f>IF(G$27=0,0,G$27/TEL_fec!G$27)</f>
        <v>0.48044263247103741</v>
      </c>
      <c r="H88" s="351">
        <f>IF(H$27=0,0,H$27/TEL_fec!H$27)</f>
        <v>0.48078659232775656</v>
      </c>
      <c r="I88" s="351">
        <f>IF(I$27=0,0,I$27/TEL_fec!I$27)</f>
        <v>0.48017293256479271</v>
      </c>
      <c r="J88" s="351">
        <f>IF(J$27=0,0,J$27/TEL_fec!J$27)</f>
        <v>0.47820153335844756</v>
      </c>
      <c r="K88" s="351">
        <f>IF(K$27=0,0,K$27/TEL_fec!K$27)</f>
        <v>0.47850829580110399</v>
      </c>
      <c r="L88" s="351">
        <f>IF(L$27=0,0,L$27/TEL_fec!L$27)</f>
        <v>0.4799935308283122</v>
      </c>
      <c r="M88" s="351">
        <f>IF(M$27=0,0,M$27/TEL_fec!M$27)</f>
        <v>0.4808958199862719</v>
      </c>
      <c r="N88" s="351">
        <f>IF(N$27=0,0,N$27/TEL_fec!N$27)</f>
        <v>0.48132803997050772</v>
      </c>
      <c r="O88" s="351">
        <f>IF(O$27=0,0,O$27/TEL_fec!O$27)</f>
        <v>0.48123650700523218</v>
      </c>
      <c r="P88" s="351">
        <f>IF(P$27=0,0,P$27/TEL_fec!P$27)</f>
        <v>0.48092398041925266</v>
      </c>
      <c r="Q88" s="351">
        <f>IF(Q$27=0,0,Q$27/TEL_fec!Q$27)</f>
        <v>0.4809348770463347</v>
      </c>
      <c r="R88" s="351">
        <f>IF(R$27=0,0,R$27/TEL_fec!R$27)</f>
        <v>0.48088904879762484</v>
      </c>
      <c r="S88" s="351">
        <f>IF(S$27=0,0,S$27/TEL_fec!S$27)</f>
        <v>0.48099523021136781</v>
      </c>
      <c r="T88" s="351">
        <f>IF(T$27=0,0,T$27/TEL_fec!T$27)</f>
        <v>0.48097833791634187</v>
      </c>
      <c r="U88" s="351">
        <f>IF(U$27=0,0,U$27/TEL_fec!U$27)</f>
        <v>0.48096969839390913</v>
      </c>
      <c r="V88" s="351">
        <f>IF(V$27=0,0,V$27/TEL_fec!V$27)</f>
        <v>0.48054270780902658</v>
      </c>
      <c r="W88" s="351">
        <f>IF(W$27=0,0,W$27/TEL_fec!W$27)</f>
        <v>0.48086557366924054</v>
      </c>
      <c r="DA88" s="175"/>
    </row>
    <row r="89" spans="1:105" ht="12" customHeight="1" x14ac:dyDescent="0.3">
      <c r="A89" s="203" t="s">
        <v>2733</v>
      </c>
      <c r="B89" s="351">
        <f>IF(B$38=0,0,B$38/TEL_fec!B$38)</f>
        <v>0.58926132330354741</v>
      </c>
      <c r="C89" s="351">
        <f>IF(C$38=0,0,C$38/TEL_fec!C$38)</f>
        <v>0.58926132330354741</v>
      </c>
      <c r="D89" s="351">
        <f>IF(D$38=0,0,D$38/TEL_fec!D$38)</f>
        <v>0.58926132330354752</v>
      </c>
      <c r="E89" s="351">
        <f>IF(E$38=0,0,E$38/TEL_fec!E$38)</f>
        <v>0.58926132330354741</v>
      </c>
      <c r="F89" s="351">
        <f>IF(F$38=0,0,F$38/TEL_fec!F$38)</f>
        <v>0.5892613233035473</v>
      </c>
      <c r="G89" s="351">
        <f>IF(G$38=0,0,G$38/TEL_fec!G$38)</f>
        <v>0.58926132330354752</v>
      </c>
      <c r="H89" s="351">
        <f>IF(H$38=0,0,H$38/TEL_fec!H$38)</f>
        <v>0.58926132330354763</v>
      </c>
      <c r="I89" s="351">
        <f>IF(I$38=0,0,I$38/TEL_fec!I$38)</f>
        <v>0.58926132330354741</v>
      </c>
      <c r="J89" s="351">
        <f>IF(J$38=0,0,J$38/TEL_fec!J$38)</f>
        <v>0.58926132330354752</v>
      </c>
      <c r="K89" s="351">
        <f>IF(K$38=0,0,K$38/TEL_fec!K$38)</f>
        <v>0.58926132330354741</v>
      </c>
      <c r="L89" s="351">
        <f>IF(L$38=0,0,L$38/TEL_fec!L$38)</f>
        <v>0.58926132330354763</v>
      </c>
      <c r="M89" s="351">
        <f>IF(M$38=0,0,M$38/TEL_fec!M$38)</f>
        <v>0.58926132330354763</v>
      </c>
      <c r="N89" s="351">
        <f>IF(N$38=0,0,N$38/TEL_fec!N$38)</f>
        <v>0.58926132330354741</v>
      </c>
      <c r="O89" s="351">
        <f>IF(O$38=0,0,O$38/TEL_fec!O$38)</f>
        <v>0.5892613233035473</v>
      </c>
      <c r="P89" s="351">
        <f>IF(P$38=0,0,P$38/TEL_fec!P$38)</f>
        <v>0.58926132330354719</v>
      </c>
      <c r="Q89" s="351">
        <f>IF(Q$38=0,0,Q$38/TEL_fec!Q$38)</f>
        <v>0.58926132330354752</v>
      </c>
      <c r="R89" s="351">
        <f>IF(R$38=0,0,R$38/TEL_fec!R$38)</f>
        <v>0.58926132330354752</v>
      </c>
      <c r="S89" s="351">
        <f>IF(S$38=0,0,S$38/TEL_fec!S$38)</f>
        <v>0.58926132330354752</v>
      </c>
      <c r="T89" s="351">
        <f>IF(T$38=0,0,T$38/TEL_fec!T$38)</f>
        <v>0.5892613233035473</v>
      </c>
      <c r="U89" s="351">
        <f>IF(U$38=0,0,U$38/TEL_fec!U$38)</f>
        <v>0.5892613233035473</v>
      </c>
      <c r="V89" s="351">
        <f>IF(V$38=0,0,V$38/TEL_fec!V$38)</f>
        <v>0.58926132330354775</v>
      </c>
      <c r="W89" s="351">
        <f>IF(W$38=0,0,W$38/TEL_fec!W$38)</f>
        <v>0.58926132330354763</v>
      </c>
      <c r="DA89" s="175"/>
    </row>
    <row r="90" spans="1:105" ht="12" customHeight="1" x14ac:dyDescent="0.3">
      <c r="A90" s="203" t="s">
        <v>2735</v>
      </c>
      <c r="B90" s="351">
        <f>IF(B$39=0,0,B$39/TEL_fec!B$39)</f>
        <v>0.41794359213173365</v>
      </c>
      <c r="C90" s="351">
        <f>IF(C$39=0,0,C$39/TEL_fec!C$39)</f>
        <v>0.41831893155479893</v>
      </c>
      <c r="D90" s="351">
        <f>IF(D$39=0,0,D$39/TEL_fec!D$39)</f>
        <v>0.41812846389844288</v>
      </c>
      <c r="E90" s="351">
        <f>IF(E$39=0,0,E$39/TEL_fec!E$39)</f>
        <v>0.41387494843296985</v>
      </c>
      <c r="F90" s="351">
        <f>IF(F$39=0,0,F$39/TEL_fec!F$39)</f>
        <v>0.41296094019355545</v>
      </c>
      <c r="G90" s="351">
        <f>IF(G$39=0,0,G$39/TEL_fec!G$39)</f>
        <v>0.41345288707467137</v>
      </c>
      <c r="H90" s="351">
        <f>IF(H$39=0,0,H$39/TEL_fec!H$39)</f>
        <v>0.41354488452208099</v>
      </c>
      <c r="I90" s="351">
        <f>IF(I$39=0,0,I$39/TEL_fec!I$39)</f>
        <v>0.41423781246350277</v>
      </c>
      <c r="J90" s="351">
        <f>IF(J$39=0,0,J$39/TEL_fec!J$39)</f>
        <v>0.41360148049595452</v>
      </c>
      <c r="K90" s="351">
        <f>IF(K$39=0,0,K$39/TEL_fec!K$39)</f>
        <v>0.41313638859047946</v>
      </c>
      <c r="L90" s="351">
        <f>IF(L$39=0,0,L$39/TEL_fec!L$39)</f>
        <v>0.4127854919067997</v>
      </c>
      <c r="M90" s="351">
        <f>IF(M$39=0,0,M$39/TEL_fec!M$39)</f>
        <v>0.41229641641062026</v>
      </c>
      <c r="N90" s="351">
        <f>IF(N$39=0,0,N$39/TEL_fec!N$39)</f>
        <v>0.41269467145093408</v>
      </c>
      <c r="O90" s="351">
        <f>IF(O$39=0,0,O$39/TEL_fec!O$39)</f>
        <v>0.41337082222564764</v>
      </c>
      <c r="P90" s="351">
        <f>IF(P$39=0,0,P$39/TEL_fec!P$39)</f>
        <v>0.41552454159740199</v>
      </c>
      <c r="Q90" s="351">
        <f>IF(Q$39=0,0,Q$39/TEL_fec!Q$39)</f>
        <v>0.41518044109697616</v>
      </c>
      <c r="R90" s="351">
        <f>IF(R$39=0,0,R$39/TEL_fec!R$39)</f>
        <v>0.41535697782109315</v>
      </c>
      <c r="S90" s="351">
        <f>IF(S$39=0,0,S$39/TEL_fec!S$39)</f>
        <v>0.41443421874609859</v>
      </c>
      <c r="T90" s="351">
        <f>IF(T$39=0,0,T$39/TEL_fec!T$39)</f>
        <v>0.41444355476548811</v>
      </c>
      <c r="U90" s="351">
        <f>IF(U$39=0,0,U$39/TEL_fec!U$39)</f>
        <v>0.41514916725381862</v>
      </c>
      <c r="V90" s="351">
        <f>IF(V$39=0,0,V$39/TEL_fec!V$39)</f>
        <v>0.41448747647332201</v>
      </c>
      <c r="W90" s="351">
        <f>IF(W$39=0,0,W$39/TEL_fec!W$39)</f>
        <v>0.4147658946936375</v>
      </c>
      <c r="DA90" s="175"/>
    </row>
    <row r="91" spans="1:105" ht="12" customHeight="1" x14ac:dyDescent="0.3">
      <c r="A91" s="41" t="s">
        <v>2759</v>
      </c>
      <c r="B91" s="339">
        <f>IF(B$59=0,0,B$59/TEL_fec!B$59)</f>
        <v>0.46617970819613364</v>
      </c>
      <c r="C91" s="339">
        <f>IF(C$59=0,0,C$59/TEL_fec!C$59)</f>
        <v>0.46617970819613364</v>
      </c>
      <c r="D91" s="339">
        <f>IF(D$59=0,0,D$59/TEL_fec!D$59)</f>
        <v>0.46617970819613369</v>
      </c>
      <c r="E91" s="339">
        <f>IF(E$59=0,0,E$59/TEL_fec!E$59)</f>
        <v>0.46617970819613375</v>
      </c>
      <c r="F91" s="339">
        <f>IF(F$59=0,0,F$59/TEL_fec!F$59)</f>
        <v>0.46617970819613391</v>
      </c>
      <c r="G91" s="339">
        <f>IF(G$59=0,0,G$59/TEL_fec!G$59)</f>
        <v>0.46617970819613397</v>
      </c>
      <c r="H91" s="339">
        <f>IF(H$59=0,0,H$59/TEL_fec!H$59)</f>
        <v>0.46617970819613358</v>
      </c>
      <c r="I91" s="339">
        <f>IF(I$59=0,0,I$59/TEL_fec!I$59)</f>
        <v>0.46617970819613391</v>
      </c>
      <c r="J91" s="339">
        <f>IF(J$59=0,0,J$59/TEL_fec!J$59)</f>
        <v>0.46617970819613375</v>
      </c>
      <c r="K91" s="339">
        <f>IF(K$59=0,0,K$59/TEL_fec!K$59)</f>
        <v>0.46617970819613375</v>
      </c>
      <c r="L91" s="339">
        <f>IF(L$59=0,0,L$59/TEL_fec!L$59)</f>
        <v>0.46617970819613375</v>
      </c>
      <c r="M91" s="339">
        <f>IF(M$59=0,0,M$59/TEL_fec!M$59)</f>
        <v>0.46617970819613375</v>
      </c>
      <c r="N91" s="339">
        <f>IF(N$59=0,0,N$59/TEL_fec!N$59)</f>
        <v>0.4661797081961338</v>
      </c>
      <c r="O91" s="339">
        <f>IF(O$59=0,0,O$59/TEL_fec!O$59)</f>
        <v>0.46617970819613364</v>
      </c>
      <c r="P91" s="339">
        <f>IF(P$59=0,0,P$59/TEL_fec!P$59)</f>
        <v>0.46617970819613375</v>
      </c>
      <c r="Q91" s="339">
        <f>IF(Q$59=0,0,Q$59/TEL_fec!Q$59)</f>
        <v>0.4661797081961338</v>
      </c>
      <c r="R91" s="339">
        <f>IF(R$59=0,0,R$59/TEL_fec!R$59)</f>
        <v>0.46617970819613375</v>
      </c>
      <c r="S91" s="339">
        <f>IF(S$59=0,0,S$59/TEL_fec!S$59)</f>
        <v>0.46617970819613375</v>
      </c>
      <c r="T91" s="339">
        <f>IF(T$59=0,0,T$59/TEL_fec!T$59)</f>
        <v>0.46617970819613369</v>
      </c>
      <c r="U91" s="339">
        <f>IF(U$59=0,0,U$59/TEL_fec!U$59)</f>
        <v>0.46617970819613369</v>
      </c>
      <c r="V91" s="339">
        <f>IF(V$59=0,0,V$59/TEL_fec!V$59)</f>
        <v>0.4661797081961338</v>
      </c>
      <c r="W91" s="339">
        <f>IF(W$59=0,0,W$59/TEL_fec!W$59)</f>
        <v>0.46617970819613375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Textiles and leather / CO2 emissions"</f>
        <v>BE: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27</v>
      </c>
      <c r="B5" s="225">
        <v>202.57546464123919</v>
      </c>
      <c r="C5" s="225">
        <v>191.17531944147319</v>
      </c>
      <c r="D5" s="225">
        <v>190.05736644125241</v>
      </c>
      <c r="E5" s="225">
        <v>419.10244667841891</v>
      </c>
      <c r="F5" s="225">
        <v>399.00137003772272</v>
      </c>
      <c r="G5" s="225">
        <v>378.51100631779292</v>
      </c>
      <c r="H5" s="225">
        <v>374.91880643778148</v>
      </c>
      <c r="I5" s="225">
        <v>334.32133535867217</v>
      </c>
      <c r="J5" s="225">
        <v>280.65653195886352</v>
      </c>
      <c r="K5" s="225">
        <v>261.14529119866182</v>
      </c>
      <c r="L5" s="225">
        <v>278.22270419798531</v>
      </c>
      <c r="M5" s="225">
        <v>290.90088467862302</v>
      </c>
      <c r="N5" s="225">
        <v>278.93497067881259</v>
      </c>
      <c r="O5" s="225">
        <v>281.16905219809178</v>
      </c>
      <c r="P5" s="225">
        <v>199.9605679177989</v>
      </c>
      <c r="Q5" s="225">
        <v>217.43778239866629</v>
      </c>
      <c r="R5" s="225">
        <v>199.61582219888501</v>
      </c>
      <c r="S5" s="225">
        <v>221.71367195801409</v>
      </c>
      <c r="T5" s="225">
        <v>226.70176643797231</v>
      </c>
      <c r="U5" s="225">
        <v>192.78135107877711</v>
      </c>
      <c r="V5" s="225">
        <v>173.17938347857691</v>
      </c>
      <c r="W5" s="225">
        <v>191.64798395859441</v>
      </c>
      <c r="DA5" s="89" t="s">
        <v>2815</v>
      </c>
    </row>
    <row r="6" spans="1:105" ht="12" customHeight="1" x14ac:dyDescent="0.3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2816</v>
      </c>
    </row>
    <row r="7" spans="1:105" ht="12" customHeight="1" x14ac:dyDescent="0.3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2817</v>
      </c>
    </row>
    <row r="8" spans="1:105" ht="12" customHeight="1" x14ac:dyDescent="0.3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2818</v>
      </c>
    </row>
    <row r="9" spans="1:105" ht="12" customHeight="1" x14ac:dyDescent="0.3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2819</v>
      </c>
    </row>
    <row r="10" spans="1:105" ht="12" customHeight="1" x14ac:dyDescent="0.3">
      <c r="A10" s="56" t="s">
        <v>96</v>
      </c>
      <c r="B10" s="262">
        <v>9.1821869566641396</v>
      </c>
      <c r="C10" s="262">
        <v>8.3762782045582433</v>
      </c>
      <c r="D10" s="262">
        <v>8.8692287329364579</v>
      </c>
      <c r="E10" s="262">
        <v>45.312064977383152</v>
      </c>
      <c r="F10" s="262">
        <v>46.388978244197602</v>
      </c>
      <c r="G10" s="262">
        <v>44.661121342695928</v>
      </c>
      <c r="H10" s="262">
        <v>44.332673800639981</v>
      </c>
      <c r="I10" s="262">
        <v>36.923956367693101</v>
      </c>
      <c r="J10" s="262">
        <v>30.382760900836821</v>
      </c>
      <c r="K10" s="262">
        <v>29.525866274963171</v>
      </c>
      <c r="L10" s="262">
        <v>33.680959667446338</v>
      </c>
      <c r="M10" s="262">
        <v>36.928878718315538</v>
      </c>
      <c r="N10" s="262">
        <v>35.124955754123093</v>
      </c>
      <c r="O10" s="262">
        <v>33.994492130496212</v>
      </c>
      <c r="P10" s="262">
        <v>20.130279825804749</v>
      </c>
      <c r="Q10" s="262">
        <v>22.64337753826166</v>
      </c>
      <c r="R10" s="262">
        <v>20.38371735511463</v>
      </c>
      <c r="S10" s="262">
        <v>24.65399832505214</v>
      </c>
      <c r="T10" s="262">
        <v>25.184440738175621</v>
      </c>
      <c r="U10" s="262">
        <v>20.113905506567459</v>
      </c>
      <c r="V10" s="262">
        <v>18.908184975463769</v>
      </c>
      <c r="W10" s="262">
        <v>20.6959081679043</v>
      </c>
      <c r="DA10" s="68" t="s">
        <v>2820</v>
      </c>
    </row>
    <row r="11" spans="1:105" ht="12" customHeight="1" x14ac:dyDescent="0.3">
      <c r="A11" s="37" t="s">
        <v>160</v>
      </c>
      <c r="B11" s="228">
        <v>1.453898756911475</v>
      </c>
      <c r="C11" s="228">
        <v>1.8026056769751779</v>
      </c>
      <c r="D11" s="228">
        <v>2.4780371982470131</v>
      </c>
      <c r="E11" s="228">
        <v>1.4175011405501661</v>
      </c>
      <c r="F11" s="228">
        <v>1.8937976082811321</v>
      </c>
      <c r="G11" s="228">
        <v>1.126592927542903</v>
      </c>
      <c r="H11" s="228">
        <v>0.37635998099715923</v>
      </c>
      <c r="I11" s="228">
        <v>0.3552046655849751</v>
      </c>
      <c r="J11" s="228">
        <v>0.36165210353435612</v>
      </c>
      <c r="K11" s="228">
        <v>0.37558066358056369</v>
      </c>
      <c r="L11" s="228">
        <v>0.39082470247504453</v>
      </c>
      <c r="M11" s="228">
        <v>0</v>
      </c>
      <c r="N11" s="228">
        <v>0.39749200055285261</v>
      </c>
      <c r="O11" s="228">
        <v>0.38164239591377003</v>
      </c>
      <c r="P11" s="228">
        <v>0.3200650479753292</v>
      </c>
      <c r="Q11" s="228">
        <v>0.33089302501427098</v>
      </c>
      <c r="R11" s="228">
        <v>0.32465838944844899</v>
      </c>
      <c r="S11" s="228">
        <v>0.2472940405393744</v>
      </c>
      <c r="T11" s="228">
        <v>0.2117409340606782</v>
      </c>
      <c r="U11" s="228">
        <v>0.16616777505529681</v>
      </c>
      <c r="V11" s="228">
        <v>0.49194811719028941</v>
      </c>
      <c r="W11" s="228">
        <v>0.48246531234764739</v>
      </c>
      <c r="DA11" s="69" t="s">
        <v>2821</v>
      </c>
    </row>
    <row r="12" spans="1:105" ht="12" customHeight="1" x14ac:dyDescent="0.3">
      <c r="A12" s="37" t="s">
        <v>162</v>
      </c>
      <c r="B12" s="228">
        <v>7.7282881997526651</v>
      </c>
      <c r="C12" s="228">
        <v>6.5736725275830654</v>
      </c>
      <c r="D12" s="228">
        <v>6.3911915346894448</v>
      </c>
      <c r="E12" s="228">
        <v>43.894563836832987</v>
      </c>
      <c r="F12" s="228">
        <v>44.495180635916469</v>
      </c>
      <c r="G12" s="228">
        <v>43.534528415153027</v>
      </c>
      <c r="H12" s="228">
        <v>43.956313819642823</v>
      </c>
      <c r="I12" s="228">
        <v>36.568751702108123</v>
      </c>
      <c r="J12" s="228">
        <v>30.021108797302471</v>
      </c>
      <c r="K12" s="228">
        <v>29.150285611382611</v>
      </c>
      <c r="L12" s="228">
        <v>33.290134964971287</v>
      </c>
      <c r="M12" s="228">
        <v>36.928878718315538</v>
      </c>
      <c r="N12" s="228">
        <v>34.727463753570227</v>
      </c>
      <c r="O12" s="228">
        <v>33.612849734582433</v>
      </c>
      <c r="P12" s="228">
        <v>19.810214777829419</v>
      </c>
      <c r="Q12" s="228">
        <v>22.312484513247391</v>
      </c>
      <c r="R12" s="228">
        <v>20.059058965666178</v>
      </c>
      <c r="S12" s="228">
        <v>24.40670428451276</v>
      </c>
      <c r="T12" s="228">
        <v>24.972699804114939</v>
      </c>
      <c r="U12" s="228">
        <v>19.947737731512159</v>
      </c>
      <c r="V12" s="228">
        <v>18.416236858273479</v>
      </c>
      <c r="W12" s="228">
        <v>20.213442855556661</v>
      </c>
      <c r="DA12" s="69" t="s">
        <v>2822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2823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2824</v>
      </c>
    </row>
    <row r="15" spans="1:105" ht="12" customHeight="1" x14ac:dyDescent="0.3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2825</v>
      </c>
    </row>
    <row r="16" spans="1:105" ht="12" customHeight="1" x14ac:dyDescent="0.3">
      <c r="A16" s="57" t="s">
        <v>2709</v>
      </c>
      <c r="B16" s="263">
        <v>15.895337891882869</v>
      </c>
      <c r="C16" s="263">
        <v>15.024578731801229</v>
      </c>
      <c r="D16" s="263">
        <v>14.892175702053359</v>
      </c>
      <c r="E16" s="263">
        <v>30.722497126112529</v>
      </c>
      <c r="F16" s="263">
        <v>28.966437158497541</v>
      </c>
      <c r="G16" s="263">
        <v>27.42212581862789</v>
      </c>
      <c r="H16" s="263">
        <v>27.15369794077116</v>
      </c>
      <c r="I16" s="263">
        <v>24.427535187144532</v>
      </c>
      <c r="J16" s="263">
        <v>20.55099107877804</v>
      </c>
      <c r="K16" s="263">
        <v>19.015384043969309</v>
      </c>
      <c r="L16" s="263">
        <v>20.076590728482781</v>
      </c>
      <c r="M16" s="263">
        <v>20.852072677664399</v>
      </c>
      <c r="N16" s="263">
        <v>20.01333195528813</v>
      </c>
      <c r="O16" s="263">
        <v>20.29961193025343</v>
      </c>
      <c r="P16" s="263">
        <v>14.775362002034891</v>
      </c>
      <c r="Q16" s="263">
        <v>16.007637339545639</v>
      </c>
      <c r="R16" s="263">
        <v>14.72833051318463</v>
      </c>
      <c r="S16" s="263">
        <v>16.19608461079676</v>
      </c>
      <c r="T16" s="263">
        <v>16.5679196499837</v>
      </c>
      <c r="U16" s="263">
        <v>14.19373515862514</v>
      </c>
      <c r="V16" s="263">
        <v>12.684236890982289</v>
      </c>
      <c r="W16" s="263">
        <v>14.04693006721266</v>
      </c>
      <c r="DA16" s="70" t="s">
        <v>2826</v>
      </c>
    </row>
    <row r="17" spans="1:105" ht="12" customHeight="1" x14ac:dyDescent="0.3">
      <c r="A17" s="46" t="s">
        <v>30</v>
      </c>
      <c r="B17" s="231">
        <v>1.139411125486818</v>
      </c>
      <c r="C17" s="231">
        <v>0.22787662685116791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1.016064158283879</v>
      </c>
      <c r="K17" s="231">
        <v>0.8126763091798459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2827</v>
      </c>
    </row>
    <row r="18" spans="1:105" ht="12" customHeight="1" x14ac:dyDescent="0.3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2828</v>
      </c>
    </row>
    <row r="19" spans="1:105" ht="12" customHeight="1" x14ac:dyDescent="0.3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2.3834165257413099E-2</v>
      </c>
      <c r="V19" s="231">
        <v>2.4507137952812841E-2</v>
      </c>
      <c r="W19" s="231">
        <v>2.4526425980728961E-2</v>
      </c>
      <c r="DA19" s="73" t="s">
        <v>2829</v>
      </c>
    </row>
    <row r="20" spans="1:105" ht="12" customHeight="1" x14ac:dyDescent="0.3">
      <c r="A20" s="46" t="s">
        <v>160</v>
      </c>
      <c r="B20" s="231">
        <v>2.2155650336926871</v>
      </c>
      <c r="C20" s="231">
        <v>2.9652587115053701</v>
      </c>
      <c r="D20" s="231">
        <v>3.9475425108562852</v>
      </c>
      <c r="E20" s="231">
        <v>0.92129177584128741</v>
      </c>
      <c r="F20" s="231">
        <v>1.141003502001434</v>
      </c>
      <c r="G20" s="231">
        <v>0.68531822339847404</v>
      </c>
      <c r="H20" s="231">
        <v>0.228361098486422</v>
      </c>
      <c r="I20" s="231">
        <v>0.23009777992017119</v>
      </c>
      <c r="J20" s="231">
        <v>0.22950209567775301</v>
      </c>
      <c r="K20" s="231">
        <v>0.22831246044207101</v>
      </c>
      <c r="L20" s="231">
        <v>0.22706453733080209</v>
      </c>
      <c r="M20" s="231">
        <v>0</v>
      </c>
      <c r="N20" s="231">
        <v>0.226481121067377</v>
      </c>
      <c r="O20" s="231">
        <v>0.2278955221169997</v>
      </c>
      <c r="P20" s="231">
        <v>0.23277166172975591</v>
      </c>
      <c r="Q20" s="231">
        <v>0.23194560048115459</v>
      </c>
      <c r="R20" s="231">
        <v>0.23242748351329851</v>
      </c>
      <c r="S20" s="231">
        <v>0.16109865296004969</v>
      </c>
      <c r="T20" s="231">
        <v>0.13815868951717511</v>
      </c>
      <c r="U20" s="231">
        <v>0.11594423726478791</v>
      </c>
      <c r="V20" s="231">
        <v>0.32585618102032943</v>
      </c>
      <c r="W20" s="231">
        <v>0.32689183280797379</v>
      </c>
      <c r="DA20" s="73" t="s">
        <v>2830</v>
      </c>
    </row>
    <row r="21" spans="1:105" ht="12" customHeight="1" x14ac:dyDescent="0.3">
      <c r="A21" s="46" t="s">
        <v>70</v>
      </c>
      <c r="B21" s="231">
        <v>0.76338962630630469</v>
      </c>
      <c r="C21" s="231">
        <v>1.017852835076769</v>
      </c>
      <c r="D21" s="231">
        <v>0.76338962630669338</v>
      </c>
      <c r="E21" s="231">
        <v>1.2723389457482741</v>
      </c>
      <c r="F21" s="231">
        <v>1.0173118668362759</v>
      </c>
      <c r="G21" s="231">
        <v>0.25430008026290729</v>
      </c>
      <c r="H21" s="231">
        <v>0.25429683778624668</v>
      </c>
      <c r="I21" s="231">
        <v>0.50859152100921423</v>
      </c>
      <c r="J21" s="231">
        <v>0.25422253339597972</v>
      </c>
      <c r="K21" s="231">
        <v>0.25417142928711889</v>
      </c>
      <c r="L21" s="231">
        <v>0.5083508620827264</v>
      </c>
      <c r="M21" s="231">
        <v>0.25419089472265249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2831</v>
      </c>
    </row>
    <row r="22" spans="1:105" ht="12" customHeight="1" x14ac:dyDescent="0.3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2832</v>
      </c>
    </row>
    <row r="23" spans="1:105" ht="12" customHeight="1" x14ac:dyDescent="0.3">
      <c r="A23" s="46" t="s">
        <v>162</v>
      </c>
      <c r="B23" s="231">
        <v>11.77697210639707</v>
      </c>
      <c r="C23" s="231">
        <v>10.81359055836792</v>
      </c>
      <c r="D23" s="231">
        <v>10.18124356489038</v>
      </c>
      <c r="E23" s="231">
        <v>28.528866404522969</v>
      </c>
      <c r="F23" s="231">
        <v>26.808121789659829</v>
      </c>
      <c r="G23" s="231">
        <v>26.48250751496651</v>
      </c>
      <c r="H23" s="231">
        <v>26.67104000449849</v>
      </c>
      <c r="I23" s="231">
        <v>23.688845886215141</v>
      </c>
      <c r="J23" s="231">
        <v>19.051202291420431</v>
      </c>
      <c r="K23" s="231">
        <v>17.720223845060271</v>
      </c>
      <c r="L23" s="231">
        <v>19.341175329069259</v>
      </c>
      <c r="M23" s="231">
        <v>20.597881782941752</v>
      </c>
      <c r="N23" s="231">
        <v>19.786850834220751</v>
      </c>
      <c r="O23" s="231">
        <v>20.071716408136432</v>
      </c>
      <c r="P23" s="231">
        <v>14.40724828352441</v>
      </c>
      <c r="Q23" s="231">
        <v>15.64034968228305</v>
      </c>
      <c r="R23" s="231">
        <v>14.360560972889809</v>
      </c>
      <c r="S23" s="231">
        <v>15.89964390105567</v>
      </c>
      <c r="T23" s="231">
        <v>16.294418903685489</v>
      </c>
      <c r="U23" s="231">
        <v>13.91861469932153</v>
      </c>
      <c r="V23" s="231">
        <v>12.19853151522801</v>
      </c>
      <c r="W23" s="231">
        <v>13.69551180842396</v>
      </c>
      <c r="DA23" s="73" t="s">
        <v>2833</v>
      </c>
    </row>
    <row r="24" spans="1:105" ht="12" customHeight="1" x14ac:dyDescent="0.3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2834</v>
      </c>
    </row>
    <row r="25" spans="1:105" ht="12" customHeight="1" x14ac:dyDescent="0.3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0.13534205678072431</v>
      </c>
      <c r="Q25" s="231">
        <v>0.13534205678143929</v>
      </c>
      <c r="R25" s="231">
        <v>0.13534205678151839</v>
      </c>
      <c r="S25" s="231">
        <v>0.13534205678103539</v>
      </c>
      <c r="T25" s="231">
        <v>0.1353420567810375</v>
      </c>
      <c r="U25" s="231">
        <v>0.13534205678140929</v>
      </c>
      <c r="V25" s="231">
        <v>0.13534205678114111</v>
      </c>
      <c r="W25" s="231">
        <v>0</v>
      </c>
      <c r="DA25" s="73" t="s">
        <v>2835</v>
      </c>
    </row>
    <row r="26" spans="1:105" ht="12" customHeight="1" x14ac:dyDescent="0.3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2836</v>
      </c>
    </row>
    <row r="27" spans="1:105" ht="12" customHeight="1" x14ac:dyDescent="0.3">
      <c r="A27" s="57" t="s">
        <v>2721</v>
      </c>
      <c r="B27" s="263">
        <v>135.1103720810045</v>
      </c>
      <c r="C27" s="263">
        <v>127.70891922031041</v>
      </c>
      <c r="D27" s="263">
        <v>126.58349346745359</v>
      </c>
      <c r="E27" s="263">
        <v>261.14122557195651</v>
      </c>
      <c r="F27" s="263">
        <v>246.21471584722909</v>
      </c>
      <c r="G27" s="263">
        <v>233.088069458337</v>
      </c>
      <c r="H27" s="263">
        <v>230.80643249655489</v>
      </c>
      <c r="I27" s="263">
        <v>207.63404909072861</v>
      </c>
      <c r="J27" s="263">
        <v>174.6834241696134</v>
      </c>
      <c r="K27" s="263">
        <v>161.63076437373911</v>
      </c>
      <c r="L27" s="263">
        <v>170.65102119210371</v>
      </c>
      <c r="M27" s="263">
        <v>177.2426177601474</v>
      </c>
      <c r="N27" s="263">
        <v>170.11332161994909</v>
      </c>
      <c r="O27" s="263">
        <v>172.54670140715419</v>
      </c>
      <c r="P27" s="263">
        <v>125.5905770172965</v>
      </c>
      <c r="Q27" s="263">
        <v>136.06491738613801</v>
      </c>
      <c r="R27" s="263">
        <v>125.1908093620694</v>
      </c>
      <c r="S27" s="263">
        <v>137.6667191917725</v>
      </c>
      <c r="T27" s="263">
        <v>140.8273170248614</v>
      </c>
      <c r="U27" s="263">
        <v>120.64674884831371</v>
      </c>
      <c r="V27" s="263">
        <v>107.81601357334949</v>
      </c>
      <c r="W27" s="263">
        <v>119.39890557130769</v>
      </c>
      <c r="DA27" s="70" t="s">
        <v>2837</v>
      </c>
    </row>
    <row r="28" spans="1:105" ht="12" customHeight="1" x14ac:dyDescent="0.3">
      <c r="A28" s="46" t="s">
        <v>30</v>
      </c>
      <c r="B28" s="231">
        <v>9.6849945666379522</v>
      </c>
      <c r="C28" s="231">
        <v>1.936951328234926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8.6365453454129781</v>
      </c>
      <c r="K28" s="231">
        <v>6.9077486280286911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2838</v>
      </c>
    </row>
    <row r="29" spans="1:105" ht="12" customHeight="1" x14ac:dyDescent="0.3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2839</v>
      </c>
    </row>
    <row r="30" spans="1:105" ht="12" customHeight="1" x14ac:dyDescent="0.3">
      <c r="A30" s="46" t="s">
        <v>33</v>
      </c>
      <c r="B30" s="231">
        <v>0</v>
      </c>
      <c r="C30" s="231">
        <v>0</v>
      </c>
      <c r="D30" s="231">
        <v>0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</v>
      </c>
      <c r="T30" s="231">
        <v>0</v>
      </c>
      <c r="U30" s="231">
        <v>0.20259040468801129</v>
      </c>
      <c r="V30" s="231">
        <v>0.20831067259890909</v>
      </c>
      <c r="W30" s="231">
        <v>0.20847462083619619</v>
      </c>
      <c r="DA30" s="73" t="s">
        <v>2840</v>
      </c>
    </row>
    <row r="31" spans="1:105" ht="12" customHeight="1" x14ac:dyDescent="0.3">
      <c r="A31" s="46" t="s">
        <v>160</v>
      </c>
      <c r="B31" s="231">
        <v>18.832302786387839</v>
      </c>
      <c r="C31" s="231">
        <v>25.204699047795639</v>
      </c>
      <c r="D31" s="231">
        <v>33.554111342278418</v>
      </c>
      <c r="E31" s="231">
        <v>7.8309800946509442</v>
      </c>
      <c r="F31" s="231">
        <v>9.6985297670121948</v>
      </c>
      <c r="G31" s="231">
        <v>5.8252048988870291</v>
      </c>
      <c r="H31" s="231">
        <v>1.941069337134586</v>
      </c>
      <c r="I31" s="231">
        <v>1.955831129321457</v>
      </c>
      <c r="J31" s="231">
        <v>1.9507678132609021</v>
      </c>
      <c r="K31" s="231">
        <v>1.9406559137576029</v>
      </c>
      <c r="L31" s="231">
        <v>1.930048567311818</v>
      </c>
      <c r="M31" s="231">
        <v>0</v>
      </c>
      <c r="N31" s="231">
        <v>1.925089529072705</v>
      </c>
      <c r="O31" s="231">
        <v>1.937111937994497</v>
      </c>
      <c r="P31" s="231">
        <v>1.9785591247029251</v>
      </c>
      <c r="Q31" s="231">
        <v>1.9715376040898149</v>
      </c>
      <c r="R31" s="231">
        <v>1.9756336098630369</v>
      </c>
      <c r="S31" s="231">
        <v>1.3693385501604229</v>
      </c>
      <c r="T31" s="231">
        <v>1.1743488608959891</v>
      </c>
      <c r="U31" s="231">
        <v>0.98552601675069706</v>
      </c>
      <c r="V31" s="231">
        <v>2.7697775386728001</v>
      </c>
      <c r="W31" s="231">
        <v>2.778580578867778</v>
      </c>
      <c r="DA31" s="73" t="s">
        <v>2841</v>
      </c>
    </row>
    <row r="32" spans="1:105" ht="12" customHeight="1" x14ac:dyDescent="0.3">
      <c r="A32" s="46" t="s">
        <v>70</v>
      </c>
      <c r="B32" s="231">
        <v>6.4888118236035908</v>
      </c>
      <c r="C32" s="231">
        <v>8.6517490981525373</v>
      </c>
      <c r="D32" s="231">
        <v>6.4888118236068948</v>
      </c>
      <c r="E32" s="231">
        <v>10.81488103886033</v>
      </c>
      <c r="F32" s="231">
        <v>8.647150868108346</v>
      </c>
      <c r="G32" s="231">
        <v>2.1615506822347119</v>
      </c>
      <c r="H32" s="231">
        <v>2.1615231211830959</v>
      </c>
      <c r="I32" s="231">
        <v>4.3230279285783224</v>
      </c>
      <c r="J32" s="231">
        <v>2.1608915338658279</v>
      </c>
      <c r="K32" s="231">
        <v>2.160457148940512</v>
      </c>
      <c r="L32" s="231">
        <v>4.3209823277031756</v>
      </c>
      <c r="M32" s="231">
        <v>2.1606226051425459</v>
      </c>
      <c r="N32" s="231">
        <v>0</v>
      </c>
      <c r="O32" s="231">
        <v>0</v>
      </c>
      <c r="P32" s="231">
        <v>0</v>
      </c>
      <c r="Q32" s="231">
        <v>0</v>
      </c>
      <c r="R32" s="231">
        <v>0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2842</v>
      </c>
    </row>
    <row r="33" spans="1:105" ht="12" customHeight="1" x14ac:dyDescent="0.3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2843</v>
      </c>
    </row>
    <row r="34" spans="1:105" ht="12" customHeight="1" x14ac:dyDescent="0.3">
      <c r="A34" s="46" t="s">
        <v>162</v>
      </c>
      <c r="B34" s="231">
        <v>100.1042629043751</v>
      </c>
      <c r="C34" s="231">
        <v>91.915519746127345</v>
      </c>
      <c r="D34" s="231">
        <v>86.540570301568266</v>
      </c>
      <c r="E34" s="231">
        <v>242.49536443844519</v>
      </c>
      <c r="F34" s="231">
        <v>227.8690352121086</v>
      </c>
      <c r="G34" s="231">
        <v>225.10131387721529</v>
      </c>
      <c r="H34" s="231">
        <v>226.70384003823719</v>
      </c>
      <c r="I34" s="231">
        <v>201.3551900328288</v>
      </c>
      <c r="J34" s="231">
        <v>161.9352194770737</v>
      </c>
      <c r="K34" s="231">
        <v>150.62190268301231</v>
      </c>
      <c r="L34" s="231">
        <v>164.39999029708869</v>
      </c>
      <c r="M34" s="231">
        <v>175.0819951550049</v>
      </c>
      <c r="N34" s="231">
        <v>168.1882320908764</v>
      </c>
      <c r="O34" s="231">
        <v>170.60958946915969</v>
      </c>
      <c r="P34" s="231">
        <v>122.4616104099575</v>
      </c>
      <c r="Q34" s="231">
        <v>132.94297229940591</v>
      </c>
      <c r="R34" s="231">
        <v>122.0647682695634</v>
      </c>
      <c r="S34" s="231">
        <v>135.14697315897331</v>
      </c>
      <c r="T34" s="231">
        <v>138.5025606813266</v>
      </c>
      <c r="U34" s="231">
        <v>118.3082249442331</v>
      </c>
      <c r="V34" s="231">
        <v>103.6875178794381</v>
      </c>
      <c r="W34" s="231">
        <v>116.41185037160371</v>
      </c>
      <c r="DA34" s="73" t="s">
        <v>2844</v>
      </c>
    </row>
    <row r="35" spans="1:105" ht="12" customHeight="1" x14ac:dyDescent="0.3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2845</v>
      </c>
    </row>
    <row r="36" spans="1:105" ht="12" customHeight="1" x14ac:dyDescent="0.3">
      <c r="A36" s="46" t="s">
        <v>73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1.1504074826361561</v>
      </c>
      <c r="Q36" s="231">
        <v>1.1504074826422339</v>
      </c>
      <c r="R36" s="231">
        <v>1.1504074826429069</v>
      </c>
      <c r="S36" s="231">
        <v>1.1504074826388011</v>
      </c>
      <c r="T36" s="231">
        <v>1.1504074826388191</v>
      </c>
      <c r="U36" s="231">
        <v>1.150407482641979</v>
      </c>
      <c r="V36" s="231">
        <v>1.1504074826396991</v>
      </c>
      <c r="W36" s="231">
        <v>0</v>
      </c>
      <c r="DA36" s="73" t="s">
        <v>2846</v>
      </c>
    </row>
    <row r="37" spans="1:105" ht="12" customHeight="1" x14ac:dyDescent="0.3">
      <c r="A37" s="46" t="s">
        <v>79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2847</v>
      </c>
    </row>
    <row r="38" spans="1:105" ht="12" customHeight="1" x14ac:dyDescent="0.3">
      <c r="A38" s="57" t="s">
        <v>2733</v>
      </c>
      <c r="B38" s="263">
        <v>0</v>
      </c>
      <c r="C38" s="263">
        <v>0</v>
      </c>
      <c r="D38" s="263">
        <v>0</v>
      </c>
      <c r="E38" s="263">
        <v>0</v>
      </c>
      <c r="F38" s="263">
        <v>0</v>
      </c>
      <c r="G38" s="263">
        <v>0</v>
      </c>
      <c r="H38" s="263">
        <v>0</v>
      </c>
      <c r="I38" s="263">
        <v>0</v>
      </c>
      <c r="J38" s="263">
        <v>0</v>
      </c>
      <c r="K38" s="263">
        <v>0</v>
      </c>
      <c r="L38" s="263">
        <v>0</v>
      </c>
      <c r="M38" s="263">
        <v>0</v>
      </c>
      <c r="N38" s="263">
        <v>0</v>
      </c>
      <c r="O38" s="263">
        <v>0</v>
      </c>
      <c r="P38" s="263">
        <v>0</v>
      </c>
      <c r="Q38" s="263">
        <v>0</v>
      </c>
      <c r="R38" s="263">
        <v>0</v>
      </c>
      <c r="S38" s="263">
        <v>0</v>
      </c>
      <c r="T38" s="263">
        <v>0</v>
      </c>
      <c r="U38" s="263">
        <v>0</v>
      </c>
      <c r="V38" s="263">
        <v>0</v>
      </c>
      <c r="W38" s="263">
        <v>0</v>
      </c>
      <c r="DA38" s="70" t="s">
        <v>2848</v>
      </c>
    </row>
    <row r="39" spans="1:105" ht="12" customHeight="1" x14ac:dyDescent="0.3">
      <c r="A39" s="57" t="s">
        <v>2735</v>
      </c>
      <c r="B39" s="263">
        <f t="shared" ref="B39:W39" si="0">B40+B46+B57+B58</f>
        <v>42.38756771168768</v>
      </c>
      <c r="C39" s="263">
        <f t="shared" si="0"/>
        <v>40.065543284803269</v>
      </c>
      <c r="D39" s="263">
        <f t="shared" si="0"/>
        <v>39.712468538808977</v>
      </c>
      <c r="E39" s="263">
        <f t="shared" si="0"/>
        <v>81.926659002966744</v>
      </c>
      <c r="F39" s="263">
        <f t="shared" si="0"/>
        <v>77.431238787798492</v>
      </c>
      <c r="G39" s="263">
        <f t="shared" si="0"/>
        <v>73.339689698131991</v>
      </c>
      <c r="H39" s="263">
        <f t="shared" si="0"/>
        <v>72.626002199815616</v>
      </c>
      <c r="I39" s="263">
        <f t="shared" si="0"/>
        <v>65.33579471310594</v>
      </c>
      <c r="J39" s="263">
        <f t="shared" si="0"/>
        <v>55.039355809635232</v>
      </c>
      <c r="K39" s="263">
        <f t="shared" si="0"/>
        <v>50.973276505990256</v>
      </c>
      <c r="L39" s="263">
        <f t="shared" si="0"/>
        <v>53.814132609952438</v>
      </c>
      <c r="M39" s="263">
        <f t="shared" si="0"/>
        <v>55.877315522495586</v>
      </c>
      <c r="N39" s="263">
        <f t="shared" si="0"/>
        <v>53.683361349452284</v>
      </c>
      <c r="O39" s="263">
        <f t="shared" si="0"/>
        <v>54.328246730187928</v>
      </c>
      <c r="P39" s="263">
        <f t="shared" si="0"/>
        <v>39.464349072662671</v>
      </c>
      <c r="Q39" s="263">
        <f t="shared" si="0"/>
        <v>42.721850134721052</v>
      </c>
      <c r="R39" s="263">
        <f t="shared" si="0"/>
        <v>39.312964968516397</v>
      </c>
      <c r="S39" s="263">
        <f t="shared" si="0"/>
        <v>43.196869830392686</v>
      </c>
      <c r="T39" s="263">
        <f t="shared" si="0"/>
        <v>44.122089024951535</v>
      </c>
      <c r="U39" s="263">
        <f t="shared" si="0"/>
        <v>37.826961565270729</v>
      </c>
      <c r="V39" s="263">
        <f t="shared" si="0"/>
        <v>33.770948038781398</v>
      </c>
      <c r="W39" s="263">
        <f t="shared" si="0"/>
        <v>37.506240152169809</v>
      </c>
      <c r="DA39" s="70"/>
    </row>
    <row r="40" spans="1:105" ht="12" customHeight="1" x14ac:dyDescent="0.3">
      <c r="A40" s="60" t="s">
        <v>2736</v>
      </c>
      <c r="B40" s="331">
        <v>25.43254062701261</v>
      </c>
      <c r="C40" s="331">
        <v>24.039325970881961</v>
      </c>
      <c r="D40" s="331">
        <v>23.827481123285391</v>
      </c>
      <c r="E40" s="331">
        <v>49.155995401780039</v>
      </c>
      <c r="F40" s="331">
        <v>46.533705818734433</v>
      </c>
      <c r="G40" s="331">
        <v>44.089422158262238</v>
      </c>
      <c r="H40" s="331">
        <v>43.662057729659701</v>
      </c>
      <c r="I40" s="331">
        <v>39.279757180151769</v>
      </c>
      <c r="J40" s="331">
        <v>33.118298658938642</v>
      </c>
      <c r="K40" s="331">
        <v>30.690200192422999</v>
      </c>
      <c r="L40" s="331">
        <v>32.399102499570802</v>
      </c>
      <c r="M40" s="331">
        <v>33.635104666320217</v>
      </c>
      <c r="N40" s="331">
        <v>32.335807263811603</v>
      </c>
      <c r="O40" s="331">
        <v>32.675327337917587</v>
      </c>
      <c r="P40" s="331">
        <v>23.703962937158781</v>
      </c>
      <c r="Q40" s="331">
        <v>25.647036972539031</v>
      </c>
      <c r="R40" s="331">
        <v>23.602745754452791</v>
      </c>
      <c r="S40" s="331">
        <v>25.921046245542801</v>
      </c>
      <c r="T40" s="331">
        <v>26.449641398302241</v>
      </c>
      <c r="U40" s="331">
        <v>22.686977396070571</v>
      </c>
      <c r="V40" s="331">
        <v>20.24109535506695</v>
      </c>
      <c r="W40" s="331">
        <v>22.522848080476301</v>
      </c>
      <c r="DA40" s="72" t="s">
        <v>2849</v>
      </c>
    </row>
    <row r="41" spans="1:105" ht="12" customHeight="1" x14ac:dyDescent="0.3">
      <c r="A41" s="59" t="s">
        <v>30</v>
      </c>
      <c r="B41" s="232">
        <v>1.8230578007789091</v>
      </c>
      <c r="C41" s="232">
        <v>0.36460260296186853</v>
      </c>
      <c r="D41" s="232">
        <v>0</v>
      </c>
      <c r="E41" s="232">
        <v>0</v>
      </c>
      <c r="F41" s="232">
        <v>0</v>
      </c>
      <c r="G41" s="232">
        <v>0</v>
      </c>
      <c r="H41" s="232">
        <v>0</v>
      </c>
      <c r="I41" s="232">
        <v>0</v>
      </c>
      <c r="J41" s="232">
        <v>1.637406007413317</v>
      </c>
      <c r="K41" s="232">
        <v>1.311632652945496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2850</v>
      </c>
    </row>
    <row r="42" spans="1:105" ht="12" customHeight="1" x14ac:dyDescent="0.3">
      <c r="A42" s="59" t="s">
        <v>33</v>
      </c>
      <c r="B42" s="297">
        <v>0</v>
      </c>
      <c r="C42" s="297">
        <v>0</v>
      </c>
      <c r="D42" s="297">
        <v>0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0</v>
      </c>
      <c r="R42" s="297">
        <v>0</v>
      </c>
      <c r="S42" s="297">
        <v>0</v>
      </c>
      <c r="T42" s="297">
        <v>0</v>
      </c>
      <c r="U42" s="297">
        <v>3.8462800444684267E-2</v>
      </c>
      <c r="V42" s="297">
        <v>3.9529482295979648E-2</v>
      </c>
      <c r="W42" s="297">
        <v>3.9325672134610357E-2</v>
      </c>
      <c r="DA42" s="122" t="s">
        <v>2851</v>
      </c>
    </row>
    <row r="43" spans="1:105" ht="12" customHeight="1" x14ac:dyDescent="0.3">
      <c r="A43" s="59" t="s">
        <v>160</v>
      </c>
      <c r="B43" s="297">
        <v>3.5449040539082999</v>
      </c>
      <c r="C43" s="297">
        <v>4.7444139384085906</v>
      </c>
      <c r="D43" s="297">
        <v>6.3160680173700579</v>
      </c>
      <c r="E43" s="297">
        <v>1.47406684134606</v>
      </c>
      <c r="F43" s="297">
        <v>1.832987640480481</v>
      </c>
      <c r="G43" s="297">
        <v>1.1018578451580261</v>
      </c>
      <c r="H43" s="297">
        <v>0.36719549164431381</v>
      </c>
      <c r="I43" s="297">
        <v>0.36999987324602662</v>
      </c>
      <c r="J43" s="297">
        <v>0.36984683212465652</v>
      </c>
      <c r="K43" s="297">
        <v>0.36848875106543327</v>
      </c>
      <c r="L43" s="297">
        <v>0.36643109970664989</v>
      </c>
      <c r="M43" s="297">
        <v>0</v>
      </c>
      <c r="N43" s="297">
        <v>0.36592856682175839</v>
      </c>
      <c r="O43" s="297">
        <v>0.36683266702850881</v>
      </c>
      <c r="P43" s="297">
        <v>0.37688547304552189</v>
      </c>
      <c r="Q43" s="297">
        <v>0.37478620988217609</v>
      </c>
      <c r="R43" s="297">
        <v>0.37592894807674149</v>
      </c>
      <c r="S43" s="297">
        <v>0.26000327316298327</v>
      </c>
      <c r="T43" s="297">
        <v>0.22237824669090511</v>
      </c>
      <c r="U43" s="297">
        <v>0.18710703783677171</v>
      </c>
      <c r="V43" s="297">
        <v>0.52559895665826728</v>
      </c>
      <c r="W43" s="297">
        <v>0.52413837428204713</v>
      </c>
      <c r="DA43" s="122" t="s">
        <v>2852</v>
      </c>
    </row>
    <row r="44" spans="1:105" ht="12" customHeight="1" x14ac:dyDescent="0.3">
      <c r="A44" s="59" t="s">
        <v>70</v>
      </c>
      <c r="B44" s="297">
        <v>1.221423402090088</v>
      </c>
      <c r="C44" s="297">
        <v>1.6285645361228309</v>
      </c>
      <c r="D44" s="297">
        <v>1.22142340209071</v>
      </c>
      <c r="E44" s="297">
        <v>2.0357423131972379</v>
      </c>
      <c r="F44" s="297">
        <v>1.634280767021409</v>
      </c>
      <c r="G44" s="297">
        <v>0.40886485853605858</v>
      </c>
      <c r="H44" s="297">
        <v>0.40889912070582918</v>
      </c>
      <c r="I44" s="297">
        <v>0.81782100797625601</v>
      </c>
      <c r="J44" s="297">
        <v>0.40968427043571443</v>
      </c>
      <c r="K44" s="297">
        <v>0.4102242705158462</v>
      </c>
      <c r="L44" s="297">
        <v>0.82036397061166288</v>
      </c>
      <c r="M44" s="297">
        <v>0.41001858574855299</v>
      </c>
      <c r="N44" s="297">
        <v>0</v>
      </c>
      <c r="O44" s="297">
        <v>0</v>
      </c>
      <c r="P44" s="297">
        <v>0</v>
      </c>
      <c r="Q44" s="297">
        <v>0</v>
      </c>
      <c r="R44" s="297">
        <v>0</v>
      </c>
      <c r="S44" s="297">
        <v>0</v>
      </c>
      <c r="T44" s="297">
        <v>0</v>
      </c>
      <c r="U44" s="297">
        <v>0</v>
      </c>
      <c r="V44" s="297">
        <v>0</v>
      </c>
      <c r="W44" s="297">
        <v>0</v>
      </c>
      <c r="DA44" s="122" t="s">
        <v>2853</v>
      </c>
    </row>
    <row r="45" spans="1:105" ht="12" customHeight="1" x14ac:dyDescent="0.3">
      <c r="A45" s="59" t="s">
        <v>162</v>
      </c>
      <c r="B45" s="297">
        <v>18.843155370235309</v>
      </c>
      <c r="C45" s="297">
        <v>17.301744893388669</v>
      </c>
      <c r="D45" s="297">
        <v>16.28998970382462</v>
      </c>
      <c r="E45" s="297">
        <v>45.646186247236741</v>
      </c>
      <c r="F45" s="297">
        <v>43.066437411232528</v>
      </c>
      <c r="G45" s="297">
        <v>42.578699454568159</v>
      </c>
      <c r="H45" s="297">
        <v>42.885963117309558</v>
      </c>
      <c r="I45" s="297">
        <v>38.09193629892949</v>
      </c>
      <c r="J45" s="297">
        <v>30.70136154896495</v>
      </c>
      <c r="K45" s="297">
        <v>28.59985451789623</v>
      </c>
      <c r="L45" s="297">
        <v>31.21230742925249</v>
      </c>
      <c r="M45" s="297">
        <v>33.225086080571671</v>
      </c>
      <c r="N45" s="297">
        <v>31.969878696989841</v>
      </c>
      <c r="O45" s="297">
        <v>32.308494670889083</v>
      </c>
      <c r="P45" s="297">
        <v>23.327077464113259</v>
      </c>
      <c r="Q45" s="297">
        <v>25.272250762656849</v>
      </c>
      <c r="R45" s="297">
        <v>23.22681680637605</v>
      </c>
      <c r="S45" s="297">
        <v>25.661042972379821</v>
      </c>
      <c r="T45" s="297">
        <v>26.227263151611339</v>
      </c>
      <c r="U45" s="297">
        <v>22.461407557789119</v>
      </c>
      <c r="V45" s="297">
        <v>19.675966916112699</v>
      </c>
      <c r="W45" s="297">
        <v>21.959384034059649</v>
      </c>
      <c r="DA45" s="122" t="s">
        <v>2854</v>
      </c>
    </row>
    <row r="46" spans="1:105" ht="12" customHeight="1" x14ac:dyDescent="0.3">
      <c r="A46" s="60" t="s">
        <v>2743</v>
      </c>
      <c r="B46" s="331">
        <v>16.95502708467507</v>
      </c>
      <c r="C46" s="331">
        <v>16.026217313921311</v>
      </c>
      <c r="D46" s="331">
        <v>15.88498741552359</v>
      </c>
      <c r="E46" s="331">
        <v>32.770663601186698</v>
      </c>
      <c r="F46" s="331">
        <v>30.897532969064059</v>
      </c>
      <c r="G46" s="331">
        <v>29.25026753986976</v>
      </c>
      <c r="H46" s="331">
        <v>28.963944470155909</v>
      </c>
      <c r="I46" s="331">
        <v>26.056037532954178</v>
      </c>
      <c r="J46" s="331">
        <v>21.921057150696591</v>
      </c>
      <c r="K46" s="331">
        <v>20.28307631356726</v>
      </c>
      <c r="L46" s="331">
        <v>21.41503011038164</v>
      </c>
      <c r="M46" s="331">
        <v>22.242210856175369</v>
      </c>
      <c r="N46" s="331">
        <v>21.347554085640681</v>
      </c>
      <c r="O46" s="331">
        <v>21.652919392270341</v>
      </c>
      <c r="P46" s="331">
        <v>15.760386135503889</v>
      </c>
      <c r="Q46" s="331">
        <v>17.074813162182021</v>
      </c>
      <c r="R46" s="331">
        <v>15.71021921406361</v>
      </c>
      <c r="S46" s="331">
        <v>17.275823584849881</v>
      </c>
      <c r="T46" s="331">
        <v>17.672447626649291</v>
      </c>
      <c r="U46" s="331">
        <v>15.13998416920016</v>
      </c>
      <c r="V46" s="331">
        <v>13.52985268371445</v>
      </c>
      <c r="W46" s="331">
        <v>14.98339207169351</v>
      </c>
      <c r="DA46" s="72" t="s">
        <v>2855</v>
      </c>
    </row>
    <row r="47" spans="1:105" ht="12" customHeight="1" x14ac:dyDescent="0.3">
      <c r="A47" s="64" t="s">
        <v>30</v>
      </c>
      <c r="B47" s="231">
        <v>1.215371867185939</v>
      </c>
      <c r="C47" s="231">
        <v>0.2430684019745791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1.083801768836139</v>
      </c>
      <c r="K47" s="231">
        <v>0.86685472979183609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2856</v>
      </c>
    </row>
    <row r="48" spans="1:105" ht="12" customHeight="1" x14ac:dyDescent="0.3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2857</v>
      </c>
    </row>
    <row r="49" spans="1:105" ht="12" customHeight="1" x14ac:dyDescent="0.3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2.5423109607907311E-2</v>
      </c>
      <c r="V49" s="231">
        <v>2.614094714966704E-2</v>
      </c>
      <c r="W49" s="231">
        <v>2.61615210461109E-2</v>
      </c>
      <c r="DA49" s="73" t="s">
        <v>2858</v>
      </c>
    </row>
    <row r="50" spans="1:105" ht="12" customHeight="1" x14ac:dyDescent="0.3">
      <c r="A50" s="64" t="s">
        <v>160</v>
      </c>
      <c r="B50" s="231">
        <v>2.3632693692722002</v>
      </c>
      <c r="C50" s="231">
        <v>3.1629426256057291</v>
      </c>
      <c r="D50" s="231">
        <v>4.2107120115800392</v>
      </c>
      <c r="E50" s="231">
        <v>0.98271122756404017</v>
      </c>
      <c r="F50" s="231">
        <v>1.2170704021348639</v>
      </c>
      <c r="G50" s="231">
        <v>0.73100610495837259</v>
      </c>
      <c r="H50" s="231">
        <v>0.24358517171885011</v>
      </c>
      <c r="I50" s="231">
        <v>0.24543763191484949</v>
      </c>
      <c r="J50" s="231">
        <v>0.24480223538960341</v>
      </c>
      <c r="K50" s="231">
        <v>0.2435332911382091</v>
      </c>
      <c r="L50" s="231">
        <v>0.24220217315285569</v>
      </c>
      <c r="M50" s="231">
        <v>0</v>
      </c>
      <c r="N50" s="231">
        <v>0.24157986247186891</v>
      </c>
      <c r="O50" s="231">
        <v>0.2430885569247998</v>
      </c>
      <c r="P50" s="231">
        <v>0.2482897725117397</v>
      </c>
      <c r="Q50" s="231">
        <v>0.24740864051323169</v>
      </c>
      <c r="R50" s="231">
        <v>0.24792264908085171</v>
      </c>
      <c r="S50" s="231">
        <v>0.17183856315738649</v>
      </c>
      <c r="T50" s="231">
        <v>0.14736926881832019</v>
      </c>
      <c r="U50" s="231">
        <v>0.1236738530824404</v>
      </c>
      <c r="V50" s="231">
        <v>0.34757992642168473</v>
      </c>
      <c r="W50" s="231">
        <v>0.34868462166183878</v>
      </c>
      <c r="DA50" s="73" t="s">
        <v>2859</v>
      </c>
    </row>
    <row r="51" spans="1:105" ht="12" customHeight="1" x14ac:dyDescent="0.3">
      <c r="A51" s="64" t="s">
        <v>70</v>
      </c>
      <c r="B51" s="231">
        <v>0.81428226806005866</v>
      </c>
      <c r="C51" s="231">
        <v>1.0857096907485539</v>
      </c>
      <c r="D51" s="231">
        <v>0.81428226806047344</v>
      </c>
      <c r="E51" s="231">
        <v>1.3571615421314931</v>
      </c>
      <c r="F51" s="231">
        <v>1.0851326579586951</v>
      </c>
      <c r="G51" s="231">
        <v>0.27125341894710109</v>
      </c>
      <c r="H51" s="231">
        <v>0.27124996030532988</v>
      </c>
      <c r="I51" s="231">
        <v>0.54249762240982879</v>
      </c>
      <c r="J51" s="231">
        <v>0.27117070228904522</v>
      </c>
      <c r="K51" s="231">
        <v>0.27111619123959357</v>
      </c>
      <c r="L51" s="231">
        <v>0.54224091955490838</v>
      </c>
      <c r="M51" s="231">
        <v>0.27113695437082941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2860</v>
      </c>
    </row>
    <row r="52" spans="1:105" ht="12" customHeight="1" x14ac:dyDescent="0.3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2861</v>
      </c>
    </row>
    <row r="53" spans="1:105" ht="12" customHeight="1" x14ac:dyDescent="0.3">
      <c r="A53" s="64" t="s">
        <v>162</v>
      </c>
      <c r="B53" s="231">
        <v>12.562103580156879</v>
      </c>
      <c r="C53" s="231">
        <v>11.534496595592451</v>
      </c>
      <c r="D53" s="231">
        <v>10.85999313588308</v>
      </c>
      <c r="E53" s="231">
        <v>30.430790831491169</v>
      </c>
      <c r="F53" s="231">
        <v>28.595329908970498</v>
      </c>
      <c r="G53" s="231">
        <v>28.248008015964281</v>
      </c>
      <c r="H53" s="231">
        <v>28.449109338131731</v>
      </c>
      <c r="I53" s="231">
        <v>25.268102278629499</v>
      </c>
      <c r="J53" s="231">
        <v>20.321282444181801</v>
      </c>
      <c r="K53" s="231">
        <v>18.90157210139763</v>
      </c>
      <c r="L53" s="231">
        <v>20.630587017673879</v>
      </c>
      <c r="M53" s="231">
        <v>21.971073901804541</v>
      </c>
      <c r="N53" s="231">
        <v>21.105974223168811</v>
      </c>
      <c r="O53" s="231">
        <v>21.409830835345542</v>
      </c>
      <c r="P53" s="231">
        <v>15.367731502426039</v>
      </c>
      <c r="Q53" s="231">
        <v>16.68303966110193</v>
      </c>
      <c r="R53" s="231">
        <v>15.317931704415811</v>
      </c>
      <c r="S53" s="231">
        <v>16.959620161126061</v>
      </c>
      <c r="T53" s="231">
        <v>17.38071349726453</v>
      </c>
      <c r="U53" s="231">
        <v>14.846522345942979</v>
      </c>
      <c r="V53" s="231">
        <v>13.01176694957655</v>
      </c>
      <c r="W53" s="231">
        <v>14.60854592898556</v>
      </c>
      <c r="DA53" s="73" t="s">
        <v>2862</v>
      </c>
    </row>
    <row r="54" spans="1:105" ht="12" customHeight="1" x14ac:dyDescent="0.3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2863</v>
      </c>
    </row>
    <row r="55" spans="1:105" ht="12" customHeight="1" x14ac:dyDescent="0.3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0.1443648605661059</v>
      </c>
      <c r="Q55" s="231">
        <v>0.1443648605668687</v>
      </c>
      <c r="R55" s="231">
        <v>0.144364860566953</v>
      </c>
      <c r="S55" s="231">
        <v>0.14436486056643791</v>
      </c>
      <c r="T55" s="231">
        <v>0.1443648605664401</v>
      </c>
      <c r="U55" s="231">
        <v>0.1443648605668367</v>
      </c>
      <c r="V55" s="231">
        <v>0.14436486056655051</v>
      </c>
      <c r="W55" s="231">
        <v>0</v>
      </c>
      <c r="DA55" s="73" t="s">
        <v>2864</v>
      </c>
    </row>
    <row r="56" spans="1:105" ht="12" customHeight="1" x14ac:dyDescent="0.3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2865</v>
      </c>
    </row>
    <row r="57" spans="1:105" ht="12" customHeight="1" x14ac:dyDescent="0.3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2866</v>
      </c>
    </row>
    <row r="58" spans="1:105" ht="12" customHeight="1" x14ac:dyDescent="0.3">
      <c r="A58" s="60" t="s">
        <v>2757</v>
      </c>
      <c r="B58" s="331">
        <v>0</v>
      </c>
      <c r="C58" s="331">
        <v>0</v>
      </c>
      <c r="D58" s="331">
        <v>0</v>
      </c>
      <c r="E58" s="331">
        <v>0</v>
      </c>
      <c r="F58" s="331">
        <v>0</v>
      </c>
      <c r="G58" s="331">
        <v>0</v>
      </c>
      <c r="H58" s="331">
        <v>0</v>
      </c>
      <c r="I58" s="331">
        <v>0</v>
      </c>
      <c r="J58" s="331">
        <v>0</v>
      </c>
      <c r="K58" s="331">
        <v>0</v>
      </c>
      <c r="L58" s="331">
        <v>0</v>
      </c>
      <c r="M58" s="331">
        <v>0</v>
      </c>
      <c r="N58" s="331">
        <v>0</v>
      </c>
      <c r="O58" s="331">
        <v>0</v>
      </c>
      <c r="P58" s="331">
        <v>0</v>
      </c>
      <c r="Q58" s="331">
        <v>0</v>
      </c>
      <c r="R58" s="331">
        <v>0</v>
      </c>
      <c r="S58" s="331">
        <v>0</v>
      </c>
      <c r="T58" s="331">
        <v>0</v>
      </c>
      <c r="U58" s="331">
        <v>0</v>
      </c>
      <c r="V58" s="331">
        <v>0</v>
      </c>
      <c r="W58" s="331">
        <v>0</v>
      </c>
      <c r="DA58" s="72" t="s">
        <v>2867</v>
      </c>
    </row>
    <row r="59" spans="1:105" ht="12" customHeight="1" x14ac:dyDescent="0.3">
      <c r="A59" s="132" t="s">
        <v>2759</v>
      </c>
      <c r="B59" s="318">
        <v>0</v>
      </c>
      <c r="C59" s="318">
        <v>0</v>
      </c>
      <c r="D59" s="318">
        <v>0</v>
      </c>
      <c r="E59" s="318">
        <v>0</v>
      </c>
      <c r="F59" s="318">
        <v>0</v>
      </c>
      <c r="G59" s="318">
        <v>0</v>
      </c>
      <c r="H59" s="318">
        <v>0</v>
      </c>
      <c r="I59" s="318">
        <v>0</v>
      </c>
      <c r="J59" s="318">
        <v>0</v>
      </c>
      <c r="K59" s="318">
        <v>0</v>
      </c>
      <c r="L59" s="318">
        <v>0</v>
      </c>
      <c r="M59" s="318">
        <v>0</v>
      </c>
      <c r="N59" s="318">
        <v>0</v>
      </c>
      <c r="O59" s="318">
        <v>0</v>
      </c>
      <c r="P59" s="318">
        <v>0</v>
      </c>
      <c r="Q59" s="318">
        <v>0</v>
      </c>
      <c r="R59" s="318">
        <v>0</v>
      </c>
      <c r="S59" s="318">
        <v>0</v>
      </c>
      <c r="T59" s="318">
        <v>0</v>
      </c>
      <c r="U59" s="318">
        <v>0</v>
      </c>
      <c r="V59" s="318">
        <v>0</v>
      </c>
      <c r="W59" s="318">
        <v>0</v>
      </c>
      <c r="DA59" s="139" t="s">
        <v>2868</v>
      </c>
    </row>
    <row r="60" spans="1:105" ht="12" customHeight="1" x14ac:dyDescent="0.3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3">
      <c r="A61" s="32" t="s">
        <v>431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3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3">
      <c r="A63" s="35" t="s">
        <v>27</v>
      </c>
      <c r="B63" s="234">
        <f t="shared" ref="B63:W63" si="1">SUM(B$64:B$71,B$73:B$77)</f>
        <v>1</v>
      </c>
      <c r="C63" s="234">
        <f t="shared" si="1"/>
        <v>0.99999999999999978</v>
      </c>
      <c r="D63" s="234">
        <f t="shared" si="1"/>
        <v>0.99999999999999989</v>
      </c>
      <c r="E63" s="234">
        <f t="shared" si="1"/>
        <v>1.0000000000000002</v>
      </c>
      <c r="F63" s="234">
        <f t="shared" si="1"/>
        <v>1</v>
      </c>
      <c r="G63" s="234">
        <f t="shared" si="1"/>
        <v>0.99999999999999978</v>
      </c>
      <c r="H63" s="234">
        <f t="shared" si="1"/>
        <v>1.0000000000000004</v>
      </c>
      <c r="I63" s="234">
        <f t="shared" si="1"/>
        <v>1</v>
      </c>
      <c r="J63" s="234">
        <f t="shared" si="1"/>
        <v>0.99999999999999989</v>
      </c>
      <c r="K63" s="234">
        <f t="shared" si="1"/>
        <v>1</v>
      </c>
      <c r="L63" s="234">
        <f t="shared" si="1"/>
        <v>0.99999999999999989</v>
      </c>
      <c r="M63" s="234">
        <f t="shared" si="1"/>
        <v>0.99999999999999956</v>
      </c>
      <c r="N63" s="234">
        <f t="shared" si="1"/>
        <v>1</v>
      </c>
      <c r="O63" s="234">
        <f t="shared" si="1"/>
        <v>1</v>
      </c>
      <c r="P63" s="234">
        <f t="shared" si="1"/>
        <v>0.99999999999999944</v>
      </c>
      <c r="Q63" s="234">
        <f t="shared" si="1"/>
        <v>1.0000000000000004</v>
      </c>
      <c r="R63" s="234">
        <f t="shared" si="1"/>
        <v>1.0000000000000002</v>
      </c>
      <c r="S63" s="234">
        <f t="shared" si="1"/>
        <v>0.99999999999999989</v>
      </c>
      <c r="T63" s="234">
        <f t="shared" si="1"/>
        <v>0.99999999999999978</v>
      </c>
      <c r="U63" s="234">
        <f t="shared" si="1"/>
        <v>0.99999999999999967</v>
      </c>
      <c r="V63" s="234">
        <f t="shared" si="1"/>
        <v>1.0000000000000002</v>
      </c>
      <c r="W63" s="234">
        <f t="shared" si="1"/>
        <v>1.0000000000000002</v>
      </c>
      <c r="DA63" s="95"/>
    </row>
    <row r="64" spans="1:105" ht="12" customHeight="1" x14ac:dyDescent="0.3">
      <c r="A64" s="55" t="s">
        <v>92</v>
      </c>
      <c r="B64" s="301">
        <f t="shared" ref="B64:W64" si="2">IF(B$6=0,0,B$6/B$5)</f>
        <v>0</v>
      </c>
      <c r="C64" s="301">
        <f t="shared" si="2"/>
        <v>0</v>
      </c>
      <c r="D64" s="301">
        <f t="shared" si="2"/>
        <v>0</v>
      </c>
      <c r="E64" s="301">
        <f t="shared" si="2"/>
        <v>0</v>
      </c>
      <c r="F64" s="301">
        <f t="shared" si="2"/>
        <v>0</v>
      </c>
      <c r="G64" s="301">
        <f t="shared" si="2"/>
        <v>0</v>
      </c>
      <c r="H64" s="301">
        <f t="shared" si="2"/>
        <v>0</v>
      </c>
      <c r="I64" s="301">
        <f t="shared" si="2"/>
        <v>0</v>
      </c>
      <c r="J64" s="301">
        <f t="shared" si="2"/>
        <v>0</v>
      </c>
      <c r="K64" s="301">
        <f t="shared" si="2"/>
        <v>0</v>
      </c>
      <c r="L64" s="301">
        <f t="shared" si="2"/>
        <v>0</v>
      </c>
      <c r="M64" s="301">
        <f t="shared" si="2"/>
        <v>0</v>
      </c>
      <c r="N64" s="301">
        <f t="shared" si="2"/>
        <v>0</v>
      </c>
      <c r="O64" s="301">
        <f t="shared" si="2"/>
        <v>0</v>
      </c>
      <c r="P64" s="301">
        <f t="shared" si="2"/>
        <v>0</v>
      </c>
      <c r="Q64" s="301">
        <f t="shared" si="2"/>
        <v>0</v>
      </c>
      <c r="R64" s="301">
        <f t="shared" si="2"/>
        <v>0</v>
      </c>
      <c r="S64" s="301">
        <f t="shared" si="2"/>
        <v>0</v>
      </c>
      <c r="T64" s="301">
        <f t="shared" si="2"/>
        <v>0</v>
      </c>
      <c r="U64" s="301">
        <f t="shared" si="2"/>
        <v>0</v>
      </c>
      <c r="V64" s="301">
        <f t="shared" si="2"/>
        <v>0</v>
      </c>
      <c r="W64" s="301">
        <f t="shared" si="2"/>
        <v>0</v>
      </c>
      <c r="DA64" s="67"/>
    </row>
    <row r="65" spans="1:105" ht="12" customHeight="1" x14ac:dyDescent="0.3">
      <c r="A65" s="202" t="s">
        <v>93</v>
      </c>
      <c r="B65" s="235">
        <f t="shared" ref="B65:W65" si="3">IF(B$7=0,0,B$7/B$5)</f>
        <v>0</v>
      </c>
      <c r="C65" s="235">
        <f t="shared" si="3"/>
        <v>0</v>
      </c>
      <c r="D65" s="235">
        <f t="shared" si="3"/>
        <v>0</v>
      </c>
      <c r="E65" s="235">
        <f t="shared" si="3"/>
        <v>0</v>
      </c>
      <c r="F65" s="235">
        <f t="shared" si="3"/>
        <v>0</v>
      </c>
      <c r="G65" s="235">
        <f t="shared" si="3"/>
        <v>0</v>
      </c>
      <c r="H65" s="235">
        <f t="shared" si="3"/>
        <v>0</v>
      </c>
      <c r="I65" s="235">
        <f t="shared" si="3"/>
        <v>0</v>
      </c>
      <c r="J65" s="235">
        <f t="shared" si="3"/>
        <v>0</v>
      </c>
      <c r="K65" s="235">
        <f t="shared" si="3"/>
        <v>0</v>
      </c>
      <c r="L65" s="235">
        <f t="shared" si="3"/>
        <v>0</v>
      </c>
      <c r="M65" s="235">
        <f t="shared" si="3"/>
        <v>0</v>
      </c>
      <c r="N65" s="235">
        <f t="shared" si="3"/>
        <v>0</v>
      </c>
      <c r="O65" s="235">
        <f t="shared" si="3"/>
        <v>0</v>
      </c>
      <c r="P65" s="235">
        <f t="shared" si="3"/>
        <v>0</v>
      </c>
      <c r="Q65" s="235">
        <f t="shared" si="3"/>
        <v>0</v>
      </c>
      <c r="R65" s="235">
        <f t="shared" si="3"/>
        <v>0</v>
      </c>
      <c r="S65" s="235">
        <f t="shared" si="3"/>
        <v>0</v>
      </c>
      <c r="T65" s="235">
        <f t="shared" si="3"/>
        <v>0</v>
      </c>
      <c r="U65" s="235">
        <f t="shared" si="3"/>
        <v>0</v>
      </c>
      <c r="V65" s="235">
        <f t="shared" si="3"/>
        <v>0</v>
      </c>
      <c r="W65" s="235">
        <f t="shared" si="3"/>
        <v>0</v>
      </c>
      <c r="DA65" s="174"/>
    </row>
    <row r="66" spans="1:105" ht="12" customHeight="1" x14ac:dyDescent="0.3">
      <c r="A66" s="202" t="s">
        <v>94</v>
      </c>
      <c r="B66" s="235">
        <f t="shared" ref="B66:W66" si="4">IF(B$8=0,0,B$8/B$5)</f>
        <v>0</v>
      </c>
      <c r="C66" s="235">
        <f t="shared" si="4"/>
        <v>0</v>
      </c>
      <c r="D66" s="235">
        <f t="shared" si="4"/>
        <v>0</v>
      </c>
      <c r="E66" s="235">
        <f t="shared" si="4"/>
        <v>0</v>
      </c>
      <c r="F66" s="235">
        <f t="shared" si="4"/>
        <v>0</v>
      </c>
      <c r="G66" s="235">
        <f t="shared" si="4"/>
        <v>0</v>
      </c>
      <c r="H66" s="235">
        <f t="shared" si="4"/>
        <v>0</v>
      </c>
      <c r="I66" s="235">
        <f t="shared" si="4"/>
        <v>0</v>
      </c>
      <c r="J66" s="235">
        <f t="shared" si="4"/>
        <v>0</v>
      </c>
      <c r="K66" s="235">
        <f t="shared" si="4"/>
        <v>0</v>
      </c>
      <c r="L66" s="235">
        <f t="shared" si="4"/>
        <v>0</v>
      </c>
      <c r="M66" s="235">
        <f t="shared" si="4"/>
        <v>0</v>
      </c>
      <c r="N66" s="235">
        <f t="shared" si="4"/>
        <v>0</v>
      </c>
      <c r="O66" s="235">
        <f t="shared" si="4"/>
        <v>0</v>
      </c>
      <c r="P66" s="235">
        <f t="shared" si="4"/>
        <v>0</v>
      </c>
      <c r="Q66" s="235">
        <f t="shared" si="4"/>
        <v>0</v>
      </c>
      <c r="R66" s="235">
        <f t="shared" si="4"/>
        <v>0</v>
      </c>
      <c r="S66" s="235">
        <f t="shared" si="4"/>
        <v>0</v>
      </c>
      <c r="T66" s="235">
        <f t="shared" si="4"/>
        <v>0</v>
      </c>
      <c r="U66" s="235">
        <f t="shared" si="4"/>
        <v>0</v>
      </c>
      <c r="V66" s="235">
        <f t="shared" si="4"/>
        <v>0</v>
      </c>
      <c r="W66" s="235">
        <f t="shared" si="4"/>
        <v>0</v>
      </c>
      <c r="DA66" s="174"/>
    </row>
    <row r="67" spans="1:105" ht="12" customHeight="1" x14ac:dyDescent="0.3">
      <c r="A67" s="202" t="s">
        <v>95</v>
      </c>
      <c r="B67" s="235">
        <f t="shared" ref="B67:W67" si="5">IF(B$9=0,0,B$9/B$5)</f>
        <v>0</v>
      </c>
      <c r="C67" s="235">
        <f t="shared" si="5"/>
        <v>0</v>
      </c>
      <c r="D67" s="235">
        <f t="shared" si="5"/>
        <v>0</v>
      </c>
      <c r="E67" s="235">
        <f t="shared" si="5"/>
        <v>0</v>
      </c>
      <c r="F67" s="235">
        <f t="shared" si="5"/>
        <v>0</v>
      </c>
      <c r="G67" s="235">
        <f t="shared" si="5"/>
        <v>0</v>
      </c>
      <c r="H67" s="235">
        <f t="shared" si="5"/>
        <v>0</v>
      </c>
      <c r="I67" s="235">
        <f t="shared" si="5"/>
        <v>0</v>
      </c>
      <c r="J67" s="235">
        <f t="shared" si="5"/>
        <v>0</v>
      </c>
      <c r="K67" s="235">
        <f t="shared" si="5"/>
        <v>0</v>
      </c>
      <c r="L67" s="235">
        <f t="shared" si="5"/>
        <v>0</v>
      </c>
      <c r="M67" s="235">
        <f t="shared" si="5"/>
        <v>0</v>
      </c>
      <c r="N67" s="235">
        <f t="shared" si="5"/>
        <v>0</v>
      </c>
      <c r="O67" s="235">
        <f t="shared" si="5"/>
        <v>0</v>
      </c>
      <c r="P67" s="235">
        <f t="shared" si="5"/>
        <v>0</v>
      </c>
      <c r="Q67" s="235">
        <f t="shared" si="5"/>
        <v>0</v>
      </c>
      <c r="R67" s="235">
        <f t="shared" si="5"/>
        <v>0</v>
      </c>
      <c r="S67" s="235">
        <f t="shared" si="5"/>
        <v>0</v>
      </c>
      <c r="T67" s="235">
        <f t="shared" si="5"/>
        <v>0</v>
      </c>
      <c r="U67" s="235">
        <f t="shared" si="5"/>
        <v>0</v>
      </c>
      <c r="V67" s="235">
        <f t="shared" si="5"/>
        <v>0</v>
      </c>
      <c r="W67" s="235">
        <f t="shared" si="5"/>
        <v>0</v>
      </c>
      <c r="DA67" s="174"/>
    </row>
    <row r="68" spans="1:105" ht="12" customHeight="1" x14ac:dyDescent="0.3">
      <c r="A68" s="56" t="s">
        <v>96</v>
      </c>
      <c r="B68" s="302">
        <f t="shared" ref="B68:W68" si="6">IF(B$10=0,0,B$10/B$5)</f>
        <v>4.5327241247728481E-2</v>
      </c>
      <c r="C68" s="302">
        <f t="shared" si="6"/>
        <v>4.3814642125510214E-2</v>
      </c>
      <c r="D68" s="302">
        <f t="shared" si="6"/>
        <v>4.6666061405612379E-2</v>
      </c>
      <c r="E68" s="302">
        <f t="shared" si="6"/>
        <v>0.10811691827738602</v>
      </c>
      <c r="F68" s="302">
        <f t="shared" si="6"/>
        <v>0.11626270416016832</v>
      </c>
      <c r="G68" s="302">
        <f t="shared" si="6"/>
        <v>0.11799160552070984</v>
      </c>
      <c r="H68" s="302">
        <f t="shared" si="6"/>
        <v>0.11824606565314316</v>
      </c>
      <c r="I68" s="302">
        <f t="shared" si="6"/>
        <v>0.11044451090170398</v>
      </c>
      <c r="J68" s="302">
        <f t="shared" si="6"/>
        <v>0.10825602628514662</v>
      </c>
      <c r="K68" s="302">
        <f t="shared" si="6"/>
        <v>0.11306298551062853</v>
      </c>
      <c r="L68" s="302">
        <f t="shared" si="6"/>
        <v>0.12105755267003199</v>
      </c>
      <c r="M68" s="302">
        <f t="shared" si="6"/>
        <v>0.12694660162038782</v>
      </c>
      <c r="N68" s="302">
        <f t="shared" si="6"/>
        <v>0.12592524941796809</v>
      </c>
      <c r="O68" s="302">
        <f t="shared" si="6"/>
        <v>0.1209041032956433</v>
      </c>
      <c r="P68" s="302">
        <f t="shared" si="6"/>
        <v>0.10067124751355995</v>
      </c>
      <c r="Q68" s="302">
        <f t="shared" si="6"/>
        <v>0.10413727222781201</v>
      </c>
      <c r="R68" s="302">
        <f t="shared" si="6"/>
        <v>0.1021147378528218</v>
      </c>
      <c r="S68" s="302">
        <f t="shared" si="6"/>
        <v>0.11119746521414731</v>
      </c>
      <c r="T68" s="302">
        <f t="shared" si="6"/>
        <v>0.11109062418826064</v>
      </c>
      <c r="U68" s="302">
        <f t="shared" si="6"/>
        <v>0.10433532804917538</v>
      </c>
      <c r="V68" s="302">
        <f t="shared" si="6"/>
        <v>0.10918265555439396</v>
      </c>
      <c r="W68" s="302">
        <f t="shared" si="6"/>
        <v>0.1079891775557402</v>
      </c>
      <c r="DA68" s="68"/>
    </row>
    <row r="69" spans="1:105" ht="12" customHeight="1" x14ac:dyDescent="0.3">
      <c r="A69" s="203" t="s">
        <v>2709</v>
      </c>
      <c r="B69" s="303">
        <f t="shared" ref="B69:W69" si="7">IF(B$16=0,0,B$16/B$5)</f>
        <v>7.8466254144022266E-2</v>
      </c>
      <c r="C69" s="303">
        <f t="shared" si="7"/>
        <v>7.8590577359547109E-2</v>
      </c>
      <c r="D69" s="303">
        <f t="shared" si="7"/>
        <v>7.8356214131045529E-2</v>
      </c>
      <c r="E69" s="303">
        <f t="shared" si="7"/>
        <v>7.3305458771721704E-2</v>
      </c>
      <c r="F69" s="303">
        <f t="shared" si="7"/>
        <v>7.2597337587484906E-2</v>
      </c>
      <c r="G69" s="303">
        <f t="shared" si="7"/>
        <v>7.2447367080270927E-2</v>
      </c>
      <c r="H69" s="303">
        <f t="shared" si="7"/>
        <v>7.2425542476161092E-2</v>
      </c>
      <c r="I69" s="303">
        <f t="shared" si="7"/>
        <v>7.3066037382680873E-2</v>
      </c>
      <c r="J69" s="303">
        <f t="shared" si="7"/>
        <v>7.3224702576280123E-2</v>
      </c>
      <c r="K69" s="303">
        <f t="shared" si="7"/>
        <v>7.2815343354223766E-2</v>
      </c>
      <c r="L69" s="303">
        <f t="shared" si="7"/>
        <v>7.2160145184255467E-2</v>
      </c>
      <c r="M69" s="303">
        <f t="shared" si="7"/>
        <v>7.1681021873484602E-2</v>
      </c>
      <c r="N69" s="303">
        <f t="shared" si="7"/>
        <v>7.1749095879171915E-2</v>
      </c>
      <c r="O69" s="303">
        <f t="shared" si="7"/>
        <v>7.2197177362008397E-2</v>
      </c>
      <c r="P69" s="303">
        <f t="shared" si="7"/>
        <v>7.3891378464722324E-2</v>
      </c>
      <c r="Q69" s="303">
        <f t="shared" si="7"/>
        <v>7.3619392007025108E-2</v>
      </c>
      <c r="R69" s="303">
        <f t="shared" si="7"/>
        <v>7.3783382253688398E-2</v>
      </c>
      <c r="S69" s="303">
        <f t="shared" si="7"/>
        <v>7.3049552911034793E-2</v>
      </c>
      <c r="T69" s="303">
        <f t="shared" si="7"/>
        <v>7.3082446203686008E-2</v>
      </c>
      <c r="U69" s="303">
        <f t="shared" si="7"/>
        <v>7.3626079904508451E-2</v>
      </c>
      <c r="V69" s="303">
        <f t="shared" si="7"/>
        <v>7.3243342459129307E-2</v>
      </c>
      <c r="W69" s="303">
        <f t="shared" si="7"/>
        <v>7.3295475261808657E-2</v>
      </c>
      <c r="DA69" s="175"/>
    </row>
    <row r="70" spans="1:105" ht="12" customHeight="1" x14ac:dyDescent="0.3">
      <c r="A70" s="203" t="s">
        <v>2721</v>
      </c>
      <c r="B70" s="303">
        <f t="shared" ref="B70:W70" si="8">IF(B$27=0,0,B$27/B$5)</f>
        <v>0.66696316022418978</v>
      </c>
      <c r="C70" s="303">
        <f t="shared" si="8"/>
        <v>0.66801990755615015</v>
      </c>
      <c r="D70" s="303">
        <f t="shared" si="8"/>
        <v>0.66602782011388717</v>
      </c>
      <c r="E70" s="303">
        <f t="shared" si="8"/>
        <v>0.62309639955963447</v>
      </c>
      <c r="F70" s="303">
        <f t="shared" si="8"/>
        <v>0.61707736949362169</v>
      </c>
      <c r="G70" s="303">
        <f t="shared" si="8"/>
        <v>0.6158026201823027</v>
      </c>
      <c r="H70" s="303">
        <f t="shared" si="8"/>
        <v>0.61561711104736938</v>
      </c>
      <c r="I70" s="303">
        <f t="shared" si="8"/>
        <v>0.62106131775278772</v>
      </c>
      <c r="J70" s="303">
        <f t="shared" si="8"/>
        <v>0.62240997189838132</v>
      </c>
      <c r="K70" s="303">
        <f t="shared" si="8"/>
        <v>0.61893041851090191</v>
      </c>
      <c r="L70" s="303">
        <f t="shared" si="8"/>
        <v>0.61336123406617171</v>
      </c>
      <c r="M70" s="303">
        <f t="shared" si="8"/>
        <v>0.60928868592461916</v>
      </c>
      <c r="N70" s="303">
        <f t="shared" si="8"/>
        <v>0.60986731497296121</v>
      </c>
      <c r="O70" s="303">
        <f t="shared" si="8"/>
        <v>0.61367600757707153</v>
      </c>
      <c r="P70" s="303">
        <f t="shared" si="8"/>
        <v>0.62807671695013934</v>
      </c>
      <c r="Q70" s="303">
        <f t="shared" si="8"/>
        <v>0.62576483205971378</v>
      </c>
      <c r="R70" s="303">
        <f t="shared" si="8"/>
        <v>0.62715874915635161</v>
      </c>
      <c r="S70" s="303">
        <f t="shared" si="8"/>
        <v>0.62092119974379589</v>
      </c>
      <c r="T70" s="303">
        <f t="shared" si="8"/>
        <v>0.62120079273133078</v>
      </c>
      <c r="U70" s="303">
        <f t="shared" si="8"/>
        <v>0.62582167918832188</v>
      </c>
      <c r="V70" s="303">
        <f t="shared" si="8"/>
        <v>0.6225684109025994</v>
      </c>
      <c r="W70" s="303">
        <f t="shared" si="8"/>
        <v>0.62301153972537404</v>
      </c>
      <c r="DA70" s="175"/>
    </row>
    <row r="71" spans="1:105" ht="12" customHeight="1" x14ac:dyDescent="0.3">
      <c r="A71" s="203" t="s">
        <v>2733</v>
      </c>
      <c r="B71" s="303">
        <f t="shared" ref="B71:W71" si="9">IF(B$38=0,0,B$38/B$5)</f>
        <v>0</v>
      </c>
      <c r="C71" s="303">
        <f t="shared" si="9"/>
        <v>0</v>
      </c>
      <c r="D71" s="303">
        <f t="shared" si="9"/>
        <v>0</v>
      </c>
      <c r="E71" s="303">
        <f t="shared" si="9"/>
        <v>0</v>
      </c>
      <c r="F71" s="303">
        <f t="shared" si="9"/>
        <v>0</v>
      </c>
      <c r="G71" s="303">
        <f t="shared" si="9"/>
        <v>0</v>
      </c>
      <c r="H71" s="303">
        <f t="shared" si="9"/>
        <v>0</v>
      </c>
      <c r="I71" s="303">
        <f t="shared" si="9"/>
        <v>0</v>
      </c>
      <c r="J71" s="303">
        <f t="shared" si="9"/>
        <v>0</v>
      </c>
      <c r="K71" s="303">
        <f t="shared" si="9"/>
        <v>0</v>
      </c>
      <c r="L71" s="303">
        <f t="shared" si="9"/>
        <v>0</v>
      </c>
      <c r="M71" s="303">
        <f t="shared" si="9"/>
        <v>0</v>
      </c>
      <c r="N71" s="303">
        <f t="shared" si="9"/>
        <v>0</v>
      </c>
      <c r="O71" s="303">
        <f t="shared" si="9"/>
        <v>0</v>
      </c>
      <c r="P71" s="303">
        <f t="shared" si="9"/>
        <v>0</v>
      </c>
      <c r="Q71" s="303">
        <f t="shared" si="9"/>
        <v>0</v>
      </c>
      <c r="R71" s="303">
        <f t="shared" si="9"/>
        <v>0</v>
      </c>
      <c r="S71" s="303">
        <f t="shared" si="9"/>
        <v>0</v>
      </c>
      <c r="T71" s="303">
        <f t="shared" si="9"/>
        <v>0</v>
      </c>
      <c r="U71" s="303">
        <f t="shared" si="9"/>
        <v>0</v>
      </c>
      <c r="V71" s="303">
        <f t="shared" si="9"/>
        <v>0</v>
      </c>
      <c r="W71" s="303">
        <f t="shared" si="9"/>
        <v>0</v>
      </c>
      <c r="DA71" s="175"/>
    </row>
    <row r="72" spans="1:105" ht="12" customHeight="1" x14ac:dyDescent="0.3">
      <c r="A72" s="203" t="s">
        <v>2735</v>
      </c>
      <c r="B72" s="303">
        <f t="shared" ref="B72:W72" si="10">IF(B$39=0,0,B$39/B$5)</f>
        <v>0.2092433443840595</v>
      </c>
      <c r="C72" s="303">
        <f t="shared" si="10"/>
        <v>0.20957487295879224</v>
      </c>
      <c r="D72" s="303">
        <f t="shared" si="10"/>
        <v>0.20894990434945482</v>
      </c>
      <c r="E72" s="303">
        <f t="shared" si="10"/>
        <v>0.19548122339125787</v>
      </c>
      <c r="F72" s="303">
        <f t="shared" si="10"/>
        <v>0.19406258875872512</v>
      </c>
      <c r="G72" s="303">
        <f t="shared" si="10"/>
        <v>0.19375840721671628</v>
      </c>
      <c r="H72" s="303">
        <f t="shared" si="10"/>
        <v>0.19371128082332686</v>
      </c>
      <c r="I72" s="303">
        <f t="shared" si="10"/>
        <v>0.19542813396282743</v>
      </c>
      <c r="J72" s="303">
        <f t="shared" si="10"/>
        <v>0.19610929924019185</v>
      </c>
      <c r="K72" s="303">
        <f t="shared" si="10"/>
        <v>0.19519125262424589</v>
      </c>
      <c r="L72" s="303">
        <f t="shared" si="10"/>
        <v>0.19342106807954074</v>
      </c>
      <c r="M72" s="303">
        <f t="shared" si="10"/>
        <v>0.19208369058150807</v>
      </c>
      <c r="N72" s="303">
        <f t="shared" si="10"/>
        <v>0.19245833972989884</v>
      </c>
      <c r="O72" s="303">
        <f t="shared" si="10"/>
        <v>0.19322271176527669</v>
      </c>
      <c r="P72" s="303">
        <f t="shared" si="10"/>
        <v>0.19736065707157791</v>
      </c>
      <c r="Q72" s="303">
        <f t="shared" si="10"/>
        <v>0.19647850370544939</v>
      </c>
      <c r="R72" s="303">
        <f t="shared" si="10"/>
        <v>0.19694313073713846</v>
      </c>
      <c r="S72" s="303">
        <f t="shared" si="10"/>
        <v>0.19483178213102201</v>
      </c>
      <c r="T72" s="303">
        <f t="shared" si="10"/>
        <v>0.19462613687672234</v>
      </c>
      <c r="U72" s="303">
        <f t="shared" si="10"/>
        <v>0.19621691285799386</v>
      </c>
      <c r="V72" s="303">
        <f t="shared" si="10"/>
        <v>0.19500559108387761</v>
      </c>
      <c r="W72" s="303">
        <f t="shared" si="10"/>
        <v>0.19570380745707736</v>
      </c>
      <c r="DA72" s="175"/>
    </row>
    <row r="73" spans="1:105" ht="12" customHeight="1" x14ac:dyDescent="0.3">
      <c r="A73" s="62" t="s">
        <v>2736</v>
      </c>
      <c r="B73" s="304">
        <f t="shared" ref="B73:W73" si="11">IF(B$40=0,0,B$40/B$5)</f>
        <v>0.12554600663043572</v>
      </c>
      <c r="C73" s="304">
        <f t="shared" si="11"/>
        <v>0.12574492377527535</v>
      </c>
      <c r="D73" s="304">
        <f t="shared" si="11"/>
        <v>0.12536994260967294</v>
      </c>
      <c r="E73" s="304">
        <f t="shared" si="11"/>
        <v>0.1172887340347547</v>
      </c>
      <c r="F73" s="304">
        <f t="shared" si="11"/>
        <v>0.11662542866540786</v>
      </c>
      <c r="G73" s="304">
        <f t="shared" si="11"/>
        <v>0.11648121566442729</v>
      </c>
      <c r="H73" s="304">
        <f t="shared" si="11"/>
        <v>0.116457368848755</v>
      </c>
      <c r="I73" s="304">
        <f t="shared" si="11"/>
        <v>0.11749102742130114</v>
      </c>
      <c r="J73" s="304">
        <f t="shared" si="11"/>
        <v>0.11800294982549299</v>
      </c>
      <c r="K73" s="304">
        <f t="shared" si="11"/>
        <v>0.11752155304640723</v>
      </c>
      <c r="L73" s="304">
        <f t="shared" si="11"/>
        <v>0.11645024654966822</v>
      </c>
      <c r="M73" s="304">
        <f t="shared" si="11"/>
        <v>0.1156239339164578</v>
      </c>
      <c r="N73" s="304">
        <f t="shared" si="11"/>
        <v>0.11592597079211543</v>
      </c>
      <c r="O73" s="304">
        <f t="shared" si="11"/>
        <v>0.11621238924580102</v>
      </c>
      <c r="P73" s="304">
        <f t="shared" si="11"/>
        <v>0.1185431867092074</v>
      </c>
      <c r="Q73" s="304">
        <f t="shared" si="11"/>
        <v>0.11795115223128924</v>
      </c>
      <c r="R73" s="304">
        <f t="shared" si="11"/>
        <v>0.11824085633320416</v>
      </c>
      <c r="S73" s="304">
        <f t="shared" si="11"/>
        <v>0.1169122590259182</v>
      </c>
      <c r="T73" s="304">
        <f t="shared" si="11"/>
        <v>0.11667152759279054</v>
      </c>
      <c r="U73" s="304">
        <f t="shared" si="11"/>
        <v>0.11768242762651814</v>
      </c>
      <c r="V73" s="304">
        <f t="shared" si="11"/>
        <v>0.11687935912747296</v>
      </c>
      <c r="W73" s="304">
        <f t="shared" si="11"/>
        <v>0.11752196717781475</v>
      </c>
      <c r="DA73" s="72"/>
    </row>
    <row r="74" spans="1:105" ht="12" customHeight="1" x14ac:dyDescent="0.3">
      <c r="A74" s="62" t="s">
        <v>2743</v>
      </c>
      <c r="B74" s="304">
        <f t="shared" ref="B74:W74" si="12">IF(B$46=0,0,B$46/B$5)</f>
        <v>8.3697337753623785E-2</v>
      </c>
      <c r="C74" s="304">
        <f t="shared" si="12"/>
        <v>8.3829949183516911E-2</v>
      </c>
      <c r="D74" s="304">
        <f t="shared" si="12"/>
        <v>8.3579961739781924E-2</v>
      </c>
      <c r="E74" s="304">
        <f t="shared" si="12"/>
        <v>7.819248935650315E-2</v>
      </c>
      <c r="F74" s="304">
        <f t="shared" si="12"/>
        <v>7.7437160093317275E-2</v>
      </c>
      <c r="G74" s="304">
        <f t="shared" si="12"/>
        <v>7.7277191552289015E-2</v>
      </c>
      <c r="H74" s="304">
        <f t="shared" si="12"/>
        <v>7.7253911974571834E-2</v>
      </c>
      <c r="I74" s="304">
        <f t="shared" si="12"/>
        <v>7.7937106541526302E-2</v>
      </c>
      <c r="J74" s="304">
        <f t="shared" si="12"/>
        <v>7.810634941469885E-2</v>
      </c>
      <c r="K74" s="304">
        <f t="shared" si="12"/>
        <v>7.7669699577838675E-2</v>
      </c>
      <c r="L74" s="304">
        <f t="shared" si="12"/>
        <v>7.6970821529872516E-2</v>
      </c>
      <c r="M74" s="304">
        <f t="shared" si="12"/>
        <v>7.6459756665050282E-2</v>
      </c>
      <c r="N74" s="304">
        <f t="shared" si="12"/>
        <v>7.6532368937783396E-2</v>
      </c>
      <c r="O74" s="304">
        <f t="shared" si="12"/>
        <v>7.7010322519475691E-2</v>
      </c>
      <c r="P74" s="304">
        <f t="shared" si="12"/>
        <v>7.8817470362370509E-2</v>
      </c>
      <c r="Q74" s="304">
        <f t="shared" si="12"/>
        <v>7.8527351474160151E-2</v>
      </c>
      <c r="R74" s="304">
        <f t="shared" si="12"/>
        <v>7.8702274403934305E-2</v>
      </c>
      <c r="S74" s="304">
        <f t="shared" si="12"/>
        <v>7.7919523105103791E-2</v>
      </c>
      <c r="T74" s="304">
        <f t="shared" si="12"/>
        <v>7.7954609283931775E-2</v>
      </c>
      <c r="U74" s="304">
        <f t="shared" si="12"/>
        <v>7.8534485231475742E-2</v>
      </c>
      <c r="V74" s="304">
        <f t="shared" si="12"/>
        <v>7.8126231956404654E-2</v>
      </c>
      <c r="W74" s="304">
        <f t="shared" si="12"/>
        <v>7.8181840279262602E-2</v>
      </c>
      <c r="DA74" s="72"/>
    </row>
    <row r="75" spans="1:105" ht="12" customHeight="1" x14ac:dyDescent="0.3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3">
      <c r="A76" s="62" t="s">
        <v>2757</v>
      </c>
      <c r="B76" s="304">
        <f t="shared" ref="B76:W76" si="14">IF(B$58=0,0,B$58/B$5)</f>
        <v>0</v>
      </c>
      <c r="C76" s="304">
        <f t="shared" si="14"/>
        <v>0</v>
      </c>
      <c r="D76" s="304">
        <f t="shared" si="14"/>
        <v>0</v>
      </c>
      <c r="E76" s="304">
        <f t="shared" si="14"/>
        <v>0</v>
      </c>
      <c r="F76" s="304">
        <f t="shared" si="14"/>
        <v>0</v>
      </c>
      <c r="G76" s="304">
        <f t="shared" si="14"/>
        <v>0</v>
      </c>
      <c r="H76" s="304">
        <f t="shared" si="14"/>
        <v>0</v>
      </c>
      <c r="I76" s="304">
        <f t="shared" si="14"/>
        <v>0</v>
      </c>
      <c r="J76" s="304">
        <f t="shared" si="14"/>
        <v>0</v>
      </c>
      <c r="K76" s="304">
        <f t="shared" si="14"/>
        <v>0</v>
      </c>
      <c r="L76" s="304">
        <f t="shared" si="14"/>
        <v>0</v>
      </c>
      <c r="M76" s="304">
        <f t="shared" si="14"/>
        <v>0</v>
      </c>
      <c r="N76" s="304">
        <f t="shared" si="14"/>
        <v>0</v>
      </c>
      <c r="O76" s="304">
        <f t="shared" si="14"/>
        <v>0</v>
      </c>
      <c r="P76" s="304">
        <f t="shared" si="14"/>
        <v>0</v>
      </c>
      <c r="Q76" s="304">
        <f t="shared" si="14"/>
        <v>0</v>
      </c>
      <c r="R76" s="304">
        <f t="shared" si="14"/>
        <v>0</v>
      </c>
      <c r="S76" s="304">
        <f t="shared" si="14"/>
        <v>0</v>
      </c>
      <c r="T76" s="304">
        <f t="shared" si="14"/>
        <v>0</v>
      </c>
      <c r="U76" s="304">
        <f t="shared" si="14"/>
        <v>0</v>
      </c>
      <c r="V76" s="304">
        <f t="shared" si="14"/>
        <v>0</v>
      </c>
      <c r="W76" s="304">
        <f t="shared" si="14"/>
        <v>0</v>
      </c>
      <c r="DA76" s="72"/>
    </row>
    <row r="77" spans="1:105" ht="12" customHeight="1" x14ac:dyDescent="0.3">
      <c r="A77" s="41" t="s">
        <v>2759</v>
      </c>
      <c r="B77" s="237">
        <f t="shared" ref="B77:W77" si="15">IF(B$59=0,0,B$59/B$5)</f>
        <v>0</v>
      </c>
      <c r="C77" s="237">
        <f t="shared" si="15"/>
        <v>0</v>
      </c>
      <c r="D77" s="237">
        <f t="shared" si="15"/>
        <v>0</v>
      </c>
      <c r="E77" s="237">
        <f t="shared" si="15"/>
        <v>0</v>
      </c>
      <c r="F77" s="237">
        <f t="shared" si="15"/>
        <v>0</v>
      </c>
      <c r="G77" s="237">
        <f t="shared" si="15"/>
        <v>0</v>
      </c>
      <c r="H77" s="237">
        <f t="shared" si="15"/>
        <v>0</v>
      </c>
      <c r="I77" s="237">
        <f t="shared" si="15"/>
        <v>0</v>
      </c>
      <c r="J77" s="237">
        <f t="shared" si="15"/>
        <v>0</v>
      </c>
      <c r="K77" s="237">
        <f t="shared" si="15"/>
        <v>0</v>
      </c>
      <c r="L77" s="237">
        <f t="shared" si="15"/>
        <v>0</v>
      </c>
      <c r="M77" s="237">
        <f t="shared" si="15"/>
        <v>0</v>
      </c>
      <c r="N77" s="237">
        <f t="shared" si="15"/>
        <v>0</v>
      </c>
      <c r="O77" s="237">
        <f t="shared" si="15"/>
        <v>0</v>
      </c>
      <c r="P77" s="237">
        <f t="shared" si="15"/>
        <v>0</v>
      </c>
      <c r="Q77" s="237">
        <f t="shared" si="15"/>
        <v>0</v>
      </c>
      <c r="R77" s="237">
        <f t="shared" si="15"/>
        <v>0</v>
      </c>
      <c r="S77" s="237">
        <f t="shared" si="15"/>
        <v>0</v>
      </c>
      <c r="T77" s="237">
        <f t="shared" si="15"/>
        <v>0</v>
      </c>
      <c r="U77" s="237">
        <f t="shared" si="15"/>
        <v>0</v>
      </c>
      <c r="V77" s="237">
        <f t="shared" si="15"/>
        <v>0</v>
      </c>
      <c r="W77" s="237">
        <f t="shared" si="15"/>
        <v>0</v>
      </c>
      <c r="DA77" s="97"/>
    </row>
    <row r="78" spans="1:105" ht="12" customHeight="1" x14ac:dyDescent="0.3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3">
      <c r="A79" s="32" t="s">
        <v>432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3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3">
      <c r="A81" s="35" t="s">
        <v>27</v>
      </c>
      <c r="B81" s="324">
        <f>IF(B$5=0,0,B$5/TEL_fec!B$5)</f>
        <v>0.80208514113462359</v>
      </c>
      <c r="C81" s="324">
        <f>IF(C$5=0,0,C$5/TEL_fec!C$5)</f>
        <v>0.77426757670239521</v>
      </c>
      <c r="D81" s="324">
        <f>IF(D$5=0,0,D$5/TEL_fec!D$5)</f>
        <v>0.7934806012620943</v>
      </c>
      <c r="E81" s="324">
        <f>IF(E$5=0,0,E$5/TEL_fec!E$5)</f>
        <v>1.2182677763025558</v>
      </c>
      <c r="F81" s="324">
        <f>IF(F$5=0,0,F$5/TEL_fec!F$5)</f>
        <v>1.2882471200878818</v>
      </c>
      <c r="G81" s="324">
        <f>IF(G$5=0,0,G$5/TEL_fec!G$5)</f>
        <v>1.2768395202155476</v>
      </c>
      <c r="H81" s="324">
        <f>IF(H$5=0,0,H$5/TEL_fec!H$5)</f>
        <v>1.2741764513843423</v>
      </c>
      <c r="I81" s="324">
        <f>IF(I$5=0,0,I$5/TEL_fec!I$5)</f>
        <v>1.2090728826364674</v>
      </c>
      <c r="J81" s="324">
        <f>IF(J$5=0,0,J$5/TEL_fec!J$5)</f>
        <v>1.2328010138324454</v>
      </c>
      <c r="K81" s="324">
        <f>IF(K$5=0,0,K$5/TEL_fec!K$5)</f>
        <v>1.2703946294335262</v>
      </c>
      <c r="L81" s="324">
        <f>IF(L$5=0,0,L$5/TEL_fec!L$5)</f>
        <v>1.3133199392942179</v>
      </c>
      <c r="M81" s="324">
        <f>IF(M$5=0,0,M$5/TEL_fec!M$5)</f>
        <v>1.3640035440378453</v>
      </c>
      <c r="N81" s="324">
        <f>IF(N$5=0,0,N$5/TEL_fec!N$5)</f>
        <v>1.3412109922940574</v>
      </c>
      <c r="O81" s="324">
        <f>IF(O$5=0,0,O$5/TEL_fec!O$5)</f>
        <v>1.2937927345809779</v>
      </c>
      <c r="P81" s="324">
        <f>IF(P$5=0,0,P$5/TEL_fec!P$5)</f>
        <v>1.1175090670163663</v>
      </c>
      <c r="Q81" s="324">
        <f>IF(Q$5=0,0,Q$5/TEL_fec!Q$5)</f>
        <v>1.1482578652291613</v>
      </c>
      <c r="R81" s="324">
        <f>IF(R$5=0,0,R$5/TEL_fec!R$5)</f>
        <v>1.1321762791991161</v>
      </c>
      <c r="S81" s="324">
        <f>IF(S$5=0,0,S$5/TEL_fec!S$5)</f>
        <v>1.2119666552840003</v>
      </c>
      <c r="T81" s="324">
        <f>IF(T$5=0,0,T$5/TEL_fec!T$5)</f>
        <v>1.2139968502900653</v>
      </c>
      <c r="U81" s="324">
        <f>IF(U$5=0,0,U$5/TEL_fec!U$5)</f>
        <v>1.1535758052263605</v>
      </c>
      <c r="V81" s="324">
        <f>IF(V$5=0,0,V$5/TEL_fec!V$5)</f>
        <v>1.2044244015124457</v>
      </c>
      <c r="W81" s="324">
        <f>IF(W$5=0,0,W$5/TEL_fec!W$5)</f>
        <v>1.1817031319792437</v>
      </c>
      <c r="DA81" s="95"/>
    </row>
    <row r="82" spans="1:105" ht="12" customHeight="1" x14ac:dyDescent="0.3">
      <c r="A82" s="55" t="s">
        <v>92</v>
      </c>
      <c r="B82" s="336">
        <f>IF(B$6=0,0,B$6/TEL_fec!B$6)</f>
        <v>0</v>
      </c>
      <c r="C82" s="336">
        <f>IF(C$6=0,0,C$6/TEL_fec!C$6)</f>
        <v>0</v>
      </c>
      <c r="D82" s="336">
        <f>IF(D$6=0,0,D$6/TEL_fec!D$6)</f>
        <v>0</v>
      </c>
      <c r="E82" s="336">
        <f>IF(E$6=0,0,E$6/TEL_fec!E$6)</f>
        <v>0</v>
      </c>
      <c r="F82" s="336">
        <f>IF(F$6=0,0,F$6/TEL_fec!F$6)</f>
        <v>0</v>
      </c>
      <c r="G82" s="336">
        <f>IF(G$6=0,0,G$6/TEL_fec!G$6)</f>
        <v>0</v>
      </c>
      <c r="H82" s="336">
        <f>IF(H$6=0,0,H$6/TEL_fec!H$6)</f>
        <v>0</v>
      </c>
      <c r="I82" s="336">
        <f>IF(I$6=0,0,I$6/TEL_fec!I$6)</f>
        <v>0</v>
      </c>
      <c r="J82" s="336">
        <f>IF(J$6=0,0,J$6/TEL_fec!J$6)</f>
        <v>0</v>
      </c>
      <c r="K82" s="336">
        <f>IF(K$6=0,0,K$6/TEL_fec!K$6)</f>
        <v>0</v>
      </c>
      <c r="L82" s="336">
        <f>IF(L$6=0,0,L$6/TEL_fec!L$6)</f>
        <v>0</v>
      </c>
      <c r="M82" s="336">
        <f>IF(M$6=0,0,M$6/TEL_fec!M$6)</f>
        <v>0</v>
      </c>
      <c r="N82" s="336">
        <f>IF(N$6=0,0,N$6/TEL_fec!N$6)</f>
        <v>0</v>
      </c>
      <c r="O82" s="336">
        <f>IF(O$6=0,0,O$6/TEL_fec!O$6)</f>
        <v>0</v>
      </c>
      <c r="P82" s="336">
        <f>IF(P$6=0,0,P$6/TEL_fec!P$6)</f>
        <v>0</v>
      </c>
      <c r="Q82" s="336">
        <f>IF(Q$6=0,0,Q$6/TEL_fec!Q$6)</f>
        <v>0</v>
      </c>
      <c r="R82" s="336">
        <f>IF(R$6=0,0,R$6/TEL_fec!R$6)</f>
        <v>0</v>
      </c>
      <c r="S82" s="336">
        <f>IF(S$6=0,0,S$6/TEL_fec!S$6)</f>
        <v>0</v>
      </c>
      <c r="T82" s="336">
        <f>IF(T$6=0,0,T$6/TEL_fec!T$6)</f>
        <v>0</v>
      </c>
      <c r="U82" s="336">
        <f>IF(U$6=0,0,U$6/TEL_fec!U$6)</f>
        <v>0</v>
      </c>
      <c r="V82" s="336">
        <f>IF(V$6=0,0,V$6/TEL_fec!V$6)</f>
        <v>0</v>
      </c>
      <c r="W82" s="336">
        <f>IF(W$6=0,0,W$6/TEL_fec!W$6)</f>
        <v>0</v>
      </c>
      <c r="DA82" s="67"/>
    </row>
    <row r="83" spans="1:105" ht="12" customHeight="1" x14ac:dyDescent="0.3">
      <c r="A83" s="202" t="s">
        <v>93</v>
      </c>
      <c r="B83" s="337">
        <f>IF(B$7=0,0,B$7/TEL_fec!B$7)</f>
        <v>0</v>
      </c>
      <c r="C83" s="337">
        <f>IF(C$7=0,0,C$7/TEL_fec!C$7)</f>
        <v>0</v>
      </c>
      <c r="D83" s="337">
        <f>IF(D$7=0,0,D$7/TEL_fec!D$7)</f>
        <v>0</v>
      </c>
      <c r="E83" s="337">
        <f>IF(E$7=0,0,E$7/TEL_fec!E$7)</f>
        <v>0</v>
      </c>
      <c r="F83" s="337">
        <f>IF(F$7=0,0,F$7/TEL_fec!F$7)</f>
        <v>0</v>
      </c>
      <c r="G83" s="337">
        <f>IF(G$7=0,0,G$7/TEL_fec!G$7)</f>
        <v>0</v>
      </c>
      <c r="H83" s="337">
        <f>IF(H$7=0,0,H$7/TEL_fec!H$7)</f>
        <v>0</v>
      </c>
      <c r="I83" s="337">
        <f>IF(I$7=0,0,I$7/TEL_fec!I$7)</f>
        <v>0</v>
      </c>
      <c r="J83" s="337">
        <f>IF(J$7=0,0,J$7/TEL_fec!J$7)</f>
        <v>0</v>
      </c>
      <c r="K83" s="337">
        <f>IF(K$7=0,0,K$7/TEL_fec!K$7)</f>
        <v>0</v>
      </c>
      <c r="L83" s="337">
        <f>IF(L$7=0,0,L$7/TEL_fec!L$7)</f>
        <v>0</v>
      </c>
      <c r="M83" s="337">
        <f>IF(M$7=0,0,M$7/TEL_fec!M$7)</f>
        <v>0</v>
      </c>
      <c r="N83" s="337">
        <f>IF(N$7=0,0,N$7/TEL_fec!N$7)</f>
        <v>0</v>
      </c>
      <c r="O83" s="337">
        <f>IF(O$7=0,0,O$7/TEL_fec!O$7)</f>
        <v>0</v>
      </c>
      <c r="P83" s="337">
        <f>IF(P$7=0,0,P$7/TEL_fec!P$7)</f>
        <v>0</v>
      </c>
      <c r="Q83" s="337">
        <f>IF(Q$7=0,0,Q$7/TEL_fec!Q$7)</f>
        <v>0</v>
      </c>
      <c r="R83" s="337">
        <f>IF(R$7=0,0,R$7/TEL_fec!R$7)</f>
        <v>0</v>
      </c>
      <c r="S83" s="337">
        <f>IF(S$7=0,0,S$7/TEL_fec!S$7)</f>
        <v>0</v>
      </c>
      <c r="T83" s="337">
        <f>IF(T$7=0,0,T$7/TEL_fec!T$7)</f>
        <v>0</v>
      </c>
      <c r="U83" s="337">
        <f>IF(U$7=0,0,U$7/TEL_fec!U$7)</f>
        <v>0</v>
      </c>
      <c r="V83" s="337">
        <f>IF(V$7=0,0,V$7/TEL_fec!V$7)</f>
        <v>0</v>
      </c>
      <c r="W83" s="337">
        <f>IF(W$7=0,0,W$7/TEL_fec!W$7)</f>
        <v>0</v>
      </c>
      <c r="DA83" s="174"/>
    </row>
    <row r="84" spans="1:105" ht="12" customHeight="1" x14ac:dyDescent="0.3">
      <c r="A84" s="202" t="s">
        <v>94</v>
      </c>
      <c r="B84" s="337">
        <f>IF(B$8=0,0,B$8/TEL_fec!B$8)</f>
        <v>0</v>
      </c>
      <c r="C84" s="337">
        <f>IF(C$8=0,0,C$8/TEL_fec!C$8)</f>
        <v>0</v>
      </c>
      <c r="D84" s="337">
        <f>IF(D$8=0,0,D$8/TEL_fec!D$8)</f>
        <v>0</v>
      </c>
      <c r="E84" s="337">
        <f>IF(E$8=0,0,E$8/TEL_fec!E$8)</f>
        <v>0</v>
      </c>
      <c r="F84" s="337">
        <f>IF(F$8=0,0,F$8/TEL_fec!F$8)</f>
        <v>0</v>
      </c>
      <c r="G84" s="337">
        <f>IF(G$8=0,0,G$8/TEL_fec!G$8)</f>
        <v>0</v>
      </c>
      <c r="H84" s="337">
        <f>IF(H$8=0,0,H$8/TEL_fec!H$8)</f>
        <v>0</v>
      </c>
      <c r="I84" s="337">
        <f>IF(I$8=0,0,I$8/TEL_fec!I$8)</f>
        <v>0</v>
      </c>
      <c r="J84" s="337">
        <f>IF(J$8=0,0,J$8/TEL_fec!J$8)</f>
        <v>0</v>
      </c>
      <c r="K84" s="337">
        <f>IF(K$8=0,0,K$8/TEL_fec!K$8)</f>
        <v>0</v>
      </c>
      <c r="L84" s="337">
        <f>IF(L$8=0,0,L$8/TEL_fec!L$8)</f>
        <v>0</v>
      </c>
      <c r="M84" s="337">
        <f>IF(M$8=0,0,M$8/TEL_fec!M$8)</f>
        <v>0</v>
      </c>
      <c r="N84" s="337">
        <f>IF(N$8=0,0,N$8/TEL_fec!N$8)</f>
        <v>0</v>
      </c>
      <c r="O84" s="337">
        <f>IF(O$8=0,0,O$8/TEL_fec!O$8)</f>
        <v>0</v>
      </c>
      <c r="P84" s="337">
        <f>IF(P$8=0,0,P$8/TEL_fec!P$8)</f>
        <v>0</v>
      </c>
      <c r="Q84" s="337">
        <f>IF(Q$8=0,0,Q$8/TEL_fec!Q$8)</f>
        <v>0</v>
      </c>
      <c r="R84" s="337">
        <f>IF(R$8=0,0,R$8/TEL_fec!R$8)</f>
        <v>0</v>
      </c>
      <c r="S84" s="337">
        <f>IF(S$8=0,0,S$8/TEL_fec!S$8)</f>
        <v>0</v>
      </c>
      <c r="T84" s="337">
        <f>IF(T$8=0,0,T$8/TEL_fec!T$8)</f>
        <v>0</v>
      </c>
      <c r="U84" s="337">
        <f>IF(U$8=0,0,U$8/TEL_fec!U$8)</f>
        <v>0</v>
      </c>
      <c r="V84" s="337">
        <f>IF(V$8=0,0,V$8/TEL_fec!V$8)</f>
        <v>0</v>
      </c>
      <c r="W84" s="337">
        <f>IF(W$8=0,0,W$8/TEL_fec!W$8)</f>
        <v>0</v>
      </c>
      <c r="DA84" s="174"/>
    </row>
    <row r="85" spans="1:105" ht="12" customHeight="1" x14ac:dyDescent="0.3">
      <c r="A85" s="202" t="s">
        <v>95</v>
      </c>
      <c r="B85" s="337">
        <f>IF(B$9=0,0,B$9/TEL_fec!B$9)</f>
        <v>0</v>
      </c>
      <c r="C85" s="337">
        <f>IF(C$9=0,0,C$9/TEL_fec!C$9)</f>
        <v>0</v>
      </c>
      <c r="D85" s="337">
        <f>IF(D$9=0,0,D$9/TEL_fec!D$9)</f>
        <v>0</v>
      </c>
      <c r="E85" s="337">
        <f>IF(E$9=0,0,E$9/TEL_fec!E$9)</f>
        <v>0</v>
      </c>
      <c r="F85" s="337">
        <f>IF(F$9=0,0,F$9/TEL_fec!F$9)</f>
        <v>0</v>
      </c>
      <c r="G85" s="337">
        <f>IF(G$9=0,0,G$9/TEL_fec!G$9)</f>
        <v>0</v>
      </c>
      <c r="H85" s="337">
        <f>IF(H$9=0,0,H$9/TEL_fec!H$9)</f>
        <v>0</v>
      </c>
      <c r="I85" s="337">
        <f>IF(I$9=0,0,I$9/TEL_fec!I$9)</f>
        <v>0</v>
      </c>
      <c r="J85" s="337">
        <f>IF(J$9=0,0,J$9/TEL_fec!J$9)</f>
        <v>0</v>
      </c>
      <c r="K85" s="337">
        <f>IF(K$9=0,0,K$9/TEL_fec!K$9)</f>
        <v>0</v>
      </c>
      <c r="L85" s="337">
        <f>IF(L$9=0,0,L$9/TEL_fec!L$9)</f>
        <v>0</v>
      </c>
      <c r="M85" s="337">
        <f>IF(M$9=0,0,M$9/TEL_fec!M$9)</f>
        <v>0</v>
      </c>
      <c r="N85" s="337">
        <f>IF(N$9=0,0,N$9/TEL_fec!N$9)</f>
        <v>0</v>
      </c>
      <c r="O85" s="337">
        <f>IF(O$9=0,0,O$9/TEL_fec!O$9)</f>
        <v>0</v>
      </c>
      <c r="P85" s="337">
        <f>IF(P$9=0,0,P$9/TEL_fec!P$9)</f>
        <v>0</v>
      </c>
      <c r="Q85" s="337">
        <f>IF(Q$9=0,0,Q$9/TEL_fec!Q$9)</f>
        <v>0</v>
      </c>
      <c r="R85" s="337">
        <f>IF(R$9=0,0,R$9/TEL_fec!R$9)</f>
        <v>0</v>
      </c>
      <c r="S85" s="337">
        <f>IF(S$9=0,0,S$9/TEL_fec!S$9)</f>
        <v>0</v>
      </c>
      <c r="T85" s="337">
        <f>IF(T$9=0,0,T$9/TEL_fec!T$9)</f>
        <v>0</v>
      </c>
      <c r="U85" s="337">
        <f>IF(U$9=0,0,U$9/TEL_fec!U$9)</f>
        <v>0</v>
      </c>
      <c r="V85" s="337">
        <f>IF(V$9=0,0,V$9/TEL_fec!V$9)</f>
        <v>0</v>
      </c>
      <c r="W85" s="337">
        <f>IF(W$9=0,0,W$9/TEL_fec!W$9)</f>
        <v>0</v>
      </c>
      <c r="DA85" s="174"/>
    </row>
    <row r="86" spans="1:105" ht="12" customHeight="1" x14ac:dyDescent="0.3">
      <c r="A86" s="56" t="s">
        <v>96</v>
      </c>
      <c r="B86" s="338">
        <f>IF(B$10=0,0,B$10/TEL_fec!B$10)</f>
        <v>0.46324247505730104</v>
      </c>
      <c r="C86" s="338">
        <f>IF(C$10=0,0,C$10/TEL_fec!C$10)</f>
        <v>0.42920827805589012</v>
      </c>
      <c r="D86" s="338">
        <f>IF(D$10=0,0,D$10/TEL_fec!D$10)</f>
        <v>0.47100227786461435</v>
      </c>
      <c r="E86" s="338">
        <f>IF(E$10=0,0,E$10/TEL_fec!E$10)</f>
        <v>1.6376585029274362</v>
      </c>
      <c r="F86" s="338">
        <f>IF(F$10=0,0,F$10/TEL_fec!F$10)</f>
        <v>1.8010814169023599</v>
      </c>
      <c r="G86" s="338">
        <f>IF(G$10=0,0,G$10/TEL_fec!G$10)</f>
        <v>1.8056872143541967</v>
      </c>
      <c r="H86" s="338">
        <f>IF(H$10=0,0,H$10/TEL_fec!H$10)</f>
        <v>1.8034471461284562</v>
      </c>
      <c r="I86" s="338">
        <f>IF(I$10=0,0,I$10/TEL_fec!I$10)</f>
        <v>1.6528746280560473</v>
      </c>
      <c r="J86" s="338">
        <f>IF(J$10=0,0,J$10/TEL_fec!J$10)</f>
        <v>1.6531957162303823</v>
      </c>
      <c r="K86" s="338">
        <f>IF(K$10=0,0,K$10/TEL_fec!K$10)</f>
        <v>1.745775071946208</v>
      </c>
      <c r="L86" s="338">
        <f>IF(L$10=0,0,L$10/TEL_fec!L$10)</f>
        <v>1.8680259594102162</v>
      </c>
      <c r="M86" s="338">
        <f>IF(M$10=0,0,M$10/TEL_fec!M$10)</f>
        <v>1.9643078888027528</v>
      </c>
      <c r="N86" s="338">
        <f>IF(N$10=0,0,N$10/TEL_fec!N$10)</f>
        <v>1.9373297562631728</v>
      </c>
      <c r="O86" s="338">
        <f>IF(O$10=0,0,O$10/TEL_fec!O$10)</f>
        <v>1.8457903129909594</v>
      </c>
      <c r="P86" s="338">
        <f>IF(P$10=0,0,P$10/TEL_fec!P$10)</f>
        <v>1.4344516880580584</v>
      </c>
      <c r="Q86" s="338">
        <f>IF(Q$10=0,0,Q$10/TEL_fec!Q$10)</f>
        <v>1.508155946322167</v>
      </c>
      <c r="R86" s="338">
        <f>IF(R$10=0,0,R$10/TEL_fec!R$10)</f>
        <v>1.4648303699610323</v>
      </c>
      <c r="S86" s="338">
        <f>IF(S$10=0,0,S$10/TEL_fec!S$10)</f>
        <v>1.6548798734203154</v>
      </c>
      <c r="T86" s="338">
        <f>IF(T$10=0,0,T$10/TEL_fec!T$10)</f>
        <v>1.6562064262234926</v>
      </c>
      <c r="U86" s="338">
        <f>IF(U$10=0,0,U$10/TEL_fec!U$10)</f>
        <v>1.5133104445591405</v>
      </c>
      <c r="V86" s="338">
        <f>IF(V$10=0,0,V$10/TEL_fec!V$10)</f>
        <v>1.6249021418020084</v>
      </c>
      <c r="W86" s="338">
        <f>IF(W$10=0,0,W$10/TEL_fec!W$10)</f>
        <v>1.5910978420139965</v>
      </c>
      <c r="DA86" s="68"/>
    </row>
    <row r="87" spans="1:105" ht="12" customHeight="1" x14ac:dyDescent="0.3">
      <c r="A87" s="203" t="s">
        <v>2709</v>
      </c>
      <c r="B87" s="351">
        <f>IF(B$16=0,0,B$16/TEL_fec!B$16)</f>
        <v>2.5426681850192385</v>
      </c>
      <c r="C87" s="351">
        <f>IF(C$16=0,0,C$16/TEL_fec!C$16)</f>
        <v>2.5330969828029115</v>
      </c>
      <c r="D87" s="351">
        <f>IF(D$16=0,0,D$16/TEL_fec!D$16)</f>
        <v>2.5488748907197283</v>
      </c>
      <c r="E87" s="351">
        <f>IF(E$16=0,0,E$16/TEL_fec!E$16)</f>
        <v>2.3935085876990065</v>
      </c>
      <c r="F87" s="351">
        <f>IF(F$16=0,0,F$16/TEL_fec!F$16)</f>
        <v>2.3839404062337488</v>
      </c>
      <c r="G87" s="351">
        <f>IF(G$16=0,0,G$16/TEL_fec!G$16)</f>
        <v>2.3562021782295295</v>
      </c>
      <c r="H87" s="351">
        <f>IF(H$16=0,0,H$16/TEL_fec!H$16)</f>
        <v>2.3464689524818945</v>
      </c>
      <c r="I87" s="351">
        <f>IF(I$16=0,0,I$16/TEL_fec!I$16)</f>
        <v>2.3544693288243002</v>
      </c>
      <c r="J87" s="351">
        <f>IF(J$16=0,0,J$16/TEL_fec!J$16)</f>
        <v>2.3953292816482352</v>
      </c>
      <c r="K87" s="351">
        <f>IF(K$16=0,0,K$16/TEL_fec!K$16)</f>
        <v>2.3852942349621853</v>
      </c>
      <c r="L87" s="351">
        <f>IF(L$16=0,0,L$16/TEL_fec!L$16)</f>
        <v>2.3488803456678347</v>
      </c>
      <c r="M87" s="351">
        <f>IF(M$16=0,0,M$16/TEL_fec!M$16)</f>
        <v>2.3350475017513928</v>
      </c>
      <c r="N87" s="351">
        <f>IF(N$16=0,0,N$16/TEL_fec!N$16)</f>
        <v>2.329245091432206</v>
      </c>
      <c r="O87" s="351">
        <f>IF(O$16=0,0,O$16/TEL_fec!O$16)</f>
        <v>2.3392062295405931</v>
      </c>
      <c r="P87" s="351">
        <f>IF(P$16=0,0,P$16/TEL_fec!P$16)</f>
        <v>2.3481526053526545</v>
      </c>
      <c r="Q87" s="351">
        <f>IF(Q$16=0,0,Q$16/TEL_fec!Q$16)</f>
        <v>2.3510603821279181</v>
      </c>
      <c r="R87" s="351">
        <f>IF(R$16=0,0,R$16/TEL_fec!R$16)</f>
        <v>2.3510195368340083</v>
      </c>
      <c r="S87" s="351">
        <f>IF(S$16=0,0,S$16/TEL_fec!S$16)</f>
        <v>2.3512327800883028</v>
      </c>
      <c r="T87" s="351">
        <f>IF(T$16=0,0,T$16/TEL_fec!T$16)</f>
        <v>2.3570366691895059</v>
      </c>
      <c r="U87" s="351">
        <f>IF(U$16=0,0,U$16/TEL_fec!U$16)</f>
        <v>2.3538094031824399</v>
      </c>
      <c r="V87" s="351">
        <f>IF(V$16=0,0,V$16/TEL_fec!V$16)</f>
        <v>2.3680377651803166</v>
      </c>
      <c r="W87" s="351">
        <f>IF(W$16=0,0,W$16/TEL_fec!W$16)</f>
        <v>2.3569629376782082</v>
      </c>
      <c r="DA87" s="175"/>
    </row>
    <row r="88" spans="1:105" ht="12" customHeight="1" x14ac:dyDescent="0.3">
      <c r="A88" s="203" t="s">
        <v>2721</v>
      </c>
      <c r="B88" s="351">
        <f>IF(B$27=0,0,B$27/TEL_fec!B$27)</f>
        <v>2.5426681850192399</v>
      </c>
      <c r="C88" s="351">
        <f>IF(C$27=0,0,C$27/TEL_fec!C$27)</f>
        <v>2.5330969828029111</v>
      </c>
      <c r="D88" s="351">
        <f>IF(D$27=0,0,D$27/TEL_fec!D$27)</f>
        <v>2.5488748907197292</v>
      </c>
      <c r="E88" s="351">
        <f>IF(E$27=0,0,E$27/TEL_fec!E$27)</f>
        <v>2.3935085876990057</v>
      </c>
      <c r="F88" s="351">
        <f>IF(F$27=0,0,F$27/TEL_fec!F$27)</f>
        <v>2.3839404062337466</v>
      </c>
      <c r="G88" s="351">
        <f>IF(G$27=0,0,G$27/TEL_fec!G$27)</f>
        <v>2.3562021782295295</v>
      </c>
      <c r="H88" s="351">
        <f>IF(H$27=0,0,H$27/TEL_fec!H$27)</f>
        <v>2.3464689524818954</v>
      </c>
      <c r="I88" s="351">
        <f>IF(I$27=0,0,I$27/TEL_fec!I$27)</f>
        <v>2.3544693288242988</v>
      </c>
      <c r="J88" s="351">
        <f>IF(J$27=0,0,J$27/TEL_fec!J$27)</f>
        <v>2.3953292816482352</v>
      </c>
      <c r="K88" s="351">
        <f>IF(K$27=0,0,K$27/TEL_fec!K$27)</f>
        <v>2.3852942349621848</v>
      </c>
      <c r="L88" s="351">
        <f>IF(L$27=0,0,L$27/TEL_fec!L$27)</f>
        <v>2.3488803456678351</v>
      </c>
      <c r="M88" s="351">
        <f>IF(M$27=0,0,M$27/TEL_fec!M$27)</f>
        <v>2.3350475017513932</v>
      </c>
      <c r="N88" s="351">
        <f>IF(N$27=0,0,N$27/TEL_fec!N$27)</f>
        <v>2.3292450914322052</v>
      </c>
      <c r="O88" s="351">
        <f>IF(O$27=0,0,O$27/TEL_fec!O$27)</f>
        <v>2.3392062295405935</v>
      </c>
      <c r="P88" s="351">
        <f>IF(P$27=0,0,P$27/TEL_fec!P$27)</f>
        <v>2.3481526053526531</v>
      </c>
      <c r="Q88" s="351">
        <f>IF(Q$27=0,0,Q$27/TEL_fec!Q$27)</f>
        <v>2.3510603821279195</v>
      </c>
      <c r="R88" s="351">
        <f>IF(R$27=0,0,R$27/TEL_fec!R$27)</f>
        <v>2.3510195368340083</v>
      </c>
      <c r="S88" s="351">
        <f>IF(S$27=0,0,S$27/TEL_fec!S$27)</f>
        <v>2.3512327800883024</v>
      </c>
      <c r="T88" s="351">
        <f>IF(T$27=0,0,T$27/TEL_fec!T$27)</f>
        <v>2.3570366691895059</v>
      </c>
      <c r="U88" s="351">
        <f>IF(U$27=0,0,U$27/TEL_fec!U$27)</f>
        <v>2.3538094031824408</v>
      </c>
      <c r="V88" s="351">
        <f>IF(V$27=0,0,V$27/TEL_fec!V$27)</f>
        <v>2.3680377651803166</v>
      </c>
      <c r="W88" s="351">
        <f>IF(W$27=0,0,W$27/TEL_fec!W$27)</f>
        <v>2.3569629376782091</v>
      </c>
      <c r="DA88" s="175"/>
    </row>
    <row r="89" spans="1:105" ht="12" customHeight="1" x14ac:dyDescent="0.3">
      <c r="A89" s="203" t="s">
        <v>2733</v>
      </c>
      <c r="B89" s="351">
        <f>IF(B$38=0,0,B$38/TEL_fec!B$38)</f>
        <v>0</v>
      </c>
      <c r="C89" s="351">
        <f>IF(C$38=0,0,C$38/TEL_fec!C$38)</f>
        <v>0</v>
      </c>
      <c r="D89" s="351">
        <f>IF(D$38=0,0,D$38/TEL_fec!D$38)</f>
        <v>0</v>
      </c>
      <c r="E89" s="351">
        <f>IF(E$38=0,0,E$38/TEL_fec!E$38)</f>
        <v>0</v>
      </c>
      <c r="F89" s="351">
        <f>IF(F$38=0,0,F$38/TEL_fec!F$38)</f>
        <v>0</v>
      </c>
      <c r="G89" s="351">
        <f>IF(G$38=0,0,G$38/TEL_fec!G$38)</f>
        <v>0</v>
      </c>
      <c r="H89" s="351">
        <f>IF(H$38=0,0,H$38/TEL_fec!H$38)</f>
        <v>0</v>
      </c>
      <c r="I89" s="351">
        <f>IF(I$38=0,0,I$38/TEL_fec!I$38)</f>
        <v>0</v>
      </c>
      <c r="J89" s="351">
        <f>IF(J$38=0,0,J$38/TEL_fec!J$38)</f>
        <v>0</v>
      </c>
      <c r="K89" s="351">
        <f>IF(K$38=0,0,K$38/TEL_fec!K$38)</f>
        <v>0</v>
      </c>
      <c r="L89" s="351">
        <f>IF(L$38=0,0,L$38/TEL_fec!L$38)</f>
        <v>0</v>
      </c>
      <c r="M89" s="351">
        <f>IF(M$38=0,0,M$38/TEL_fec!M$38)</f>
        <v>0</v>
      </c>
      <c r="N89" s="351">
        <f>IF(N$38=0,0,N$38/TEL_fec!N$38)</f>
        <v>0</v>
      </c>
      <c r="O89" s="351">
        <f>IF(O$38=0,0,O$38/TEL_fec!O$38)</f>
        <v>0</v>
      </c>
      <c r="P89" s="351">
        <f>IF(P$38=0,0,P$38/TEL_fec!P$38)</f>
        <v>0</v>
      </c>
      <c r="Q89" s="351">
        <f>IF(Q$38=0,0,Q$38/TEL_fec!Q$38)</f>
        <v>0</v>
      </c>
      <c r="R89" s="351">
        <f>IF(R$38=0,0,R$38/TEL_fec!R$38)</f>
        <v>0</v>
      </c>
      <c r="S89" s="351">
        <f>IF(S$38=0,0,S$38/TEL_fec!S$38)</f>
        <v>0</v>
      </c>
      <c r="T89" s="351">
        <f>IF(T$38=0,0,T$38/TEL_fec!T$38)</f>
        <v>0</v>
      </c>
      <c r="U89" s="351">
        <f>IF(U$38=0,0,U$38/TEL_fec!U$38)</f>
        <v>0</v>
      </c>
      <c r="V89" s="351">
        <f>IF(V$38=0,0,V$38/TEL_fec!V$38)</f>
        <v>0</v>
      </c>
      <c r="W89" s="351">
        <f>IF(W$38=0,0,W$38/TEL_fec!W$38)</f>
        <v>0</v>
      </c>
      <c r="DA89" s="175"/>
    </row>
    <row r="90" spans="1:105" ht="12" customHeight="1" x14ac:dyDescent="0.3">
      <c r="A90" s="203" t="s">
        <v>2735</v>
      </c>
      <c r="B90" s="351">
        <f>IF(B$39=0,0,B$39/TEL_fec!B$39)</f>
        <v>0.52994371816203789</v>
      </c>
      <c r="C90" s="351">
        <f>IF(C$39=0,0,C$39/TEL_fec!C$39)</f>
        <v>0.51009147646776054</v>
      </c>
      <c r="D90" s="351">
        <f>IF(D$39=0,0,D$39/TEL_fec!D$39)</f>
        <v>0.52227940235764903</v>
      </c>
      <c r="E90" s="351">
        <f>IF(E$39=0,0,E$39/TEL_fec!E$39)</f>
        <v>0.82790516158241478</v>
      </c>
      <c r="F90" s="351">
        <f>IF(F$39=0,0,F$39/TEL_fec!F$39)</f>
        <v>0.885862055930421</v>
      </c>
      <c r="G90" s="351">
        <f>IF(G$39=0,0,G$39/TEL_fec!G$39)</f>
        <v>0.87720451729591553</v>
      </c>
      <c r="H90" s="351">
        <f>IF(H$39=0,0,H$39/TEL_fec!H$39)</f>
        <v>0.87578126606090956</v>
      </c>
      <c r="I90" s="351">
        <f>IF(I$39=0,0,I$39/TEL_fec!I$39)</f>
        <v>0.82326495741824857</v>
      </c>
      <c r="J90" s="351">
        <f>IF(J$39=0,0,J$39/TEL_fec!J$39)</f>
        <v>0.84339653845043738</v>
      </c>
      <c r="K90" s="351">
        <f>IF(K$39=0,0,K$39/TEL_fec!K$39)</f>
        <v>0.87449581258932763</v>
      </c>
      <c r="L90" s="351">
        <f>IF(L$39=0,0,L$39/TEL_fec!L$39)</f>
        <v>0.91084613522627123</v>
      </c>
      <c r="M90" s="351">
        <f>IF(M$39=0,0,M$39/TEL_fec!M$39)</f>
        <v>0.95542491837397114</v>
      </c>
      <c r="N90" s="351">
        <f>IF(N$39=0,0,N$39/TEL_fec!N$39)</f>
        <v>0.93569493319018038</v>
      </c>
      <c r="O90" s="351">
        <f>IF(O$39=0,0,O$39/TEL_fec!O$39)</f>
        <v>0.89288001622510116</v>
      </c>
      <c r="P90" s="351">
        <f>IF(P$39=0,0,P$39/TEL_fec!P$39)</f>
        <v>0.75212311436911561</v>
      </c>
      <c r="Q90" s="351">
        <f>IF(Q$39=0,0,Q$39/TEL_fec!Q$39)</f>
        <v>0.77496038919464472</v>
      </c>
      <c r="R90" s="351">
        <f>IF(R$39=0,0,R$39/TEL_fec!R$39)</f>
        <v>0.76303926069703931</v>
      </c>
      <c r="S90" s="351">
        <f>IF(S$39=0,0,S$39/TEL_fec!S$39)</f>
        <v>0.82437712931640539</v>
      </c>
      <c r="T90" s="351">
        <f>IF(T$39=0,0,T$39/TEL_fec!T$39)</f>
        <v>0.82475868276231368</v>
      </c>
      <c r="U90" s="351">
        <f>IF(U$39=0,0,U$39/TEL_fec!U$39)</f>
        <v>0.77853328945560507</v>
      </c>
      <c r="V90" s="351">
        <f>IF(V$39=0,0,V$39/TEL_fec!V$39)</f>
        <v>0.81680872639100099</v>
      </c>
      <c r="W90" s="351">
        <f>IF(W$39=0,0,W$39/TEL_fec!W$39)</f>
        <v>0.80021534370623992</v>
      </c>
      <c r="DA90" s="175"/>
    </row>
    <row r="91" spans="1:105" ht="12" customHeight="1" x14ac:dyDescent="0.3">
      <c r="A91" s="41" t="s">
        <v>2759</v>
      </c>
      <c r="B91" s="339">
        <f>IF(B$59=0,0,B$59/TEL_fec!B$59)</f>
        <v>0</v>
      </c>
      <c r="C91" s="339">
        <f>IF(C$59=0,0,C$59/TEL_fec!C$59)</f>
        <v>0</v>
      </c>
      <c r="D91" s="339">
        <f>IF(D$59=0,0,D$59/TEL_fec!D$59)</f>
        <v>0</v>
      </c>
      <c r="E91" s="339">
        <f>IF(E$59=0,0,E$59/TEL_fec!E$59)</f>
        <v>0</v>
      </c>
      <c r="F91" s="339">
        <f>IF(F$59=0,0,F$59/TEL_fec!F$59)</f>
        <v>0</v>
      </c>
      <c r="G91" s="339">
        <f>IF(G$59=0,0,G$59/TEL_fec!G$59)</f>
        <v>0</v>
      </c>
      <c r="H91" s="339">
        <f>IF(H$59=0,0,H$59/TEL_fec!H$59)</f>
        <v>0</v>
      </c>
      <c r="I91" s="339">
        <f>IF(I$59=0,0,I$59/TEL_fec!I$59)</f>
        <v>0</v>
      </c>
      <c r="J91" s="339">
        <f>IF(J$59=0,0,J$59/TEL_fec!J$59)</f>
        <v>0</v>
      </c>
      <c r="K91" s="339">
        <f>IF(K$59=0,0,K$59/TEL_fec!K$59)</f>
        <v>0</v>
      </c>
      <c r="L91" s="339">
        <f>IF(L$59=0,0,L$59/TEL_fec!L$59)</f>
        <v>0</v>
      </c>
      <c r="M91" s="339">
        <f>IF(M$59=0,0,M$59/TEL_fec!M$59)</f>
        <v>0</v>
      </c>
      <c r="N91" s="339">
        <f>IF(N$59=0,0,N$59/TEL_fec!N$59)</f>
        <v>0</v>
      </c>
      <c r="O91" s="339">
        <f>IF(O$59=0,0,O$59/TEL_fec!O$59)</f>
        <v>0</v>
      </c>
      <c r="P91" s="339">
        <f>IF(P$59=0,0,P$59/TEL_fec!P$59)</f>
        <v>0</v>
      </c>
      <c r="Q91" s="339">
        <f>IF(Q$59=0,0,Q$59/TEL_fec!Q$59)</f>
        <v>0</v>
      </c>
      <c r="R91" s="339">
        <f>IF(R$59=0,0,R$59/TEL_fec!R$59)</f>
        <v>0</v>
      </c>
      <c r="S91" s="339">
        <f>IF(S$59=0,0,S$59/TEL_fec!S$59)</f>
        <v>0</v>
      </c>
      <c r="T91" s="339">
        <f>IF(T$59=0,0,T$59/TEL_fec!T$59)</f>
        <v>0</v>
      </c>
      <c r="U91" s="339">
        <f>IF(U$59=0,0,U$59/TEL_fec!U$59)</f>
        <v>0</v>
      </c>
      <c r="V91" s="339">
        <f>IF(V$59=0,0,V$59/TEL_fec!V$59)</f>
        <v>0</v>
      </c>
      <c r="W91" s="339">
        <f>IF(W$59=0,0,W$59/TEL_fec!W$59)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Wood and wood products"</f>
        <v>BE: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3">
      <c r="A3" s="30" t="s">
        <v>55</v>
      </c>
      <c r="B3" s="205">
        <v>859.30509037915783</v>
      </c>
      <c r="C3" s="205">
        <v>925.93752740850255</v>
      </c>
      <c r="D3" s="205">
        <v>905.90744873676033</v>
      </c>
      <c r="E3" s="205">
        <v>936.89091195235051</v>
      </c>
      <c r="F3" s="205">
        <v>1003.1001674803121</v>
      </c>
      <c r="G3" s="205">
        <v>985.35472304360985</v>
      </c>
      <c r="H3" s="205">
        <v>1029.838682134359</v>
      </c>
      <c r="I3" s="205">
        <v>1129.828637815858</v>
      </c>
      <c r="J3" s="205">
        <v>994.05239608183729</v>
      </c>
      <c r="K3" s="205">
        <v>910.01475168005243</v>
      </c>
      <c r="L3" s="205">
        <v>893.33032946048309</v>
      </c>
      <c r="M3" s="205">
        <v>886.1414363240915</v>
      </c>
      <c r="N3" s="205">
        <v>814.58985468189644</v>
      </c>
      <c r="O3" s="205">
        <v>736.5642012197618</v>
      </c>
      <c r="P3" s="205">
        <v>755.82337451893864</v>
      </c>
      <c r="Q3" s="205">
        <v>767.4</v>
      </c>
      <c r="R3" s="205">
        <v>840.99494676936661</v>
      </c>
      <c r="S3" s="205">
        <v>886.99105490438001</v>
      </c>
      <c r="T3" s="205">
        <v>899.3427551097941</v>
      </c>
      <c r="U3" s="205">
        <v>931.78595417568476</v>
      </c>
      <c r="V3" s="205">
        <v>886.23270832568892</v>
      </c>
      <c r="W3" s="205">
        <v>1158.668164713855</v>
      </c>
      <c r="DA3" s="112" t="s">
        <v>2869</v>
      </c>
    </row>
    <row r="4" spans="1:105" ht="12" customHeight="1" x14ac:dyDescent="0.3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3">
      <c r="A5" s="30" t="s">
        <v>2112</v>
      </c>
      <c r="B5" s="205">
        <v>638.34420872627402</v>
      </c>
      <c r="C5" s="205">
        <v>778.8153423227235</v>
      </c>
      <c r="D5" s="205">
        <v>684.0666813774958</v>
      </c>
      <c r="E5" s="205">
        <v>791.74642352669412</v>
      </c>
      <c r="F5" s="205">
        <v>722.0785999370645</v>
      </c>
      <c r="G5" s="205">
        <v>733.46505254323949</v>
      </c>
      <c r="H5" s="205">
        <v>819.01287763349285</v>
      </c>
      <c r="I5" s="205">
        <v>847.54785821036387</v>
      </c>
      <c r="J5" s="205">
        <v>766.2124400102748</v>
      </c>
      <c r="K5" s="205">
        <v>660.72604637255347</v>
      </c>
      <c r="L5" s="205">
        <v>915.92747389007184</v>
      </c>
      <c r="M5" s="205">
        <v>959.10928207308746</v>
      </c>
      <c r="N5" s="205">
        <v>916.16994766592302</v>
      </c>
      <c r="O5" s="205">
        <v>886.62644328203862</v>
      </c>
      <c r="P5" s="205">
        <v>926.58647975022177</v>
      </c>
      <c r="Q5" s="205">
        <v>991.55336586758574</v>
      </c>
      <c r="R5" s="205">
        <v>950.68644748493432</v>
      </c>
      <c r="S5" s="205">
        <v>941.37254624578918</v>
      </c>
      <c r="T5" s="205">
        <v>998.9834715452223</v>
      </c>
      <c r="U5" s="205">
        <v>1003.787040576201</v>
      </c>
      <c r="V5" s="205">
        <v>1014.518023449093</v>
      </c>
      <c r="W5" s="205">
        <v>1340.869210792825</v>
      </c>
      <c r="DA5" s="112" t="s">
        <v>2870</v>
      </c>
    </row>
    <row r="6" spans="1:105" ht="12" customHeight="1" x14ac:dyDescent="0.3">
      <c r="A6" s="154" t="s">
        <v>2114</v>
      </c>
      <c r="B6" s="340">
        <v>797.93026090784247</v>
      </c>
      <c r="C6" s="340">
        <v>837.82677395323458</v>
      </c>
      <c r="D6" s="340">
        <v>797.93026090784247</v>
      </c>
      <c r="E6" s="340">
        <v>837.82677395323458</v>
      </c>
      <c r="F6" s="340">
        <v>797.93026090784247</v>
      </c>
      <c r="G6" s="340">
        <v>797.93026090784247</v>
      </c>
      <c r="H6" s="340">
        <v>877.72328699862669</v>
      </c>
      <c r="I6" s="340">
        <v>917.6198000440188</v>
      </c>
      <c r="J6" s="340">
        <v>877.72328699862669</v>
      </c>
      <c r="K6" s="340">
        <v>877.72328699862669</v>
      </c>
      <c r="L6" s="340">
        <v>997.41282613480303</v>
      </c>
      <c r="M6" s="340">
        <v>1037.3093391801949</v>
      </c>
      <c r="N6" s="340">
        <v>997.41282613480303</v>
      </c>
      <c r="O6" s="340">
        <v>957.51631308941091</v>
      </c>
      <c r="P6" s="340">
        <v>997.41282613480303</v>
      </c>
      <c r="Q6" s="340">
        <v>1077.205852225587</v>
      </c>
      <c r="R6" s="340">
        <v>1037.3093391801949</v>
      </c>
      <c r="S6" s="340">
        <v>997.41282613480303</v>
      </c>
      <c r="T6" s="340">
        <v>1077.205852225587</v>
      </c>
      <c r="U6" s="340">
        <v>1077.205852225587</v>
      </c>
      <c r="V6" s="340">
        <v>1077.205852225587</v>
      </c>
      <c r="W6" s="340">
        <v>1436.274469634116</v>
      </c>
      <c r="DA6" s="160" t="s">
        <v>2871</v>
      </c>
    </row>
    <row r="7" spans="1:105" ht="12" customHeight="1" x14ac:dyDescent="0.3">
      <c r="A7" s="156" t="s">
        <v>2116</v>
      </c>
      <c r="B7" s="341">
        <v>0</v>
      </c>
      <c r="C7" s="342">
        <v>79.793026090784252</v>
      </c>
      <c r="D7" s="342">
        <v>0</v>
      </c>
      <c r="E7" s="342">
        <v>39.896513045392133</v>
      </c>
      <c r="F7" s="342">
        <v>0</v>
      </c>
      <c r="G7" s="342">
        <v>0</v>
      </c>
      <c r="H7" s="342">
        <v>119.68953913617641</v>
      </c>
      <c r="I7" s="342">
        <v>79.793026090784252</v>
      </c>
      <c r="J7" s="342">
        <v>0</v>
      </c>
      <c r="K7" s="342">
        <v>0</v>
      </c>
      <c r="L7" s="342">
        <v>159.5860521815685</v>
      </c>
      <c r="M7" s="342">
        <v>39.896513045392133</v>
      </c>
      <c r="N7" s="342">
        <v>0</v>
      </c>
      <c r="O7" s="342">
        <v>0</v>
      </c>
      <c r="P7" s="342">
        <v>79.793026090784252</v>
      </c>
      <c r="Q7" s="342">
        <v>79.793026090784252</v>
      </c>
      <c r="R7" s="342">
        <v>0</v>
      </c>
      <c r="S7" s="342">
        <v>0</v>
      </c>
      <c r="T7" s="342">
        <v>79.793026090784252</v>
      </c>
      <c r="U7" s="342">
        <v>39.896513045392133</v>
      </c>
      <c r="V7" s="342">
        <v>39.896513045392133</v>
      </c>
      <c r="W7" s="342">
        <v>359.06861740852912</v>
      </c>
      <c r="DA7" s="161" t="s">
        <v>2872</v>
      </c>
    </row>
    <row r="8" spans="1:105" ht="12" customHeight="1" x14ac:dyDescent="0.3">
      <c r="A8" s="157" t="s">
        <v>2118</v>
      </c>
      <c r="B8" s="343"/>
      <c r="C8" s="344">
        <f t="shared" ref="C8:W8" si="0">B6+C7-C6</f>
        <v>39.896513045392112</v>
      </c>
      <c r="D8" s="344">
        <f t="shared" si="0"/>
        <v>39.896513045392112</v>
      </c>
      <c r="E8" s="344">
        <f t="shared" si="0"/>
        <v>0</v>
      </c>
      <c r="F8" s="344">
        <f t="shared" si="0"/>
        <v>39.896513045392112</v>
      </c>
      <c r="G8" s="344">
        <f t="shared" si="0"/>
        <v>0</v>
      </c>
      <c r="H8" s="344">
        <f t="shared" si="0"/>
        <v>39.896513045392226</v>
      </c>
      <c r="I8" s="344">
        <f t="shared" si="0"/>
        <v>39.896513045392112</v>
      </c>
      <c r="J8" s="344">
        <f t="shared" si="0"/>
        <v>39.896513045392112</v>
      </c>
      <c r="K8" s="344">
        <f t="shared" si="0"/>
        <v>0</v>
      </c>
      <c r="L8" s="344">
        <f t="shared" si="0"/>
        <v>39.896513045392112</v>
      </c>
      <c r="M8" s="344">
        <f t="shared" si="0"/>
        <v>0</v>
      </c>
      <c r="N8" s="344">
        <f t="shared" si="0"/>
        <v>39.896513045391885</v>
      </c>
      <c r="O8" s="344">
        <f t="shared" si="0"/>
        <v>39.896513045392112</v>
      </c>
      <c r="P8" s="344">
        <f t="shared" si="0"/>
        <v>39.896513045392112</v>
      </c>
      <c r="Q8" s="344">
        <f t="shared" si="0"/>
        <v>0</v>
      </c>
      <c r="R8" s="344">
        <f t="shared" si="0"/>
        <v>39.896513045392112</v>
      </c>
      <c r="S8" s="344">
        <f t="shared" si="0"/>
        <v>39.896513045391885</v>
      </c>
      <c r="T8" s="344">
        <f t="shared" si="0"/>
        <v>0</v>
      </c>
      <c r="U8" s="344">
        <f t="shared" si="0"/>
        <v>39.896513045392112</v>
      </c>
      <c r="V8" s="344">
        <f t="shared" si="0"/>
        <v>39.896513045392112</v>
      </c>
      <c r="W8" s="344">
        <f t="shared" si="0"/>
        <v>0</v>
      </c>
      <c r="DA8" s="162"/>
    </row>
    <row r="9" spans="1:105" ht="12" customHeight="1" x14ac:dyDescent="0.3">
      <c r="A9" s="155" t="s">
        <v>2119</v>
      </c>
      <c r="B9" s="345">
        <f t="shared" ref="B9:W9" si="1">B6-B5</f>
        <v>159.58605218156845</v>
      </c>
      <c r="C9" s="345">
        <f t="shared" si="1"/>
        <v>59.011431630511083</v>
      </c>
      <c r="D9" s="345">
        <f t="shared" si="1"/>
        <v>113.86357953034667</v>
      </c>
      <c r="E9" s="345">
        <f t="shared" si="1"/>
        <v>46.080350426540463</v>
      </c>
      <c r="F9" s="345">
        <f t="shared" si="1"/>
        <v>75.851660970777971</v>
      </c>
      <c r="G9" s="345">
        <f t="shared" si="1"/>
        <v>64.465208364602972</v>
      </c>
      <c r="H9" s="345">
        <f t="shared" si="1"/>
        <v>58.710409365133842</v>
      </c>
      <c r="I9" s="345">
        <f t="shared" si="1"/>
        <v>70.071941833654932</v>
      </c>
      <c r="J9" s="345">
        <f t="shared" si="1"/>
        <v>111.51084698835189</v>
      </c>
      <c r="K9" s="345">
        <f t="shared" si="1"/>
        <v>216.99724062607322</v>
      </c>
      <c r="L9" s="345">
        <f t="shared" si="1"/>
        <v>81.485352244731189</v>
      </c>
      <c r="M9" s="345">
        <f t="shared" si="1"/>
        <v>78.200057107107455</v>
      </c>
      <c r="N9" s="345">
        <f t="shared" si="1"/>
        <v>81.242878468880008</v>
      </c>
      <c r="O9" s="345">
        <f t="shared" si="1"/>
        <v>70.889869807372293</v>
      </c>
      <c r="P9" s="345">
        <f t="shared" si="1"/>
        <v>70.826346384581257</v>
      </c>
      <c r="Q9" s="345">
        <f t="shared" si="1"/>
        <v>85.652486358001283</v>
      </c>
      <c r="R9" s="345">
        <f t="shared" si="1"/>
        <v>86.622891695260591</v>
      </c>
      <c r="S9" s="345">
        <f t="shared" si="1"/>
        <v>56.040279889013846</v>
      </c>
      <c r="T9" s="345">
        <f t="shared" si="1"/>
        <v>78.222380680364722</v>
      </c>
      <c r="U9" s="345">
        <f t="shared" si="1"/>
        <v>73.418811649386043</v>
      </c>
      <c r="V9" s="345">
        <f t="shared" si="1"/>
        <v>62.68782877649403</v>
      </c>
      <c r="W9" s="345">
        <f t="shared" si="1"/>
        <v>95.405258841291015</v>
      </c>
      <c r="DA9" s="163"/>
    </row>
    <row r="10" spans="1:105" ht="12" customHeight="1" x14ac:dyDescent="0.3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3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3">
      <c r="A12" s="31" t="s">
        <v>68</v>
      </c>
      <c r="B12" s="212">
        <v>99.40292347377472</v>
      </c>
      <c r="C12" s="212">
        <v>116.3275150472915</v>
      </c>
      <c r="D12" s="212">
        <v>107.67171109200341</v>
      </c>
      <c r="E12" s="212">
        <v>137.1834909716251</v>
      </c>
      <c r="F12" s="212">
        <v>136.94926913155629</v>
      </c>
      <c r="G12" s="212">
        <v>134.9964746345658</v>
      </c>
      <c r="H12" s="212">
        <v>139.0896818572657</v>
      </c>
      <c r="I12" s="212">
        <v>148.1572656921754</v>
      </c>
      <c r="J12" s="212">
        <v>146.66362854686159</v>
      </c>
      <c r="K12" s="212">
        <v>141.68039552880481</v>
      </c>
      <c r="L12" s="212">
        <v>200.25638473717481</v>
      </c>
      <c r="M12" s="212">
        <v>215.75496046507519</v>
      </c>
      <c r="N12" s="212">
        <v>223.29221443583739</v>
      </c>
      <c r="O12" s="212">
        <v>225.60474574358651</v>
      </c>
      <c r="P12" s="212">
        <v>227.0491820731757</v>
      </c>
      <c r="Q12" s="212">
        <v>240.35729271532739</v>
      </c>
      <c r="R12" s="212">
        <v>241.56181183445639</v>
      </c>
      <c r="S12" s="212">
        <v>234.90310492389941</v>
      </c>
      <c r="T12" s="212">
        <v>248.89742771775789</v>
      </c>
      <c r="U12" s="212">
        <v>239.23810523252229</v>
      </c>
      <c r="V12" s="212">
        <v>245.0618400825629</v>
      </c>
      <c r="W12" s="212">
        <v>285.71575590447247</v>
      </c>
      <c r="DA12" s="109" t="s">
        <v>2873</v>
      </c>
    </row>
    <row r="13" spans="1:105" ht="12" customHeight="1" x14ac:dyDescent="0.3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2874</v>
      </c>
    </row>
    <row r="14" spans="1:105" ht="12" customHeight="1" x14ac:dyDescent="0.3">
      <c r="A14" s="14" t="s">
        <v>31</v>
      </c>
      <c r="B14" s="206">
        <f t="shared" ref="B14:W14" si="2">B15+B16+B17+B18+B19</f>
        <v>0</v>
      </c>
      <c r="C14" s="206">
        <f t="shared" si="2"/>
        <v>0</v>
      </c>
      <c r="D14" s="206">
        <f t="shared" si="2"/>
        <v>0</v>
      </c>
      <c r="E14" s="206">
        <f t="shared" si="2"/>
        <v>0</v>
      </c>
      <c r="F14" s="206">
        <f t="shared" si="2"/>
        <v>0</v>
      </c>
      <c r="G14" s="206">
        <f t="shared" si="2"/>
        <v>0</v>
      </c>
      <c r="H14" s="206">
        <f t="shared" si="2"/>
        <v>0</v>
      </c>
      <c r="I14" s="206">
        <f t="shared" si="2"/>
        <v>0</v>
      </c>
      <c r="J14" s="206">
        <f t="shared" si="2"/>
        <v>0</v>
      </c>
      <c r="K14" s="206">
        <f t="shared" si="2"/>
        <v>0</v>
      </c>
      <c r="L14" s="206">
        <f t="shared" si="2"/>
        <v>0</v>
      </c>
      <c r="M14" s="206">
        <f t="shared" si="2"/>
        <v>0</v>
      </c>
      <c r="N14" s="206">
        <f t="shared" si="2"/>
        <v>0</v>
      </c>
      <c r="O14" s="206">
        <f t="shared" si="2"/>
        <v>0</v>
      </c>
      <c r="P14" s="206">
        <f t="shared" si="2"/>
        <v>0</v>
      </c>
      <c r="Q14" s="206">
        <f t="shared" si="2"/>
        <v>0</v>
      </c>
      <c r="R14" s="206">
        <f t="shared" si="2"/>
        <v>0</v>
      </c>
      <c r="S14" s="206">
        <f t="shared" si="2"/>
        <v>0</v>
      </c>
      <c r="T14" s="206">
        <f t="shared" si="2"/>
        <v>0</v>
      </c>
      <c r="U14" s="206">
        <f t="shared" si="2"/>
        <v>0</v>
      </c>
      <c r="V14" s="206">
        <f t="shared" si="2"/>
        <v>10.78392089423904</v>
      </c>
      <c r="W14" s="206">
        <f t="shared" si="2"/>
        <v>10.167669819432501</v>
      </c>
      <c r="DA14" s="71"/>
    </row>
    <row r="15" spans="1:105" ht="12" customHeight="1" x14ac:dyDescent="0.3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2875</v>
      </c>
    </row>
    <row r="16" spans="1:105" ht="12" customHeight="1" x14ac:dyDescent="0.3">
      <c r="A16" s="18" t="s">
        <v>33</v>
      </c>
      <c r="B16" s="206">
        <v>0</v>
      </c>
      <c r="C16" s="206">
        <v>0</v>
      </c>
      <c r="D16" s="206">
        <v>0</v>
      </c>
      <c r="E16" s="206">
        <v>0</v>
      </c>
      <c r="F16" s="206">
        <v>0</v>
      </c>
      <c r="G16" s="206">
        <v>0</v>
      </c>
      <c r="H16" s="206">
        <v>0</v>
      </c>
      <c r="I16" s="206">
        <v>0</v>
      </c>
      <c r="J16" s="206">
        <v>0</v>
      </c>
      <c r="K16" s="206">
        <v>0</v>
      </c>
      <c r="L16" s="206">
        <v>0</v>
      </c>
      <c r="M16" s="206">
        <v>0</v>
      </c>
      <c r="N16" s="206">
        <v>0</v>
      </c>
      <c r="O16" s="206">
        <v>0</v>
      </c>
      <c r="P16" s="206">
        <v>0</v>
      </c>
      <c r="Q16" s="206">
        <v>0</v>
      </c>
      <c r="R16" s="206">
        <v>0</v>
      </c>
      <c r="S16" s="206">
        <v>0</v>
      </c>
      <c r="T16" s="206">
        <v>0</v>
      </c>
      <c r="U16" s="206">
        <v>0</v>
      </c>
      <c r="V16" s="206">
        <v>0</v>
      </c>
      <c r="W16" s="206">
        <v>0</v>
      </c>
      <c r="DA16" s="71" t="s">
        <v>2876</v>
      </c>
    </row>
    <row r="17" spans="1:105" ht="12" customHeight="1" x14ac:dyDescent="0.3">
      <c r="A17" s="18" t="s">
        <v>69</v>
      </c>
      <c r="B17" s="206">
        <v>0</v>
      </c>
      <c r="C17" s="206">
        <v>0</v>
      </c>
      <c r="D17" s="206">
        <v>0</v>
      </c>
      <c r="E17" s="206">
        <v>0</v>
      </c>
      <c r="F17" s="206">
        <v>0</v>
      </c>
      <c r="G17" s="206">
        <v>0</v>
      </c>
      <c r="H17" s="206">
        <v>0</v>
      </c>
      <c r="I17" s="206">
        <v>0</v>
      </c>
      <c r="J17" s="206">
        <v>0</v>
      </c>
      <c r="K17" s="206">
        <v>0</v>
      </c>
      <c r="L17" s="206">
        <v>0</v>
      </c>
      <c r="M17" s="206">
        <v>0</v>
      </c>
      <c r="N17" s="206">
        <v>0</v>
      </c>
      <c r="O17" s="206">
        <v>0</v>
      </c>
      <c r="P17" s="206">
        <v>0</v>
      </c>
      <c r="Q17" s="206">
        <v>0</v>
      </c>
      <c r="R17" s="206">
        <v>0</v>
      </c>
      <c r="S17" s="206">
        <v>0</v>
      </c>
      <c r="T17" s="206">
        <v>0</v>
      </c>
      <c r="U17" s="206">
        <v>0</v>
      </c>
      <c r="V17" s="206">
        <v>10.78392089423904</v>
      </c>
      <c r="W17" s="206">
        <v>10.167669819432501</v>
      </c>
      <c r="DA17" s="71" t="s">
        <v>2877</v>
      </c>
    </row>
    <row r="18" spans="1:105" ht="12" customHeight="1" x14ac:dyDescent="0.3">
      <c r="A18" s="18" t="s">
        <v>70</v>
      </c>
      <c r="B18" s="206">
        <v>0</v>
      </c>
      <c r="C18" s="206">
        <v>0</v>
      </c>
      <c r="D18" s="206">
        <v>0</v>
      </c>
      <c r="E18" s="206">
        <v>0</v>
      </c>
      <c r="F18" s="206">
        <v>0</v>
      </c>
      <c r="G18" s="206">
        <v>0</v>
      </c>
      <c r="H18" s="206">
        <v>0</v>
      </c>
      <c r="I18" s="206">
        <v>0</v>
      </c>
      <c r="J18" s="206">
        <v>0</v>
      </c>
      <c r="K18" s="206">
        <v>0</v>
      </c>
      <c r="L18" s="206">
        <v>0</v>
      </c>
      <c r="M18" s="206">
        <v>0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2878</v>
      </c>
    </row>
    <row r="19" spans="1:105" ht="12" customHeight="1" x14ac:dyDescent="0.3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2879</v>
      </c>
    </row>
    <row r="20" spans="1:105" ht="12" customHeight="1" x14ac:dyDescent="0.3">
      <c r="A20" s="14" t="s">
        <v>35</v>
      </c>
      <c r="B20" s="206">
        <f t="shared" ref="B20:W20" si="3">B21+B22</f>
        <v>0</v>
      </c>
      <c r="C20" s="206">
        <f t="shared" si="3"/>
        <v>0</v>
      </c>
      <c r="D20" s="206">
        <f t="shared" si="3"/>
        <v>0</v>
      </c>
      <c r="E20" s="206">
        <f t="shared" si="3"/>
        <v>0</v>
      </c>
      <c r="F20" s="206">
        <f t="shared" si="3"/>
        <v>11.59914015477214</v>
      </c>
      <c r="G20" s="206">
        <f t="shared" si="3"/>
        <v>11.389939810834051</v>
      </c>
      <c r="H20" s="206">
        <f t="shared" si="3"/>
        <v>11.618572656921749</v>
      </c>
      <c r="I20" s="206">
        <f t="shared" si="3"/>
        <v>10.044110060189171</v>
      </c>
      <c r="J20" s="206">
        <f t="shared" si="3"/>
        <v>10.09157351676698</v>
      </c>
      <c r="K20" s="206">
        <f t="shared" si="3"/>
        <v>10.6609630266552</v>
      </c>
      <c r="L20" s="206">
        <f t="shared" si="3"/>
        <v>13.7408426483233</v>
      </c>
      <c r="M20" s="206">
        <f t="shared" si="3"/>
        <v>15.24840928632846</v>
      </c>
      <c r="N20" s="206">
        <f t="shared" si="3"/>
        <v>24.856835769561471</v>
      </c>
      <c r="O20" s="206">
        <f t="shared" si="3"/>
        <v>25.35073086844368</v>
      </c>
      <c r="P20" s="206">
        <f t="shared" si="3"/>
        <v>21.278761822871878</v>
      </c>
      <c r="Q20" s="206">
        <f t="shared" si="3"/>
        <v>20.601547721410149</v>
      </c>
      <c r="R20" s="206">
        <f t="shared" si="3"/>
        <v>19.570593293207221</v>
      </c>
      <c r="S20" s="206">
        <f t="shared" si="3"/>
        <v>22.997764402407569</v>
      </c>
      <c r="T20" s="206">
        <f t="shared" si="3"/>
        <v>22.557781599312118</v>
      </c>
      <c r="U20" s="206">
        <f t="shared" si="3"/>
        <v>21.59587274290628</v>
      </c>
      <c r="V20" s="206">
        <f t="shared" si="3"/>
        <v>20.670593293207219</v>
      </c>
      <c r="W20" s="206">
        <f t="shared" si="3"/>
        <v>22.758383490971621</v>
      </c>
      <c r="DA20" s="71"/>
    </row>
    <row r="21" spans="1:105" ht="12" customHeight="1" x14ac:dyDescent="0.3">
      <c r="A21" s="18" t="s">
        <v>72</v>
      </c>
      <c r="B21" s="206">
        <v>0</v>
      </c>
      <c r="C21" s="206">
        <v>0</v>
      </c>
      <c r="D21" s="206">
        <v>0</v>
      </c>
      <c r="E21" s="206">
        <v>0</v>
      </c>
      <c r="F21" s="206">
        <v>11.59914015477214</v>
      </c>
      <c r="G21" s="206">
        <v>11.389939810834051</v>
      </c>
      <c r="H21" s="206">
        <v>11.618572656921749</v>
      </c>
      <c r="I21" s="206">
        <v>10.044110060189171</v>
      </c>
      <c r="J21" s="206">
        <v>10.09157351676698</v>
      </c>
      <c r="K21" s="206">
        <v>10.6609630266552</v>
      </c>
      <c r="L21" s="206">
        <v>13.7408426483233</v>
      </c>
      <c r="M21" s="206">
        <v>15.24840928632846</v>
      </c>
      <c r="N21" s="206">
        <v>24.856835769561471</v>
      </c>
      <c r="O21" s="206">
        <v>25.35073086844368</v>
      </c>
      <c r="P21" s="206">
        <v>21.278761822871878</v>
      </c>
      <c r="Q21" s="206">
        <v>20.601547721410149</v>
      </c>
      <c r="R21" s="206">
        <v>19.570593293207221</v>
      </c>
      <c r="S21" s="206">
        <v>22.997764402407569</v>
      </c>
      <c r="T21" s="206">
        <v>22.557781599312118</v>
      </c>
      <c r="U21" s="206">
        <v>21.59587274290628</v>
      </c>
      <c r="V21" s="206">
        <v>20.670593293207219</v>
      </c>
      <c r="W21" s="206">
        <v>22.758383490971621</v>
      </c>
      <c r="DA21" s="71" t="s">
        <v>2880</v>
      </c>
    </row>
    <row r="22" spans="1:105" ht="12" customHeight="1" x14ac:dyDescent="0.3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2881</v>
      </c>
    </row>
    <row r="23" spans="1:105" ht="12" customHeight="1" x14ac:dyDescent="0.3">
      <c r="A23" s="14" t="s">
        <v>37</v>
      </c>
      <c r="B23" s="206">
        <f t="shared" ref="B23:W23" si="4">B24+B25+B26+B27+B28+B29</f>
        <v>44.114875322441961</v>
      </c>
      <c r="C23" s="206">
        <f t="shared" si="4"/>
        <v>57.084178847807387</v>
      </c>
      <c r="D23" s="206">
        <f t="shared" si="4"/>
        <v>57.370765262252789</v>
      </c>
      <c r="E23" s="206">
        <f t="shared" si="4"/>
        <v>85.506792777300078</v>
      </c>
      <c r="F23" s="206">
        <f t="shared" si="4"/>
        <v>96.708684436801363</v>
      </c>
      <c r="G23" s="206">
        <f t="shared" si="4"/>
        <v>95.395012897678413</v>
      </c>
      <c r="H23" s="206">
        <f t="shared" si="4"/>
        <v>94.91736887360274</v>
      </c>
      <c r="I23" s="206">
        <f t="shared" si="4"/>
        <v>106.4536543422184</v>
      </c>
      <c r="J23" s="206">
        <f t="shared" si="4"/>
        <v>98.093981083404984</v>
      </c>
      <c r="K23" s="206">
        <f t="shared" si="4"/>
        <v>102.584350816853</v>
      </c>
      <c r="L23" s="206">
        <f t="shared" si="4"/>
        <v>155.00221448781969</v>
      </c>
      <c r="M23" s="206">
        <f t="shared" si="4"/>
        <v>167.97000775656278</v>
      </c>
      <c r="N23" s="206">
        <f t="shared" si="4"/>
        <v>165.40012501193368</v>
      </c>
      <c r="O23" s="206">
        <f t="shared" si="4"/>
        <v>168.06140954410242</v>
      </c>
      <c r="P23" s="206">
        <f t="shared" si="4"/>
        <v>173.66379944204931</v>
      </c>
      <c r="Q23" s="206">
        <f t="shared" si="4"/>
        <v>186.96124800337552</v>
      </c>
      <c r="R23" s="206">
        <f t="shared" si="4"/>
        <v>191.06258569516152</v>
      </c>
      <c r="S23" s="206">
        <f t="shared" si="4"/>
        <v>179.55796304943678</v>
      </c>
      <c r="T23" s="206">
        <f t="shared" si="4"/>
        <v>177.70680003074156</v>
      </c>
      <c r="U23" s="206">
        <f t="shared" si="4"/>
        <v>169.60267960913444</v>
      </c>
      <c r="V23" s="206">
        <f t="shared" si="4"/>
        <v>172.6872915013075</v>
      </c>
      <c r="W23" s="206">
        <f t="shared" si="4"/>
        <v>183.72547215554735</v>
      </c>
      <c r="DA23" s="71"/>
    </row>
    <row r="24" spans="1:105" ht="12" customHeight="1" x14ac:dyDescent="0.3">
      <c r="A24" s="18" t="s">
        <v>73</v>
      </c>
      <c r="B24" s="206">
        <v>44.114875322441961</v>
      </c>
      <c r="C24" s="206">
        <v>57.084178847807387</v>
      </c>
      <c r="D24" s="206">
        <v>57.370765262252789</v>
      </c>
      <c r="E24" s="206">
        <v>85.506792777300078</v>
      </c>
      <c r="F24" s="206">
        <v>96.708684436801363</v>
      </c>
      <c r="G24" s="206">
        <v>95.395012897678413</v>
      </c>
      <c r="H24" s="206">
        <v>94.91736887360274</v>
      </c>
      <c r="I24" s="206">
        <v>106.4536543422184</v>
      </c>
      <c r="J24" s="206">
        <v>98.093981083404984</v>
      </c>
      <c r="K24" s="206">
        <v>102.584350816853</v>
      </c>
      <c r="L24" s="206">
        <v>154.97515047291489</v>
      </c>
      <c r="M24" s="206">
        <v>167.9373172828891</v>
      </c>
      <c r="N24" s="206">
        <v>165.35305245055889</v>
      </c>
      <c r="O24" s="206">
        <v>167.9993981083405</v>
      </c>
      <c r="P24" s="206">
        <v>173.5621668099742</v>
      </c>
      <c r="Q24" s="206">
        <v>186.818056749785</v>
      </c>
      <c r="R24" s="206">
        <v>190.8760963026655</v>
      </c>
      <c r="S24" s="206">
        <v>179.36612209802229</v>
      </c>
      <c r="T24" s="206">
        <v>177.51986242476349</v>
      </c>
      <c r="U24" s="206">
        <v>169.32983662940671</v>
      </c>
      <c r="V24" s="206">
        <v>172.44909716251081</v>
      </c>
      <c r="W24" s="206">
        <v>183.59122957867581</v>
      </c>
      <c r="DA24" s="71" t="s">
        <v>2882</v>
      </c>
    </row>
    <row r="25" spans="1:105" ht="12" customHeight="1" x14ac:dyDescent="0.3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2883</v>
      </c>
    </row>
    <row r="26" spans="1:105" ht="12" customHeight="1" x14ac:dyDescent="0.3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7.1109200343938084E-2</v>
      </c>
      <c r="V26" s="206">
        <v>2.1840068787618232E-2</v>
      </c>
      <c r="W26" s="206">
        <v>0</v>
      </c>
      <c r="DA26" s="71" t="s">
        <v>2884</v>
      </c>
    </row>
    <row r="27" spans="1:105" ht="12" customHeight="1" x14ac:dyDescent="0.3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2885</v>
      </c>
    </row>
    <row r="28" spans="1:105" ht="12" customHeight="1" x14ac:dyDescent="0.3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2886</v>
      </c>
    </row>
    <row r="29" spans="1:105" ht="12" customHeight="1" x14ac:dyDescent="0.3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2.7064014904788269E-2</v>
      </c>
      <c r="M29" s="206">
        <v>3.2690473673679089E-2</v>
      </c>
      <c r="N29" s="206">
        <v>4.7072561374787138E-2</v>
      </c>
      <c r="O29" s="206">
        <v>6.2011435761911843E-2</v>
      </c>
      <c r="P29" s="206">
        <v>0.1016326320751125</v>
      </c>
      <c r="Q29" s="206">
        <v>0.1431912535905257</v>
      </c>
      <c r="R29" s="206">
        <v>0.1864893924960212</v>
      </c>
      <c r="S29" s="206">
        <v>0.19184095141448729</v>
      </c>
      <c r="T29" s="206">
        <v>0.1869376059780746</v>
      </c>
      <c r="U29" s="206">
        <v>0.20173377938379061</v>
      </c>
      <c r="V29" s="206">
        <v>0.21635427000907431</v>
      </c>
      <c r="W29" s="206">
        <v>0.13424257687153121</v>
      </c>
      <c r="DA29" s="71" t="s">
        <v>2887</v>
      </c>
    </row>
    <row r="30" spans="1:105" ht="12" customHeight="1" x14ac:dyDescent="0.3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3.5855546001719689E-2</v>
      </c>
      <c r="DA30" s="71" t="s">
        <v>2888</v>
      </c>
    </row>
    <row r="31" spans="1:105" ht="12" customHeight="1" x14ac:dyDescent="0.3">
      <c r="A31" s="21" t="s">
        <v>38</v>
      </c>
      <c r="B31" s="209">
        <v>55.28804815133276</v>
      </c>
      <c r="C31" s="209">
        <v>59.243336199484091</v>
      </c>
      <c r="D31" s="209">
        <v>50.300945829750638</v>
      </c>
      <c r="E31" s="209">
        <v>51.67669819432502</v>
      </c>
      <c r="F31" s="209">
        <v>28.6414445399828</v>
      </c>
      <c r="G31" s="209">
        <v>28.211521926053312</v>
      </c>
      <c r="H31" s="209">
        <v>32.553740326741178</v>
      </c>
      <c r="I31" s="209">
        <v>31.659501289767839</v>
      </c>
      <c r="J31" s="209">
        <v>38.478073946689591</v>
      </c>
      <c r="K31" s="209">
        <v>28.435081685296641</v>
      </c>
      <c r="L31" s="209">
        <v>31.513327601031811</v>
      </c>
      <c r="M31" s="209">
        <v>32.536543422184003</v>
      </c>
      <c r="N31" s="209">
        <v>33.035253654342213</v>
      </c>
      <c r="O31" s="209">
        <v>32.192605331040411</v>
      </c>
      <c r="P31" s="209">
        <v>32.106620808254512</v>
      </c>
      <c r="Q31" s="209">
        <v>32.794496990541703</v>
      </c>
      <c r="R31" s="209">
        <v>30.928632846087702</v>
      </c>
      <c r="S31" s="209">
        <v>32.34737747205503</v>
      </c>
      <c r="T31" s="209">
        <v>48.632846087704209</v>
      </c>
      <c r="U31" s="209">
        <v>48.039552880481523</v>
      </c>
      <c r="V31" s="209">
        <v>40.920034393809111</v>
      </c>
      <c r="W31" s="209">
        <v>69.028374892519338</v>
      </c>
      <c r="DA31" s="86" t="s">
        <v>2889</v>
      </c>
    </row>
    <row r="32" spans="1:105" ht="12" customHeight="1" x14ac:dyDescent="0.3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3">
      <c r="A33" s="30" t="s">
        <v>85</v>
      </c>
      <c r="B33" s="205">
        <f>WWP_emi!B5</f>
        <v>0</v>
      </c>
      <c r="C33" s="205">
        <f>WWP_emi!C5</f>
        <v>0</v>
      </c>
      <c r="D33" s="205">
        <f>WWP_emi!D5</f>
        <v>0</v>
      </c>
      <c r="E33" s="205">
        <f>WWP_emi!E5</f>
        <v>0</v>
      </c>
      <c r="F33" s="205">
        <f>WWP_emi!F5</f>
        <v>27.244000079855098</v>
      </c>
      <c r="G33" s="205">
        <f>WWP_emi!G5</f>
        <v>26.752631399857599</v>
      </c>
      <c r="H33" s="205">
        <f>WWP_emi!H5</f>
        <v>27.289643039876871</v>
      </c>
      <c r="I33" s="205">
        <f>WWP_emi!I5</f>
        <v>23.591553479936628</v>
      </c>
      <c r="J33" s="205">
        <f>WWP_emi!J5</f>
        <v>23.70303539988231</v>
      </c>
      <c r="K33" s="205">
        <f>WWP_emi!K5</f>
        <v>25.040414519933911</v>
      </c>
      <c r="L33" s="205">
        <f>WWP_emi!L5</f>
        <v>32.274419759950469</v>
      </c>
      <c r="M33" s="205">
        <f>WWP_emi!M5</f>
        <v>35.815384439974743</v>
      </c>
      <c r="N33" s="205">
        <f>WWP_emi!N5</f>
        <v>58.38360659981916</v>
      </c>
      <c r="O33" s="205">
        <f>WWP_emi!O5</f>
        <v>59.543664839809097</v>
      </c>
      <c r="P33" s="205">
        <f>WWP_emi!P5</f>
        <v>49.979445119870739</v>
      </c>
      <c r="Q33" s="205">
        <f>WWP_emi!Q5</f>
        <v>48.388808159948027</v>
      </c>
      <c r="R33" s="205">
        <f>WWP_emi!R5</f>
        <v>45.967307759958153</v>
      </c>
      <c r="S33" s="205">
        <f>WWP_emi!S5</f>
        <v>54.017029439925103</v>
      </c>
      <c r="T33" s="205">
        <f>WWP_emi!T5</f>
        <v>52.983600119855801</v>
      </c>
      <c r="U33" s="205">
        <f>WWP_emi!U5</f>
        <v>50.724273599862457</v>
      </c>
      <c r="V33" s="205">
        <f>WWP_emi!V5</f>
        <v>82.007220959734838</v>
      </c>
      <c r="W33" s="205">
        <f>WWP_emi!W5</f>
        <v>95.00891399965677</v>
      </c>
      <c r="DA33" s="112"/>
    </row>
    <row r="34" spans="1:105" ht="12" customHeight="1" x14ac:dyDescent="0.3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3">
      <c r="A35" s="115" t="s">
        <v>87</v>
      </c>
      <c r="B35" s="286">
        <f t="shared" ref="B35:W35" si="5">IF(B$12=0,"",B$12/B$3*1000)</f>
        <v>115.67826676077806</v>
      </c>
      <c r="C35" s="286">
        <f t="shared" si="5"/>
        <v>125.6321421304382</v>
      </c>
      <c r="D35" s="286">
        <f t="shared" si="5"/>
        <v>118.85508971379568</v>
      </c>
      <c r="E35" s="286">
        <f t="shared" si="5"/>
        <v>146.42418794067899</v>
      </c>
      <c r="F35" s="286">
        <f t="shared" si="5"/>
        <v>136.52601561772164</v>
      </c>
      <c r="G35" s="286">
        <f t="shared" si="5"/>
        <v>137.0029203468801</v>
      </c>
      <c r="H35" s="286">
        <f t="shared" si="5"/>
        <v>135.05967902565075</v>
      </c>
      <c r="I35" s="286">
        <f t="shared" si="5"/>
        <v>131.13251048281748</v>
      </c>
      <c r="J35" s="286">
        <f t="shared" si="5"/>
        <v>147.54114483799023</v>
      </c>
      <c r="K35" s="286">
        <f t="shared" si="5"/>
        <v>155.69021850166394</v>
      </c>
      <c r="L35" s="286">
        <f t="shared" si="5"/>
        <v>224.16834863103489</v>
      </c>
      <c r="M35" s="286">
        <f t="shared" si="5"/>
        <v>243.47688937792364</v>
      </c>
      <c r="N35" s="286">
        <f t="shared" si="5"/>
        <v>274.11612500751647</v>
      </c>
      <c r="O35" s="286">
        <f t="shared" si="5"/>
        <v>306.29338945604678</v>
      </c>
      <c r="P35" s="286">
        <f t="shared" si="5"/>
        <v>300.39978879680245</v>
      </c>
      <c r="Q35" s="286">
        <f t="shared" si="5"/>
        <v>313.20992013985847</v>
      </c>
      <c r="R35" s="286">
        <f t="shared" si="5"/>
        <v>287.23336895471499</v>
      </c>
      <c r="S35" s="286">
        <f t="shared" si="5"/>
        <v>264.8314248774725</v>
      </c>
      <c r="T35" s="286">
        <f t="shared" si="5"/>
        <v>276.75480377597734</v>
      </c>
      <c r="U35" s="286">
        <f t="shared" si="5"/>
        <v>256.75221241574422</v>
      </c>
      <c r="V35" s="286">
        <f t="shared" si="5"/>
        <v>276.52087062499066</v>
      </c>
      <c r="W35" s="286">
        <f t="shared" si="5"/>
        <v>246.58980423012909</v>
      </c>
      <c r="DA35" s="118"/>
    </row>
    <row r="36" spans="1:105" ht="12" customHeight="1" x14ac:dyDescent="0.3">
      <c r="A36" s="158" t="s">
        <v>2137</v>
      </c>
      <c r="B36" s="346">
        <f t="shared" ref="B36:W36" si="6">IF(B$12=0,"",B$12/B$5*1000)</f>
        <v>155.71994249328159</v>
      </c>
      <c r="C36" s="346">
        <f t="shared" si="6"/>
        <v>149.36469369023806</v>
      </c>
      <c r="D36" s="346">
        <f t="shared" si="6"/>
        <v>157.39943783723882</v>
      </c>
      <c r="E36" s="346">
        <f t="shared" si="6"/>
        <v>173.26695378119368</v>
      </c>
      <c r="F36" s="346">
        <f t="shared" si="6"/>
        <v>189.65978100374755</v>
      </c>
      <c r="G36" s="346">
        <f t="shared" si="6"/>
        <v>184.05304269981892</v>
      </c>
      <c r="H36" s="346">
        <f t="shared" si="6"/>
        <v>169.82600109922589</v>
      </c>
      <c r="I36" s="346">
        <f t="shared" si="6"/>
        <v>174.80696134967087</v>
      </c>
      <c r="J36" s="346">
        <f t="shared" si="6"/>
        <v>191.41379190462484</v>
      </c>
      <c r="K36" s="346">
        <f t="shared" si="6"/>
        <v>214.43137637246656</v>
      </c>
      <c r="L36" s="346">
        <f t="shared" si="6"/>
        <v>218.63781843627638</v>
      </c>
      <c r="M36" s="346">
        <f t="shared" si="6"/>
        <v>224.95346932596351</v>
      </c>
      <c r="N36" s="346">
        <f t="shared" si="6"/>
        <v>243.72357443584235</v>
      </c>
      <c r="O36" s="346">
        <f t="shared" si="6"/>
        <v>254.45298575628084</v>
      </c>
      <c r="P36" s="346">
        <f t="shared" si="6"/>
        <v>245.03830676914359</v>
      </c>
      <c r="Q36" s="346">
        <f t="shared" si="6"/>
        <v>242.40479735048899</v>
      </c>
      <c r="R36" s="346">
        <f t="shared" si="6"/>
        <v>254.09199055431415</v>
      </c>
      <c r="S36" s="346">
        <f t="shared" si="6"/>
        <v>249.53256376627644</v>
      </c>
      <c r="T36" s="346">
        <f t="shared" si="6"/>
        <v>249.15069649026793</v>
      </c>
      <c r="U36" s="346">
        <f t="shared" si="6"/>
        <v>238.33551895150305</v>
      </c>
      <c r="V36" s="346">
        <f t="shared" si="6"/>
        <v>241.5549398022693</v>
      </c>
      <c r="W36" s="346">
        <f t="shared" si="6"/>
        <v>213.08249425425714</v>
      </c>
      <c r="DA36" s="119"/>
    </row>
    <row r="37" spans="1:105" ht="12" customHeight="1" x14ac:dyDescent="0.3">
      <c r="A37" s="158" t="s">
        <v>2138</v>
      </c>
      <c r="B37" s="346">
        <f>IF(WWP_ued!B$5=0,"",WWP_ued!B$5/B$5*1000)</f>
        <v>74.005369772899172</v>
      </c>
      <c r="C37" s="346">
        <f>IF(WWP_ued!C$5=0,"",WWP_ued!C$5/C$5*1000)</f>
        <v>70.151820435195035</v>
      </c>
      <c r="D37" s="346">
        <f>IF(WWP_ued!D$5=0,"",WWP_ued!D$5/D$5*1000)</f>
        <v>73.137433527580043</v>
      </c>
      <c r="E37" s="346">
        <f>IF(WWP_ued!E$5=0,"",WWP_ued!E$5/E$5*1000)</f>
        <v>78.646717494966566</v>
      </c>
      <c r="F37" s="346">
        <f>IF(WWP_ued!F$5=0,"",WWP_ued!F$5/F$5*1000)</f>
        <v>82.244908600906172</v>
      </c>
      <c r="G37" s="346">
        <f>IF(WWP_ued!G$5=0,"",WWP_ued!G$5/G$5*1000)</f>
        <v>79.807288960290435</v>
      </c>
      <c r="H37" s="346">
        <f>IF(WWP_ued!H$5=0,"",WWP_ued!H$5/H$5*1000)</f>
        <v>74.140033151708778</v>
      </c>
      <c r="I37" s="346">
        <f>IF(WWP_ued!I$5=0,"",WWP_ued!I$5/I$5*1000)</f>
        <v>75.774392046769805</v>
      </c>
      <c r="J37" s="346">
        <f>IF(WWP_ued!J$5=0,"",WWP_ued!J$5/J$5*1000)</f>
        <v>84.09962115808986</v>
      </c>
      <c r="K37" s="346">
        <f>IF(WWP_ued!K$5=0,"",WWP_ued!K$5/K$5*1000)</f>
        <v>92.682267608600299</v>
      </c>
      <c r="L37" s="346">
        <f>IF(WWP_ued!L$5=0,"",WWP_ued!L$5/L$5*1000)</f>
        <v>93.348133047284136</v>
      </c>
      <c r="M37" s="346">
        <f>IF(WWP_ued!M$5=0,"",WWP_ued!M$5/M$5*1000)</f>
        <v>95.895609823190171</v>
      </c>
      <c r="N37" s="346">
        <f>IF(WWP_ued!N$5=0,"",WWP_ued!N$5/N$5*1000)</f>
        <v>104.34023614585385</v>
      </c>
      <c r="O37" s="346">
        <f>IF(WWP_ued!O$5=0,"",WWP_ued!O$5/O$5*1000)</f>
        <v>108.80925032842744</v>
      </c>
      <c r="P37" s="346">
        <f>IF(WWP_ued!P$5=0,"",WWP_ued!P$5/P$5*1000)</f>
        <v>104.5021538844157</v>
      </c>
      <c r="Q37" s="346">
        <f>IF(WWP_ued!Q$5=0,"",WWP_ued!Q$5/Q$5*1000)</f>
        <v>103.15780200326924</v>
      </c>
      <c r="R37" s="346">
        <f>IF(WWP_ued!R$5=0,"",WWP_ued!R$5/R$5*1000)</f>
        <v>107.85472716730467</v>
      </c>
      <c r="S37" s="346">
        <f>IF(WWP_ued!S$5=0,"",WWP_ued!S$5/S$5*1000)</f>
        <v>106.41410822405635</v>
      </c>
      <c r="T37" s="346">
        <f>IF(WWP_ued!T$5=0,"",WWP_ued!T$5/T$5*1000)</f>
        <v>107.78730988807908</v>
      </c>
      <c r="U37" s="346">
        <f>IF(WWP_ued!U$5=0,"",WWP_ued!U$5/U$5*1000)</f>
        <v>103.26632174298818</v>
      </c>
      <c r="V37" s="346">
        <f>IF(WWP_ued!V$5=0,"",WWP_ued!V$5/V$5*1000)</f>
        <v>103.93072547974296</v>
      </c>
      <c r="W37" s="346">
        <f>IF(WWP_ued!W$5=0,"",WWP_ued!W$5/W$5*1000)</f>
        <v>93.397434093958196</v>
      </c>
      <c r="DA37" s="119"/>
    </row>
    <row r="38" spans="1:105" ht="12" customHeight="1" x14ac:dyDescent="0.3">
      <c r="A38" s="159" t="s">
        <v>88</v>
      </c>
      <c r="B38" s="347">
        <f t="shared" ref="B38:W38" si="7">IF(B$12=0,"",B$33/B$12)</f>
        <v>0</v>
      </c>
      <c r="C38" s="347">
        <f t="shared" si="7"/>
        <v>0</v>
      </c>
      <c r="D38" s="347">
        <f t="shared" si="7"/>
        <v>0</v>
      </c>
      <c r="E38" s="347">
        <f t="shared" si="7"/>
        <v>0</v>
      </c>
      <c r="F38" s="347">
        <f t="shared" si="7"/>
        <v>0.19893497973825586</v>
      </c>
      <c r="G38" s="347">
        <f t="shared" si="7"/>
        <v>0.19817281504777604</v>
      </c>
      <c r="H38" s="347">
        <f t="shared" si="7"/>
        <v>0.19620177913615183</v>
      </c>
      <c r="I38" s="347">
        <f t="shared" si="7"/>
        <v>0.15923318623436614</v>
      </c>
      <c r="J38" s="347">
        <f t="shared" si="7"/>
        <v>0.16161495276457569</v>
      </c>
      <c r="K38" s="347">
        <f t="shared" si="7"/>
        <v>0.176738739516315</v>
      </c>
      <c r="L38" s="347">
        <f t="shared" si="7"/>
        <v>0.1611654969318897</v>
      </c>
      <c r="M38" s="347">
        <f t="shared" si="7"/>
        <v>0.16600028274099529</v>
      </c>
      <c r="N38" s="347">
        <f t="shared" si="7"/>
        <v>0.26146727393666286</v>
      </c>
      <c r="O38" s="347">
        <f t="shared" si="7"/>
        <v>0.26392913253466788</v>
      </c>
      <c r="P38" s="347">
        <f t="shared" si="7"/>
        <v>0.22012607428712455</v>
      </c>
      <c r="Q38" s="347">
        <f t="shared" si="7"/>
        <v>0.20132032447735385</v>
      </c>
      <c r="R38" s="347">
        <f t="shared" si="7"/>
        <v>0.19029211368666085</v>
      </c>
      <c r="S38" s="347">
        <f t="shared" si="7"/>
        <v>0.22995451446852855</v>
      </c>
      <c r="T38" s="347">
        <f t="shared" si="7"/>
        <v>0.21287323298470401</v>
      </c>
      <c r="U38" s="347">
        <f t="shared" si="7"/>
        <v>0.21202422394443435</v>
      </c>
      <c r="V38" s="347">
        <f t="shared" si="7"/>
        <v>0.33463888515693052</v>
      </c>
      <c r="W38" s="347">
        <f t="shared" si="7"/>
        <v>0.33252948791323389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V46" sqref="V46"/>
      <selection pane="topRight" activeCell="V46" sqref="V46"/>
      <selection pane="bottomLeft" activeCell="V46" sqref="V46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Wood and wood products / final energy consumption"</f>
        <v>BE: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28</v>
      </c>
      <c r="B5" s="225">
        <v>99.402923473774734</v>
      </c>
      <c r="C5" s="225">
        <v>116.3275150472915</v>
      </c>
      <c r="D5" s="225">
        <v>107.67171109200341</v>
      </c>
      <c r="E5" s="225">
        <v>137.18349097162499</v>
      </c>
      <c r="F5" s="225">
        <v>136.94926913155629</v>
      </c>
      <c r="G5" s="225">
        <v>134.9964746345658</v>
      </c>
      <c r="H5" s="225">
        <v>139.0896818572657</v>
      </c>
      <c r="I5" s="225">
        <v>148.1572656921754</v>
      </c>
      <c r="J5" s="225">
        <v>146.66362854686159</v>
      </c>
      <c r="K5" s="225">
        <v>141.68039552880489</v>
      </c>
      <c r="L5" s="225">
        <v>200.25638473717481</v>
      </c>
      <c r="M5" s="225">
        <v>215.7549604650753</v>
      </c>
      <c r="N5" s="225">
        <v>223.29221443583739</v>
      </c>
      <c r="O5" s="225">
        <v>225.60474574358659</v>
      </c>
      <c r="P5" s="225">
        <v>227.04918207317559</v>
      </c>
      <c r="Q5" s="225">
        <v>240.35729271532739</v>
      </c>
      <c r="R5" s="225">
        <v>241.56181183445639</v>
      </c>
      <c r="S5" s="225">
        <v>234.90310492389929</v>
      </c>
      <c r="T5" s="225">
        <v>248.89742771775789</v>
      </c>
      <c r="U5" s="225">
        <v>239.23810523252229</v>
      </c>
      <c r="V5" s="225">
        <v>245.0618400825629</v>
      </c>
      <c r="W5" s="225">
        <v>285.71575590447247</v>
      </c>
      <c r="DA5" s="89" t="s">
        <v>2873</v>
      </c>
    </row>
    <row r="6" spans="1:105" ht="12" customHeight="1" x14ac:dyDescent="0.3">
      <c r="A6" s="55" t="s">
        <v>92</v>
      </c>
      <c r="B6" s="261">
        <v>2.2645316584164581</v>
      </c>
      <c r="C6" s="261">
        <v>2.4265354784609441</v>
      </c>
      <c r="D6" s="261">
        <v>2.0602659722629499</v>
      </c>
      <c r="E6" s="261">
        <v>2.116615127075288</v>
      </c>
      <c r="F6" s="261">
        <v>1.1988028952768019</v>
      </c>
      <c r="G6" s="261">
        <v>1.1807425772573721</v>
      </c>
      <c r="H6" s="261">
        <v>1.3576109736228761</v>
      </c>
      <c r="I6" s="261">
        <v>1.3185612938849449</v>
      </c>
      <c r="J6" s="261">
        <v>1.595622395517974</v>
      </c>
      <c r="K6" s="261">
        <v>1.1887767713406201</v>
      </c>
      <c r="L6" s="261">
        <v>1.325900173811291</v>
      </c>
      <c r="M6" s="261">
        <v>1.372250362078814</v>
      </c>
      <c r="N6" s="261">
        <v>1.4113723549135939</v>
      </c>
      <c r="O6" s="261">
        <v>1.377869278625957</v>
      </c>
      <c r="P6" s="261">
        <v>1.368636115512091</v>
      </c>
      <c r="Q6" s="261">
        <v>1.3970287006953179</v>
      </c>
      <c r="R6" s="261">
        <v>1.319344383446041</v>
      </c>
      <c r="S6" s="261">
        <v>1.382671223548781</v>
      </c>
      <c r="T6" s="261">
        <v>2.0459492048572478</v>
      </c>
      <c r="U6" s="261">
        <v>2.019304937905031</v>
      </c>
      <c r="V6" s="261">
        <v>1.7469760318424461</v>
      </c>
      <c r="W6" s="261">
        <v>2.8956823865917931</v>
      </c>
      <c r="DA6" s="67" t="s">
        <v>2890</v>
      </c>
    </row>
    <row r="7" spans="1:105" ht="12" customHeight="1" x14ac:dyDescent="0.3">
      <c r="A7" s="202" t="s">
        <v>93</v>
      </c>
      <c r="B7" s="226">
        <v>2.4614474548004979</v>
      </c>
      <c r="C7" s="226">
        <v>2.637538563544505</v>
      </c>
      <c r="D7" s="226">
        <v>2.2394195350684241</v>
      </c>
      <c r="E7" s="226">
        <v>2.300668616386182</v>
      </c>
      <c r="F7" s="226">
        <v>1.3030466253008719</v>
      </c>
      <c r="G7" s="226">
        <v>1.2834158448449691</v>
      </c>
      <c r="H7" s="226">
        <v>1.4756641017639951</v>
      </c>
      <c r="I7" s="226">
        <v>1.4332187977010269</v>
      </c>
      <c r="J7" s="226">
        <v>1.734372169041277</v>
      </c>
      <c r="K7" s="226">
        <v>1.2921486645006739</v>
      </c>
      <c r="L7" s="226">
        <v>1.4411958410992289</v>
      </c>
      <c r="M7" s="226">
        <v>1.4915764805204501</v>
      </c>
      <c r="N7" s="226">
        <v>1.5341003857756459</v>
      </c>
      <c r="O7" s="226">
        <v>1.4976839985064749</v>
      </c>
      <c r="P7" s="226">
        <v>1.4876479516435781</v>
      </c>
      <c r="Q7" s="226">
        <v>1.51850945727752</v>
      </c>
      <c r="R7" s="226">
        <v>1.4340699820065661</v>
      </c>
      <c r="S7" s="226">
        <v>1.502903503857371</v>
      </c>
      <c r="T7" s="226">
        <v>2.223857831366574</v>
      </c>
      <c r="U7" s="226">
        <v>2.1948966716359042</v>
      </c>
      <c r="V7" s="226">
        <v>1.8988869911330939</v>
      </c>
      <c r="W7" s="226">
        <v>3.14748085499108</v>
      </c>
      <c r="DA7" s="174" t="s">
        <v>2891</v>
      </c>
    </row>
    <row r="8" spans="1:105" ht="12" customHeight="1" x14ac:dyDescent="0.3">
      <c r="A8" s="202" t="s">
        <v>94</v>
      </c>
      <c r="B8" s="226">
        <v>6.1043896879052353</v>
      </c>
      <c r="C8" s="226">
        <v>6.5410956375903728</v>
      </c>
      <c r="D8" s="226">
        <v>5.5537604469696911</v>
      </c>
      <c r="E8" s="226">
        <v>5.705658168637731</v>
      </c>
      <c r="F8" s="226">
        <v>3.2315556307461608</v>
      </c>
      <c r="G8" s="226">
        <v>3.182871295215524</v>
      </c>
      <c r="H8" s="226">
        <v>3.6596469723747078</v>
      </c>
      <c r="I8" s="226">
        <v>3.5543826182985461</v>
      </c>
      <c r="J8" s="226">
        <v>4.3012429792223648</v>
      </c>
      <c r="K8" s="226">
        <v>3.2045286879616719</v>
      </c>
      <c r="L8" s="226">
        <v>3.5741656859260882</v>
      </c>
      <c r="M8" s="226">
        <v>3.699109671690715</v>
      </c>
      <c r="N8" s="226">
        <v>3.8045689567236041</v>
      </c>
      <c r="O8" s="226">
        <v>3.714256316296058</v>
      </c>
      <c r="P8" s="226">
        <v>3.689366920076071</v>
      </c>
      <c r="Q8" s="226">
        <v>3.765903454048249</v>
      </c>
      <c r="R8" s="226">
        <v>3.5564935553762829</v>
      </c>
      <c r="S8" s="226">
        <v>3.7272006895662808</v>
      </c>
      <c r="T8" s="226">
        <v>5.515167421789104</v>
      </c>
      <c r="U8" s="226">
        <v>5.4433437456570406</v>
      </c>
      <c r="V8" s="226">
        <v>4.709239738010071</v>
      </c>
      <c r="W8" s="226">
        <v>7.8057525203778777</v>
      </c>
      <c r="DA8" s="174" t="s">
        <v>2892</v>
      </c>
    </row>
    <row r="9" spans="1:105" ht="12" customHeight="1" x14ac:dyDescent="0.3">
      <c r="A9" s="202" t="s">
        <v>95</v>
      </c>
      <c r="B9" s="226">
        <v>18.707000656483778</v>
      </c>
      <c r="C9" s="226">
        <v>20.04529308293824</v>
      </c>
      <c r="D9" s="226">
        <v>17.01958846652002</v>
      </c>
      <c r="E9" s="226">
        <v>17.48508148453498</v>
      </c>
      <c r="F9" s="226">
        <v>9.9031543522866254</v>
      </c>
      <c r="G9" s="226">
        <v>9.7539604208217661</v>
      </c>
      <c r="H9" s="226">
        <v>11.21504717340636</v>
      </c>
      <c r="I9" s="226">
        <v>10.8924628625278</v>
      </c>
      <c r="J9" s="226">
        <v>13.181228484713699</v>
      </c>
      <c r="K9" s="226">
        <v>9.8203298502051251</v>
      </c>
      <c r="L9" s="226">
        <v>10.95308839235414</v>
      </c>
      <c r="M9" s="226">
        <v>11.33598125195542</v>
      </c>
      <c r="N9" s="226">
        <v>11.65916293189491</v>
      </c>
      <c r="O9" s="226">
        <v>11.382398388649211</v>
      </c>
      <c r="P9" s="226">
        <v>11.30612443249119</v>
      </c>
      <c r="Q9" s="226">
        <v>11.540671875309149</v>
      </c>
      <c r="R9" s="226">
        <v>10.898931863249899</v>
      </c>
      <c r="S9" s="226">
        <v>11.422066629316021</v>
      </c>
      <c r="T9" s="226">
        <v>16.901319518385961</v>
      </c>
      <c r="U9" s="226">
        <v>16.681214704432861</v>
      </c>
      <c r="V9" s="226">
        <v>14.43154113261151</v>
      </c>
      <c r="W9" s="226">
        <v>23.920854497932201</v>
      </c>
      <c r="DA9" s="174" t="s">
        <v>2893</v>
      </c>
    </row>
    <row r="10" spans="1:105" ht="12" customHeight="1" x14ac:dyDescent="0.3">
      <c r="A10" s="56" t="s">
        <v>96</v>
      </c>
      <c r="B10" s="262">
        <v>4.1352317240648366</v>
      </c>
      <c r="C10" s="262">
        <v>4.4310647867547681</v>
      </c>
      <c r="D10" s="262">
        <v>3.762224818914953</v>
      </c>
      <c r="E10" s="262">
        <v>3.865123275528787</v>
      </c>
      <c r="F10" s="262">
        <v>2.18360439183459</v>
      </c>
      <c r="G10" s="262">
        <v>2.1504202598546081</v>
      </c>
      <c r="H10" s="262">
        <v>2.4002374509628339</v>
      </c>
      <c r="I10" s="262">
        <v>2.3474203475501692</v>
      </c>
      <c r="J10" s="262">
        <v>2.7621323716271799</v>
      </c>
      <c r="K10" s="262">
        <v>2.1662741340766982</v>
      </c>
      <c r="L10" s="262">
        <v>2.6102935080126701</v>
      </c>
      <c r="M10" s="262">
        <v>2.7758658592116068</v>
      </c>
      <c r="N10" s="262">
        <v>3.2813540532737022</v>
      </c>
      <c r="O10" s="262">
        <v>3.31165118737569</v>
      </c>
      <c r="P10" s="262">
        <v>3.148356880901082</v>
      </c>
      <c r="Q10" s="262">
        <v>3.2214984019404369</v>
      </c>
      <c r="R10" s="262">
        <v>3.144528910187498</v>
      </c>
      <c r="S10" s="262">
        <v>3.331222954671798</v>
      </c>
      <c r="T10" s="262">
        <v>3.9339613783942209</v>
      </c>
      <c r="U10" s="262">
        <v>3.8513283489537589</v>
      </c>
      <c r="V10" s="262">
        <v>3.933193769084284</v>
      </c>
      <c r="W10" s="262">
        <v>5.2244895694153213</v>
      </c>
      <c r="DA10" s="68" t="s">
        <v>2894</v>
      </c>
    </row>
    <row r="11" spans="1:105" ht="12" customHeight="1" x14ac:dyDescent="0.3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4.0154442862704587E-3</v>
      </c>
      <c r="V11" s="228">
        <v>0.77541173185219581</v>
      </c>
      <c r="W11" s="228">
        <v>0.45442247358212201</v>
      </c>
      <c r="DA11" s="69" t="s">
        <v>2895</v>
      </c>
    </row>
    <row r="12" spans="1:105" ht="12" customHeight="1" x14ac:dyDescent="0.3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0.6215535993176553</v>
      </c>
      <c r="G12" s="228">
        <v>0.6103330541539751</v>
      </c>
      <c r="H12" s="228">
        <v>0.51315822077663631</v>
      </c>
      <c r="I12" s="228">
        <v>0.47249882356010892</v>
      </c>
      <c r="J12" s="228">
        <v>0.32708709238827682</v>
      </c>
      <c r="K12" s="228">
        <v>0.5841091344454955</v>
      </c>
      <c r="L12" s="228">
        <v>1.020257382527479</v>
      </c>
      <c r="M12" s="228">
        <v>1.203977750447309</v>
      </c>
      <c r="N12" s="228">
        <v>2.0800884136876872</v>
      </c>
      <c r="O12" s="228">
        <v>2.181304202991917</v>
      </c>
      <c r="P12" s="228">
        <v>1.855808111470864</v>
      </c>
      <c r="Q12" s="228">
        <v>1.840866294640658</v>
      </c>
      <c r="R12" s="228">
        <v>1.8316754091182941</v>
      </c>
      <c r="S12" s="228">
        <v>2.024743986461651</v>
      </c>
      <c r="T12" s="228">
        <v>1.3295015921896829</v>
      </c>
      <c r="U12" s="228">
        <v>1.2194909152837841</v>
      </c>
      <c r="V12" s="228">
        <v>1.483303267464537</v>
      </c>
      <c r="W12" s="228">
        <v>1.0171377615874511</v>
      </c>
      <c r="DA12" s="69" t="s">
        <v>2896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2897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2.7064014905268129E-2</v>
      </c>
      <c r="M14" s="228">
        <v>3.2690473673951267E-2</v>
      </c>
      <c r="N14" s="228">
        <v>4.707256137516249E-2</v>
      </c>
      <c r="O14" s="228">
        <v>6.2011435762387622E-2</v>
      </c>
      <c r="P14" s="228">
        <v>0.10163263207618679</v>
      </c>
      <c r="Q14" s="228">
        <v>0.14319125359137699</v>
      </c>
      <c r="R14" s="228">
        <v>0.1864893924972133</v>
      </c>
      <c r="S14" s="228">
        <v>0.19184095141539631</v>
      </c>
      <c r="T14" s="228">
        <v>0.18693760598003881</v>
      </c>
      <c r="U14" s="228">
        <v>0.20173377938584139</v>
      </c>
      <c r="V14" s="228">
        <v>0.21635427001051111</v>
      </c>
      <c r="W14" s="228">
        <v>0.1342425768727126</v>
      </c>
      <c r="DA14" s="69" t="s">
        <v>2898</v>
      </c>
    </row>
    <row r="15" spans="1:105" ht="12" customHeight="1" x14ac:dyDescent="0.3">
      <c r="A15" s="37" t="s">
        <v>38</v>
      </c>
      <c r="B15" s="228">
        <v>4.1352317240648366</v>
      </c>
      <c r="C15" s="228">
        <v>4.4310647867547681</v>
      </c>
      <c r="D15" s="228">
        <v>3.762224818914953</v>
      </c>
      <c r="E15" s="228">
        <v>3.865123275528787</v>
      </c>
      <c r="F15" s="228">
        <v>1.562050792516934</v>
      </c>
      <c r="G15" s="228">
        <v>1.540087205700633</v>
      </c>
      <c r="H15" s="228">
        <v>1.8870792301861969</v>
      </c>
      <c r="I15" s="228">
        <v>1.8749215239900601</v>
      </c>
      <c r="J15" s="228">
        <v>2.4350452792389028</v>
      </c>
      <c r="K15" s="228">
        <v>1.5821649996312019</v>
      </c>
      <c r="L15" s="228">
        <v>1.562972110579923</v>
      </c>
      <c r="M15" s="228">
        <v>1.539197635090346</v>
      </c>
      <c r="N15" s="228">
        <v>1.1541930782108529</v>
      </c>
      <c r="O15" s="228">
        <v>1.068335548621385</v>
      </c>
      <c r="P15" s="228">
        <v>1.1909161373540309</v>
      </c>
      <c r="Q15" s="228">
        <v>1.237440853708403</v>
      </c>
      <c r="R15" s="228">
        <v>1.1263641085719911</v>
      </c>
      <c r="S15" s="228">
        <v>1.1146380167947501</v>
      </c>
      <c r="T15" s="228">
        <v>2.4175221802245002</v>
      </c>
      <c r="U15" s="228">
        <v>2.4260882099978631</v>
      </c>
      <c r="V15" s="228">
        <v>1.4581244997570399</v>
      </c>
      <c r="W15" s="228">
        <v>3.6186867573730361</v>
      </c>
      <c r="DA15" s="69" t="s">
        <v>2899</v>
      </c>
    </row>
    <row r="16" spans="1:105" ht="12" customHeight="1" x14ac:dyDescent="0.3">
      <c r="A16" s="57" t="s">
        <v>2900</v>
      </c>
      <c r="B16" s="263">
        <v>40.808764303361137</v>
      </c>
      <c r="C16" s="263">
        <v>52.806106398728701</v>
      </c>
      <c r="D16" s="263">
        <v>53.071215103346738</v>
      </c>
      <c r="E16" s="263">
        <v>79.09863798219375</v>
      </c>
      <c r="F16" s="263">
        <v>94.002144642817001</v>
      </c>
      <c r="G16" s="263">
        <v>92.691064868054482</v>
      </c>
      <c r="H16" s="263">
        <v>92.478737854363473</v>
      </c>
      <c r="I16" s="263">
        <v>101.7781301355419</v>
      </c>
      <c r="J16" s="263">
        <v>94.38052135252488</v>
      </c>
      <c r="K16" s="263">
        <v>98.645114011927362</v>
      </c>
      <c r="L16" s="263">
        <v>147.4639779013431</v>
      </c>
      <c r="M16" s="263">
        <v>159.96816891417501</v>
      </c>
      <c r="N16" s="263">
        <v>163.71169581105249</v>
      </c>
      <c r="O16" s="263">
        <v>166.36046283923099</v>
      </c>
      <c r="P16" s="263">
        <v>168.60774359173931</v>
      </c>
      <c r="Q16" s="263">
        <v>180.01570885611619</v>
      </c>
      <c r="R16" s="263">
        <v>182.98874337670469</v>
      </c>
      <c r="S16" s="263">
        <v>174.88402729809241</v>
      </c>
      <c r="T16" s="263">
        <v>173.32882128206879</v>
      </c>
      <c r="U16" s="263">
        <v>165.46361148605939</v>
      </c>
      <c r="V16" s="263">
        <v>174.8412987318832</v>
      </c>
      <c r="W16" s="263">
        <v>186.3316347590943</v>
      </c>
      <c r="DA16" s="70" t="s">
        <v>2901</v>
      </c>
    </row>
    <row r="17" spans="1:105" ht="12" customHeight="1" x14ac:dyDescent="0.3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2902</v>
      </c>
    </row>
    <row r="18" spans="1:105" ht="12" customHeight="1" x14ac:dyDescent="0.3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2903</v>
      </c>
    </row>
    <row r="19" spans="1:105" ht="12" customHeight="1" x14ac:dyDescent="0.3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2904</v>
      </c>
    </row>
    <row r="20" spans="1:105" ht="12" customHeight="1" x14ac:dyDescent="0.3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2.8959289046564859E-2</v>
      </c>
      <c r="V20" s="231">
        <v>5.2579799689283364</v>
      </c>
      <c r="W20" s="231">
        <v>5.0848011256061643</v>
      </c>
      <c r="DA20" s="73" t="s">
        <v>2905</v>
      </c>
    </row>
    <row r="21" spans="1:105" ht="12" customHeight="1" x14ac:dyDescent="0.3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2906</v>
      </c>
    </row>
    <row r="22" spans="1:105" ht="12" customHeight="1" x14ac:dyDescent="0.3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2907</v>
      </c>
    </row>
    <row r="23" spans="1:105" ht="12" customHeight="1" x14ac:dyDescent="0.3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4.5411208875080957</v>
      </c>
      <c r="G23" s="231">
        <v>4.4452618703521889</v>
      </c>
      <c r="H23" s="231">
        <v>4.6747826970617332</v>
      </c>
      <c r="I23" s="231">
        <v>3.3024559450943558</v>
      </c>
      <c r="J23" s="231">
        <v>3.6380195484902118</v>
      </c>
      <c r="K23" s="231">
        <v>3.74876526280462</v>
      </c>
      <c r="L23" s="231">
        <v>4.1031649741791432</v>
      </c>
      <c r="M23" s="231">
        <v>4.6166157581534328</v>
      </c>
      <c r="N23" s="231">
        <v>10.75073434733401</v>
      </c>
      <c r="O23" s="231">
        <v>10.95148139537157</v>
      </c>
      <c r="P23" s="231">
        <v>8.0528852717831132</v>
      </c>
      <c r="Q23" s="231">
        <v>7.1983997360393968</v>
      </c>
      <c r="R23" s="231">
        <v>6.4175172743556903</v>
      </c>
      <c r="S23" s="231">
        <v>8.9601808157248559</v>
      </c>
      <c r="T23" s="231">
        <v>9.1128698194666402</v>
      </c>
      <c r="U23" s="231">
        <v>8.7949395851695673</v>
      </c>
      <c r="V23" s="231">
        <v>10.05811306148915</v>
      </c>
      <c r="W23" s="231">
        <v>11.38135443488744</v>
      </c>
      <c r="DA23" s="73" t="s">
        <v>2908</v>
      </c>
    </row>
    <row r="24" spans="1:105" ht="12" customHeight="1" x14ac:dyDescent="0.3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2909</v>
      </c>
    </row>
    <row r="25" spans="1:105" ht="12" customHeight="1" x14ac:dyDescent="0.3">
      <c r="A25" s="46" t="s">
        <v>73</v>
      </c>
      <c r="B25" s="231">
        <v>40.808764303361137</v>
      </c>
      <c r="C25" s="231">
        <v>52.806106398728701</v>
      </c>
      <c r="D25" s="231">
        <v>53.071215103346738</v>
      </c>
      <c r="E25" s="231">
        <v>79.09863798219375</v>
      </c>
      <c r="F25" s="231">
        <v>89.461023755308901</v>
      </c>
      <c r="G25" s="231">
        <v>88.245802997702299</v>
      </c>
      <c r="H25" s="231">
        <v>87.803955157301743</v>
      </c>
      <c r="I25" s="231">
        <v>98.475674190447535</v>
      </c>
      <c r="J25" s="231">
        <v>90.742501804034674</v>
      </c>
      <c r="K25" s="231">
        <v>94.896348749122737</v>
      </c>
      <c r="L25" s="231">
        <v>143.36081292716389</v>
      </c>
      <c r="M25" s="231">
        <v>155.35155315602151</v>
      </c>
      <c r="N25" s="231">
        <v>152.96096146371849</v>
      </c>
      <c r="O25" s="231">
        <v>155.40898144385949</v>
      </c>
      <c r="P25" s="231">
        <v>160.55485831995611</v>
      </c>
      <c r="Q25" s="231">
        <v>172.8173091200768</v>
      </c>
      <c r="R25" s="231">
        <v>176.57122610234899</v>
      </c>
      <c r="S25" s="231">
        <v>165.92384648236751</v>
      </c>
      <c r="T25" s="231">
        <v>164.21595146260219</v>
      </c>
      <c r="U25" s="231">
        <v>156.63971261184329</v>
      </c>
      <c r="V25" s="231">
        <v>159.52520570146569</v>
      </c>
      <c r="W25" s="231">
        <v>169.83231078284459</v>
      </c>
      <c r="DA25" s="73" t="s">
        <v>2910</v>
      </c>
    </row>
    <row r="26" spans="1:105" ht="12" customHeight="1" x14ac:dyDescent="0.3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3.3168415756173603E-2</v>
      </c>
      <c r="DA26" s="73" t="s">
        <v>2911</v>
      </c>
    </row>
    <row r="27" spans="1:105" ht="12" customHeight="1" x14ac:dyDescent="0.3">
      <c r="A27" s="57" t="s">
        <v>2912</v>
      </c>
      <c r="B27" s="263">
        <v>11.51957408846633</v>
      </c>
      <c r="C27" s="263">
        <v>12.343680477388279</v>
      </c>
      <c r="D27" s="263">
        <v>10.48048342412023</v>
      </c>
      <c r="E27" s="263">
        <v>10.76712912468733</v>
      </c>
      <c r="F27" s="263">
        <v>6.0982582064080786</v>
      </c>
      <c r="G27" s="263">
        <v>6.006386153874459</v>
      </c>
      <c r="H27" s="263">
        <v>6.9061079962554981</v>
      </c>
      <c r="I27" s="263">
        <v>6.7074639732408068</v>
      </c>
      <c r="J27" s="263">
        <v>8.1168617511131735</v>
      </c>
      <c r="K27" s="263">
        <v>6.0472557498631581</v>
      </c>
      <c r="L27" s="263">
        <v>6.744796536344392</v>
      </c>
      <c r="M27" s="263">
        <v>6.9805779288357073</v>
      </c>
      <c r="N27" s="263">
        <v>7.1795898054300267</v>
      </c>
      <c r="O27" s="263">
        <v>7.009161113010304</v>
      </c>
      <c r="P27" s="263">
        <v>6.9621924136919446</v>
      </c>
      <c r="Q27" s="263">
        <v>7.106624260058795</v>
      </c>
      <c r="R27" s="263">
        <v>6.7114475157907281</v>
      </c>
      <c r="S27" s="263">
        <v>7.0335883980524976</v>
      </c>
      <c r="T27" s="263">
        <v>10.407654650795569</v>
      </c>
      <c r="U27" s="263">
        <v>10.27211642325603</v>
      </c>
      <c r="V27" s="263">
        <v>8.8867911185028792</v>
      </c>
      <c r="W27" s="263">
        <v>14.73021040135826</v>
      </c>
      <c r="DA27" s="70" t="s">
        <v>2913</v>
      </c>
    </row>
    <row r="28" spans="1:105" ht="12" customHeight="1" x14ac:dyDescent="0.3">
      <c r="A28" s="57" t="s">
        <v>2914</v>
      </c>
      <c r="B28" s="263">
        <f t="shared" ref="B28:W28" si="0">B29+B35+B46+B47</f>
        <v>4.2906900015869374</v>
      </c>
      <c r="C28" s="263">
        <f t="shared" si="0"/>
        <v>5.3330878750693085</v>
      </c>
      <c r="D28" s="263">
        <f t="shared" si="0"/>
        <v>5.1953179737911404</v>
      </c>
      <c r="E28" s="263">
        <f t="shared" si="0"/>
        <v>7.3284222421659164</v>
      </c>
      <c r="F28" s="263">
        <f t="shared" si="0"/>
        <v>14.205344998672459</v>
      </c>
      <c r="G28" s="263">
        <f t="shared" si="0"/>
        <v>13.996921123364434</v>
      </c>
      <c r="H28" s="263">
        <f t="shared" si="0"/>
        <v>14.134311095426307</v>
      </c>
      <c r="I28" s="263">
        <f t="shared" si="0"/>
        <v>14.820422961860068</v>
      </c>
      <c r="J28" s="263">
        <f t="shared" si="0"/>
        <v>14.171695022177834</v>
      </c>
      <c r="K28" s="263">
        <f t="shared" si="0"/>
        <v>14.532950162413838</v>
      </c>
      <c r="L28" s="263">
        <f t="shared" si="0"/>
        <v>20.808236172870984</v>
      </c>
      <c r="M28" s="263">
        <f t="shared" si="0"/>
        <v>22.610210496313137</v>
      </c>
      <c r="N28" s="263">
        <f t="shared" si="0"/>
        <v>25.031744148786235</v>
      </c>
      <c r="O28" s="263">
        <f t="shared" si="0"/>
        <v>25.407435533020241</v>
      </c>
      <c r="P28" s="263">
        <f t="shared" si="0"/>
        <v>24.97243610931659</v>
      </c>
      <c r="Q28" s="263">
        <f t="shared" si="0"/>
        <v>26.170433102823225</v>
      </c>
      <c r="R28" s="263">
        <f t="shared" si="0"/>
        <v>26.199898802299188</v>
      </c>
      <c r="S28" s="263">
        <f t="shared" si="0"/>
        <v>26.056276616915742</v>
      </c>
      <c r="T28" s="263">
        <f t="shared" si="0"/>
        <v>26.308864281513891</v>
      </c>
      <c r="U28" s="263">
        <f t="shared" si="0"/>
        <v>25.187659394894734</v>
      </c>
      <c r="V28" s="263">
        <f t="shared" si="0"/>
        <v>27.584992483117166</v>
      </c>
      <c r="W28" s="263">
        <f t="shared" si="0"/>
        <v>30.008935781876673</v>
      </c>
      <c r="DA28" s="70"/>
    </row>
    <row r="29" spans="1:105" ht="12" customHeight="1" x14ac:dyDescent="0.3">
      <c r="A29" s="60" t="s">
        <v>2915</v>
      </c>
      <c r="B29" s="331">
        <v>0</v>
      </c>
      <c r="C29" s="331">
        <v>0</v>
      </c>
      <c r="D29" s="331">
        <v>0</v>
      </c>
      <c r="E29" s="331">
        <v>0</v>
      </c>
      <c r="F29" s="331">
        <v>6.0685679855088361</v>
      </c>
      <c r="G29" s="331">
        <v>5.9742131962796403</v>
      </c>
      <c r="H29" s="331">
        <v>6.0519054812493636</v>
      </c>
      <c r="I29" s="331">
        <v>6.0016077149411569</v>
      </c>
      <c r="J29" s="331">
        <v>5.831733704561354</v>
      </c>
      <c r="K29" s="331">
        <v>6.0243834239615177</v>
      </c>
      <c r="L29" s="331">
        <v>8.2850034892684743</v>
      </c>
      <c r="M29" s="331">
        <v>9.0538018987830906</v>
      </c>
      <c r="N29" s="331">
        <v>11.155045168539649</v>
      </c>
      <c r="O29" s="331">
        <v>11.330713962190581</v>
      </c>
      <c r="P29" s="331">
        <v>10.71766611394378</v>
      </c>
      <c r="Q29" s="331">
        <v>10.9791052800141</v>
      </c>
      <c r="R29" s="331">
        <v>10.801487180778251</v>
      </c>
      <c r="S29" s="331">
        <v>11.28693297109198</v>
      </c>
      <c r="T29" s="331">
        <v>11.37713350009261</v>
      </c>
      <c r="U29" s="331">
        <v>10.9047109249966</v>
      </c>
      <c r="V29" s="331">
        <v>12.660717085635749</v>
      </c>
      <c r="W29" s="331">
        <v>13.654336368562451</v>
      </c>
      <c r="DA29" s="72" t="s">
        <v>2916</v>
      </c>
    </row>
    <row r="30" spans="1:105" ht="12" customHeight="1" x14ac:dyDescent="0.3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2917</v>
      </c>
    </row>
    <row r="31" spans="1:105" ht="12" customHeight="1" x14ac:dyDescent="0.3">
      <c r="A31" s="59" t="s">
        <v>33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2918</v>
      </c>
    </row>
    <row r="32" spans="1:105" ht="12" customHeight="1" x14ac:dyDescent="0.3">
      <c r="A32" s="59" t="s">
        <v>160</v>
      </c>
      <c r="B32" s="297">
        <v>0</v>
      </c>
      <c r="C32" s="297">
        <v>0</v>
      </c>
      <c r="D32" s="297">
        <v>0</v>
      </c>
      <c r="E32" s="297">
        <v>0</v>
      </c>
      <c r="F32" s="297">
        <v>0</v>
      </c>
      <c r="G32" s="297">
        <v>0</v>
      </c>
      <c r="H32" s="297">
        <v>0</v>
      </c>
      <c r="I32" s="297">
        <v>0</v>
      </c>
      <c r="J32" s="297">
        <v>0</v>
      </c>
      <c r="K32" s="297">
        <v>0</v>
      </c>
      <c r="L32" s="297">
        <v>0</v>
      </c>
      <c r="M32" s="297">
        <v>0</v>
      </c>
      <c r="N32" s="297">
        <v>0</v>
      </c>
      <c r="O32" s="297">
        <v>0</v>
      </c>
      <c r="P32" s="297">
        <v>0</v>
      </c>
      <c r="Q32" s="297">
        <v>0</v>
      </c>
      <c r="R32" s="297">
        <v>0</v>
      </c>
      <c r="S32" s="297">
        <v>0</v>
      </c>
      <c r="T32" s="297">
        <v>0</v>
      </c>
      <c r="U32" s="297">
        <v>3.5788338029232418E-2</v>
      </c>
      <c r="V32" s="297">
        <v>4.3463954349412157</v>
      </c>
      <c r="W32" s="297">
        <v>4.2165024301634997</v>
      </c>
      <c r="DA32" s="122" t="s">
        <v>2919</v>
      </c>
    </row>
    <row r="33" spans="1:105" ht="12" customHeight="1" x14ac:dyDescent="0.3">
      <c r="A33" s="59" t="s">
        <v>70</v>
      </c>
      <c r="B33" s="297">
        <v>0</v>
      </c>
      <c r="C33" s="297">
        <v>0</v>
      </c>
      <c r="D33" s="297">
        <v>0</v>
      </c>
      <c r="E33" s="297">
        <v>0</v>
      </c>
      <c r="F33" s="297">
        <v>0</v>
      </c>
      <c r="G33" s="297">
        <v>0</v>
      </c>
      <c r="H33" s="297">
        <v>0</v>
      </c>
      <c r="I33" s="297">
        <v>0</v>
      </c>
      <c r="J33" s="297">
        <v>0</v>
      </c>
      <c r="K33" s="297">
        <v>0</v>
      </c>
      <c r="L33" s="297">
        <v>0</v>
      </c>
      <c r="M33" s="297">
        <v>0</v>
      </c>
      <c r="N33" s="297">
        <v>0</v>
      </c>
      <c r="O33" s="297">
        <v>0</v>
      </c>
      <c r="P33" s="297">
        <v>0</v>
      </c>
      <c r="Q33" s="297">
        <v>0</v>
      </c>
      <c r="R33" s="297">
        <v>0</v>
      </c>
      <c r="S33" s="297">
        <v>0</v>
      </c>
      <c r="T33" s="297">
        <v>0</v>
      </c>
      <c r="U33" s="297">
        <v>0</v>
      </c>
      <c r="V33" s="297">
        <v>0</v>
      </c>
      <c r="W33" s="297">
        <v>0</v>
      </c>
      <c r="DA33" s="122" t="s">
        <v>2920</v>
      </c>
    </row>
    <row r="34" spans="1:105" ht="12" customHeight="1" x14ac:dyDescent="0.3">
      <c r="A34" s="59" t="s">
        <v>162</v>
      </c>
      <c r="B34" s="297">
        <v>0</v>
      </c>
      <c r="C34" s="297">
        <v>0</v>
      </c>
      <c r="D34" s="297">
        <v>0</v>
      </c>
      <c r="E34" s="297">
        <v>0</v>
      </c>
      <c r="F34" s="297">
        <v>6.0685679855088361</v>
      </c>
      <c r="G34" s="297">
        <v>5.9742131962796403</v>
      </c>
      <c r="H34" s="297">
        <v>6.0519054812493636</v>
      </c>
      <c r="I34" s="297">
        <v>6.0016077149411569</v>
      </c>
      <c r="J34" s="297">
        <v>5.831733704561354</v>
      </c>
      <c r="K34" s="297">
        <v>6.0243834239615177</v>
      </c>
      <c r="L34" s="297">
        <v>8.2850034892684743</v>
      </c>
      <c r="M34" s="297">
        <v>9.0538018987830906</v>
      </c>
      <c r="N34" s="297">
        <v>11.155045168539649</v>
      </c>
      <c r="O34" s="297">
        <v>11.330713962190581</v>
      </c>
      <c r="P34" s="297">
        <v>10.71766611394378</v>
      </c>
      <c r="Q34" s="297">
        <v>10.9791052800141</v>
      </c>
      <c r="R34" s="297">
        <v>10.801487180778251</v>
      </c>
      <c r="S34" s="297">
        <v>11.28693297109198</v>
      </c>
      <c r="T34" s="297">
        <v>11.37713350009261</v>
      </c>
      <c r="U34" s="297">
        <v>10.86892258696737</v>
      </c>
      <c r="V34" s="297">
        <v>8.3143216506945308</v>
      </c>
      <c r="W34" s="297">
        <v>9.4378339383989491</v>
      </c>
      <c r="DA34" s="122" t="s">
        <v>2921</v>
      </c>
    </row>
    <row r="35" spans="1:105" ht="12" customHeight="1" x14ac:dyDescent="0.3">
      <c r="A35" s="60" t="s">
        <v>2922</v>
      </c>
      <c r="B35" s="331">
        <v>3.306111019666738</v>
      </c>
      <c r="C35" s="331">
        <v>4.278072449651507</v>
      </c>
      <c r="D35" s="331">
        <v>4.2995501597637711</v>
      </c>
      <c r="E35" s="331">
        <v>6.408154795611444</v>
      </c>
      <c r="F35" s="331">
        <v>7.6155583630432746</v>
      </c>
      <c r="G35" s="331">
        <v>7.5093415891468052</v>
      </c>
      <c r="H35" s="331">
        <v>7.4921399734713452</v>
      </c>
      <c r="I35" s="331">
        <v>8.2455277278384997</v>
      </c>
      <c r="J35" s="331">
        <v>7.64621244999997</v>
      </c>
      <c r="K35" s="331">
        <v>7.9917072726520511</v>
      </c>
      <c r="L35" s="331">
        <v>11.94675434716282</v>
      </c>
      <c r="M35" s="331">
        <v>12.959778005321869</v>
      </c>
      <c r="N35" s="331">
        <v>13.26305882593633</v>
      </c>
      <c r="O35" s="331">
        <v>13.47764797142707</v>
      </c>
      <c r="P35" s="331">
        <v>13.65971081471538</v>
      </c>
      <c r="Q35" s="331">
        <v>14.58392403989812</v>
      </c>
      <c r="R35" s="331">
        <v>14.824783628718309</v>
      </c>
      <c r="S35" s="331">
        <v>14.168182244280811</v>
      </c>
      <c r="T35" s="331">
        <v>14.04218764887465</v>
      </c>
      <c r="U35" s="331">
        <v>13.40498980124377</v>
      </c>
      <c r="V35" s="331">
        <v>14.164720601028179</v>
      </c>
      <c r="W35" s="331">
        <v>15.09560707131779</v>
      </c>
      <c r="DA35" s="72" t="s">
        <v>2923</v>
      </c>
    </row>
    <row r="36" spans="1:105" ht="12" customHeight="1" x14ac:dyDescent="0.3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2924</v>
      </c>
    </row>
    <row r="37" spans="1:105" ht="12" customHeight="1" x14ac:dyDescent="0.3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2925</v>
      </c>
    </row>
    <row r="38" spans="1:105" ht="12" customHeight="1" x14ac:dyDescent="0.3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2926</v>
      </c>
    </row>
    <row r="39" spans="1:105" ht="12" customHeight="1" x14ac:dyDescent="0.3">
      <c r="A39" s="64" t="s">
        <v>160</v>
      </c>
      <c r="B39" s="231">
        <v>0</v>
      </c>
      <c r="C39" s="231">
        <v>0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0</v>
      </c>
      <c r="T39" s="231">
        <v>0</v>
      </c>
      <c r="U39" s="231">
        <v>2.346128981677513E-3</v>
      </c>
      <c r="V39" s="231">
        <v>0.42597382726997141</v>
      </c>
      <c r="W39" s="231">
        <v>0.41194379004501658</v>
      </c>
      <c r="DA39" s="73" t="s">
        <v>2927</v>
      </c>
    </row>
    <row r="40" spans="1:105" ht="12" customHeight="1" x14ac:dyDescent="0.3">
      <c r="A40" s="64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2928</v>
      </c>
    </row>
    <row r="41" spans="1:105" ht="12" customHeight="1" x14ac:dyDescent="0.3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2929</v>
      </c>
    </row>
    <row r="42" spans="1:105" ht="12" customHeight="1" x14ac:dyDescent="0.3">
      <c r="A42" s="64" t="s">
        <v>162</v>
      </c>
      <c r="B42" s="231">
        <v>0</v>
      </c>
      <c r="C42" s="231">
        <v>0</v>
      </c>
      <c r="D42" s="231">
        <v>0</v>
      </c>
      <c r="E42" s="231">
        <v>0</v>
      </c>
      <c r="F42" s="231">
        <v>0.3678976823758604</v>
      </c>
      <c r="G42" s="231">
        <v>0.36013168998761602</v>
      </c>
      <c r="H42" s="231">
        <v>0.37872625778159708</v>
      </c>
      <c r="I42" s="231">
        <v>0.26754757656656403</v>
      </c>
      <c r="J42" s="231">
        <v>0.29473317127703019</v>
      </c>
      <c r="K42" s="231">
        <v>0.30370520541543161</v>
      </c>
      <c r="L42" s="231">
        <v>0.33241680232711562</v>
      </c>
      <c r="M42" s="231">
        <v>0.37401387893387072</v>
      </c>
      <c r="N42" s="231">
        <v>0.87096783992313165</v>
      </c>
      <c r="O42" s="231">
        <v>0.88723130780833515</v>
      </c>
      <c r="P42" s="231">
        <v>0.65240232561909051</v>
      </c>
      <c r="Q42" s="231">
        <v>0.58317641069386272</v>
      </c>
      <c r="R42" s="231">
        <v>0.5199134289371633</v>
      </c>
      <c r="S42" s="231">
        <v>0.72590662909718562</v>
      </c>
      <c r="T42" s="231">
        <v>0.73827668750179842</v>
      </c>
      <c r="U42" s="231">
        <v>0.71251965542699436</v>
      </c>
      <c r="V42" s="231">
        <v>0.81485531349216489</v>
      </c>
      <c r="W42" s="231">
        <v>0.92205735601788585</v>
      </c>
      <c r="DA42" s="73" t="s">
        <v>2930</v>
      </c>
    </row>
    <row r="43" spans="1:105" ht="12" customHeight="1" x14ac:dyDescent="0.3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2931</v>
      </c>
    </row>
    <row r="44" spans="1:105" ht="12" customHeight="1" x14ac:dyDescent="0.3">
      <c r="A44" s="64" t="s">
        <v>73</v>
      </c>
      <c r="B44" s="231">
        <v>3.306111019666738</v>
      </c>
      <c r="C44" s="231">
        <v>4.278072449651507</v>
      </c>
      <c r="D44" s="231">
        <v>4.2995501597637711</v>
      </c>
      <c r="E44" s="231">
        <v>6.408154795611444</v>
      </c>
      <c r="F44" s="231">
        <v>7.2476606806674146</v>
      </c>
      <c r="G44" s="231">
        <v>7.1492098991591888</v>
      </c>
      <c r="H44" s="231">
        <v>7.1134137156897479</v>
      </c>
      <c r="I44" s="231">
        <v>7.9779801512719359</v>
      </c>
      <c r="J44" s="231">
        <v>7.3514792787229402</v>
      </c>
      <c r="K44" s="231">
        <v>7.6880020672366198</v>
      </c>
      <c r="L44" s="231">
        <v>11.614337544835699</v>
      </c>
      <c r="M44" s="231">
        <v>12.585764126387989</v>
      </c>
      <c r="N44" s="231">
        <v>12.3920909860132</v>
      </c>
      <c r="O44" s="231">
        <v>12.590416663618729</v>
      </c>
      <c r="P44" s="231">
        <v>13.007308489096291</v>
      </c>
      <c r="Q44" s="231">
        <v>14.000747629204261</v>
      </c>
      <c r="R44" s="231">
        <v>14.30487019978114</v>
      </c>
      <c r="S44" s="231">
        <v>13.44227561518362</v>
      </c>
      <c r="T44" s="231">
        <v>13.30391096137285</v>
      </c>
      <c r="U44" s="231">
        <v>12.690124016835091</v>
      </c>
      <c r="V44" s="231">
        <v>12.92389146026604</v>
      </c>
      <c r="W44" s="231">
        <v>13.7589187950095</v>
      </c>
      <c r="DA44" s="73" t="s">
        <v>2932</v>
      </c>
    </row>
    <row r="45" spans="1:105" ht="12" customHeight="1" x14ac:dyDescent="0.3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2.6871302453855858E-3</v>
      </c>
      <c r="DA45" s="73" t="s">
        <v>2933</v>
      </c>
    </row>
    <row r="46" spans="1:105" ht="12" customHeight="1" x14ac:dyDescent="0.3">
      <c r="A46" s="60" t="s">
        <v>2934</v>
      </c>
      <c r="B46" s="331">
        <v>0.98457898192019899</v>
      </c>
      <c r="C46" s="331">
        <v>1.0550154254178019</v>
      </c>
      <c r="D46" s="331">
        <v>0.8957678140273696</v>
      </c>
      <c r="E46" s="331">
        <v>0.92026744655447268</v>
      </c>
      <c r="F46" s="331">
        <v>0.52121865012034851</v>
      </c>
      <c r="G46" s="331">
        <v>0.5133663379379878</v>
      </c>
      <c r="H46" s="331">
        <v>0.59026564070559784</v>
      </c>
      <c r="I46" s="331">
        <v>0.57328751908041076</v>
      </c>
      <c r="J46" s="331">
        <v>0.69374886761651056</v>
      </c>
      <c r="K46" s="331">
        <v>0.51685946580026965</v>
      </c>
      <c r="L46" s="331">
        <v>0.5764783364396916</v>
      </c>
      <c r="M46" s="331">
        <v>0.59663059220817993</v>
      </c>
      <c r="N46" s="331">
        <v>0.61364015431025853</v>
      </c>
      <c r="O46" s="331">
        <v>0.59907359940258997</v>
      </c>
      <c r="P46" s="331">
        <v>0.59505918065743113</v>
      </c>
      <c r="Q46" s="331">
        <v>0.60740378291100783</v>
      </c>
      <c r="R46" s="331">
        <v>0.57362799280262633</v>
      </c>
      <c r="S46" s="331">
        <v>0.6011614015429485</v>
      </c>
      <c r="T46" s="331">
        <v>0.88954313254662987</v>
      </c>
      <c r="U46" s="331">
        <v>0.87795866865436156</v>
      </c>
      <c r="V46" s="331">
        <v>0.75955479645323731</v>
      </c>
      <c r="W46" s="331">
        <v>1.258992341996432</v>
      </c>
      <c r="DA46" s="72" t="s">
        <v>2935</v>
      </c>
    </row>
    <row r="47" spans="1:105" ht="12" customHeight="1" x14ac:dyDescent="0.3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2937</v>
      </c>
    </row>
    <row r="48" spans="1:105" ht="12" customHeight="1" x14ac:dyDescent="0.3">
      <c r="A48" s="132" t="s">
        <v>2938</v>
      </c>
      <c r="B48" s="318">
        <v>9.1112938986895298</v>
      </c>
      <c r="C48" s="318">
        <v>9.763112746816347</v>
      </c>
      <c r="D48" s="318">
        <v>8.2894353510092831</v>
      </c>
      <c r="E48" s="318">
        <v>8.516154950415098</v>
      </c>
      <c r="F48" s="318">
        <v>4.8233573882137097</v>
      </c>
      <c r="G48" s="318">
        <v>4.7506920912781432</v>
      </c>
      <c r="H48" s="318">
        <v>5.4623182390896083</v>
      </c>
      <c r="I48" s="318">
        <v>5.3052027015701242</v>
      </c>
      <c r="J48" s="318">
        <v>6.4199520209231933</v>
      </c>
      <c r="K48" s="318">
        <v>4.7830174965157006</v>
      </c>
      <c r="L48" s="318">
        <v>5.3347305254129092</v>
      </c>
      <c r="M48" s="318">
        <v>5.5212195002945013</v>
      </c>
      <c r="N48" s="318">
        <v>5.6786259879871359</v>
      </c>
      <c r="O48" s="318">
        <v>5.5438270888715717</v>
      </c>
      <c r="P48" s="318">
        <v>5.5066776578038708</v>
      </c>
      <c r="Q48" s="318">
        <v>5.6209146070584701</v>
      </c>
      <c r="R48" s="318">
        <v>5.3083534453955066</v>
      </c>
      <c r="S48" s="318">
        <v>5.5631476098784498</v>
      </c>
      <c r="T48" s="318">
        <v>8.231832148586518</v>
      </c>
      <c r="U48" s="318">
        <v>8.1246295197274669</v>
      </c>
      <c r="V48" s="318">
        <v>7.028920086378263</v>
      </c>
      <c r="W48" s="318">
        <v>11.650715132834989</v>
      </c>
      <c r="DA48" s="139" t="s">
        <v>2939</v>
      </c>
    </row>
    <row r="49" spans="1:105" ht="12" customHeight="1" x14ac:dyDescent="0.3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3">
      <c r="A50" s="32" t="s">
        <v>100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3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3">
      <c r="A52" s="35" t="s">
        <v>28</v>
      </c>
      <c r="B52" s="234">
        <f t="shared" ref="B52:W52" si="1">SUM(B$53:B$57,B$58,B$59,B$61:B$64,B$65)</f>
        <v>0.99999999999999989</v>
      </c>
      <c r="C52" s="234">
        <f t="shared" si="1"/>
        <v>0.99999999999999978</v>
      </c>
      <c r="D52" s="234">
        <f t="shared" si="1"/>
        <v>1.0000000000000002</v>
      </c>
      <c r="E52" s="234">
        <f t="shared" si="1"/>
        <v>1.0000000000000004</v>
      </c>
      <c r="F52" s="234">
        <f t="shared" si="1"/>
        <v>1</v>
      </c>
      <c r="G52" s="234">
        <f t="shared" si="1"/>
        <v>0.99999999999999967</v>
      </c>
      <c r="H52" s="234">
        <f t="shared" si="1"/>
        <v>0.99999999999999989</v>
      </c>
      <c r="I52" s="234">
        <f t="shared" si="1"/>
        <v>1</v>
      </c>
      <c r="J52" s="234">
        <f t="shared" si="1"/>
        <v>0.99999999999999989</v>
      </c>
      <c r="K52" s="234">
        <f t="shared" si="1"/>
        <v>0.99999999999999956</v>
      </c>
      <c r="L52" s="234">
        <f t="shared" si="1"/>
        <v>0.99999999999999978</v>
      </c>
      <c r="M52" s="234">
        <f t="shared" si="1"/>
        <v>1.0000000000000002</v>
      </c>
      <c r="N52" s="234">
        <f t="shared" si="1"/>
        <v>0.99999999999999989</v>
      </c>
      <c r="O52" s="234">
        <f t="shared" si="1"/>
        <v>0.99999999999999944</v>
      </c>
      <c r="P52" s="234">
        <f t="shared" si="1"/>
        <v>1.0000000000000007</v>
      </c>
      <c r="Q52" s="234">
        <f t="shared" si="1"/>
        <v>0.99999999999999978</v>
      </c>
      <c r="R52" s="234">
        <f t="shared" si="1"/>
        <v>1</v>
      </c>
      <c r="S52" s="234">
        <f t="shared" si="1"/>
        <v>1.0000000000000002</v>
      </c>
      <c r="T52" s="234">
        <f t="shared" si="1"/>
        <v>0.99999999999999978</v>
      </c>
      <c r="U52" s="234">
        <f t="shared" si="1"/>
        <v>0.99999999999999967</v>
      </c>
      <c r="V52" s="234">
        <f t="shared" si="1"/>
        <v>1.0000000000000002</v>
      </c>
      <c r="W52" s="234">
        <f t="shared" si="1"/>
        <v>1</v>
      </c>
      <c r="DA52" s="95"/>
    </row>
    <row r="53" spans="1:105" ht="12" customHeight="1" x14ac:dyDescent="0.3">
      <c r="A53" s="55" t="s">
        <v>92</v>
      </c>
      <c r="B53" s="301">
        <f t="shared" ref="B53:W53" si="2">IF(B$6=0,0,B$6/B$5)</f>
        <v>2.278133860936097E-2</v>
      </c>
      <c r="C53" s="301">
        <f t="shared" si="2"/>
        <v>2.0859514427643937E-2</v>
      </c>
      <c r="D53" s="301">
        <f t="shared" si="2"/>
        <v>1.9134700761860208E-2</v>
      </c>
      <c r="E53" s="301">
        <f t="shared" si="2"/>
        <v>1.5429080511685537E-2</v>
      </c>
      <c r="F53" s="301">
        <f t="shared" si="2"/>
        <v>8.7536275503975643E-3</v>
      </c>
      <c r="G53" s="301">
        <f t="shared" si="2"/>
        <v>8.7464697167361685E-3</v>
      </c>
      <c r="H53" s="301">
        <f t="shared" si="2"/>
        <v>9.7606878921188498E-3</v>
      </c>
      <c r="I53" s="301">
        <f t="shared" si="2"/>
        <v>8.8997410132048739E-3</v>
      </c>
      <c r="J53" s="301">
        <f t="shared" si="2"/>
        <v>1.0879468968055327E-2</v>
      </c>
      <c r="K53" s="301">
        <f t="shared" si="2"/>
        <v>8.3905523195616089E-3</v>
      </c>
      <c r="L53" s="301">
        <f t="shared" si="2"/>
        <v>6.6210132353655545E-3</v>
      </c>
      <c r="M53" s="301">
        <f t="shared" si="2"/>
        <v>6.360226245184954E-3</v>
      </c>
      <c r="N53" s="301">
        <f t="shared" si="2"/>
        <v>6.320741448507374E-3</v>
      </c>
      <c r="O53" s="301">
        <f t="shared" si="2"/>
        <v>6.1074481127803429E-3</v>
      </c>
      <c r="P53" s="301">
        <f t="shared" si="2"/>
        <v>6.0279279714427411E-3</v>
      </c>
      <c r="Q53" s="301">
        <f t="shared" si="2"/>
        <v>5.8123000343073446E-3</v>
      </c>
      <c r="R53" s="301">
        <f t="shared" si="2"/>
        <v>5.4617258143029443E-3</v>
      </c>
      <c r="S53" s="301">
        <f t="shared" si="2"/>
        <v>5.8861343020421971E-3</v>
      </c>
      <c r="T53" s="301">
        <f t="shared" si="2"/>
        <v>8.2200496148850995E-3</v>
      </c>
      <c r="U53" s="301">
        <f t="shared" si="2"/>
        <v>8.4405656696804696E-3</v>
      </c>
      <c r="V53" s="301">
        <f t="shared" si="2"/>
        <v>7.1287150674045324E-3</v>
      </c>
      <c r="W53" s="301">
        <f t="shared" si="2"/>
        <v>1.0134836202592723E-2</v>
      </c>
      <c r="DA53" s="67"/>
    </row>
    <row r="54" spans="1:105" ht="12" customHeight="1" x14ac:dyDescent="0.3">
      <c r="A54" s="202" t="s">
        <v>93</v>
      </c>
      <c r="B54" s="235">
        <f t="shared" ref="B54:W54" si="3">IF(B$7=0,0,B$7/B$5)</f>
        <v>2.4762324575392358E-2</v>
      </c>
      <c r="C54" s="235">
        <f t="shared" si="3"/>
        <v>2.2673385247439067E-2</v>
      </c>
      <c r="D54" s="235">
        <f t="shared" si="3"/>
        <v>2.0798587784630663E-2</v>
      </c>
      <c r="E54" s="235">
        <f t="shared" si="3"/>
        <v>1.6770739686614709E-2</v>
      </c>
      <c r="F54" s="235">
        <f t="shared" si="3"/>
        <v>9.5148125547799625E-3</v>
      </c>
      <c r="G54" s="235">
        <f t="shared" si="3"/>
        <v>9.5070323008001785E-3</v>
      </c>
      <c r="H54" s="235">
        <f t="shared" si="3"/>
        <v>1.0609443360998744E-2</v>
      </c>
      <c r="I54" s="235">
        <f t="shared" si="3"/>
        <v>9.6736315360922542E-3</v>
      </c>
      <c r="J54" s="235">
        <f t="shared" si="3"/>
        <v>1.1825509747886232E-2</v>
      </c>
      <c r="K54" s="235">
        <f t="shared" si="3"/>
        <v>9.1201655647408786E-3</v>
      </c>
      <c r="L54" s="235">
        <f t="shared" si="3"/>
        <v>7.1967535167016877E-3</v>
      </c>
      <c r="M54" s="235">
        <f t="shared" si="3"/>
        <v>6.9132893969401678E-3</v>
      </c>
      <c r="N54" s="235">
        <f t="shared" si="3"/>
        <v>6.8703711396819293E-3</v>
      </c>
      <c r="O54" s="235">
        <f t="shared" si="3"/>
        <v>6.6385305573699377E-3</v>
      </c>
      <c r="P54" s="235">
        <f t="shared" si="3"/>
        <v>6.552095621133419E-3</v>
      </c>
      <c r="Q54" s="235">
        <f t="shared" si="3"/>
        <v>6.3177174285949421E-3</v>
      </c>
      <c r="R54" s="235">
        <f t="shared" si="3"/>
        <v>5.9366584938075478E-3</v>
      </c>
      <c r="S54" s="235">
        <f t="shared" si="3"/>
        <v>6.3979720674371722E-3</v>
      </c>
      <c r="T54" s="235">
        <f t="shared" si="3"/>
        <v>8.934836537918588E-3</v>
      </c>
      <c r="U54" s="235">
        <f t="shared" si="3"/>
        <v>9.1745279018266013E-3</v>
      </c>
      <c r="V54" s="235">
        <f t="shared" si="3"/>
        <v>7.7486033341353623E-3</v>
      </c>
      <c r="W54" s="235">
        <f t="shared" si="3"/>
        <v>1.1016126307166006E-2</v>
      </c>
      <c r="DA54" s="174"/>
    </row>
    <row r="55" spans="1:105" ht="12" customHeight="1" x14ac:dyDescent="0.3">
      <c r="A55" s="202" t="s">
        <v>94</v>
      </c>
      <c r="B55" s="235">
        <f t="shared" ref="B55:W55" si="4">IF(B$8=0,0,B$8/B$5)</f>
        <v>6.1410564946973049E-2</v>
      </c>
      <c r="C55" s="235">
        <f t="shared" si="4"/>
        <v>5.6229995413648884E-2</v>
      </c>
      <c r="D55" s="235">
        <f t="shared" si="4"/>
        <v>5.1580497705884042E-2</v>
      </c>
      <c r="E55" s="235">
        <f t="shared" si="4"/>
        <v>4.1591434422804476E-2</v>
      </c>
      <c r="F55" s="235">
        <f t="shared" si="4"/>
        <v>2.3596735135854297E-2</v>
      </c>
      <c r="G55" s="235">
        <f t="shared" si="4"/>
        <v>2.3577440105984449E-2</v>
      </c>
      <c r="H55" s="235">
        <f t="shared" si="4"/>
        <v>2.6311419535276884E-2</v>
      </c>
      <c r="I55" s="235">
        <f t="shared" si="4"/>
        <v>2.3990606209508786E-2</v>
      </c>
      <c r="J55" s="235">
        <f t="shared" si="4"/>
        <v>2.9327264174757839E-2</v>
      </c>
      <c r="K55" s="235">
        <f t="shared" si="4"/>
        <v>2.2618010600557382E-2</v>
      </c>
      <c r="L55" s="235">
        <f t="shared" si="4"/>
        <v>1.7847948721420186E-2</v>
      </c>
      <c r="M55" s="235">
        <f t="shared" si="4"/>
        <v>1.7144957704411611E-2</v>
      </c>
      <c r="N55" s="235">
        <f t="shared" si="4"/>
        <v>1.7038520426411196E-2</v>
      </c>
      <c r="O55" s="235">
        <f t="shared" si="4"/>
        <v>1.6463555782277445E-2</v>
      </c>
      <c r="P55" s="235">
        <f t="shared" si="4"/>
        <v>1.6249197140410867E-2</v>
      </c>
      <c r="Q55" s="235">
        <f t="shared" si="4"/>
        <v>1.5667939222915456E-2</v>
      </c>
      <c r="R55" s="235">
        <f t="shared" si="4"/>
        <v>1.4722913064642714E-2</v>
      </c>
      <c r="S55" s="235">
        <f t="shared" si="4"/>
        <v>1.586697072724419E-2</v>
      </c>
      <c r="T55" s="235">
        <f t="shared" si="4"/>
        <v>2.21583946140381E-2</v>
      </c>
      <c r="U55" s="235">
        <f t="shared" si="4"/>
        <v>2.2752829196529961E-2</v>
      </c>
      <c r="V55" s="235">
        <f t="shared" si="4"/>
        <v>1.9216536268655691E-2</v>
      </c>
      <c r="W55" s="235">
        <f t="shared" si="4"/>
        <v>2.731999324177169E-2</v>
      </c>
      <c r="DA55" s="174"/>
    </row>
    <row r="56" spans="1:105" ht="12" customHeight="1" x14ac:dyDescent="0.3">
      <c r="A56" s="202" t="s">
        <v>95</v>
      </c>
      <c r="B56" s="235">
        <f t="shared" ref="B56:W56" si="5">IF(B$9=0,0,B$9/B$5)</f>
        <v>0.18819366677298185</v>
      </c>
      <c r="C56" s="235">
        <f t="shared" si="5"/>
        <v>0.17231772788053693</v>
      </c>
      <c r="D56" s="235">
        <f t="shared" si="5"/>
        <v>0.15806926716319303</v>
      </c>
      <c r="E56" s="235">
        <f t="shared" si="5"/>
        <v>0.12745762161827179</v>
      </c>
      <c r="F56" s="235">
        <f t="shared" si="5"/>
        <v>7.2312575416327712E-2</v>
      </c>
      <c r="G56" s="235">
        <f t="shared" si="5"/>
        <v>7.2253445486081369E-2</v>
      </c>
      <c r="H56" s="235">
        <f t="shared" si="5"/>
        <v>8.0631769543590429E-2</v>
      </c>
      <c r="I56" s="235">
        <f t="shared" si="5"/>
        <v>7.3519599674301106E-2</v>
      </c>
      <c r="J56" s="235">
        <f t="shared" si="5"/>
        <v>8.987387408393531E-2</v>
      </c>
      <c r="K56" s="235">
        <f t="shared" si="5"/>
        <v>6.9313258292030694E-2</v>
      </c>
      <c r="L56" s="235">
        <f t="shared" si="5"/>
        <v>5.4695326726932822E-2</v>
      </c>
      <c r="M56" s="235">
        <f t="shared" si="5"/>
        <v>5.2540999416745268E-2</v>
      </c>
      <c r="N56" s="235">
        <f t="shared" si="5"/>
        <v>5.2214820661582666E-2</v>
      </c>
      <c r="O56" s="235">
        <f t="shared" si="5"/>
        <v>5.0452832236011533E-2</v>
      </c>
      <c r="P56" s="235">
        <f t="shared" si="5"/>
        <v>4.9795926720613969E-2</v>
      </c>
      <c r="Q56" s="235">
        <f t="shared" si="5"/>
        <v>4.8014652457321547E-2</v>
      </c>
      <c r="R56" s="235">
        <f t="shared" si="5"/>
        <v>4.5118604552937348E-2</v>
      </c>
      <c r="S56" s="235">
        <f t="shared" si="5"/>
        <v>4.8624587712522517E-2</v>
      </c>
      <c r="T56" s="235">
        <f t="shared" si="5"/>
        <v>6.7904757688181258E-2</v>
      </c>
      <c r="U56" s="235">
        <f t="shared" si="5"/>
        <v>6.9726412053882122E-2</v>
      </c>
      <c r="V56" s="235">
        <f t="shared" si="5"/>
        <v>5.8889385339428744E-2</v>
      </c>
      <c r="W56" s="235">
        <f t="shared" si="5"/>
        <v>8.3722559934461607E-2</v>
      </c>
      <c r="DA56" s="174"/>
    </row>
    <row r="57" spans="1:105" ht="12" customHeight="1" x14ac:dyDescent="0.3">
      <c r="A57" s="56" t="s">
        <v>96</v>
      </c>
      <c r="B57" s="302">
        <f t="shared" ref="B57:W57" si="6">IF(B$10=0,0,B$10/B$5)</f>
        <v>4.1600705286659163E-2</v>
      </c>
      <c r="C57" s="302">
        <f t="shared" si="6"/>
        <v>3.8091287215697628E-2</v>
      </c>
      <c r="D57" s="302">
        <f t="shared" si="6"/>
        <v>3.494162747817952E-2</v>
      </c>
      <c r="E57" s="302">
        <f t="shared" si="6"/>
        <v>2.8174842673512723E-2</v>
      </c>
      <c r="F57" s="302">
        <f t="shared" si="6"/>
        <v>1.5944622455319381E-2</v>
      </c>
      <c r="G57" s="302">
        <f t="shared" si="6"/>
        <v>1.5929454940773642E-2</v>
      </c>
      <c r="H57" s="302">
        <f t="shared" si="6"/>
        <v>1.725676138526196E-2</v>
      </c>
      <c r="I57" s="302">
        <f t="shared" si="6"/>
        <v>1.5844112245074614E-2</v>
      </c>
      <c r="J57" s="302">
        <f t="shared" si="6"/>
        <v>1.8833110833233139E-2</v>
      </c>
      <c r="K57" s="302">
        <f t="shared" si="6"/>
        <v>1.528986509383562E-2</v>
      </c>
      <c r="L57" s="302">
        <f t="shared" si="6"/>
        <v>1.3034757975075466E-2</v>
      </c>
      <c r="M57" s="302">
        <f t="shared" si="6"/>
        <v>1.2865826367227102E-2</v>
      </c>
      <c r="N57" s="302">
        <f t="shared" si="6"/>
        <v>1.4695335713178631E-2</v>
      </c>
      <c r="O57" s="302">
        <f t="shared" si="6"/>
        <v>1.467899611978722E-2</v>
      </c>
      <c r="P57" s="302">
        <f t="shared" si="6"/>
        <v>1.3866409260555712E-2</v>
      </c>
      <c r="Q57" s="302">
        <f t="shared" si="6"/>
        <v>1.3402956763021506E-2</v>
      </c>
      <c r="R57" s="302">
        <f t="shared" si="6"/>
        <v>1.3017491822517296E-2</v>
      </c>
      <c r="S57" s="302">
        <f t="shared" si="6"/>
        <v>1.4181264039702678E-2</v>
      </c>
      <c r="T57" s="302">
        <f t="shared" si="6"/>
        <v>1.5805552570254816E-2</v>
      </c>
      <c r="U57" s="302">
        <f t="shared" si="6"/>
        <v>1.6098306518564608E-2</v>
      </c>
      <c r="V57" s="302">
        <f t="shared" si="6"/>
        <v>1.6049801012508379E-2</v>
      </c>
      <c r="W57" s="302">
        <f t="shared" si="6"/>
        <v>1.8285619401269916E-2</v>
      </c>
      <c r="DA57" s="68"/>
    </row>
    <row r="58" spans="1:105" ht="12" customHeight="1" x14ac:dyDescent="0.3">
      <c r="A58" s="203" t="s">
        <v>2900</v>
      </c>
      <c r="B58" s="303">
        <f t="shared" ref="B58:W58" si="7">IF(B$16=0,0,B$16/B$5)</f>
        <v>0.41053887428298452</v>
      </c>
      <c r="C58" s="303">
        <f t="shared" si="7"/>
        <v>0.45394338886428581</v>
      </c>
      <c r="D58" s="303">
        <f t="shared" si="7"/>
        <v>0.49289840910950516</v>
      </c>
      <c r="E58" s="303">
        <f t="shared" si="7"/>
        <v>0.57659006504328203</v>
      </c>
      <c r="F58" s="303">
        <f t="shared" si="7"/>
        <v>0.68640121439798707</v>
      </c>
      <c r="G58" s="303">
        <f t="shared" si="7"/>
        <v>0.68661841073234198</v>
      </c>
      <c r="H58" s="303">
        <f t="shared" si="7"/>
        <v>0.66488568109074742</v>
      </c>
      <c r="I58" s="303">
        <f t="shared" si="7"/>
        <v>0.68696010053941681</v>
      </c>
      <c r="J58" s="303">
        <f t="shared" si="7"/>
        <v>0.64351688477670965</v>
      </c>
      <c r="K58" s="303">
        <f t="shared" si="7"/>
        <v>0.69625097843457051</v>
      </c>
      <c r="L58" s="303">
        <f t="shared" si="7"/>
        <v>0.73637591178369288</v>
      </c>
      <c r="M58" s="303">
        <f t="shared" si="7"/>
        <v>0.74143448924350175</v>
      </c>
      <c r="N58" s="303">
        <f t="shared" si="7"/>
        <v>0.73317243158110534</v>
      </c>
      <c r="O58" s="303">
        <f t="shared" si="7"/>
        <v>0.7373978871362471</v>
      </c>
      <c r="P58" s="303">
        <f t="shared" si="7"/>
        <v>0.74260449675347784</v>
      </c>
      <c r="Q58" s="303">
        <f t="shared" si="7"/>
        <v>0.74895047627833733</v>
      </c>
      <c r="R58" s="303">
        <f t="shared" si="7"/>
        <v>0.75752347602901682</v>
      </c>
      <c r="S58" s="303">
        <f t="shared" si="7"/>
        <v>0.74449431971003088</v>
      </c>
      <c r="T58" s="303">
        <f t="shared" si="7"/>
        <v>0.69638655116443549</v>
      </c>
      <c r="U58" s="303">
        <f t="shared" si="7"/>
        <v>0.69162732803472349</v>
      </c>
      <c r="V58" s="303">
        <f t="shared" si="7"/>
        <v>0.71345787117642656</v>
      </c>
      <c r="W58" s="303">
        <f t="shared" si="7"/>
        <v>0.65215736587307171</v>
      </c>
      <c r="DA58" s="175"/>
    </row>
    <row r="59" spans="1:105" ht="12" customHeight="1" x14ac:dyDescent="0.3">
      <c r="A59" s="203" t="s">
        <v>2912</v>
      </c>
      <c r="B59" s="303">
        <f t="shared" ref="B59:W59" si="8">IF(B$27=0,0,B$27/B$5)</f>
        <v>0.11588767901283623</v>
      </c>
      <c r="C59" s="303">
        <f t="shared" si="8"/>
        <v>0.10611144295801479</v>
      </c>
      <c r="D59" s="303">
        <f t="shared" si="8"/>
        <v>9.733739083207156E-2</v>
      </c>
      <c r="E59" s="303">
        <f t="shared" si="8"/>
        <v>7.848706173335683E-2</v>
      </c>
      <c r="F59" s="303">
        <f t="shared" si="8"/>
        <v>4.4529322756370213E-2</v>
      </c>
      <c r="G59" s="303">
        <f t="shared" si="8"/>
        <v>4.4492911167744863E-2</v>
      </c>
      <c r="H59" s="303">
        <f t="shared" si="8"/>
        <v>4.9652194929474133E-2</v>
      </c>
      <c r="I59" s="303">
        <f t="shared" si="8"/>
        <v>4.5272595588911752E-2</v>
      </c>
      <c r="J59" s="303">
        <f t="shared" si="8"/>
        <v>5.5343385620107544E-2</v>
      </c>
      <c r="K59" s="303">
        <f t="shared" si="8"/>
        <v>4.2682374842987342E-2</v>
      </c>
      <c r="L59" s="303">
        <f t="shared" si="8"/>
        <v>3.3680806458163896E-2</v>
      </c>
      <c r="M59" s="303">
        <f t="shared" si="8"/>
        <v>3.2354194377679987E-2</v>
      </c>
      <c r="N59" s="303">
        <f t="shared" si="8"/>
        <v>3.2153336933711446E-2</v>
      </c>
      <c r="O59" s="303">
        <f t="shared" si="8"/>
        <v>3.1068323008491314E-2</v>
      </c>
      <c r="P59" s="303">
        <f t="shared" si="8"/>
        <v>3.0663807506904395E-2</v>
      </c>
      <c r="Q59" s="303">
        <f t="shared" si="8"/>
        <v>2.9566917565824337E-2</v>
      </c>
      <c r="R59" s="303">
        <f t="shared" si="8"/>
        <v>2.7783561751019318E-2</v>
      </c>
      <c r="S59" s="303">
        <f t="shared" si="8"/>
        <v>2.9942509275605971E-2</v>
      </c>
      <c r="T59" s="303">
        <f t="shared" si="8"/>
        <v>4.1815034997459005E-2</v>
      </c>
      <c r="U59" s="303">
        <f t="shared" si="8"/>
        <v>4.2936790580548487E-2</v>
      </c>
      <c r="V59" s="303">
        <f t="shared" si="8"/>
        <v>3.6263463603753494E-2</v>
      </c>
      <c r="W59" s="303">
        <f t="shared" si="8"/>
        <v>5.1555471117536923E-2</v>
      </c>
      <c r="DA59" s="175"/>
    </row>
    <row r="60" spans="1:105" ht="12" customHeight="1" x14ac:dyDescent="0.3">
      <c r="A60" s="203" t="s">
        <v>2914</v>
      </c>
      <c r="B60" s="303">
        <f t="shared" ref="B60:W60" si="9">IF(B$28=0,0,B$28/B$5)</f>
        <v>4.3164625864539501E-2</v>
      </c>
      <c r="C60" s="303">
        <f t="shared" si="9"/>
        <v>4.5845455160812197E-2</v>
      </c>
      <c r="D60" s="303">
        <f t="shared" si="9"/>
        <v>4.825146662108714E-2</v>
      </c>
      <c r="E60" s="303">
        <f t="shared" si="9"/>
        <v>5.3420584286499359E-2</v>
      </c>
      <c r="F60" s="303">
        <f t="shared" si="9"/>
        <v>0.10372705958019032</v>
      </c>
      <c r="G60" s="303">
        <f t="shared" si="9"/>
        <v>0.10368360478489508</v>
      </c>
      <c r="H60" s="303">
        <f t="shared" si="9"/>
        <v>0.10162012671745835</v>
      </c>
      <c r="I60" s="303">
        <f t="shared" si="9"/>
        <v>0.10003169869949062</v>
      </c>
      <c r="J60" s="303">
        <f t="shared" si="9"/>
        <v>9.6627194912539141E-2</v>
      </c>
      <c r="K60" s="303">
        <f t="shared" si="9"/>
        <v>0.10257558999727072</v>
      </c>
      <c r="L60" s="303">
        <f t="shared" si="9"/>
        <v>0.10390797876522448</v>
      </c>
      <c r="M60" s="303">
        <f t="shared" si="9"/>
        <v>0.10479578521659574</v>
      </c>
      <c r="N60" s="303">
        <f t="shared" si="9"/>
        <v>0.11210307628517456</v>
      </c>
      <c r="O60" s="303">
        <f t="shared" si="9"/>
        <v>0.1126192423358741</v>
      </c>
      <c r="P60" s="303">
        <f t="shared" si="9"/>
        <v>0.10998690187427425</v>
      </c>
      <c r="Q60" s="303">
        <f t="shared" si="9"/>
        <v>0.10888137741599033</v>
      </c>
      <c r="R60" s="303">
        <f t="shared" si="9"/>
        <v>0.10846043339107805</v>
      </c>
      <c r="S60" s="303">
        <f t="shared" si="9"/>
        <v>0.11092350876058918</v>
      </c>
      <c r="T60" s="303">
        <f t="shared" si="9"/>
        <v>0.10570163188406809</v>
      </c>
      <c r="U60" s="303">
        <f t="shared" si="9"/>
        <v>0.10528280756284261</v>
      </c>
      <c r="V60" s="303">
        <f t="shared" si="9"/>
        <v>0.11256339409605186</v>
      </c>
      <c r="W60" s="303">
        <f t="shared" si="9"/>
        <v>0.1050307347835238</v>
      </c>
      <c r="DA60" s="175"/>
    </row>
    <row r="61" spans="1:105" ht="12" customHeight="1" x14ac:dyDescent="0.3">
      <c r="A61" s="62" t="s">
        <v>2915</v>
      </c>
      <c r="B61" s="304">
        <f t="shared" ref="B61:W61" si="10">IF(B$29=0,0,B$29/B$5)</f>
        <v>0</v>
      </c>
      <c r="C61" s="304">
        <f t="shared" si="10"/>
        <v>0</v>
      </c>
      <c r="D61" s="304">
        <f t="shared" si="10"/>
        <v>0</v>
      </c>
      <c r="E61" s="304">
        <f t="shared" si="10"/>
        <v>0</v>
      </c>
      <c r="F61" s="304">
        <f t="shared" si="10"/>
        <v>4.4312525535855504E-2</v>
      </c>
      <c r="G61" s="304">
        <f t="shared" si="10"/>
        <v>4.4254586739778057E-2</v>
      </c>
      <c r="H61" s="304">
        <f t="shared" si="10"/>
        <v>4.3510815471271613E-2</v>
      </c>
      <c r="I61" s="304">
        <f t="shared" si="10"/>
        <v>4.0508359052809639E-2</v>
      </c>
      <c r="J61" s="304">
        <f t="shared" si="10"/>
        <v>3.9762644374354977E-2</v>
      </c>
      <c r="K61" s="304">
        <f t="shared" si="10"/>
        <v>4.2520938775447638E-2</v>
      </c>
      <c r="L61" s="304">
        <f t="shared" si="10"/>
        <v>4.137198172304006E-2</v>
      </c>
      <c r="M61" s="304">
        <f t="shared" si="10"/>
        <v>4.1963354535473812E-2</v>
      </c>
      <c r="N61" s="304">
        <f t="shared" si="10"/>
        <v>4.9957161277313727E-2</v>
      </c>
      <c r="O61" s="304">
        <f t="shared" si="10"/>
        <v>5.0223739420218676E-2</v>
      </c>
      <c r="P61" s="304">
        <f t="shared" si="10"/>
        <v>4.7204160861013748E-2</v>
      </c>
      <c r="Q61" s="304">
        <f t="shared" si="10"/>
        <v>4.5678269862264809E-2</v>
      </c>
      <c r="R61" s="304">
        <f t="shared" si="10"/>
        <v>4.4715210151597011E-2</v>
      </c>
      <c r="S61" s="304">
        <f t="shared" si="10"/>
        <v>4.804931367232701E-2</v>
      </c>
      <c r="T61" s="304">
        <f t="shared" si="10"/>
        <v>4.5710128884875148E-2</v>
      </c>
      <c r="U61" s="304">
        <f t="shared" si="10"/>
        <v>4.5580995194716173E-2</v>
      </c>
      <c r="V61" s="304">
        <f t="shared" si="10"/>
        <v>5.1663355997695407E-2</v>
      </c>
      <c r="W61" s="304">
        <f t="shared" si="10"/>
        <v>4.7789931378960086E-2</v>
      </c>
      <c r="DA61" s="72"/>
    </row>
    <row r="62" spans="1:105" ht="12" customHeight="1" x14ac:dyDescent="0.3">
      <c r="A62" s="62" t="s">
        <v>2922</v>
      </c>
      <c r="B62" s="304">
        <f t="shared" ref="B62:W62" si="11">IF(B$35=0,0,B$35/B$5)</f>
        <v>3.3259696034382551E-2</v>
      </c>
      <c r="C62" s="304">
        <f t="shared" si="11"/>
        <v>3.6776101061836576E-2</v>
      </c>
      <c r="D62" s="304">
        <f t="shared" si="11"/>
        <v>3.9932031507234879E-2</v>
      </c>
      <c r="E62" s="304">
        <f t="shared" si="11"/>
        <v>4.6712288411853473E-2</v>
      </c>
      <c r="F62" s="304">
        <f t="shared" si="11"/>
        <v>5.5608609022422838E-2</v>
      </c>
      <c r="G62" s="304">
        <f t="shared" si="11"/>
        <v>5.5626205124796949E-2</v>
      </c>
      <c r="H62" s="304">
        <f t="shared" si="11"/>
        <v>5.3865533901787221E-2</v>
      </c>
      <c r="I62" s="304">
        <f t="shared" si="11"/>
        <v>5.5653887032244068E-2</v>
      </c>
      <c r="J62" s="304">
        <f t="shared" si="11"/>
        <v>5.2134346639029674E-2</v>
      </c>
      <c r="K62" s="304">
        <f t="shared" si="11"/>
        <v>5.6406584995926733E-2</v>
      </c>
      <c r="L62" s="304">
        <f t="shared" si="11"/>
        <v>5.9657295635503753E-2</v>
      </c>
      <c r="M62" s="304">
        <f t="shared" si="11"/>
        <v>6.0067114922345878E-2</v>
      </c>
      <c r="N62" s="304">
        <f t="shared" si="11"/>
        <v>5.9397766551988071E-2</v>
      </c>
      <c r="O62" s="304">
        <f t="shared" si="11"/>
        <v>5.9740090692707457E-2</v>
      </c>
      <c r="P62" s="304">
        <f t="shared" si="11"/>
        <v>6.0161902764807131E-2</v>
      </c>
      <c r="Q62" s="304">
        <f t="shared" si="11"/>
        <v>6.0676020582287556E-2</v>
      </c>
      <c r="R62" s="304">
        <f t="shared" si="11"/>
        <v>6.1370559841958022E-2</v>
      </c>
      <c r="S62" s="304">
        <f t="shared" si="11"/>
        <v>6.0315006261287288E-2</v>
      </c>
      <c r="T62" s="304">
        <f t="shared" si="11"/>
        <v>5.64175683840255E-2</v>
      </c>
      <c r="U62" s="304">
        <f t="shared" si="11"/>
        <v>5.6032001207395793E-2</v>
      </c>
      <c r="V62" s="304">
        <f t="shared" si="11"/>
        <v>5.7800596764702311E-2</v>
      </c>
      <c r="W62" s="304">
        <f t="shared" si="11"/>
        <v>5.2834352881697307E-2</v>
      </c>
      <c r="DA62" s="72"/>
    </row>
    <row r="63" spans="1:105" ht="12" customHeight="1" x14ac:dyDescent="0.3">
      <c r="A63" s="62" t="s">
        <v>2934</v>
      </c>
      <c r="B63" s="304">
        <f t="shared" ref="B63:W63" si="12">IF(B$46=0,0,B$46/B$5)</f>
        <v>9.9049298301569413E-3</v>
      </c>
      <c r="C63" s="304">
        <f t="shared" si="12"/>
        <v>9.0693540989756263E-3</v>
      </c>
      <c r="D63" s="304">
        <f t="shared" si="12"/>
        <v>8.3194351138522662E-3</v>
      </c>
      <c r="E63" s="304">
        <f t="shared" si="12"/>
        <v>6.708295874645883E-3</v>
      </c>
      <c r="F63" s="304">
        <f t="shared" si="12"/>
        <v>3.8059250219119834E-3</v>
      </c>
      <c r="G63" s="304">
        <f t="shared" si="12"/>
        <v>3.8028129203200728E-3</v>
      </c>
      <c r="H63" s="304">
        <f t="shared" si="12"/>
        <v>4.2437773443994966E-3</v>
      </c>
      <c r="I63" s="304">
        <f t="shared" si="12"/>
        <v>3.8694526144369013E-3</v>
      </c>
      <c r="J63" s="304">
        <f t="shared" si="12"/>
        <v>4.730203899154491E-3</v>
      </c>
      <c r="K63" s="304">
        <f t="shared" si="12"/>
        <v>3.6480662258963521E-3</v>
      </c>
      <c r="L63" s="304">
        <f t="shared" si="12"/>
        <v>2.8787014066806752E-3</v>
      </c>
      <c r="M63" s="304">
        <f t="shared" si="12"/>
        <v>2.7653157587760667E-3</v>
      </c>
      <c r="N63" s="304">
        <f t="shared" si="12"/>
        <v>2.7481484558727724E-3</v>
      </c>
      <c r="O63" s="304">
        <f t="shared" si="12"/>
        <v>2.655412222947975E-3</v>
      </c>
      <c r="P63" s="304">
        <f t="shared" si="12"/>
        <v>2.6208382484533672E-3</v>
      </c>
      <c r="Q63" s="304">
        <f t="shared" si="12"/>
        <v>2.5270869714379761E-3</v>
      </c>
      <c r="R63" s="304">
        <f t="shared" si="12"/>
        <v>2.3746633975230184E-3</v>
      </c>
      <c r="S63" s="304">
        <f t="shared" si="12"/>
        <v>2.5591888269748692E-3</v>
      </c>
      <c r="T63" s="304">
        <f t="shared" si="12"/>
        <v>3.5739346151674365E-3</v>
      </c>
      <c r="U63" s="304">
        <f t="shared" si="12"/>
        <v>3.66981116073064E-3</v>
      </c>
      <c r="V63" s="304">
        <f t="shared" si="12"/>
        <v>3.0994413336541439E-3</v>
      </c>
      <c r="W63" s="304">
        <f t="shared" si="12"/>
        <v>4.4064505228664022E-3</v>
      </c>
      <c r="DA63" s="72"/>
    </row>
    <row r="64" spans="1:105" ht="12" customHeight="1" x14ac:dyDescent="0.3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3">
      <c r="A65" s="41" t="s">
        <v>2938</v>
      </c>
      <c r="B65" s="237">
        <f t="shared" ref="B65:W65" si="14">IF(B$48=0,0,B$48/B$5)</f>
        <v>9.1660220648272422E-2</v>
      </c>
      <c r="C65" s="237">
        <f t="shared" si="14"/>
        <v>8.3927802831920514E-2</v>
      </c>
      <c r="D65" s="237">
        <f t="shared" si="14"/>
        <v>7.6988052543588911E-2</v>
      </c>
      <c r="E65" s="237">
        <f t="shared" si="14"/>
        <v>6.2078570023973059E-2</v>
      </c>
      <c r="F65" s="237">
        <f t="shared" si="14"/>
        <v>3.5220030152773529E-2</v>
      </c>
      <c r="G65" s="237">
        <f t="shared" si="14"/>
        <v>3.5191230764641986E-2</v>
      </c>
      <c r="H65" s="237">
        <f t="shared" si="14"/>
        <v>3.9271915545072984E-2</v>
      </c>
      <c r="I65" s="237">
        <f t="shared" si="14"/>
        <v>3.5807914493999109E-2</v>
      </c>
      <c r="J65" s="237">
        <f t="shared" si="14"/>
        <v>4.3773306882775691E-2</v>
      </c>
      <c r="K65" s="237">
        <f t="shared" si="14"/>
        <v>3.3759204854444877E-2</v>
      </c>
      <c r="L65" s="237">
        <f t="shared" si="14"/>
        <v>2.6639502817422982E-2</v>
      </c>
      <c r="M65" s="237">
        <f t="shared" si="14"/>
        <v>2.559023203171374E-2</v>
      </c>
      <c r="N65" s="237">
        <f t="shared" si="14"/>
        <v>2.5431365810646651E-2</v>
      </c>
      <c r="O65" s="237">
        <f t="shared" si="14"/>
        <v>2.457318471116058E-2</v>
      </c>
      <c r="P65" s="237">
        <f t="shared" si="14"/>
        <v>2.4253237151187473E-2</v>
      </c>
      <c r="Q65" s="237">
        <f t="shared" si="14"/>
        <v>2.3385662833687048E-2</v>
      </c>
      <c r="R65" s="237">
        <f t="shared" si="14"/>
        <v>2.1975135080678023E-2</v>
      </c>
      <c r="S65" s="237">
        <f t="shared" si="14"/>
        <v>2.3682733404825459E-2</v>
      </c>
      <c r="T65" s="237">
        <f t="shared" si="14"/>
        <v>3.3073190928759474E-2</v>
      </c>
      <c r="U65" s="237">
        <f t="shared" si="14"/>
        <v>3.3960432481401362E-2</v>
      </c>
      <c r="V65" s="237">
        <f t="shared" si="14"/>
        <v>2.868223010163547E-2</v>
      </c>
      <c r="W65" s="237">
        <f t="shared" si="14"/>
        <v>4.0777293138605709E-2</v>
      </c>
      <c r="DA65" s="97"/>
    </row>
    <row r="66" spans="1:105" ht="12" customHeight="1" x14ac:dyDescent="0.3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3">
      <c r="A67" s="32" t="s">
        <v>54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3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3">
      <c r="A69" s="35" t="s">
        <v>28</v>
      </c>
      <c r="B69" s="324">
        <f t="shared" ref="B69:W69" si="15">SUM(B$70:B$78)</f>
        <v>155.71994249328162</v>
      </c>
      <c r="C69" s="324">
        <f t="shared" si="15"/>
        <v>149.36469369023803</v>
      </c>
      <c r="D69" s="324">
        <f t="shared" si="15"/>
        <v>157.39943783723888</v>
      </c>
      <c r="E69" s="324">
        <f t="shared" si="15"/>
        <v>173.26695378119362</v>
      </c>
      <c r="F69" s="324">
        <f t="shared" si="15"/>
        <v>189.65978100374758</v>
      </c>
      <c r="G69" s="324">
        <f t="shared" si="15"/>
        <v>184.05304269981889</v>
      </c>
      <c r="H69" s="324">
        <f t="shared" si="15"/>
        <v>169.82600109922583</v>
      </c>
      <c r="I69" s="324">
        <f t="shared" si="15"/>
        <v>174.80696134967084</v>
      </c>
      <c r="J69" s="324">
        <f t="shared" si="15"/>
        <v>191.41379190462482</v>
      </c>
      <c r="K69" s="324">
        <f t="shared" si="15"/>
        <v>214.43137637246664</v>
      </c>
      <c r="L69" s="324">
        <f t="shared" si="15"/>
        <v>218.63781843627635</v>
      </c>
      <c r="M69" s="324">
        <f t="shared" si="15"/>
        <v>224.95346932596374</v>
      </c>
      <c r="N69" s="324">
        <f t="shared" si="15"/>
        <v>243.72357443584229</v>
      </c>
      <c r="O69" s="324">
        <f t="shared" si="15"/>
        <v>254.45298575628081</v>
      </c>
      <c r="P69" s="324">
        <f t="shared" si="15"/>
        <v>245.03830676914359</v>
      </c>
      <c r="Q69" s="324">
        <f t="shared" si="15"/>
        <v>242.40479735048896</v>
      </c>
      <c r="R69" s="324">
        <f t="shared" si="15"/>
        <v>254.09199055431409</v>
      </c>
      <c r="S69" s="324">
        <f t="shared" si="15"/>
        <v>249.53256376627644</v>
      </c>
      <c r="T69" s="324">
        <f t="shared" si="15"/>
        <v>249.1506964902679</v>
      </c>
      <c r="U69" s="324">
        <f t="shared" si="15"/>
        <v>238.33551895150293</v>
      </c>
      <c r="V69" s="324">
        <f t="shared" si="15"/>
        <v>241.5549398022693</v>
      </c>
      <c r="W69" s="324">
        <f t="shared" si="15"/>
        <v>213.08249425425717</v>
      </c>
      <c r="DA69" s="95"/>
    </row>
    <row r="70" spans="1:105" ht="12" customHeight="1" x14ac:dyDescent="0.3">
      <c r="A70" s="55" t="s">
        <v>92</v>
      </c>
      <c r="B70" s="336">
        <f>IF(B$6=0,0,B$6/WWP!B$5*1000)</f>
        <v>3.5475087381696655</v>
      </c>
      <c r="C70" s="336">
        <f>IF(C$6=0,0,C$6/WWP!C$5*1000)</f>
        <v>3.1156749830121382</v>
      </c>
      <c r="D70" s="336">
        <f>IF(D$6=0,0,D$6/WWP!D$5*1000)</f>
        <v>3.0117911431005822</v>
      </c>
      <c r="E70" s="336">
        <f>IF(E$6=0,0,E$6/WWP!E$5*1000)</f>
        <v>2.6733497799045316</v>
      </c>
      <c r="F70" s="336">
        <f>IF(F$6=0,0,F$6/WWP!F$5*1000)</f>
        <v>1.6602110841967732</v>
      </c>
      <c r="G70" s="336">
        <f>IF(G$6=0,0,G$6/WWP!G$5*1000)</f>
        <v>1.6098143642471152</v>
      </c>
      <c r="H70" s="336">
        <f>IF(H$6=0,0,H$6/WWP!H$5*1000)</f>
        <v>1.6576185926961762</v>
      </c>
      <c r="I70" s="336">
        <f>IF(I$6=0,0,I$6/WWP!I$5*1000)</f>
        <v>1.5557366833173851</v>
      </c>
      <c r="J70" s="336">
        <f>IF(J$6=0,0,J$6/WWP!J$5*1000)</f>
        <v>2.082480409084166</v>
      </c>
      <c r="K70" s="336">
        <f>IF(K$6=0,0,K$6/WWP!K$5*1000)</f>
        <v>1.7991976824087887</v>
      </c>
      <c r="L70" s="336">
        <f>IF(L$6=0,0,L$6/WWP!L$5*1000)</f>
        <v>1.447603889618037</v>
      </c>
      <c r="M70" s="336">
        <f>IF(M$6=0,0,M$6/WWP!M$5*1000)</f>
        <v>1.4307549595524023</v>
      </c>
      <c r="N70" s="336">
        <f>IF(N$6=0,0,N$6/WWP!N$5*1000)</f>
        <v>1.540513698915001</v>
      </c>
      <c r="O70" s="336">
        <f>IF(O$6=0,0,O$6/WWP!O$5*1000)</f>
        <v>1.5540584076485213</v>
      </c>
      <c r="P70" s="336">
        <f>IF(P$6=0,0,P$6/WWP!P$5*1000)</f>
        <v>1.4770732634486872</v>
      </c>
      <c r="Q70" s="336">
        <f>IF(Q$6=0,0,Q$6/WWP!Q$5*1000)</f>
        <v>1.4089294119565123</v>
      </c>
      <c r="R70" s="336">
        <f>IF(R$6=0,0,R$6/WWP!R$5*1000)</f>
        <v>1.3877807840181176</v>
      </c>
      <c r="S70" s="336">
        <f>IF(S$6=0,0,S$6/WWP!S$5*1000)</f>
        <v>1.4687821830612111</v>
      </c>
      <c r="T70" s="336">
        <f>IF(T$6=0,0,T$6/WWP!T$5*1000)</f>
        <v>2.0480310867331815</v>
      </c>
      <c r="U70" s="336">
        <f>IF(U$6=0,0,U$6/WWP!U$5*1000)</f>
        <v>2.0116865991275352</v>
      </c>
      <c r="V70" s="336">
        <f>IF(V$6=0,0,V$6/WWP!V$5*1000)</f>
        <v>1.7219763389744318</v>
      </c>
      <c r="W70" s="336">
        <f>IF(W$6=0,0,W$6/WWP!W$5*1000)</f>
        <v>2.1595561769068015</v>
      </c>
      <c r="DA70" s="67"/>
    </row>
    <row r="71" spans="1:105" ht="12" customHeight="1" x14ac:dyDescent="0.3">
      <c r="A71" s="202" t="s">
        <v>93</v>
      </c>
      <c r="B71" s="337">
        <f>IF(B$7=0,0,B$7/WWP!B$5*1000)</f>
        <v>3.8559877588800715</v>
      </c>
      <c r="C71" s="337">
        <f>IF(C$7=0,0,C$7/WWP!C$5*1000)</f>
        <v>3.3866032424044987</v>
      </c>
      <c r="D71" s="337">
        <f>IF(D$7=0,0,D$7/WWP!D$5*1000)</f>
        <v>3.2736860251093294</v>
      </c>
      <c r="E71" s="337">
        <f>IF(E$7=0,0,E$7/WWP!E$5*1000)</f>
        <v>2.9058149781570992</v>
      </c>
      <c r="F71" s="337">
        <f>IF(F$7=0,0,F$7/WWP!F$5*1000)</f>
        <v>1.8045772654312757</v>
      </c>
      <c r="G71" s="337">
        <f>IF(G$7=0,0,G$7/WWP!G$5*1000)</f>
        <v>1.7497982220077333</v>
      </c>
      <c r="H71" s="337">
        <f>IF(H$7=0,0,H$7/WWP!H$5*1000)</f>
        <v>1.8017593398871472</v>
      </c>
      <c r="I71" s="337">
        <f>IF(I$7=0,0,I$7/WWP!I$5*1000)</f>
        <v>1.6910181340406358</v>
      </c>
      <c r="J71" s="337">
        <f>IF(J$7=0,0,J$7/WWP!J$5*1000)</f>
        <v>2.2635656620480074</v>
      </c>
      <c r="K71" s="337">
        <f>IF(K$7=0,0,K$7/WWP!K$5*1000)</f>
        <v>1.9556496547921614</v>
      </c>
      <c r="L71" s="337">
        <f>IF(L$7=0,0,L$7/WWP!L$5*1000)</f>
        <v>1.5734824887152572</v>
      </c>
      <c r="M71" s="337">
        <f>IF(M$7=0,0,M$7/WWP!M$5*1000)</f>
        <v>1.5551684342960899</v>
      </c>
      <c r="N71" s="337">
        <f>IF(N$7=0,0,N$7/WWP!N$5*1000)</f>
        <v>1.674471411864132</v>
      </c>
      <c r="O71" s="337">
        <f>IF(O$7=0,0,O$7/WWP!O$5*1000)</f>
        <v>1.6891939213570883</v>
      </c>
      <c r="P71" s="337">
        <f>IF(P$7=0,0,P$7/WWP!P$5*1000)</f>
        <v>1.6055144167920523</v>
      </c>
      <c r="Q71" s="337">
        <f>IF(Q$7=0,0,Q$7/WWP!Q$5*1000)</f>
        <v>1.5314450129962094</v>
      </c>
      <c r="R71" s="337">
        <f>IF(R$7=0,0,R$7/WWP!R$5*1000)</f>
        <v>1.508457373932736</v>
      </c>
      <c r="S71" s="337">
        <f>IF(S$7=0,0,S$7/WWP!S$5*1000)</f>
        <v>1.5965023728926209</v>
      </c>
      <c r="T71" s="337">
        <f>IF(T$7=0,0,T$7/WWP!T$5*1000)</f>
        <v>2.2261207464491108</v>
      </c>
      <c r="U71" s="337">
        <f>IF(U$7=0,0,U$7/WWP!U$5*1000)</f>
        <v>2.1866158686168871</v>
      </c>
      <c r="V71" s="337">
        <f>IF(V$7=0,0,V$7/WWP!V$5*1000)</f>
        <v>1.8717134119287309</v>
      </c>
      <c r="W71" s="337">
        <f>IF(W$7=0,0,W$7/WWP!W$5*1000)</f>
        <v>2.3473436705508712</v>
      </c>
      <c r="DA71" s="174"/>
    </row>
    <row r="72" spans="1:105" ht="12" customHeight="1" x14ac:dyDescent="0.3">
      <c r="A72" s="202" t="s">
        <v>94</v>
      </c>
      <c r="B72" s="337">
        <f>IF(B$8=0,0,B$8/WWP!B$5*1000)</f>
        <v>9.5628496420225773</v>
      </c>
      <c r="C72" s="337">
        <f>IF(C$8=0,0,C$8/WWP!C$5*1000)</f>
        <v>8.398776041163158</v>
      </c>
      <c r="D72" s="337">
        <f>IF(D$8=0,0,D$8/WWP!D$5*1000)</f>
        <v>8.1187413422711359</v>
      </c>
      <c r="E72" s="337">
        <f>IF(E$8=0,0,E$8/WWP!E$5*1000)</f>
        <v>7.2064211458296059</v>
      </c>
      <c r="F72" s="337">
        <f>IF(F$8=0,0,F$8/WWP!F$5*1000)</f>
        <v>4.4753516182695616</v>
      </c>
      <c r="G72" s="337">
        <f>IF(G$8=0,0,G$8/WWP!G$5*1000)</f>
        <v>4.3394995905791793</v>
      </c>
      <c r="H72" s="337">
        <f>IF(H$8=0,0,H$8/WWP!H$5*1000)</f>
        <v>4.4683631629201255</v>
      </c>
      <c r="I72" s="337">
        <f>IF(I$8=0,0,I$8/WWP!I$5*1000)</f>
        <v>4.1937249724207764</v>
      </c>
      <c r="J72" s="337">
        <f>IF(J$8=0,0,J$8/WWP!J$5*1000)</f>
        <v>5.6136428418790567</v>
      </c>
      <c r="K72" s="337">
        <f>IF(K$8=0,0,K$8/WWP!K$5*1000)</f>
        <v>4.8500111438845614</v>
      </c>
      <c r="L72" s="337">
        <f>IF(L$8=0,0,L$8/WWP!L$5*1000)</f>
        <v>3.9022365720138379</v>
      </c>
      <c r="M72" s="337">
        <f>IF(M$8=0,0,M$8/WWP!M$5*1000)</f>
        <v>3.8568177170543012</v>
      </c>
      <c r="N72" s="337">
        <f>IF(N$8=0,0,N$8/WWP!N$5*1000)</f>
        <v>4.1526891014230491</v>
      </c>
      <c r="O72" s="337">
        <f>IF(O$8=0,0,O$8/WWP!O$5*1000)</f>
        <v>4.1892009249655793</v>
      </c>
      <c r="P72" s="337">
        <f>IF(P$8=0,0,P$8/WWP!P$5*1000)</f>
        <v>3.9816757536442871</v>
      </c>
      <c r="Q72" s="337">
        <f>IF(Q$8=0,0,Q$8/WWP!Q$5*1000)</f>
        <v>3.7979836322305984</v>
      </c>
      <c r="R72" s="337">
        <f>IF(R$8=0,0,R$8/WWP!R$5*1000)</f>
        <v>3.7409742873531844</v>
      </c>
      <c r="S72" s="337">
        <f>IF(S$8=0,0,S$8/WWP!S$5*1000)</f>
        <v>3.9593258847737012</v>
      </c>
      <c r="T72" s="337">
        <f>IF(T$8=0,0,T$8/WWP!T$5*1000)</f>
        <v>5.5207794511937944</v>
      </c>
      <c r="U72" s="337">
        <f>IF(U$8=0,0,U$8/WWP!U$5*1000)</f>
        <v>5.422807354169878</v>
      </c>
      <c r="V72" s="337">
        <f>IF(V$8=0,0,V$8/WWP!V$5*1000)</f>
        <v>4.6418492615832507</v>
      </c>
      <c r="W72" s="337">
        <f>IF(W$8=0,0,W$8/WWP!W$5*1000)</f>
        <v>5.8214123029661602</v>
      </c>
      <c r="DA72" s="174"/>
    </row>
    <row r="73" spans="1:105" ht="12" customHeight="1" x14ac:dyDescent="0.3">
      <c r="A73" s="202" t="s">
        <v>95</v>
      </c>
      <c r="B73" s="337">
        <f>IF(B$9=0,0,B$9/WWP!B$5*1000)</f>
        <v>29.305506967488537</v>
      </c>
      <c r="C73" s="337">
        <f>IF(C$9=0,0,C$9/WWP!C$5*1000)</f>
        <v>25.738184642274192</v>
      </c>
      <c r="D73" s="337">
        <f>IF(D$9=0,0,D$9/WWP!D$5*1000)</f>
        <v>24.880013790830898</v>
      </c>
      <c r="E73" s="337">
        <f>IF(E$9=0,0,E$9/WWP!E$5*1000)</f>
        <v>22.08419383399395</v>
      </c>
      <c r="F73" s="337">
        <f>IF(F$9=0,0,F$9/WWP!F$5*1000)</f>
        <v>13.714787217277694</v>
      </c>
      <c r="G73" s="337">
        <f>IF(G$9=0,0,G$9/WWP!G$5*1000)</f>
        <v>13.298466487258773</v>
      </c>
      <c r="H73" s="337">
        <f>IF(H$9=0,0,H$9/WWP!H$5*1000)</f>
        <v>13.693370983142316</v>
      </c>
      <c r="I73" s="337">
        <f>IF(I$9=0,0,I$9/WWP!I$5*1000)</f>
        <v>12.851737818708827</v>
      </c>
      <c r="J73" s="337">
        <f>IF(J$9=0,0,J$9/WWP!J$5*1000)</f>
        <v>17.20309903156485</v>
      </c>
      <c r="K73" s="337">
        <f>IF(K$9=0,0,K$9/WWP!K$5*1000)</f>
        <v>14.862937376420433</v>
      </c>
      <c r="L73" s="337">
        <f>IF(L$9=0,0,L$9/WWP!L$5*1000)</f>
        <v>11.958466914235954</v>
      </c>
      <c r="M73" s="337">
        <f>IF(M$9=0,0,M$9/WWP!M$5*1000)</f>
        <v>11.819280100650282</v>
      </c>
      <c r="N73" s="337">
        <f>IF(N$9=0,0,N$9/WWP!N$5*1000)</f>
        <v>12.725982730167402</v>
      </c>
      <c r="O73" s="337">
        <f>IF(O$9=0,0,O$9/WWP!O$5*1000)</f>
        <v>12.837873802313872</v>
      </c>
      <c r="P73" s="337">
        <f>IF(P$9=0,0,P$9/WWP!P$5*1000)</f>
        <v>12.201909567619595</v>
      </c>
      <c r="Q73" s="337">
        <f>IF(Q$9=0,0,Q$9/WWP!Q$5*1000)</f>
        <v>11.638982098771189</v>
      </c>
      <c r="R73" s="337">
        <f>IF(R$9=0,0,R$9/WWP!R$5*1000)</f>
        <v>11.464276041888791</v>
      </c>
      <c r="S73" s="337">
        <f>IF(S$9=0,0,S$9/WWP!S$5*1000)</f>
        <v>12.13341803398392</v>
      </c>
      <c r="T73" s="337">
        <f>IF(T$9=0,0,T$9/WWP!T$5*1000)</f>
        <v>16.918517673013241</v>
      </c>
      <c r="U73" s="337">
        <f>IF(U$9=0,0,U$9/WWP!U$5*1000)</f>
        <v>16.61828060148833</v>
      </c>
      <c r="V73" s="337">
        <f>IF(V$9=0,0,V$9/WWP!V$5*1000)</f>
        <v>14.22502193065835</v>
      </c>
      <c r="W73" s="337">
        <f>IF(W$9=0,0,W$9/WWP!W$5*1000)</f>
        <v>17.839811896186617</v>
      </c>
      <c r="DA73" s="174"/>
    </row>
    <row r="74" spans="1:105" ht="12" customHeight="1" x14ac:dyDescent="0.3">
      <c r="A74" s="56" t="s">
        <v>96</v>
      </c>
      <c r="B74" s="338">
        <f>IF(B$10=0,0,B$10/WWP!B$5*1000)</f>
        <v>6.4780594349185199</v>
      </c>
      <c r="C74" s="338">
        <f>IF(C$10=0,0,C$10/WWP!C$5*1000)</f>
        <v>5.6894934472395571</v>
      </c>
      <c r="D74" s="338">
        <f>IF(D$10=0,0,D$10/WWP!D$5*1000)</f>
        <v>5.4997925221836734</v>
      </c>
      <c r="E74" s="338">
        <f>IF(E$10=0,0,E$10/WWP!E$5*1000)</f>
        <v>4.881769163303928</v>
      </c>
      <c r="F74" s="338">
        <f>IF(F$10=0,0,F$10/WWP!F$5*1000)</f>
        <v>3.0240536030633094</v>
      </c>
      <c r="G74" s="338">
        <f>IF(G$10=0,0,G$10/WWP!G$5*1000)</f>
        <v>2.9318646503990533</v>
      </c>
      <c r="H74" s="338">
        <f>IF(H$10=0,0,H$10/WWP!H$5*1000)</f>
        <v>2.9306467779825764</v>
      </c>
      <c r="I74" s="338">
        <f>IF(I$10=0,0,I$10/WWP!I$5*1000)</f>
        <v>2.7696611168446048</v>
      </c>
      <c r="J74" s="338">
        <f>IF(J$10=0,0,J$10/WWP!J$5*1000)</f>
        <v>3.6049171579492234</v>
      </c>
      <c r="K74" s="338">
        <f>IF(K$10=0,0,K$10/WWP!K$5*1000)</f>
        <v>3.2786268166205068</v>
      </c>
      <c r="L74" s="338">
        <f>IF(L$10=0,0,L$10/WWP!L$5*1000)</f>
        <v>2.8498910475153552</v>
      </c>
      <c r="M74" s="338">
        <f>IF(M$10=0,0,M$10/WWP!M$5*1000)</f>
        <v>2.8942122770531959</v>
      </c>
      <c r="N74" s="338">
        <f>IF(N$10=0,0,N$10/WWP!N$5*1000)</f>
        <v>3.5815997475505847</v>
      </c>
      <c r="O74" s="338">
        <f>IF(O$10=0,0,O$10/WWP!O$5*1000)</f>
        <v>3.7351143905847208</v>
      </c>
      <c r="P74" s="338">
        <f>IF(P$10=0,0,P$10/WWP!P$5*1000)</f>
        <v>3.3978014461745425</v>
      </c>
      <c r="Q74" s="338">
        <f>IF(Q$10=0,0,Q$10/WWP!Q$5*1000)</f>
        <v>3.2489410180375939</v>
      </c>
      <c r="R74" s="338">
        <f>IF(R$10=0,0,R$10/WWP!R$5*1000)</f>
        <v>3.3076404092079263</v>
      </c>
      <c r="S74" s="338">
        <f>IF(S$10=0,0,S$10/WWP!S$5*1000)</f>
        <v>3.5386871732735097</v>
      </c>
      <c r="T74" s="338">
        <f>IF(T$10=0,0,T$10/WWP!T$5*1000)</f>
        <v>3.9379644312925324</v>
      </c>
      <c r="U74" s="338">
        <f>IF(U$10=0,0,U$10/WWP!U$5*1000)</f>
        <v>3.8367982383424595</v>
      </c>
      <c r="V74" s="338">
        <f>IF(V$10=0,0,V$10/WWP!V$5*1000)</f>
        <v>3.876908717414862</v>
      </c>
      <c r="W74" s="338">
        <f>IF(W$10=0,0,W$10/WWP!W$5*1000)</f>
        <v>3.8963453910066299</v>
      </c>
      <c r="DA74" s="68"/>
    </row>
    <row r="75" spans="1:105" ht="12" customHeight="1" x14ac:dyDescent="0.3">
      <c r="A75" s="203" t="s">
        <v>2900</v>
      </c>
      <c r="B75" s="351">
        <f>IF(B$16=0,0,B$16/WWP!B$5*1000)</f>
        <v>63.929089894602917</v>
      </c>
      <c r="C75" s="351">
        <f>IF(C$16=0,0,C$16/WWP!C$5*1000)</f>
        <v>67.803115230422677</v>
      </c>
      <c r="D75" s="351">
        <f>IF(D$16=0,0,D$16/WWP!D$5*1000)</f>
        <v>77.581932504705463</v>
      </c>
      <c r="E75" s="351">
        <f>IF(E$16=0,0,E$16/WWP!E$5*1000)</f>
        <v>99.904004150549724</v>
      </c>
      <c r="F75" s="351">
        <f>IF(F$16=0,0,F$16/WWP!F$5*1000)</f>
        <v>130.1827040034286</v>
      </c>
      <c r="G75" s="351">
        <f>IF(G$16=0,0,G$16/WWP!G$5*1000)</f>
        <v>126.37420766900156</v>
      </c>
      <c r="H75" s="351">
        <f>IF(H$16=0,0,H$16/WWP!H$5*1000)</f>
        <v>112.91487640777682</v>
      </c>
      <c r="I75" s="351">
        <f>IF(I$16=0,0,I$16/WWP!I$5*1000)</f>
        <v>120.08540774375984</v>
      </c>
      <c r="J75" s="351">
        <f>IF(J$16=0,0,J$16/WWP!J$5*1000)</f>
        <v>123.17800706976155</v>
      </c>
      <c r="K75" s="351">
        <f>IF(K$16=0,0,K$16/WWP!K$5*1000)</f>
        <v>149.29805560640159</v>
      </c>
      <c r="L75" s="351">
        <f>IF(L$16=0,0,L$16/WWP!L$5*1000)</f>
        <v>160.9996229014105</v>
      </c>
      <c r="M75" s="351">
        <f>IF(M$16=0,0,M$16/WWP!M$5*1000)</f>
        <v>166.78826063324959</v>
      </c>
      <c r="N75" s="351">
        <f>IF(N$16=0,0,N$16/WWP!N$5*1000)</f>
        <v>178.69140570276505</v>
      </c>
      <c r="O75" s="351">
        <f>IF(O$16=0,0,O$16/WWP!O$5*1000)</f>
        <v>187.63309407219114</v>
      </c>
      <c r="P75" s="351">
        <f>IF(P$16=0,0,P$16/WWP!P$5*1000)</f>
        <v>181.96654848362408</v>
      </c>
      <c r="Q75" s="351">
        <f>IF(Q$16=0,0,Q$16/WWP!Q$5*1000)</f>
        <v>181.54918842780256</v>
      </c>
      <c r="R75" s="351">
        <f>IF(R$16=0,0,R$16/WWP!R$5*1000)</f>
        <v>192.48064791583613</v>
      </c>
      <c r="S75" s="351">
        <f>IF(S$16=0,0,S$16/WWP!S$5*1000)</f>
        <v>185.7755763066738</v>
      </c>
      <c r="T75" s="351">
        <f>IF(T$16=0,0,T$16/WWP!T$5*1000)</f>
        <v>173.50519424907472</v>
      </c>
      <c r="U75" s="351">
        <f>IF(U$16=0,0,U$16/WWP!U$5*1000)</f>
        <v>164.83935814819725</v>
      </c>
      <c r="V75" s="351">
        <f>IF(V$16=0,0,V$16/WWP!V$5*1000)</f>
        <v>172.33927312347691</v>
      </c>
      <c r="W75" s="351">
        <f>IF(W$16=0,0,W$16/WWP!W$5*1000)</f>
        <v>138.96331816652031</v>
      </c>
      <c r="DA75" s="175"/>
    </row>
    <row r="76" spans="1:105" ht="12" customHeight="1" x14ac:dyDescent="0.3">
      <c r="A76" s="203" t="s">
        <v>2912</v>
      </c>
      <c r="B76" s="351">
        <f>IF(B$27=0,0,B$27/WWP!B$5*1000)</f>
        <v>18.046022711558734</v>
      </c>
      <c r="C76" s="351">
        <f>IF(C$27=0,0,C$27/WWP!C$5*1000)</f>
        <v>15.849303174453048</v>
      </c>
      <c r="D76" s="351">
        <f>IF(D$27=0,0,D$27/WWP!D$5*1000)</f>
        <v>15.320850597511667</v>
      </c>
      <c r="E76" s="351">
        <f>IF(E$27=0,0,E$27/WWP!E$5*1000)</f>
        <v>13.599214097775221</v>
      </c>
      <c r="F76" s="351">
        <f>IF(F$27=0,0,F$27/WWP!F$5*1000)</f>
        <v>8.4454216022183672</v>
      </c>
      <c r="G76" s="351">
        <f>IF(G$27=0,0,G$27/WWP!G$5*1000)</f>
        <v>8.1890556789961959</v>
      </c>
      <c r="H76" s="351">
        <f>IF(H$27=0,0,H$27/WWP!H$5*1000)</f>
        <v>8.4322337106718503</v>
      </c>
      <c r="I76" s="351">
        <f>IF(I$27=0,0,I$27/WWP!I$5*1000)</f>
        <v>7.9139648673101775</v>
      </c>
      <c r="J76" s="351">
        <f>IF(J$27=0,0,J$27/WWP!J$5*1000)</f>
        <v>10.593487298384671</v>
      </c>
      <c r="K76" s="351">
        <f>IF(K$27=0,0,K$27/WWP!K$5*1000)</f>
        <v>9.1524403844273223</v>
      </c>
      <c r="L76" s="351">
        <f>IF(L$27=0,0,L$27/WWP!L$5*1000)</f>
        <v>7.363898047187404</v>
      </c>
      <c r="M76" s="351">
        <f>IF(M$27=0,0,M$27/WWP!M$5*1000)</f>
        <v>7.2781882725057008</v>
      </c>
      <c r="N76" s="351">
        <f>IF(N$27=0,0,N$27/WWP!N$5*1000)</f>
        <v>7.836526207524142</v>
      </c>
      <c r="O76" s="351">
        <f>IF(O$27=0,0,O$27/WWP!O$5*1000)</f>
        <v>7.905427551951175</v>
      </c>
      <c r="P76" s="351">
        <f>IF(P$27=0,0,P$27/WWP!P$5*1000)</f>
        <v>7.5138074705868041</v>
      </c>
      <c r="Q76" s="351">
        <f>IF(Q$27=0,0,Q$27/WWP!Q$5*1000)</f>
        <v>7.1671626608222612</v>
      </c>
      <c r="R76" s="351">
        <f>IF(R$27=0,0,R$27/WWP!R$5*1000)</f>
        <v>7.0595805100052038</v>
      </c>
      <c r="S76" s="351">
        <f>IF(S$27=0,0,S$27/WWP!S$5*1000)</f>
        <v>7.471631105137468</v>
      </c>
      <c r="T76" s="351">
        <f>IF(T$27=0,0,T$27/WWP!T$5*1000)</f>
        <v>10.41824509338184</v>
      </c>
      <c r="U76" s="351">
        <f>IF(U$27=0,0,U$27/WWP!U$5*1000)</f>
        <v>10.233362265127029</v>
      </c>
      <c r="V76" s="351">
        <f>IF(V$27=0,0,V$27/WWP!V$5*1000)</f>
        <v>8.7596187678264581</v>
      </c>
      <c r="W76" s="351">
        <f>IF(W$27=0,0,W$27/WWP!W$5*1000)</f>
        <v>10.985568378178082</v>
      </c>
      <c r="DA76" s="175"/>
    </row>
    <row r="77" spans="1:105" ht="12" customHeight="1" x14ac:dyDescent="0.3">
      <c r="A77" s="203" t="s">
        <v>2914</v>
      </c>
      <c r="B77" s="351">
        <f>IF(B$28=0,0,B$28/WWP!B$5*1000)</f>
        <v>6.7215930573701055</v>
      </c>
      <c r="C77" s="351">
        <f>IF(C$28=0,0,C$28/WWP!C$5*1000)</f>
        <v>6.8476923671842576</v>
      </c>
      <c r="D77" s="351">
        <f>IF(D$28=0,0,D$28/WWP!D$5*1000)</f>
        <v>7.5947537209814096</v>
      </c>
      <c r="E77" s="351">
        <f>IF(E$28=0,0,E$28/WWP!E$5*1000)</f>
        <v>9.2560219085332385</v>
      </c>
      <c r="F77" s="351">
        <f>IF(F$28=0,0,F$28/WWP!F$5*1000)</f>
        <v>19.672851404141568</v>
      </c>
      <c r="G77" s="351">
        <f>IF(G$28=0,0,G$28/WWP!G$5*1000)</f>
        <v>19.083282938745445</v>
      </c>
      <c r="H77" s="351">
        <f>IF(H$28=0,0,H$28/WWP!H$5*1000)</f>
        <v>17.257739751622555</v>
      </c>
      <c r="I77" s="351">
        <f>IF(I$28=0,0,I$28/WWP!I$5*1000)</f>
        <v>17.48623728830378</v>
      </c>
      <c r="J77" s="351">
        <f>IF(J$28=0,0,J$28/WWP!J$5*1000)</f>
        <v>18.495777779316391</v>
      </c>
      <c r="K77" s="351">
        <f>IF(K$28=0,0,K$28/WWP!K$5*1000)</f>
        <v>21.995424945332587</v>
      </c>
      <c r="L77" s="351">
        <f>IF(L$28=0,0,L$28/WWP!L$5*1000)</f>
        <v>22.718213795351613</v>
      </c>
      <c r="M77" s="351">
        <f>IF(M$28=0,0,M$28/WWP!M$5*1000)</f>
        <v>23.574175455211748</v>
      </c>
      <c r="N77" s="351">
        <f>IF(N$28=0,0,N$28/WWP!N$5*1000)</f>
        <v>27.322162457476658</v>
      </c>
      <c r="O77" s="351">
        <f>IF(O$28=0,0,O$28/WWP!O$5*1000)</f>
        <v>28.656302465973322</v>
      </c>
      <c r="P77" s="351">
        <f>IF(P$28=0,0,P$28/WWP!P$5*1000)</f>
        <v>26.95100420205609</v>
      </c>
      <c r="Q77" s="351">
        <f>IF(Q$28=0,0,Q$28/WWP!Q$5*1000)</f>
        <v>26.393368227765244</v>
      </c>
      <c r="R77" s="351">
        <f>IF(R$28=0,0,R$28/WWP!R$5*1000)</f>
        <v>27.558927416722621</v>
      </c>
      <c r="S77" s="351">
        <f>IF(S$28=0,0,S$28/WWP!S$5*1000)</f>
        <v>27.679027522980832</v>
      </c>
      <c r="T77" s="351">
        <f>IF(T$28=0,0,T$28/WWP!T$5*1000)</f>
        <v>26.335635204073476</v>
      </c>
      <c r="U77" s="351">
        <f>IF(U$28=0,0,U$28/WWP!U$5*1000)</f>
        <v>25.092632577161321</v>
      </c>
      <c r="V77" s="351">
        <f>IF(V$28=0,0,V$28/WWP!V$5*1000)</f>
        <v>27.190243884810922</v>
      </c>
      <c r="W77" s="351">
        <f>IF(W$28=0,0,W$28/WWP!W$5*1000)</f>
        <v>22.380210941030619</v>
      </c>
      <c r="DA77" s="175"/>
    </row>
    <row r="78" spans="1:105" ht="12" customHeight="1" x14ac:dyDescent="0.3">
      <c r="A78" s="41" t="s">
        <v>2938</v>
      </c>
      <c r="B78" s="339">
        <f>IF(B$48=0,0,B$48/WWP!B$5*1000)</f>
        <v>14.273324288270482</v>
      </c>
      <c r="C78" s="339">
        <f>IF(C$48=0,0,C$48/WWP!C$5*1000)</f>
        <v>12.535850562084502</v>
      </c>
      <c r="D78" s="339">
        <f>IF(D$48=0,0,D$48/WWP!D$5*1000)</f>
        <v>12.117876190544699</v>
      </c>
      <c r="E78" s="339">
        <f>IF(E$48=0,0,E$48/WWP!E$5*1000)</f>
        <v>10.756164723146327</v>
      </c>
      <c r="F78" s="339">
        <f>IF(F$48=0,0,F$48/WWP!F$5*1000)</f>
        <v>6.679823205720413</v>
      </c>
      <c r="G78" s="339">
        <f>IF(G$48=0,0,G$48/WWP!G$5*1000)</f>
        <v>6.4770530985838333</v>
      </c>
      <c r="H78" s="339">
        <f>IF(H$48=0,0,H$48/WWP!H$5*1000)</f>
        <v>6.6693923725262696</v>
      </c>
      <c r="I78" s="339">
        <f>IF(I$48=0,0,I$48/WWP!I$5*1000)</f>
        <v>6.2594727249648212</v>
      </c>
      <c r="J78" s="339">
        <f>IF(J$48=0,0,J$48/WWP!J$5*1000)</f>
        <v>8.3788146546369067</v>
      </c>
      <c r="K78" s="339">
        <f>IF(K$48=0,0,K$48/WWP!K$5*1000)</f>
        <v>7.2390327621786748</v>
      </c>
      <c r="L78" s="339">
        <f>IF(L$48=0,0,L$48/WWP!L$5*1000)</f>
        <v>5.8244027802283993</v>
      </c>
      <c r="M78" s="339">
        <f>IF(M$48=0,0,M$48/WWP!M$5*1000)</f>
        <v>5.7566114763904093</v>
      </c>
      <c r="N78" s="339">
        <f>IF(N$48=0,0,N$48/WWP!N$5*1000)</f>
        <v>6.1982233781562766</v>
      </c>
      <c r="O78" s="339">
        <f>IF(O$48=0,0,O$48/WWP!O$5*1000)</f>
        <v>6.2527202192954032</v>
      </c>
      <c r="P78" s="339">
        <f>IF(P$48=0,0,P$48/WWP!P$5*1000)</f>
        <v>5.942972165197463</v>
      </c>
      <c r="Q78" s="339">
        <f>IF(Q$48=0,0,Q$48/WWP!Q$5*1000)</f>
        <v>5.6687968601067711</v>
      </c>
      <c r="R78" s="339">
        <f>IF(R$48=0,0,R$48/WWP!R$5*1000)</f>
        <v>5.5837058153494175</v>
      </c>
      <c r="S78" s="339">
        <f>IF(S$48=0,0,S$48/WWP!S$5*1000)</f>
        <v>5.9096131834993315</v>
      </c>
      <c r="T78" s="339">
        <f>IF(T$48=0,0,T$48/WWP!T$5*1000)</f>
        <v>8.240208555056034</v>
      </c>
      <c r="U78" s="339">
        <f>IF(U$48=0,0,U$48/WWP!U$5*1000)</f>
        <v>8.0939772992722716</v>
      </c>
      <c r="V78" s="339">
        <f>IF(V$48=0,0,V$48/WWP!V$5*1000)</f>
        <v>6.9283343655953917</v>
      </c>
      <c r="W78" s="339">
        <f>IF(W$48=0,0,W$48/WWP!W$5*1000)</f>
        <v>8.6889273309111115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Wood and wood products / final energy consumption"</f>
        <v>BE: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28</v>
      </c>
      <c r="B5" s="225">
        <v>47.240899209176639</v>
      </c>
      <c r="C5" s="225">
        <v>54.635314046798648</v>
      </c>
      <c r="D5" s="225">
        <v>50.030881437678872</v>
      </c>
      <c r="E5" s="225">
        <v>62.268257298754072</v>
      </c>
      <c r="F5" s="225">
        <v>59.387288454494168</v>
      </c>
      <c r="G5" s="225">
        <v>58.535857390592923</v>
      </c>
      <c r="H5" s="225">
        <v>60.721641899423567</v>
      </c>
      <c r="I5" s="225">
        <v>64.22242368643218</v>
      </c>
      <c r="J5" s="225">
        <v>64.438175931479762</v>
      </c>
      <c r="K5" s="225">
        <v>61.237588245873447</v>
      </c>
      <c r="L5" s="225">
        <v>85.500119694353288</v>
      </c>
      <c r="M5" s="225">
        <v>91.974369491480843</v>
      </c>
      <c r="N5" s="225">
        <v>95.593388689196971</v>
      </c>
      <c r="O5" s="225">
        <v>96.473158614878614</v>
      </c>
      <c r="P5" s="225">
        <v>96.830282894076717</v>
      </c>
      <c r="Q5" s="225">
        <v>102.2864657918436</v>
      </c>
      <c r="R5" s="225">
        <v>102.5360274151417</v>
      </c>
      <c r="S5" s="225">
        <v>100.1753200153549</v>
      </c>
      <c r="T5" s="225">
        <v>107.67774102051391</v>
      </c>
      <c r="U5" s="225">
        <v>103.65739549358391</v>
      </c>
      <c r="V5" s="225">
        <v>105.4395941893391</v>
      </c>
      <c r="W5" s="225">
        <v>125.2337437436406</v>
      </c>
      <c r="DA5" s="89" t="s">
        <v>2940</v>
      </c>
    </row>
    <row r="6" spans="1:105" ht="12" customHeight="1" x14ac:dyDescent="0.3">
      <c r="A6" s="55" t="s">
        <v>92</v>
      </c>
      <c r="B6" s="261">
        <v>1.1017362932493799</v>
      </c>
      <c r="C6" s="261">
        <v>1.180554130714661</v>
      </c>
      <c r="D6" s="261">
        <v>1.002357280788067</v>
      </c>
      <c r="E6" s="261">
        <v>1.029772180782927</v>
      </c>
      <c r="F6" s="261">
        <v>0.58323965278651635</v>
      </c>
      <c r="G6" s="261">
        <v>0.57445297596719291</v>
      </c>
      <c r="H6" s="261">
        <v>0.66050270315049742</v>
      </c>
      <c r="I6" s="261">
        <v>0.64150431589141699</v>
      </c>
      <c r="J6" s="261">
        <v>0.77629963658488765</v>
      </c>
      <c r="K6" s="261">
        <v>0.57836175912578813</v>
      </c>
      <c r="L6" s="261">
        <v>0.64507481592686755</v>
      </c>
      <c r="M6" s="261">
        <v>0.66762503483128366</v>
      </c>
      <c r="N6" s="261">
        <v>0.68665860374171384</v>
      </c>
      <c r="O6" s="261">
        <v>0.67035874105513782</v>
      </c>
      <c r="P6" s="261">
        <v>0.6658666374158575</v>
      </c>
      <c r="Q6" s="261">
        <v>0.67968015220567046</v>
      </c>
      <c r="R6" s="261">
        <v>0.64188530336276339</v>
      </c>
      <c r="S6" s="261">
        <v>0.67269497556084534</v>
      </c>
      <c r="T6" s="261">
        <v>0.99539191018075091</v>
      </c>
      <c r="U6" s="261">
        <v>0.982428984359343</v>
      </c>
      <c r="V6" s="261">
        <v>0.84993596382905812</v>
      </c>
      <c r="W6" s="261">
        <v>1.408802728446755</v>
      </c>
      <c r="DA6" s="67" t="s">
        <v>2941</v>
      </c>
    </row>
    <row r="7" spans="1:105" ht="12" customHeight="1" x14ac:dyDescent="0.3">
      <c r="A7" s="202" t="s">
        <v>93</v>
      </c>
      <c r="B7" s="226">
        <v>0.3106808414856766</v>
      </c>
      <c r="C7" s="226">
        <v>0.33290684258760472</v>
      </c>
      <c r="D7" s="226">
        <v>0.28265675313833227</v>
      </c>
      <c r="E7" s="226">
        <v>0.29038753613226298</v>
      </c>
      <c r="F7" s="226">
        <v>0.1644689271160403</v>
      </c>
      <c r="G7" s="226">
        <v>0.16199115438147879</v>
      </c>
      <c r="H7" s="226">
        <v>0.186256490664515</v>
      </c>
      <c r="I7" s="226">
        <v>0.18089909708795079</v>
      </c>
      <c r="J7" s="226">
        <v>0.21891030169106529</v>
      </c>
      <c r="K7" s="226">
        <v>0.16309340003530581</v>
      </c>
      <c r="L7" s="226">
        <v>0.18190594960096629</v>
      </c>
      <c r="M7" s="226">
        <v>0.18826493135353009</v>
      </c>
      <c r="N7" s="226">
        <v>0.1936322458749821</v>
      </c>
      <c r="O7" s="226">
        <v>0.1890358146903191</v>
      </c>
      <c r="P7" s="226">
        <v>0.18776907731655409</v>
      </c>
      <c r="Q7" s="226">
        <v>0.19166437823844409</v>
      </c>
      <c r="R7" s="226">
        <v>0.18100653251412191</v>
      </c>
      <c r="S7" s="226">
        <v>0.18969461417490399</v>
      </c>
      <c r="T7" s="226">
        <v>0.28069257421929328</v>
      </c>
      <c r="U7" s="226">
        <v>0.27703713259774743</v>
      </c>
      <c r="V7" s="226">
        <v>0.23967515826546451</v>
      </c>
      <c r="W7" s="226">
        <v>0.39727112544352161</v>
      </c>
      <c r="DA7" s="174" t="s">
        <v>2942</v>
      </c>
    </row>
    <row r="8" spans="1:105" ht="12" customHeight="1" x14ac:dyDescent="0.3">
      <c r="A8" s="202" t="s">
        <v>94</v>
      </c>
      <c r="B8" s="226">
        <v>4.2146944822847292</v>
      </c>
      <c r="C8" s="226">
        <v>4.5162122835099119</v>
      </c>
      <c r="D8" s="226">
        <v>3.8345198633291622</v>
      </c>
      <c r="E8" s="226">
        <v>3.9393956203035829</v>
      </c>
      <c r="F8" s="226">
        <v>2.2311845053220711</v>
      </c>
      <c r="G8" s="226">
        <v>2.1975710548667009</v>
      </c>
      <c r="H8" s="226">
        <v>2.5267544652560758</v>
      </c>
      <c r="I8" s="226">
        <v>2.4540760952651999</v>
      </c>
      <c r="J8" s="226">
        <v>2.9697358750560578</v>
      </c>
      <c r="K8" s="226">
        <v>2.2125241129731839</v>
      </c>
      <c r="L8" s="226">
        <v>2.4677350505802029</v>
      </c>
      <c r="M8" s="226">
        <v>2.5540009599208542</v>
      </c>
      <c r="N8" s="226">
        <v>2.6268139173921741</v>
      </c>
      <c r="O8" s="226">
        <v>2.5644587587684189</v>
      </c>
      <c r="P8" s="226">
        <v>2.5472742069493211</v>
      </c>
      <c r="Q8" s="226">
        <v>2.6001178365204911</v>
      </c>
      <c r="R8" s="226">
        <v>2.455533563629583</v>
      </c>
      <c r="S8" s="226">
        <v>2.573396028731171</v>
      </c>
      <c r="T8" s="226">
        <v>3.8078738235775429</v>
      </c>
      <c r="U8" s="226">
        <v>3.758284123874887</v>
      </c>
      <c r="V8" s="226">
        <v>3.251431798148853</v>
      </c>
      <c r="W8" s="226">
        <v>5.389377769066745</v>
      </c>
      <c r="DA8" s="174" t="s">
        <v>2943</v>
      </c>
    </row>
    <row r="9" spans="1:105" ht="12" customHeight="1" x14ac:dyDescent="0.3">
      <c r="A9" s="202" t="s">
        <v>95</v>
      </c>
      <c r="B9" s="226">
        <v>9.6151164569774341</v>
      </c>
      <c r="C9" s="226">
        <v>10.302978598543699</v>
      </c>
      <c r="D9" s="226">
        <v>8.747812017566865</v>
      </c>
      <c r="E9" s="226">
        <v>8.9870684146939155</v>
      </c>
      <c r="F9" s="226">
        <v>5.0900721145618784</v>
      </c>
      <c r="G9" s="226">
        <v>5.0133886818699711</v>
      </c>
      <c r="H9" s="226">
        <v>5.7643652567801089</v>
      </c>
      <c r="I9" s="226">
        <v>5.5985617817470246</v>
      </c>
      <c r="J9" s="226">
        <v>6.7749528240179488</v>
      </c>
      <c r="K9" s="226">
        <v>5.0475015685065037</v>
      </c>
      <c r="L9" s="226">
        <v>5.6297223905613611</v>
      </c>
      <c r="M9" s="226">
        <v>5.8265235508978446</v>
      </c>
      <c r="N9" s="226">
        <v>5.9926340646269836</v>
      </c>
      <c r="O9" s="226">
        <v>5.8503812597366789</v>
      </c>
      <c r="P9" s="226">
        <v>5.8111775955811638</v>
      </c>
      <c r="Q9" s="226">
        <v>5.9317314469864826</v>
      </c>
      <c r="R9" s="226">
        <v>5.6018867506421159</v>
      </c>
      <c r="S9" s="226">
        <v>5.8707701377112267</v>
      </c>
      <c r="T9" s="226">
        <v>8.6870235603237695</v>
      </c>
      <c r="U9" s="226">
        <v>8.5738930025308573</v>
      </c>
      <c r="V9" s="226">
        <v>7.4175946851012498</v>
      </c>
      <c r="W9" s="226">
        <v>12.294958768193171</v>
      </c>
      <c r="DA9" s="174" t="s">
        <v>2944</v>
      </c>
    </row>
    <row r="10" spans="1:105" ht="12" customHeight="1" x14ac:dyDescent="0.3">
      <c r="A10" s="56" t="s">
        <v>96</v>
      </c>
      <c r="B10" s="262">
        <v>3.540819400866531</v>
      </c>
      <c r="C10" s="262">
        <v>3.7941284093301761</v>
      </c>
      <c r="D10" s="262">
        <v>3.2214297814829709</v>
      </c>
      <c r="E10" s="262">
        <v>3.3095372627100059</v>
      </c>
      <c r="F10" s="262">
        <v>1.7646464686058729</v>
      </c>
      <c r="G10" s="262">
        <v>1.7381292701700699</v>
      </c>
      <c r="H10" s="262">
        <v>1.9684651569815661</v>
      </c>
      <c r="I10" s="262">
        <v>1.930113997702164</v>
      </c>
      <c r="J10" s="262">
        <v>2.309797048736824</v>
      </c>
      <c r="K10" s="262">
        <v>1.7561376416960821</v>
      </c>
      <c r="L10" s="262">
        <v>2.065794922249331</v>
      </c>
      <c r="M10" s="262">
        <v>2.1771725188552198</v>
      </c>
      <c r="N10" s="262">
        <v>2.4635849913598928</v>
      </c>
      <c r="O10" s="262">
        <v>2.4741806544897842</v>
      </c>
      <c r="P10" s="262">
        <v>2.394067943685386</v>
      </c>
      <c r="Q10" s="262">
        <v>2.4641318998365742</v>
      </c>
      <c r="R10" s="262">
        <v>2.4048955840225479</v>
      </c>
      <c r="S10" s="262">
        <v>2.5327458931063038</v>
      </c>
      <c r="T10" s="262">
        <v>3.1658022478651562</v>
      </c>
      <c r="U10" s="262">
        <v>3.1144425746774451</v>
      </c>
      <c r="V10" s="262">
        <v>2.9589744807254732</v>
      </c>
      <c r="W10" s="262">
        <v>4.2097846530898204</v>
      </c>
      <c r="DA10" s="68" t="s">
        <v>2945</v>
      </c>
    </row>
    <row r="11" spans="1:105" ht="12" customHeight="1" x14ac:dyDescent="0.3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2.4872539732155672E-3</v>
      </c>
      <c r="V11" s="228">
        <v>0.48030697811490808</v>
      </c>
      <c r="W11" s="228">
        <v>0.28147921434252232</v>
      </c>
      <c r="DA11" s="69" t="s">
        <v>2946</v>
      </c>
    </row>
    <row r="12" spans="1:105" ht="12" customHeight="1" x14ac:dyDescent="0.3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0.42713018890241922</v>
      </c>
      <c r="G12" s="228">
        <v>0.41941945634353411</v>
      </c>
      <c r="H12" s="228">
        <v>0.3526411366900245</v>
      </c>
      <c r="I12" s="228">
        <v>0.32470009341906719</v>
      </c>
      <c r="J12" s="228">
        <v>0.22477348970824201</v>
      </c>
      <c r="K12" s="228">
        <v>0.40139843966670802</v>
      </c>
      <c r="L12" s="228">
        <v>0.70111850209934323</v>
      </c>
      <c r="M12" s="228">
        <v>0.82737071195053957</v>
      </c>
      <c r="N12" s="228">
        <v>1.429431923566238</v>
      </c>
      <c r="O12" s="228">
        <v>1.4989871787411491</v>
      </c>
      <c r="P12" s="228">
        <v>1.2753070211312281</v>
      </c>
      <c r="Q12" s="228">
        <v>1.265039039331689</v>
      </c>
      <c r="R12" s="228">
        <v>1.258723084161198</v>
      </c>
      <c r="S12" s="228">
        <v>1.3913993618021301</v>
      </c>
      <c r="T12" s="228">
        <v>0.91363040426675524</v>
      </c>
      <c r="U12" s="228">
        <v>0.83803132277211956</v>
      </c>
      <c r="V12" s="228">
        <v>1.0193225580661629</v>
      </c>
      <c r="W12" s="228">
        <v>0.69897470583964683</v>
      </c>
      <c r="DA12" s="69" t="s">
        <v>2947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2948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2.637125578674147E-2</v>
      </c>
      <c r="M14" s="228">
        <v>3.1853693772452722E-2</v>
      </c>
      <c r="N14" s="228">
        <v>4.586764236225202E-2</v>
      </c>
      <c r="O14" s="228">
        <v>6.0424125537807377E-2</v>
      </c>
      <c r="P14" s="228">
        <v>9.9031135851140831E-2</v>
      </c>
      <c r="Q14" s="228">
        <v>0.13952597898352939</v>
      </c>
      <c r="R14" s="228">
        <v>0.18171581298164061</v>
      </c>
      <c r="S14" s="228">
        <v>0.18693038774385559</v>
      </c>
      <c r="T14" s="228">
        <v>0.18215255351862419</v>
      </c>
      <c r="U14" s="228">
        <v>0.1965699884378404</v>
      </c>
      <c r="V14" s="228">
        <v>0.2108162375379978</v>
      </c>
      <c r="W14" s="228">
        <v>0.13080636204839299</v>
      </c>
      <c r="DA14" s="69" t="s">
        <v>2949</v>
      </c>
    </row>
    <row r="15" spans="1:105" ht="12" customHeight="1" x14ac:dyDescent="0.3">
      <c r="A15" s="37" t="s">
        <v>38</v>
      </c>
      <c r="B15" s="228">
        <v>3.540819400866531</v>
      </c>
      <c r="C15" s="228">
        <v>3.7941284093301761</v>
      </c>
      <c r="D15" s="228">
        <v>3.2214297814829709</v>
      </c>
      <c r="E15" s="228">
        <v>3.3095372627100059</v>
      </c>
      <c r="F15" s="228">
        <v>1.3375162797034541</v>
      </c>
      <c r="G15" s="228">
        <v>1.3187098138265361</v>
      </c>
      <c r="H15" s="228">
        <v>1.615824020291541</v>
      </c>
      <c r="I15" s="228">
        <v>1.6054139042830959</v>
      </c>
      <c r="J15" s="228">
        <v>2.0850235590285822</v>
      </c>
      <c r="K15" s="228">
        <v>1.354739202029374</v>
      </c>
      <c r="L15" s="228">
        <v>1.338305164363246</v>
      </c>
      <c r="M15" s="228">
        <v>1.3179481131322279</v>
      </c>
      <c r="N15" s="228">
        <v>0.98828542543140296</v>
      </c>
      <c r="O15" s="228">
        <v>0.9147693502108275</v>
      </c>
      <c r="P15" s="228">
        <v>1.019729786703016</v>
      </c>
      <c r="Q15" s="228">
        <v>1.059566881521355</v>
      </c>
      <c r="R15" s="228">
        <v>0.96445668687970942</v>
      </c>
      <c r="S15" s="228">
        <v>0.9544161435603179</v>
      </c>
      <c r="T15" s="228">
        <v>2.070019290079776</v>
      </c>
      <c r="U15" s="228">
        <v>2.0773540094942691</v>
      </c>
      <c r="V15" s="228">
        <v>1.2485287070064039</v>
      </c>
      <c r="W15" s="228">
        <v>3.0985243708592569</v>
      </c>
      <c r="DA15" s="69" t="s">
        <v>2950</v>
      </c>
    </row>
    <row r="16" spans="1:105" ht="12" customHeight="1" x14ac:dyDescent="0.3">
      <c r="A16" s="57" t="s">
        <v>2900</v>
      </c>
      <c r="B16" s="263">
        <v>17.156139322829379</v>
      </c>
      <c r="C16" s="263">
        <v>22.199861572336911</v>
      </c>
      <c r="D16" s="263">
        <v>22.311314147531579</v>
      </c>
      <c r="E16" s="263">
        <v>33.253328706078698</v>
      </c>
      <c r="F16" s="263">
        <v>39.877275385441337</v>
      </c>
      <c r="G16" s="263">
        <v>39.318526277200263</v>
      </c>
      <c r="H16" s="263">
        <v>39.247381024495773</v>
      </c>
      <c r="I16" s="263">
        <v>43.048548664999167</v>
      </c>
      <c r="J16" s="263">
        <v>39.965057937289167</v>
      </c>
      <c r="K16" s="263">
        <v>41.766648732806622</v>
      </c>
      <c r="L16" s="263">
        <v>62.318235693990722</v>
      </c>
      <c r="M16" s="263">
        <v>67.615569256240832</v>
      </c>
      <c r="N16" s="263">
        <v>69.673570312060249</v>
      </c>
      <c r="O16" s="263">
        <v>70.802967125285576</v>
      </c>
      <c r="P16" s="263">
        <v>71.518924393024804</v>
      </c>
      <c r="Q16" s="263">
        <v>76.24742000303128</v>
      </c>
      <c r="R16" s="263">
        <v>77.435652882589395</v>
      </c>
      <c r="S16" s="263">
        <v>74.22911414210509</v>
      </c>
      <c r="T16" s="263">
        <v>73.587353233766038</v>
      </c>
      <c r="U16" s="263">
        <v>70.257162801938335</v>
      </c>
      <c r="V16" s="263">
        <v>74.564039895596039</v>
      </c>
      <c r="W16" s="263">
        <v>79.492929886163779</v>
      </c>
      <c r="DA16" s="70" t="s">
        <v>2951</v>
      </c>
    </row>
    <row r="17" spans="1:105" ht="12" customHeight="1" x14ac:dyDescent="0.3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2952</v>
      </c>
    </row>
    <row r="18" spans="1:105" ht="12" customHeight="1" x14ac:dyDescent="0.3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2953</v>
      </c>
    </row>
    <row r="19" spans="1:105" ht="12" customHeight="1" x14ac:dyDescent="0.3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2954</v>
      </c>
    </row>
    <row r="20" spans="1:105" ht="12" customHeight="1" x14ac:dyDescent="0.3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1.364084350618998E-2</v>
      </c>
      <c r="V20" s="231">
        <v>2.4766934643839562</v>
      </c>
      <c r="W20" s="231">
        <v>2.3951201392742729</v>
      </c>
      <c r="DA20" s="73" t="s">
        <v>2955</v>
      </c>
    </row>
    <row r="21" spans="1:105" ht="12" customHeight="1" x14ac:dyDescent="0.3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2956</v>
      </c>
    </row>
    <row r="22" spans="1:105" ht="12" customHeight="1" x14ac:dyDescent="0.3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2957</v>
      </c>
    </row>
    <row r="23" spans="1:105" ht="12" customHeight="1" x14ac:dyDescent="0.3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2.26756546872583</v>
      </c>
      <c r="G23" s="231">
        <v>2.219699181403096</v>
      </c>
      <c r="H23" s="231">
        <v>2.3343082204250809</v>
      </c>
      <c r="I23" s="231">
        <v>1.6490499259079541</v>
      </c>
      <c r="J23" s="231">
        <v>1.816610415591196</v>
      </c>
      <c r="K23" s="231">
        <v>1.871910233369561</v>
      </c>
      <c r="L23" s="231">
        <v>2.0488763541900652</v>
      </c>
      <c r="M23" s="231">
        <v>2.305263113422364</v>
      </c>
      <c r="N23" s="231">
        <v>5.3682768138851644</v>
      </c>
      <c r="O23" s="231">
        <v>5.468517940548586</v>
      </c>
      <c r="P23" s="231">
        <v>4.0211315704318276</v>
      </c>
      <c r="Q23" s="231">
        <v>3.594452355679326</v>
      </c>
      <c r="R23" s="231">
        <v>3.204526135014619</v>
      </c>
      <c r="S23" s="231">
        <v>4.474180959852526</v>
      </c>
      <c r="T23" s="231">
        <v>4.5504247597679708</v>
      </c>
      <c r="U23" s="231">
        <v>4.3916693250163643</v>
      </c>
      <c r="V23" s="231">
        <v>5.0224229708380284</v>
      </c>
      <c r="W23" s="231">
        <v>5.6831709490214122</v>
      </c>
      <c r="DA23" s="73" t="s">
        <v>2958</v>
      </c>
    </row>
    <row r="24" spans="1:105" ht="12" customHeight="1" x14ac:dyDescent="0.3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2959</v>
      </c>
    </row>
    <row r="25" spans="1:105" ht="12" customHeight="1" x14ac:dyDescent="0.3">
      <c r="A25" s="46" t="s">
        <v>73</v>
      </c>
      <c r="B25" s="231">
        <v>17.156139322829379</v>
      </c>
      <c r="C25" s="231">
        <v>22.199861572336911</v>
      </c>
      <c r="D25" s="231">
        <v>22.311314147531579</v>
      </c>
      <c r="E25" s="231">
        <v>33.253328706078698</v>
      </c>
      <c r="F25" s="231">
        <v>37.609709916715524</v>
      </c>
      <c r="G25" s="231">
        <v>37.098827095797162</v>
      </c>
      <c r="H25" s="231">
        <v>36.913072804070687</v>
      </c>
      <c r="I25" s="231">
        <v>41.399498739091221</v>
      </c>
      <c r="J25" s="231">
        <v>38.148447521697982</v>
      </c>
      <c r="K25" s="231">
        <v>39.894738499437061</v>
      </c>
      <c r="L25" s="231">
        <v>60.269359339800651</v>
      </c>
      <c r="M25" s="231">
        <v>65.310306142818462</v>
      </c>
      <c r="N25" s="231">
        <v>64.305293498175089</v>
      </c>
      <c r="O25" s="231">
        <v>65.334449184736997</v>
      </c>
      <c r="P25" s="231">
        <v>67.49779282259297</v>
      </c>
      <c r="Q25" s="231">
        <v>72.652967647351957</v>
      </c>
      <c r="R25" s="231">
        <v>74.231126747574777</v>
      </c>
      <c r="S25" s="231">
        <v>69.754933182252557</v>
      </c>
      <c r="T25" s="231">
        <v>69.03692847399806</v>
      </c>
      <c r="U25" s="231">
        <v>65.851852633415788</v>
      </c>
      <c r="V25" s="231">
        <v>67.064923460374061</v>
      </c>
      <c r="W25" s="231">
        <v>71.398064485587938</v>
      </c>
      <c r="DA25" s="73" t="s">
        <v>2960</v>
      </c>
    </row>
    <row r="26" spans="1:105" ht="12" customHeight="1" x14ac:dyDescent="0.3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1.6574312280155282E-2</v>
      </c>
      <c r="DA26" s="73" t="s">
        <v>2961</v>
      </c>
    </row>
    <row r="27" spans="1:105" ht="12" customHeight="1" x14ac:dyDescent="0.3">
      <c r="A27" s="57" t="s">
        <v>2912</v>
      </c>
      <c r="B27" s="263">
        <v>5.1848856515419959</v>
      </c>
      <c r="C27" s="263">
        <v>5.5558105970695957</v>
      </c>
      <c r="D27" s="263">
        <v>4.7171976767223782</v>
      </c>
      <c r="E27" s="263">
        <v>4.8462150491124421</v>
      </c>
      <c r="F27" s="263">
        <v>2.7447865026069782</v>
      </c>
      <c r="G27" s="263">
        <v>2.703435487083218</v>
      </c>
      <c r="H27" s="263">
        <v>3.10839445823225</v>
      </c>
      <c r="I27" s="263">
        <v>3.018986070666545</v>
      </c>
      <c r="J27" s="263">
        <v>3.6533468777316358</v>
      </c>
      <c r="K27" s="263">
        <v>2.7218306274068769</v>
      </c>
      <c r="L27" s="263">
        <v>3.0357892154082311</v>
      </c>
      <c r="M27" s="263">
        <v>3.1419128923289601</v>
      </c>
      <c r="N27" s="263">
        <v>3.2314868484072021</v>
      </c>
      <c r="O27" s="263">
        <v>3.1547779983097999</v>
      </c>
      <c r="P27" s="263">
        <v>3.1336376910990338</v>
      </c>
      <c r="Q27" s="263">
        <v>3.1986455292449749</v>
      </c>
      <c r="R27" s="263">
        <v>3.0207790373553109</v>
      </c>
      <c r="S27" s="263">
        <v>3.1657725610209511</v>
      </c>
      <c r="T27" s="263">
        <v>4.6844179177720466</v>
      </c>
      <c r="U27" s="263">
        <v>4.6234130398305258</v>
      </c>
      <c r="V27" s="263">
        <v>3.9998870969291991</v>
      </c>
      <c r="W27" s="263">
        <v>6.6299722513755937</v>
      </c>
      <c r="DA27" s="70" t="s">
        <v>2962</v>
      </c>
    </row>
    <row r="28" spans="1:105" ht="12" customHeight="1" x14ac:dyDescent="0.3">
      <c r="A28" s="57" t="s">
        <v>2914</v>
      </c>
      <c r="B28" s="263">
        <f t="shared" ref="B28:W28" si="0">B29+B35+B46+B47</f>
        <v>1.3324033591496744</v>
      </c>
      <c r="C28" s="263">
        <f t="shared" si="0"/>
        <v>1.6261621987890762</v>
      </c>
      <c r="D28" s="263">
        <f t="shared" si="0"/>
        <v>1.5607359242032417</v>
      </c>
      <c r="E28" s="263">
        <f t="shared" si="0"/>
        <v>2.1406420096894365</v>
      </c>
      <c r="F28" s="263">
        <f t="shared" si="0"/>
        <v>4.3988260082261856</v>
      </c>
      <c r="G28" s="263">
        <f t="shared" si="0"/>
        <v>4.3337308083948169</v>
      </c>
      <c r="H28" s="263">
        <f t="shared" si="0"/>
        <v>4.3912092923618085</v>
      </c>
      <c r="I28" s="263">
        <f t="shared" si="0"/>
        <v>4.5639234111405385</v>
      </c>
      <c r="J28" s="263">
        <f t="shared" si="0"/>
        <v>4.3989001590658878</v>
      </c>
      <c r="K28" s="263">
        <f t="shared" si="0"/>
        <v>4.4798843579931322</v>
      </c>
      <c r="L28" s="263">
        <f t="shared" si="0"/>
        <v>6.3545460749000764</v>
      </c>
      <c r="M28" s="263">
        <f t="shared" si="0"/>
        <v>6.9040577068915585</v>
      </c>
      <c r="N28" s="263">
        <f t="shared" si="0"/>
        <v>7.74310948541864</v>
      </c>
      <c r="O28" s="263">
        <f t="shared" si="0"/>
        <v>7.8558841717378671</v>
      </c>
      <c r="P28" s="263">
        <f t="shared" si="0"/>
        <v>7.6799587627650947</v>
      </c>
      <c r="Q28" s="263">
        <f t="shared" si="0"/>
        <v>8.0214810971552932</v>
      </c>
      <c r="R28" s="263">
        <f t="shared" si="0"/>
        <v>8.0069230248178673</v>
      </c>
      <c r="S28" s="263">
        <f t="shared" si="0"/>
        <v>8.0198721906108208</v>
      </c>
      <c r="T28" s="263">
        <f t="shared" si="0"/>
        <v>8.1465757260651941</v>
      </c>
      <c r="U28" s="263">
        <f t="shared" si="0"/>
        <v>7.8044168837157875</v>
      </c>
      <c r="V28" s="263">
        <f t="shared" si="0"/>
        <v>8.467105162526039</v>
      </c>
      <c r="W28" s="263">
        <f t="shared" si="0"/>
        <v>9.2927499450577056</v>
      </c>
      <c r="DA28" s="70"/>
    </row>
    <row r="29" spans="1:105" ht="12" customHeight="1" x14ac:dyDescent="0.3">
      <c r="A29" s="60" t="s">
        <v>2915</v>
      </c>
      <c r="B29" s="331">
        <v>0</v>
      </c>
      <c r="C29" s="331">
        <v>0</v>
      </c>
      <c r="D29" s="331">
        <v>0</v>
      </c>
      <c r="E29" s="331">
        <v>0</v>
      </c>
      <c r="F29" s="331">
        <v>2.0922298894597149</v>
      </c>
      <c r="G29" s="331">
        <v>2.0596996598058008</v>
      </c>
      <c r="H29" s="331">
        <v>2.0864852410470811</v>
      </c>
      <c r="I29" s="331">
        <v>2.0691443312485291</v>
      </c>
      <c r="J29" s="331">
        <v>2.0105777167180978</v>
      </c>
      <c r="K29" s="331">
        <v>2.0769965987488388</v>
      </c>
      <c r="L29" s="331">
        <v>2.8563792934210839</v>
      </c>
      <c r="M29" s="331">
        <v>3.121434083150147</v>
      </c>
      <c r="N29" s="331">
        <v>3.84586923564554</v>
      </c>
      <c r="O29" s="331">
        <v>3.9064336886762119</v>
      </c>
      <c r="P29" s="331">
        <v>3.695076242432926</v>
      </c>
      <c r="Q29" s="331">
        <v>3.785211318588273</v>
      </c>
      <c r="R29" s="331">
        <v>3.7239748132022159</v>
      </c>
      <c r="S29" s="331">
        <v>3.8913395349342781</v>
      </c>
      <c r="T29" s="331">
        <v>3.9224375210276738</v>
      </c>
      <c r="U29" s="331">
        <v>3.7586186826571839</v>
      </c>
      <c r="V29" s="331">
        <v>4.2503180576338044</v>
      </c>
      <c r="W29" s="331">
        <v>4.5963096831611789</v>
      </c>
      <c r="DA29" s="72" t="s">
        <v>2963</v>
      </c>
    </row>
    <row r="30" spans="1:105" ht="12" customHeight="1" x14ac:dyDescent="0.3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2964</v>
      </c>
    </row>
    <row r="31" spans="1:105" ht="12" customHeight="1" x14ac:dyDescent="0.3">
      <c r="A31" s="59" t="s">
        <v>33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2965</v>
      </c>
    </row>
    <row r="32" spans="1:105" ht="12" customHeight="1" x14ac:dyDescent="0.3">
      <c r="A32" s="59" t="s">
        <v>160</v>
      </c>
      <c r="B32" s="297">
        <v>0</v>
      </c>
      <c r="C32" s="297">
        <v>0</v>
      </c>
      <c r="D32" s="297">
        <v>0</v>
      </c>
      <c r="E32" s="297">
        <v>0</v>
      </c>
      <c r="F32" s="297">
        <v>0</v>
      </c>
      <c r="G32" s="297">
        <v>0</v>
      </c>
      <c r="H32" s="297">
        <v>0</v>
      </c>
      <c r="I32" s="297">
        <v>0</v>
      </c>
      <c r="J32" s="297">
        <v>0</v>
      </c>
      <c r="K32" s="297">
        <v>0</v>
      </c>
      <c r="L32" s="297">
        <v>0</v>
      </c>
      <c r="M32" s="297">
        <v>0</v>
      </c>
      <c r="N32" s="297">
        <v>0</v>
      </c>
      <c r="O32" s="297">
        <v>0</v>
      </c>
      <c r="P32" s="297">
        <v>0</v>
      </c>
      <c r="Q32" s="297">
        <v>0</v>
      </c>
      <c r="R32" s="297">
        <v>0</v>
      </c>
      <c r="S32" s="297">
        <v>0</v>
      </c>
      <c r="T32" s="297">
        <v>0</v>
      </c>
      <c r="U32" s="297">
        <v>1.139450110750209E-2</v>
      </c>
      <c r="V32" s="297">
        <v>1.3838308880570811</v>
      </c>
      <c r="W32" s="297">
        <v>1.3424747908393919</v>
      </c>
      <c r="DA32" s="122" t="s">
        <v>2966</v>
      </c>
    </row>
    <row r="33" spans="1:105" ht="12" customHeight="1" x14ac:dyDescent="0.3">
      <c r="A33" s="59" t="s">
        <v>70</v>
      </c>
      <c r="B33" s="297">
        <v>0</v>
      </c>
      <c r="C33" s="297">
        <v>0</v>
      </c>
      <c r="D33" s="297">
        <v>0</v>
      </c>
      <c r="E33" s="297">
        <v>0</v>
      </c>
      <c r="F33" s="297">
        <v>0</v>
      </c>
      <c r="G33" s="297">
        <v>0</v>
      </c>
      <c r="H33" s="297">
        <v>0</v>
      </c>
      <c r="I33" s="297">
        <v>0</v>
      </c>
      <c r="J33" s="297">
        <v>0</v>
      </c>
      <c r="K33" s="297">
        <v>0</v>
      </c>
      <c r="L33" s="297">
        <v>0</v>
      </c>
      <c r="M33" s="297">
        <v>0</v>
      </c>
      <c r="N33" s="297">
        <v>0</v>
      </c>
      <c r="O33" s="297">
        <v>0</v>
      </c>
      <c r="P33" s="297">
        <v>0</v>
      </c>
      <c r="Q33" s="297">
        <v>0</v>
      </c>
      <c r="R33" s="297">
        <v>0</v>
      </c>
      <c r="S33" s="297">
        <v>0</v>
      </c>
      <c r="T33" s="297">
        <v>0</v>
      </c>
      <c r="U33" s="297">
        <v>0</v>
      </c>
      <c r="V33" s="297">
        <v>0</v>
      </c>
      <c r="W33" s="297">
        <v>0</v>
      </c>
      <c r="DA33" s="122" t="s">
        <v>2967</v>
      </c>
    </row>
    <row r="34" spans="1:105" ht="12" customHeight="1" x14ac:dyDescent="0.3">
      <c r="A34" s="59" t="s">
        <v>162</v>
      </c>
      <c r="B34" s="297">
        <v>0</v>
      </c>
      <c r="C34" s="297">
        <v>0</v>
      </c>
      <c r="D34" s="297">
        <v>0</v>
      </c>
      <c r="E34" s="297">
        <v>0</v>
      </c>
      <c r="F34" s="297">
        <v>2.0922298894597149</v>
      </c>
      <c r="G34" s="297">
        <v>2.0596996598058008</v>
      </c>
      <c r="H34" s="297">
        <v>2.0864852410470811</v>
      </c>
      <c r="I34" s="297">
        <v>2.0691443312485291</v>
      </c>
      <c r="J34" s="297">
        <v>2.0105777167180978</v>
      </c>
      <c r="K34" s="297">
        <v>2.0769965987488388</v>
      </c>
      <c r="L34" s="297">
        <v>2.8563792934210839</v>
      </c>
      <c r="M34" s="297">
        <v>3.121434083150147</v>
      </c>
      <c r="N34" s="297">
        <v>3.84586923564554</v>
      </c>
      <c r="O34" s="297">
        <v>3.9064336886762119</v>
      </c>
      <c r="P34" s="297">
        <v>3.695076242432926</v>
      </c>
      <c r="Q34" s="297">
        <v>3.785211318588273</v>
      </c>
      <c r="R34" s="297">
        <v>3.7239748132022159</v>
      </c>
      <c r="S34" s="297">
        <v>3.8913395349342781</v>
      </c>
      <c r="T34" s="297">
        <v>3.9224375210276738</v>
      </c>
      <c r="U34" s="297">
        <v>3.7472241815496821</v>
      </c>
      <c r="V34" s="297">
        <v>2.8664871695767231</v>
      </c>
      <c r="W34" s="297">
        <v>3.253834892321787</v>
      </c>
      <c r="DA34" s="122" t="s">
        <v>2968</v>
      </c>
    </row>
    <row r="35" spans="1:105" ht="12" customHeight="1" x14ac:dyDescent="0.3">
      <c r="A35" s="60" t="s">
        <v>2922</v>
      </c>
      <c r="B35" s="331">
        <v>0.89206308721160255</v>
      </c>
      <c r="C35" s="331">
        <v>1.154320134456863</v>
      </c>
      <c r="D35" s="331">
        <v>1.1601153035467731</v>
      </c>
      <c r="E35" s="331">
        <v>1.7290642438496251</v>
      </c>
      <c r="F35" s="331">
        <v>2.0734877888632921</v>
      </c>
      <c r="G35" s="331">
        <v>2.04443466420074</v>
      </c>
      <c r="H35" s="331">
        <v>2.0407353439414582</v>
      </c>
      <c r="I35" s="331">
        <v>2.2383836188003658</v>
      </c>
      <c r="J35" s="331">
        <v>2.0780521942187842</v>
      </c>
      <c r="K35" s="331">
        <v>2.1717290183981439</v>
      </c>
      <c r="L35" s="331">
        <v>3.240344268409304</v>
      </c>
      <c r="M35" s="331">
        <v>3.5157882737655819</v>
      </c>
      <c r="N35" s="331">
        <v>3.6227975921671911</v>
      </c>
      <c r="O35" s="331">
        <v>3.6815225295749969</v>
      </c>
      <c r="P35" s="331">
        <v>3.7187499639384578</v>
      </c>
      <c r="Q35" s="331">
        <v>3.9646162577680921</v>
      </c>
      <c r="R35" s="331">
        <v>4.0264004780357858</v>
      </c>
      <c r="S35" s="331">
        <v>3.8596709595657579</v>
      </c>
      <c r="T35" s="331">
        <v>3.8263014930225001</v>
      </c>
      <c r="U35" s="331">
        <v>3.653142491354469</v>
      </c>
      <c r="V35" s="331">
        <v>3.8770860024273088</v>
      </c>
      <c r="W35" s="331">
        <v>4.1333721480907091</v>
      </c>
      <c r="DA35" s="72" t="s">
        <v>2969</v>
      </c>
    </row>
    <row r="36" spans="1:105" ht="12" customHeight="1" x14ac:dyDescent="0.3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2970</v>
      </c>
    </row>
    <row r="37" spans="1:105" ht="12" customHeight="1" x14ac:dyDescent="0.3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2971</v>
      </c>
    </row>
    <row r="38" spans="1:105" ht="12" customHeight="1" x14ac:dyDescent="0.3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2972</v>
      </c>
    </row>
    <row r="39" spans="1:105" ht="12" customHeight="1" x14ac:dyDescent="0.3">
      <c r="A39" s="64" t="s">
        <v>160</v>
      </c>
      <c r="B39" s="231">
        <v>0</v>
      </c>
      <c r="C39" s="231">
        <v>0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0</v>
      </c>
      <c r="T39" s="231">
        <v>0</v>
      </c>
      <c r="U39" s="231">
        <v>7.0927921144297147E-4</v>
      </c>
      <c r="V39" s="231">
        <v>0.12877995313171561</v>
      </c>
      <c r="W39" s="231">
        <v>0.1245384072418063</v>
      </c>
      <c r="DA39" s="73" t="s">
        <v>2973</v>
      </c>
    </row>
    <row r="40" spans="1:105" ht="12" customHeight="1" x14ac:dyDescent="0.3">
      <c r="A40" s="64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2974</v>
      </c>
    </row>
    <row r="41" spans="1:105" ht="12" customHeight="1" x14ac:dyDescent="0.3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2975</v>
      </c>
    </row>
    <row r="42" spans="1:105" ht="12" customHeight="1" x14ac:dyDescent="0.3">
      <c r="A42" s="64" t="s">
        <v>162</v>
      </c>
      <c r="B42" s="231">
        <v>0</v>
      </c>
      <c r="C42" s="231">
        <v>0</v>
      </c>
      <c r="D42" s="231">
        <v>0</v>
      </c>
      <c r="E42" s="231">
        <v>0</v>
      </c>
      <c r="F42" s="231">
        <v>0.1179059819008504</v>
      </c>
      <c r="G42" s="231">
        <v>0.1154170916418598</v>
      </c>
      <c r="H42" s="231">
        <v>0.12137638651866579</v>
      </c>
      <c r="I42" s="231">
        <v>8.5745198275115689E-2</v>
      </c>
      <c r="J42" s="231">
        <v>9.4457795259136279E-2</v>
      </c>
      <c r="K42" s="231">
        <v>9.7333204769477807E-2</v>
      </c>
      <c r="L42" s="231">
        <v>0.1065348637849728</v>
      </c>
      <c r="M42" s="231">
        <v>0.1198661360285246</v>
      </c>
      <c r="N42" s="231">
        <v>0.27913282222116459</v>
      </c>
      <c r="O42" s="231">
        <v>0.28434503268613509</v>
      </c>
      <c r="P42" s="231">
        <v>0.20908567920232279</v>
      </c>
      <c r="Q42" s="231">
        <v>0.1868997566938333</v>
      </c>
      <c r="R42" s="231">
        <v>0.16662486957350969</v>
      </c>
      <c r="S42" s="231">
        <v>0.23264276447547419</v>
      </c>
      <c r="T42" s="231">
        <v>0.23660719250053761</v>
      </c>
      <c r="U42" s="231">
        <v>0.22835242955117821</v>
      </c>
      <c r="V42" s="231">
        <v>0.26114955447385291</v>
      </c>
      <c r="W42" s="231">
        <v>0.29550628649821642</v>
      </c>
      <c r="DA42" s="73" t="s">
        <v>2976</v>
      </c>
    </row>
    <row r="43" spans="1:105" ht="12" customHeight="1" x14ac:dyDescent="0.3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2977</v>
      </c>
    </row>
    <row r="44" spans="1:105" ht="12" customHeight="1" x14ac:dyDescent="0.3">
      <c r="A44" s="64" t="s">
        <v>73</v>
      </c>
      <c r="B44" s="231">
        <v>0.89206308721160255</v>
      </c>
      <c r="C44" s="231">
        <v>1.154320134456863</v>
      </c>
      <c r="D44" s="231">
        <v>1.1601153035467731</v>
      </c>
      <c r="E44" s="231">
        <v>1.7290642438496251</v>
      </c>
      <c r="F44" s="231">
        <v>1.9555818069624411</v>
      </c>
      <c r="G44" s="231">
        <v>1.9290175725588801</v>
      </c>
      <c r="H44" s="231">
        <v>1.9193589574227921</v>
      </c>
      <c r="I44" s="231">
        <v>2.1526384205252498</v>
      </c>
      <c r="J44" s="231">
        <v>1.9835943989596481</v>
      </c>
      <c r="K44" s="231">
        <v>2.0743958136286662</v>
      </c>
      <c r="L44" s="231">
        <v>3.1338094046243312</v>
      </c>
      <c r="M44" s="231">
        <v>3.3959221377370579</v>
      </c>
      <c r="N44" s="231">
        <v>3.343664769946026</v>
      </c>
      <c r="O44" s="231">
        <v>3.3971774968888622</v>
      </c>
      <c r="P44" s="231">
        <v>3.509664284736135</v>
      </c>
      <c r="Q44" s="231">
        <v>3.7777165010742579</v>
      </c>
      <c r="R44" s="231">
        <v>3.8597756084622761</v>
      </c>
      <c r="S44" s="231">
        <v>3.6270281950902841</v>
      </c>
      <c r="T44" s="231">
        <v>3.5896943005219621</v>
      </c>
      <c r="U44" s="231">
        <v>3.4240807825918469</v>
      </c>
      <c r="V44" s="231">
        <v>3.4871564948217402</v>
      </c>
      <c r="W44" s="231">
        <v>3.712465644365186</v>
      </c>
      <c r="DA44" s="73" t="s">
        <v>2978</v>
      </c>
    </row>
    <row r="45" spans="1:105" ht="12" customHeight="1" x14ac:dyDescent="0.3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8.6180998550005423E-4</v>
      </c>
      <c r="DA45" s="73" t="s">
        <v>2979</v>
      </c>
    </row>
    <row r="46" spans="1:105" ht="12" customHeight="1" x14ac:dyDescent="0.3">
      <c r="A46" s="60" t="s">
        <v>2934</v>
      </c>
      <c r="B46" s="331">
        <v>0.4403402719380719</v>
      </c>
      <c r="C46" s="331">
        <v>0.4718420643322131</v>
      </c>
      <c r="D46" s="331">
        <v>0.40062062065646858</v>
      </c>
      <c r="E46" s="331">
        <v>0.41157776583981143</v>
      </c>
      <c r="F46" s="331">
        <v>0.23310832990317809</v>
      </c>
      <c r="G46" s="331">
        <v>0.22959648438827601</v>
      </c>
      <c r="H46" s="331">
        <v>0.26398870737326968</v>
      </c>
      <c r="I46" s="331">
        <v>0.25639546109164379</v>
      </c>
      <c r="J46" s="331">
        <v>0.31027024812900539</v>
      </c>
      <c r="K46" s="331">
        <v>0.23115874084614979</v>
      </c>
      <c r="L46" s="331">
        <v>0.25782251306968851</v>
      </c>
      <c r="M46" s="331">
        <v>0.26683534997583008</v>
      </c>
      <c r="N46" s="331">
        <v>0.27444265760590902</v>
      </c>
      <c r="O46" s="331">
        <v>0.26792795348665782</v>
      </c>
      <c r="P46" s="331">
        <v>0.26613255639371047</v>
      </c>
      <c r="Q46" s="331">
        <v>0.27165352079892863</v>
      </c>
      <c r="R46" s="331">
        <v>0.25654773357986588</v>
      </c>
      <c r="S46" s="331">
        <v>0.26886169611078481</v>
      </c>
      <c r="T46" s="331">
        <v>0.39783671201501952</v>
      </c>
      <c r="U46" s="331">
        <v>0.39265570970413372</v>
      </c>
      <c r="V46" s="331">
        <v>0.3397011024649253</v>
      </c>
      <c r="W46" s="331">
        <v>0.56306811380581778</v>
      </c>
      <c r="DA46" s="72" t="s">
        <v>2980</v>
      </c>
    </row>
    <row r="47" spans="1:105" ht="12" customHeight="1" x14ac:dyDescent="0.3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2981</v>
      </c>
    </row>
    <row r="48" spans="1:105" ht="12" customHeight="1" x14ac:dyDescent="0.3">
      <c r="A48" s="132" t="s">
        <v>2938</v>
      </c>
      <c r="B48" s="318">
        <v>4.7844234007918454</v>
      </c>
      <c r="C48" s="318">
        <v>5.1266994139170148</v>
      </c>
      <c r="D48" s="318">
        <v>4.3528579929162721</v>
      </c>
      <c r="E48" s="318">
        <v>4.4719105192507982</v>
      </c>
      <c r="F48" s="318">
        <v>2.532788889827279</v>
      </c>
      <c r="G48" s="318">
        <v>2.494631680659213</v>
      </c>
      <c r="H48" s="318">
        <v>2.86831305150098</v>
      </c>
      <c r="I48" s="318">
        <v>2.7858102519321588</v>
      </c>
      <c r="J48" s="318">
        <v>3.371175271306269</v>
      </c>
      <c r="K48" s="318">
        <v>2.511606045329954</v>
      </c>
      <c r="L48" s="318">
        <v>2.8013155811355328</v>
      </c>
      <c r="M48" s="318">
        <v>2.8992426401607609</v>
      </c>
      <c r="N48" s="318">
        <v>2.981898220315125</v>
      </c>
      <c r="O48" s="318">
        <v>2.9111140908050182</v>
      </c>
      <c r="P48" s="318">
        <v>2.8916065862395071</v>
      </c>
      <c r="Q48" s="318">
        <v>2.951593448624374</v>
      </c>
      <c r="R48" s="318">
        <v>2.7874647362080132</v>
      </c>
      <c r="S48" s="318">
        <v>2.9212594723335519</v>
      </c>
      <c r="T48" s="318">
        <v>4.3226100267441279</v>
      </c>
      <c r="U48" s="318">
        <v>4.2663169500590019</v>
      </c>
      <c r="V48" s="318">
        <v>3.6909499482176602</v>
      </c>
      <c r="W48" s="318">
        <v>6.1178966168035389</v>
      </c>
      <c r="DA48" s="139" t="s">
        <v>2982</v>
      </c>
    </row>
    <row r="49" spans="1:105" ht="12" customHeight="1" x14ac:dyDescent="0.3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3">
      <c r="A50" s="32" t="s">
        <v>102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3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3">
      <c r="A52" s="35" t="s">
        <v>28</v>
      </c>
      <c r="B52" s="234">
        <f t="shared" ref="B52:W52" si="1">SUM(B$53:B$57,B$58,B$59,B$61:B$64,B$65)</f>
        <v>1.0000000000000002</v>
      </c>
      <c r="C52" s="234">
        <f t="shared" si="1"/>
        <v>0.99999999999999989</v>
      </c>
      <c r="D52" s="234">
        <f t="shared" si="1"/>
        <v>1</v>
      </c>
      <c r="E52" s="234">
        <f t="shared" si="1"/>
        <v>0.99999999999999989</v>
      </c>
      <c r="F52" s="234">
        <f t="shared" si="1"/>
        <v>0.99999999999999967</v>
      </c>
      <c r="G52" s="234">
        <f t="shared" si="1"/>
        <v>0.99999999999999989</v>
      </c>
      <c r="H52" s="234">
        <f t="shared" si="1"/>
        <v>1</v>
      </c>
      <c r="I52" s="234">
        <f t="shared" si="1"/>
        <v>0.99999999999999967</v>
      </c>
      <c r="J52" s="234">
        <f t="shared" si="1"/>
        <v>0.99999999999999967</v>
      </c>
      <c r="K52" s="234">
        <f t="shared" si="1"/>
        <v>1.0000000000000002</v>
      </c>
      <c r="L52" s="234">
        <f t="shared" si="1"/>
        <v>1</v>
      </c>
      <c r="M52" s="234">
        <f t="shared" si="1"/>
        <v>0.99999999999999989</v>
      </c>
      <c r="N52" s="234">
        <f t="shared" si="1"/>
        <v>0.99999999999999989</v>
      </c>
      <c r="O52" s="234">
        <f t="shared" si="1"/>
        <v>1</v>
      </c>
      <c r="P52" s="234">
        <f t="shared" si="1"/>
        <v>1.0000000000000002</v>
      </c>
      <c r="Q52" s="234">
        <f t="shared" si="1"/>
        <v>0.99999999999999989</v>
      </c>
      <c r="R52" s="234">
        <f t="shared" si="1"/>
        <v>1.0000000000000002</v>
      </c>
      <c r="S52" s="234">
        <f t="shared" si="1"/>
        <v>0.99999999999999978</v>
      </c>
      <c r="T52" s="234">
        <f t="shared" si="1"/>
        <v>1.0000000000000002</v>
      </c>
      <c r="U52" s="234">
        <f t="shared" si="1"/>
        <v>1.0000000000000002</v>
      </c>
      <c r="V52" s="234">
        <f t="shared" si="1"/>
        <v>0.99999999999999933</v>
      </c>
      <c r="W52" s="234">
        <f t="shared" si="1"/>
        <v>1.0000000000000002</v>
      </c>
      <c r="DA52" s="95"/>
    </row>
    <row r="53" spans="1:105" ht="12" customHeight="1" x14ac:dyDescent="0.3">
      <c r="A53" s="55" t="s">
        <v>92</v>
      </c>
      <c r="B53" s="301">
        <f t="shared" ref="B53:W53" si="2">IF(B$6=0,0,B$6/B$5)</f>
        <v>2.3321662197220951E-2</v>
      </c>
      <c r="C53" s="301">
        <f t="shared" si="2"/>
        <v>2.1607895027443983E-2</v>
      </c>
      <c r="D53" s="301">
        <f t="shared" si="2"/>
        <v>2.003477156477158E-2</v>
      </c>
      <c r="E53" s="301">
        <f t="shared" si="2"/>
        <v>1.6537674658891277E-2</v>
      </c>
      <c r="F53" s="301">
        <f t="shared" si="2"/>
        <v>9.8209510480248129E-3</v>
      </c>
      <c r="G53" s="301">
        <f t="shared" si="2"/>
        <v>9.8136937182628694E-3</v>
      </c>
      <c r="H53" s="301">
        <f t="shared" si="2"/>
        <v>1.0877550120342968E-2</v>
      </c>
      <c r="I53" s="301">
        <f t="shared" si="2"/>
        <v>9.988790193026351E-3</v>
      </c>
      <c r="J53" s="301">
        <f t="shared" si="2"/>
        <v>1.2047200675114776E-2</v>
      </c>
      <c r="K53" s="301">
        <f t="shared" si="2"/>
        <v>9.4445548182535023E-3</v>
      </c>
      <c r="L53" s="301">
        <f t="shared" si="2"/>
        <v>7.5447241270876304E-3</v>
      </c>
      <c r="M53" s="301">
        <f t="shared" si="2"/>
        <v>7.2588161084716392E-3</v>
      </c>
      <c r="N53" s="301">
        <f t="shared" si="2"/>
        <v>7.1831181335588875E-3</v>
      </c>
      <c r="O53" s="301">
        <f t="shared" si="2"/>
        <v>6.948655467280942E-3</v>
      </c>
      <c r="P53" s="301">
        <f t="shared" si="2"/>
        <v>6.8766362909860896E-3</v>
      </c>
      <c r="Q53" s="301">
        <f t="shared" si="2"/>
        <v>6.6448688684663569E-3</v>
      </c>
      <c r="R53" s="301">
        <f t="shared" si="2"/>
        <v>6.2600953005906576E-3</v>
      </c>
      <c r="S53" s="301">
        <f t="shared" si="2"/>
        <v>6.7151767067750272E-3</v>
      </c>
      <c r="T53" s="301">
        <f t="shared" si="2"/>
        <v>9.2441752654442919E-3</v>
      </c>
      <c r="U53" s="301">
        <f t="shared" si="2"/>
        <v>9.4776545337775971E-3</v>
      </c>
      <c r="V53" s="301">
        <f t="shared" si="2"/>
        <v>8.0608804535307506E-3</v>
      </c>
      <c r="W53" s="301">
        <f t="shared" si="2"/>
        <v>1.1249386038723243E-2</v>
      </c>
      <c r="DA53" s="67"/>
    </row>
    <row r="54" spans="1:105" ht="12" customHeight="1" x14ac:dyDescent="0.3">
      <c r="A54" s="202" t="s">
        <v>93</v>
      </c>
      <c r="B54" s="235">
        <f t="shared" ref="B54:W54" si="3">IF(B$7=0,0,B$7/B$5)</f>
        <v>6.5765226040685994E-3</v>
      </c>
      <c r="C54" s="235">
        <f t="shared" si="3"/>
        <v>6.0932539401612786E-3</v>
      </c>
      <c r="D54" s="235">
        <f t="shared" si="3"/>
        <v>5.6496456791476791E-3</v>
      </c>
      <c r="E54" s="235">
        <f t="shared" si="3"/>
        <v>4.6634922628238278E-3</v>
      </c>
      <c r="F54" s="235">
        <f t="shared" si="3"/>
        <v>2.7694298122748189E-3</v>
      </c>
      <c r="G54" s="235">
        <f t="shared" si="3"/>
        <v>2.767383303204367E-3</v>
      </c>
      <c r="H54" s="235">
        <f t="shared" si="3"/>
        <v>3.0673823177084268E-3</v>
      </c>
      <c r="I54" s="235">
        <f t="shared" si="3"/>
        <v>2.8167591116024493E-3</v>
      </c>
      <c r="J54" s="235">
        <f t="shared" si="3"/>
        <v>3.3972144389040936E-3</v>
      </c>
      <c r="K54" s="235">
        <f t="shared" si="3"/>
        <v>2.6632890795841558E-3</v>
      </c>
      <c r="L54" s="235">
        <f t="shared" si="3"/>
        <v>2.1275519876609011E-3</v>
      </c>
      <c r="M54" s="235">
        <f t="shared" si="3"/>
        <v>2.0469282083088181E-3</v>
      </c>
      <c r="N54" s="235">
        <f t="shared" si="3"/>
        <v>2.0255819835463635E-3</v>
      </c>
      <c r="O54" s="235">
        <f t="shared" si="3"/>
        <v>1.9594653829564253E-3</v>
      </c>
      <c r="P54" s="235">
        <f t="shared" si="3"/>
        <v>1.9391565500428819E-3</v>
      </c>
      <c r="Q54" s="235">
        <f t="shared" si="3"/>
        <v>1.8737999866814009E-3</v>
      </c>
      <c r="R54" s="235">
        <f t="shared" si="3"/>
        <v>1.7652969115067578E-3</v>
      </c>
      <c r="S54" s="235">
        <f t="shared" si="3"/>
        <v>1.8936262359414231E-3</v>
      </c>
      <c r="T54" s="235">
        <f t="shared" si="3"/>
        <v>2.6067836449672355E-3</v>
      </c>
      <c r="U54" s="235">
        <f t="shared" si="3"/>
        <v>2.6726229351855097E-3</v>
      </c>
      <c r="V54" s="235">
        <f t="shared" si="3"/>
        <v>2.2731039521555539E-3</v>
      </c>
      <c r="W54" s="235">
        <f t="shared" si="3"/>
        <v>3.1722370789837155E-3</v>
      </c>
      <c r="DA54" s="174"/>
    </row>
    <row r="55" spans="1:105" ht="12" customHeight="1" x14ac:dyDescent="0.3">
      <c r="A55" s="202" t="s">
        <v>94</v>
      </c>
      <c r="B55" s="235">
        <f t="shared" ref="B55:W55" si="4">IF(B$8=0,0,B$8/B$5)</f>
        <v>8.9217067262471084E-2</v>
      </c>
      <c r="C55" s="235">
        <f t="shared" si="4"/>
        <v>8.2661047388534942E-2</v>
      </c>
      <c r="D55" s="235">
        <f t="shared" si="4"/>
        <v>7.664306030877438E-2</v>
      </c>
      <c r="E55" s="235">
        <f t="shared" si="4"/>
        <v>6.3264908818676802E-2</v>
      </c>
      <c r="F55" s="235">
        <f t="shared" si="4"/>
        <v>3.7570068669353855E-2</v>
      </c>
      <c r="G55" s="235">
        <f t="shared" si="4"/>
        <v>3.7542305739248716E-2</v>
      </c>
      <c r="H55" s="235">
        <f t="shared" si="4"/>
        <v>4.1612090619046034E-2</v>
      </c>
      <c r="I55" s="235">
        <f t="shared" si="4"/>
        <v>3.8212137667791808E-2</v>
      </c>
      <c r="J55" s="235">
        <f t="shared" si="4"/>
        <v>4.608659125009873E-2</v>
      </c>
      <c r="K55" s="235">
        <f t="shared" si="4"/>
        <v>3.6130164109169943E-2</v>
      </c>
      <c r="L55" s="235">
        <f t="shared" si="4"/>
        <v>2.8862357847005218E-2</v>
      </c>
      <c r="M55" s="235">
        <f t="shared" si="4"/>
        <v>2.7768616126881081E-2</v>
      </c>
      <c r="N55" s="235">
        <f t="shared" si="4"/>
        <v>2.7479033366342321E-2</v>
      </c>
      <c r="O55" s="235">
        <f t="shared" si="4"/>
        <v>2.6582095948633262E-2</v>
      </c>
      <c r="P55" s="235">
        <f t="shared" si="4"/>
        <v>2.6306586439862011E-2</v>
      </c>
      <c r="Q55" s="235">
        <f t="shared" si="4"/>
        <v>2.541995968275821E-2</v>
      </c>
      <c r="R55" s="235">
        <f t="shared" si="4"/>
        <v>2.3948007598224633E-2</v>
      </c>
      <c r="S55" s="235">
        <f t="shared" si="4"/>
        <v>2.5688922464502436E-2</v>
      </c>
      <c r="T55" s="235">
        <f t="shared" si="4"/>
        <v>3.536361171295465E-2</v>
      </c>
      <c r="U55" s="235">
        <f t="shared" si="4"/>
        <v>3.6256787139780242E-2</v>
      </c>
      <c r="V55" s="235">
        <f t="shared" si="4"/>
        <v>3.0836914947815704E-2</v>
      </c>
      <c r="W55" s="235">
        <f t="shared" si="4"/>
        <v>4.3034549698514613E-2</v>
      </c>
      <c r="DA55" s="174"/>
    </row>
    <row r="56" spans="1:105" ht="12" customHeight="1" x14ac:dyDescent="0.3">
      <c r="A56" s="202" t="s">
        <v>95</v>
      </c>
      <c r="B56" s="235">
        <f t="shared" ref="B56:W56" si="5">IF(B$9=0,0,B$9/B$5)</f>
        <v>0.20353373068541589</v>
      </c>
      <c r="C56" s="235">
        <f t="shared" si="5"/>
        <v>0.18857727420983686</v>
      </c>
      <c r="D56" s="235">
        <f t="shared" si="5"/>
        <v>0.17484824904521432</v>
      </c>
      <c r="E56" s="235">
        <f t="shared" si="5"/>
        <v>0.14432824692002</v>
      </c>
      <c r="F56" s="235">
        <f t="shared" si="5"/>
        <v>8.5709791556861092E-2</v>
      </c>
      <c r="G56" s="235">
        <f t="shared" si="5"/>
        <v>8.5646455102161942E-2</v>
      </c>
      <c r="H56" s="235">
        <f t="shared" si="5"/>
        <v>9.4930984678048211E-2</v>
      </c>
      <c r="I56" s="235">
        <f t="shared" si="5"/>
        <v>8.7174563966663149E-2</v>
      </c>
      <c r="J56" s="235">
        <f t="shared" si="5"/>
        <v>0.10513880515832857</v>
      </c>
      <c r="K56" s="235">
        <f t="shared" si="5"/>
        <v>8.2424891526433272E-2</v>
      </c>
      <c r="L56" s="235">
        <f t="shared" si="5"/>
        <v>6.5844614144243904E-2</v>
      </c>
      <c r="M56" s="235">
        <f t="shared" si="5"/>
        <v>6.3349426401205486E-2</v>
      </c>
      <c r="N56" s="235">
        <f t="shared" si="5"/>
        <v>6.2688792047228811E-2</v>
      </c>
      <c r="O56" s="235">
        <f t="shared" si="5"/>
        <v>6.0642580213336163E-2</v>
      </c>
      <c r="P56" s="235">
        <f t="shared" si="5"/>
        <v>6.0014051615836436E-2</v>
      </c>
      <c r="Q56" s="235">
        <f t="shared" si="5"/>
        <v>5.7991361819634629E-2</v>
      </c>
      <c r="R56" s="235">
        <f t="shared" si="5"/>
        <v>5.4633350753501828E-2</v>
      </c>
      <c r="S56" s="235">
        <f t="shared" si="5"/>
        <v>5.8604955160725752E-2</v>
      </c>
      <c r="T56" s="235">
        <f t="shared" si="5"/>
        <v>8.0676131185448877E-2</v>
      </c>
      <c r="U56" s="235">
        <f t="shared" si="5"/>
        <v>8.271376066999056E-2</v>
      </c>
      <c r="V56" s="235">
        <f t="shared" si="5"/>
        <v>7.0349234005789033E-2</v>
      </c>
      <c r="W56" s="235">
        <f t="shared" si="5"/>
        <v>9.8176085778937772E-2</v>
      </c>
      <c r="DA56" s="174"/>
    </row>
    <row r="57" spans="1:105" ht="12" customHeight="1" x14ac:dyDescent="0.3">
      <c r="A57" s="56" t="s">
        <v>96</v>
      </c>
      <c r="B57" s="302">
        <f t="shared" ref="B57:W57" si="6">IF(B$10=0,0,B$10/B$5)</f>
        <v>7.4952413271987844E-2</v>
      </c>
      <c r="C57" s="302">
        <f t="shared" si="6"/>
        <v>6.9444616097205231E-2</v>
      </c>
      <c r="D57" s="302">
        <f t="shared" si="6"/>
        <v>6.4388827238547761E-2</v>
      </c>
      <c r="E57" s="302">
        <f t="shared" si="6"/>
        <v>5.3149668969075622E-2</v>
      </c>
      <c r="F57" s="302">
        <f t="shared" si="6"/>
        <v>2.971421182090243E-2</v>
      </c>
      <c r="G57" s="302">
        <f t="shared" si="6"/>
        <v>2.9693410973243864E-2</v>
      </c>
      <c r="H57" s="302">
        <f t="shared" si="6"/>
        <v>3.2417851286729665E-2</v>
      </c>
      <c r="I57" s="302">
        <f t="shared" si="6"/>
        <v>3.005358388724164E-2</v>
      </c>
      <c r="J57" s="302">
        <f t="shared" si="6"/>
        <v>3.5845165002698763E-2</v>
      </c>
      <c r="K57" s="302">
        <f t="shared" si="6"/>
        <v>2.8677446189504713E-2</v>
      </c>
      <c r="L57" s="302">
        <f t="shared" si="6"/>
        <v>2.41613102956365E-2</v>
      </c>
      <c r="M57" s="302">
        <f t="shared" si="6"/>
        <v>2.3671513388921695E-2</v>
      </c>
      <c r="N57" s="302">
        <f t="shared" si="6"/>
        <v>2.5771499735925806E-2</v>
      </c>
      <c r="O57" s="302">
        <f t="shared" si="6"/>
        <v>2.5646311264325108E-2</v>
      </c>
      <c r="P57" s="302">
        <f t="shared" si="6"/>
        <v>2.4724372088267808E-2</v>
      </c>
      <c r="Q57" s="302">
        <f t="shared" si="6"/>
        <v>2.4090498002454847E-2</v>
      </c>
      <c r="R57" s="302">
        <f t="shared" si="6"/>
        <v>2.3454152112659398E-2</v>
      </c>
      <c r="S57" s="302">
        <f t="shared" si="6"/>
        <v>2.5283132539213091E-2</v>
      </c>
      <c r="T57" s="302">
        <f t="shared" si="6"/>
        <v>2.9400711956448201E-2</v>
      </c>
      <c r="U57" s="302">
        <f t="shared" si="6"/>
        <v>3.0045541467132657E-2</v>
      </c>
      <c r="V57" s="302">
        <f t="shared" si="6"/>
        <v>2.806321954741222E-2</v>
      </c>
      <c r="W57" s="302">
        <f t="shared" si="6"/>
        <v>3.3615418075398661E-2</v>
      </c>
      <c r="DA57" s="68"/>
    </row>
    <row r="58" spans="1:105" ht="12" customHeight="1" x14ac:dyDescent="0.3">
      <c r="A58" s="203" t="s">
        <v>2900</v>
      </c>
      <c r="B58" s="303">
        <f t="shared" ref="B58:W58" si="7">IF(B$16=0,0,B$16/B$5)</f>
        <v>0.36316284427322593</v>
      </c>
      <c r="C58" s="303">
        <f t="shared" si="7"/>
        <v>0.40632806747154976</v>
      </c>
      <c r="D58" s="303">
        <f t="shared" si="7"/>
        <v>0.44595085088244424</v>
      </c>
      <c r="E58" s="303">
        <f t="shared" si="7"/>
        <v>0.53403339275313333</v>
      </c>
      <c r="F58" s="303">
        <f t="shared" si="7"/>
        <v>0.67147829818829863</v>
      </c>
      <c r="G58" s="303">
        <f t="shared" si="7"/>
        <v>0.67169984399201765</v>
      </c>
      <c r="H58" s="303">
        <f t="shared" si="7"/>
        <v>0.64634914005624655</v>
      </c>
      <c r="I58" s="303">
        <f t="shared" si="7"/>
        <v>0.67030401834700193</v>
      </c>
      <c r="J58" s="303">
        <f t="shared" si="7"/>
        <v>0.62020777837948038</v>
      </c>
      <c r="K58" s="303">
        <f t="shared" si="7"/>
        <v>0.68204267883820702</v>
      </c>
      <c r="L58" s="303">
        <f t="shared" si="7"/>
        <v>0.72886723336489578</v>
      </c>
      <c r="M58" s="303">
        <f t="shared" si="7"/>
        <v>0.73515664885861209</v>
      </c>
      <c r="N58" s="303">
        <f t="shared" si="7"/>
        <v>0.72885344130429464</v>
      </c>
      <c r="O58" s="303">
        <f t="shared" si="7"/>
        <v>0.73391364128473724</v>
      </c>
      <c r="P58" s="303">
        <f t="shared" si="7"/>
        <v>0.73860079982684579</v>
      </c>
      <c r="Q58" s="303">
        <f t="shared" si="7"/>
        <v>0.7454301936504224</v>
      </c>
      <c r="R58" s="303">
        <f t="shared" si="7"/>
        <v>0.75520433973000123</v>
      </c>
      <c r="S58" s="303">
        <f t="shared" si="7"/>
        <v>0.7409920340731353</v>
      </c>
      <c r="T58" s="303">
        <f t="shared" si="7"/>
        <v>0.68340357567258736</v>
      </c>
      <c r="U58" s="303">
        <f t="shared" si="7"/>
        <v>0.67778244347541083</v>
      </c>
      <c r="V58" s="303">
        <f t="shared" si="7"/>
        <v>0.70717305457094726</v>
      </c>
      <c r="W58" s="303">
        <f t="shared" si="7"/>
        <v>0.63475647624884202</v>
      </c>
      <c r="DA58" s="175"/>
    </row>
    <row r="59" spans="1:105" ht="12" customHeight="1" x14ac:dyDescent="0.3">
      <c r="A59" s="203" t="s">
        <v>2912</v>
      </c>
      <c r="B59" s="303">
        <f t="shared" ref="B59:W59" si="8">IF(B$27=0,0,B$27/B$5)</f>
        <v>0.10975416933924115</v>
      </c>
      <c r="C59" s="303">
        <f t="shared" si="8"/>
        <v>0.10168900268992118</v>
      </c>
      <c r="D59" s="303">
        <f t="shared" si="8"/>
        <v>9.4285719962746817E-2</v>
      </c>
      <c r="E59" s="303">
        <f t="shared" si="8"/>
        <v>7.7828017987736586E-2</v>
      </c>
      <c r="F59" s="303">
        <f t="shared" si="8"/>
        <v>4.6218417678897492E-2</v>
      </c>
      <c r="G59" s="303">
        <f t="shared" si="8"/>
        <v>4.61842639297819E-2</v>
      </c>
      <c r="H59" s="303">
        <f t="shared" si="8"/>
        <v>5.1190882871396108E-2</v>
      </c>
      <c r="I59" s="303">
        <f t="shared" si="8"/>
        <v>4.7008286161961607E-2</v>
      </c>
      <c r="J59" s="303">
        <f t="shared" si="8"/>
        <v>5.669538010536513E-2</v>
      </c>
      <c r="K59" s="303">
        <f t="shared" si="8"/>
        <v>4.4447057850784809E-2</v>
      </c>
      <c r="L59" s="303">
        <f t="shared" si="8"/>
        <v>3.5506256906547053E-2</v>
      </c>
      <c r="M59" s="303">
        <f t="shared" si="8"/>
        <v>3.4160744017059895E-2</v>
      </c>
      <c r="N59" s="303">
        <f t="shared" si="8"/>
        <v>3.3804501469382402E-2</v>
      </c>
      <c r="O59" s="303">
        <f t="shared" si="8"/>
        <v>3.2701095761813827E-2</v>
      </c>
      <c r="P59" s="303">
        <f t="shared" si="8"/>
        <v>3.2362166023277454E-2</v>
      </c>
      <c r="Q59" s="303">
        <f t="shared" si="8"/>
        <v>3.1271444413323718E-2</v>
      </c>
      <c r="R59" s="303">
        <f t="shared" si="8"/>
        <v>2.9460659960278766E-2</v>
      </c>
      <c r="S59" s="303">
        <f t="shared" si="8"/>
        <v>3.1602320417201568E-2</v>
      </c>
      <c r="T59" s="303">
        <f t="shared" si="8"/>
        <v>4.3504050822162112E-2</v>
      </c>
      <c r="U59" s="303">
        <f t="shared" si="8"/>
        <v>4.4602828556662914E-2</v>
      </c>
      <c r="V59" s="303">
        <f t="shared" si="8"/>
        <v>3.7935342294153324E-2</v>
      </c>
      <c r="W59" s="303">
        <f t="shared" si="8"/>
        <v>5.294078139952009E-2</v>
      </c>
      <c r="DA59" s="175"/>
    </row>
    <row r="60" spans="1:105" ht="12" customHeight="1" x14ac:dyDescent="0.3">
      <c r="A60" s="203" t="s">
        <v>2914</v>
      </c>
      <c r="B60" s="303">
        <f t="shared" ref="B60:W60" si="9">IF(B$28=0,0,B$28/B$5)</f>
        <v>2.8204445331363473E-2</v>
      </c>
      <c r="C60" s="303">
        <f t="shared" si="9"/>
        <v>2.9763939809994762E-2</v>
      </c>
      <c r="D60" s="303">
        <f t="shared" si="9"/>
        <v>3.119545127637572E-2</v>
      </c>
      <c r="E60" s="303">
        <f t="shared" si="9"/>
        <v>3.4377740803294789E-2</v>
      </c>
      <c r="F60" s="303">
        <f t="shared" si="9"/>
        <v>7.407016084926675E-2</v>
      </c>
      <c r="G60" s="303">
        <f t="shared" si="9"/>
        <v>7.4035488700149699E-2</v>
      </c>
      <c r="H60" s="303">
        <f t="shared" si="9"/>
        <v>7.2317038126788441E-2</v>
      </c>
      <c r="I60" s="303">
        <f t="shared" si="9"/>
        <v>7.1064328456740045E-2</v>
      </c>
      <c r="J60" s="303">
        <f t="shared" si="9"/>
        <v>6.8265435752611181E-2</v>
      </c>
      <c r="K60" s="303">
        <f t="shared" si="9"/>
        <v>7.3155793464727337E-2</v>
      </c>
      <c r="L60" s="303">
        <f t="shared" si="9"/>
        <v>7.4322072268628081E-2</v>
      </c>
      <c r="M60" s="303">
        <f t="shared" si="9"/>
        <v>7.5065018059526353E-2</v>
      </c>
      <c r="N60" s="303">
        <f t="shared" si="9"/>
        <v>8.1000470760523316E-2</v>
      </c>
      <c r="O60" s="303">
        <f t="shared" si="9"/>
        <v>8.1430776026507029E-2</v>
      </c>
      <c r="P60" s="303">
        <f t="shared" si="9"/>
        <v>7.9313604517362121E-2</v>
      </c>
      <c r="Q60" s="303">
        <f t="shared" si="9"/>
        <v>7.8421725054801258E-2</v>
      </c>
      <c r="R60" s="303">
        <f t="shared" si="9"/>
        <v>7.8088874970744862E-2</v>
      </c>
      <c r="S60" s="303">
        <f t="shared" si="9"/>
        <v>8.0058363570802996E-2</v>
      </c>
      <c r="T60" s="303">
        <f t="shared" si="9"/>
        <v>7.5657008113804811E-2</v>
      </c>
      <c r="U60" s="303">
        <f t="shared" si="9"/>
        <v>7.5290497571867496E-2</v>
      </c>
      <c r="V60" s="303">
        <f t="shared" si="9"/>
        <v>8.0302899756248686E-2</v>
      </c>
      <c r="W60" s="303">
        <f t="shared" si="9"/>
        <v>7.4203243209596967E-2</v>
      </c>
      <c r="DA60" s="175"/>
    </row>
    <row r="61" spans="1:105" ht="12" customHeight="1" x14ac:dyDescent="0.3">
      <c r="A61" s="62" t="s">
        <v>2915</v>
      </c>
      <c r="B61" s="304">
        <f t="shared" ref="B61:W61" si="10">IF(B$29=0,0,B$29/B$5)</f>
        <v>0</v>
      </c>
      <c r="C61" s="304">
        <f t="shared" si="10"/>
        <v>0</v>
      </c>
      <c r="D61" s="304">
        <f t="shared" si="10"/>
        <v>0</v>
      </c>
      <c r="E61" s="304">
        <f t="shared" si="10"/>
        <v>0</v>
      </c>
      <c r="F61" s="304">
        <f t="shared" si="10"/>
        <v>3.5230264656095509E-2</v>
      </c>
      <c r="G61" s="304">
        <f t="shared" si="10"/>
        <v>3.5186973448804518E-2</v>
      </c>
      <c r="H61" s="304">
        <f t="shared" si="10"/>
        <v>3.4361476003943306E-2</v>
      </c>
      <c r="I61" s="304">
        <f t="shared" si="10"/>
        <v>3.2218409279462658E-2</v>
      </c>
      <c r="J61" s="304">
        <f t="shared" si="10"/>
        <v>3.1201654728030208E-2</v>
      </c>
      <c r="K61" s="304">
        <f t="shared" si="10"/>
        <v>3.3917021526215951E-2</v>
      </c>
      <c r="L61" s="304">
        <f t="shared" si="10"/>
        <v>3.3407898183442294E-2</v>
      </c>
      <c r="M61" s="304">
        <f t="shared" si="10"/>
        <v>3.3938086234331519E-2</v>
      </c>
      <c r="N61" s="304">
        <f t="shared" si="10"/>
        <v>4.0231539946236496E-2</v>
      </c>
      <c r="O61" s="304">
        <f t="shared" si="10"/>
        <v>4.0492441055762642E-2</v>
      </c>
      <c r="P61" s="304">
        <f t="shared" si="10"/>
        <v>3.8160337158933987E-2</v>
      </c>
      <c r="Q61" s="304">
        <f t="shared" si="10"/>
        <v>3.7005984020322936E-2</v>
      </c>
      <c r="R61" s="304">
        <f t="shared" si="10"/>
        <v>3.6318696043536096E-2</v>
      </c>
      <c r="S61" s="304">
        <f t="shared" si="10"/>
        <v>3.8845291777833225E-2</v>
      </c>
      <c r="T61" s="304">
        <f t="shared" si="10"/>
        <v>3.6427561386901702E-2</v>
      </c>
      <c r="U61" s="304">
        <f t="shared" si="10"/>
        <v>3.6260014683562367E-2</v>
      </c>
      <c r="V61" s="304">
        <f t="shared" si="10"/>
        <v>4.0310455387389477E-2</v>
      </c>
      <c r="W61" s="304">
        <f t="shared" si="10"/>
        <v>3.6701846848642028E-2</v>
      </c>
      <c r="DA61" s="72"/>
    </row>
    <row r="62" spans="1:105" ht="12" customHeight="1" x14ac:dyDescent="0.3">
      <c r="A62" s="62" t="s">
        <v>2922</v>
      </c>
      <c r="B62" s="304">
        <f t="shared" ref="B62:W62" si="11">IF(B$35=0,0,B$35/B$5)</f>
        <v>1.8883279153126653E-2</v>
      </c>
      <c r="C62" s="304">
        <f t="shared" si="11"/>
        <v>2.1127729465746529E-2</v>
      </c>
      <c r="D62" s="304">
        <f t="shared" si="11"/>
        <v>2.3187984504967684E-2</v>
      </c>
      <c r="E62" s="304">
        <f t="shared" si="11"/>
        <v>2.776798835968422E-2</v>
      </c>
      <c r="F62" s="304">
        <f t="shared" si="11"/>
        <v>3.4914673540822012E-2</v>
      </c>
      <c r="G62" s="304">
        <f t="shared" si="11"/>
        <v>3.492619319742455E-2</v>
      </c>
      <c r="H62" s="304">
        <f t="shared" si="11"/>
        <v>3.3608039573792076E-2</v>
      </c>
      <c r="I62" s="304">
        <f t="shared" si="11"/>
        <v>3.4853614832871117E-2</v>
      </c>
      <c r="J62" s="304">
        <f t="shared" si="11"/>
        <v>3.2248774335705561E-2</v>
      </c>
      <c r="K62" s="304">
        <f t="shared" si="11"/>
        <v>3.5463986753993169E-2</v>
      </c>
      <c r="L62" s="304">
        <f t="shared" si="11"/>
        <v>3.7898710317516751E-2</v>
      </c>
      <c r="M62" s="304">
        <f t="shared" si="11"/>
        <v>3.8225739335905236E-2</v>
      </c>
      <c r="N62" s="304">
        <f t="shared" si="11"/>
        <v>3.7897993175511353E-2</v>
      </c>
      <c r="O62" s="304">
        <f t="shared" si="11"/>
        <v>3.8161107010828324E-2</v>
      </c>
      <c r="P62" s="304">
        <f t="shared" si="11"/>
        <v>3.8404823912436804E-2</v>
      </c>
      <c r="Q62" s="304">
        <f t="shared" si="11"/>
        <v>3.8759930036454872E-2</v>
      </c>
      <c r="R62" s="304">
        <f t="shared" si="11"/>
        <v>3.9268153638661443E-2</v>
      </c>
      <c r="S62" s="304">
        <f t="shared" si="11"/>
        <v>3.8529160265963182E-2</v>
      </c>
      <c r="T62" s="304">
        <f t="shared" si="11"/>
        <v>3.5534748934726849E-2</v>
      </c>
      <c r="U62" s="304">
        <f t="shared" si="11"/>
        <v>3.5242468460251718E-2</v>
      </c>
      <c r="V62" s="304">
        <f t="shared" si="11"/>
        <v>3.6770684032273307E-2</v>
      </c>
      <c r="W62" s="304">
        <f t="shared" si="11"/>
        <v>3.3005259002333406E-2</v>
      </c>
      <c r="DA62" s="72"/>
    </row>
    <row r="63" spans="1:105" ht="12" customHeight="1" x14ac:dyDescent="0.3">
      <c r="A63" s="62" t="s">
        <v>2934</v>
      </c>
      <c r="B63" s="304">
        <f t="shared" ref="B63:W63" si="12">IF(B$46=0,0,B$46/B$5)</f>
        <v>9.3211661782368217E-3</v>
      </c>
      <c r="C63" s="304">
        <f t="shared" si="12"/>
        <v>8.6362103442482289E-3</v>
      </c>
      <c r="D63" s="304">
        <f t="shared" si="12"/>
        <v>8.0074667714080342E-3</v>
      </c>
      <c r="E63" s="304">
        <f t="shared" si="12"/>
        <v>6.6097524436105701E-3</v>
      </c>
      <c r="F63" s="304">
        <f t="shared" si="12"/>
        <v>3.9252226523492249E-3</v>
      </c>
      <c r="G63" s="304">
        <f t="shared" si="12"/>
        <v>3.9223220539206386E-3</v>
      </c>
      <c r="H63" s="304">
        <f t="shared" si="12"/>
        <v>4.3475225490530707E-3</v>
      </c>
      <c r="I63" s="304">
        <f t="shared" si="12"/>
        <v>3.9923043444062773E-3</v>
      </c>
      <c r="J63" s="304">
        <f t="shared" si="12"/>
        <v>4.8150066888754083E-3</v>
      </c>
      <c r="K63" s="304">
        <f t="shared" si="12"/>
        <v>3.7747851845182138E-3</v>
      </c>
      <c r="L63" s="304">
        <f t="shared" si="12"/>
        <v>3.0154637676690407E-3</v>
      </c>
      <c r="M63" s="304">
        <f t="shared" si="12"/>
        <v>2.9011924892895927E-3</v>
      </c>
      <c r="N63" s="304">
        <f t="shared" si="12"/>
        <v>2.8709376387754714E-3</v>
      </c>
      <c r="O63" s="304">
        <f t="shared" si="12"/>
        <v>2.77722795991606E-3</v>
      </c>
      <c r="P63" s="304">
        <f t="shared" si="12"/>
        <v>2.7484434459913191E-3</v>
      </c>
      <c r="Q63" s="304">
        <f t="shared" si="12"/>
        <v>2.6558109980234597E-3</v>
      </c>
      <c r="R63" s="304">
        <f t="shared" si="12"/>
        <v>2.5020252885473203E-3</v>
      </c>
      <c r="S63" s="304">
        <f t="shared" si="12"/>
        <v>2.6839115270065883E-3</v>
      </c>
      <c r="T63" s="304">
        <f t="shared" si="12"/>
        <v>3.6946977921762571E-3</v>
      </c>
      <c r="U63" s="304">
        <f t="shared" si="12"/>
        <v>3.7880144280534036E-3</v>
      </c>
      <c r="V63" s="304">
        <f t="shared" si="12"/>
        <v>3.2217603365858947E-3</v>
      </c>
      <c r="W63" s="304">
        <f t="shared" si="12"/>
        <v>4.4961373586215299E-3</v>
      </c>
      <c r="DA63" s="72"/>
    </row>
    <row r="64" spans="1:105" ht="12" customHeight="1" x14ac:dyDescent="0.3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3">
      <c r="A65" s="41" t="s">
        <v>2938</v>
      </c>
      <c r="B65" s="237">
        <f t="shared" ref="B65:W65" si="14">IF(B$48=0,0,B$48/B$5)</f>
        <v>0.10127714503500521</v>
      </c>
      <c r="C65" s="237">
        <f t="shared" si="14"/>
        <v>9.3834903365352093E-2</v>
      </c>
      <c r="D65" s="237">
        <f t="shared" si="14"/>
        <v>8.7003424041977431E-2</v>
      </c>
      <c r="E65" s="237">
        <f t="shared" si="14"/>
        <v>7.1816856826347655E-2</v>
      </c>
      <c r="F65" s="237">
        <f t="shared" si="14"/>
        <v>4.2648670376120003E-2</v>
      </c>
      <c r="G65" s="237">
        <f t="shared" si="14"/>
        <v>4.2617154541928957E-2</v>
      </c>
      <c r="H65" s="237">
        <f t="shared" si="14"/>
        <v>4.7237079923693713E-2</v>
      </c>
      <c r="I65" s="237">
        <f t="shared" si="14"/>
        <v>4.3377532207970804E-2</v>
      </c>
      <c r="J65" s="237">
        <f t="shared" si="14"/>
        <v>5.2316429237398078E-2</v>
      </c>
      <c r="K65" s="237">
        <f t="shared" si="14"/>
        <v>4.1014124123335327E-2</v>
      </c>
      <c r="L65" s="237">
        <f t="shared" si="14"/>
        <v>3.2763879058294941E-2</v>
      </c>
      <c r="M65" s="237">
        <f t="shared" si="14"/>
        <v>3.1522288831012907E-2</v>
      </c>
      <c r="N65" s="237">
        <f t="shared" si="14"/>
        <v>3.1193561199197344E-2</v>
      </c>
      <c r="O65" s="237">
        <f t="shared" si="14"/>
        <v>3.0175378650409923E-2</v>
      </c>
      <c r="P65" s="237">
        <f t="shared" si="14"/>
        <v>2.98626266475195E-2</v>
      </c>
      <c r="Q65" s="237">
        <f t="shared" si="14"/>
        <v>2.8856148521457042E-2</v>
      </c>
      <c r="R65" s="237">
        <f t="shared" si="14"/>
        <v>2.7185222662492018E-2</v>
      </c>
      <c r="S65" s="237">
        <f t="shared" si="14"/>
        <v>2.9161468831702064E-2</v>
      </c>
      <c r="T65" s="237">
        <f t="shared" si="14"/>
        <v>4.0143951626182596E-2</v>
      </c>
      <c r="U65" s="237">
        <f t="shared" si="14"/>
        <v>4.1157863650192472E-2</v>
      </c>
      <c r="V65" s="237">
        <f t="shared" si="14"/>
        <v>3.5005350471946799E-2</v>
      </c>
      <c r="W65" s="237">
        <f t="shared" si="14"/>
        <v>4.8851822471483106E-2</v>
      </c>
      <c r="DA65" s="97"/>
    </row>
    <row r="66" spans="1:105" ht="12" customHeight="1" x14ac:dyDescent="0.3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3">
      <c r="A67" s="32" t="s">
        <v>343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3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3">
      <c r="A69" s="35" t="s">
        <v>28</v>
      </c>
      <c r="B69" s="324">
        <f>IF(B$5=0,0,B$5/WWP_fec!B$5)</f>
        <v>0.4752465778497964</v>
      </c>
      <c r="C69" s="324">
        <f>IF(C$5=0,0,C$5/WWP_fec!C$5)</f>
        <v>0.46966802329257479</v>
      </c>
      <c r="D69" s="324">
        <f>IF(D$5=0,0,D$5/WWP_fec!D$5)</f>
        <v>0.4646613389001355</v>
      </c>
      <c r="E69" s="324">
        <f>IF(E$5=0,0,E$5/WWP_fec!E$5)</f>
        <v>0.45390488941292234</v>
      </c>
      <c r="F69" s="324">
        <f>IF(F$5=0,0,F$5/WWP_fec!F$5)</f>
        <v>0.43364443513346185</v>
      </c>
      <c r="G69" s="324">
        <f>IF(G$5=0,0,G$5/WWP_fec!G$5)</f>
        <v>0.43361026685362669</v>
      </c>
      <c r="H69" s="324">
        <f>IF(H$5=0,0,H$5/WWP_fec!H$5)</f>
        <v>0.43656467603208926</v>
      </c>
      <c r="I69" s="324">
        <f>IF(I$5=0,0,I$5/WWP_fec!I$5)</f>
        <v>0.43347468236803416</v>
      </c>
      <c r="J69" s="324">
        <f>IF(J$5=0,0,J$5/WWP_fec!J$5)</f>
        <v>0.43936030064120934</v>
      </c>
      <c r="K69" s="324">
        <f>IF(K$5=0,0,K$5/WWP_fec!K$5)</f>
        <v>0.43222344218698411</v>
      </c>
      <c r="L69" s="324">
        <f>IF(L$5=0,0,L$5/WWP_fec!L$5)</f>
        <v>0.4269532769532785</v>
      </c>
      <c r="M69" s="324">
        <f>IF(M$5=0,0,M$5/WWP_fec!M$5)</f>
        <v>0.42629086855395348</v>
      </c>
      <c r="N69" s="324">
        <f>IF(N$5=0,0,N$5/WWP_fec!N$5)</f>
        <v>0.42810891965364761</v>
      </c>
      <c r="O69" s="324">
        <f>IF(O$5=0,0,O$5/WWP_fec!O$5)</f>
        <v>0.42762025371809415</v>
      </c>
      <c r="P69" s="324">
        <f>IF(P$5=0,0,P$5/WWP_fec!P$5)</f>
        <v>0.42647272282561816</v>
      </c>
      <c r="Q69" s="324">
        <f>IF(Q$5=0,0,Q$5/WWP_fec!Q$5)</f>
        <v>0.42556006783197087</v>
      </c>
      <c r="R69" s="324">
        <f>IF(R$5=0,0,R$5/WWP_fec!R$5)</f>
        <v>0.42447118042569654</v>
      </c>
      <c r="S69" s="324">
        <f>IF(S$5=0,0,S$5/WWP_fec!S$5)</f>
        <v>0.42645379271512113</v>
      </c>
      <c r="T69" s="324">
        <f>IF(T$5=0,0,T$5/WWP_fec!T$5)</f>
        <v>0.43261893868432094</v>
      </c>
      <c r="U69" s="324">
        <f>IF(U$5=0,0,U$5/WWP_fec!U$5)</f>
        <v>0.43328129268051319</v>
      </c>
      <c r="V69" s="324">
        <f>IF(V$5=0,0,V$5/WWP_fec!V$5)</f>
        <v>0.43025709002191381</v>
      </c>
      <c r="W69" s="324">
        <f>IF(W$5=0,0,W$5/WWP_fec!W$5)</f>
        <v>0.43831584767593929</v>
      </c>
      <c r="DA69" s="95"/>
    </row>
    <row r="70" spans="1:105" ht="12" customHeight="1" x14ac:dyDescent="0.3">
      <c r="A70" s="55" t="s">
        <v>92</v>
      </c>
      <c r="B70" s="336">
        <f>IF(B$6=0,0,B$6/WWP_fec!B$6)</f>
        <v>0.48651838853946611</v>
      </c>
      <c r="C70" s="336">
        <f>IF(C$6=0,0,C$6/WWP_fec!C$6)</f>
        <v>0.48651838853946616</v>
      </c>
      <c r="D70" s="336">
        <f>IF(D$6=0,0,D$6/WWP_fec!D$6)</f>
        <v>0.48651838853946622</v>
      </c>
      <c r="E70" s="336">
        <f>IF(E$6=0,0,E$6/WWP_fec!E$6)</f>
        <v>0.48651838853946638</v>
      </c>
      <c r="F70" s="336">
        <f>IF(F$6=0,0,F$6/WWP_fec!F$6)</f>
        <v>0.48651838853946638</v>
      </c>
      <c r="G70" s="336">
        <f>IF(G$6=0,0,G$6/WWP_fec!G$6)</f>
        <v>0.48651838853946627</v>
      </c>
      <c r="H70" s="336">
        <f>IF(H$6=0,0,H$6/WWP_fec!H$6)</f>
        <v>0.48651838853946622</v>
      </c>
      <c r="I70" s="336">
        <f>IF(I$6=0,0,I$6/WWP_fec!I$6)</f>
        <v>0.48651838853946627</v>
      </c>
      <c r="J70" s="336">
        <f>IF(J$6=0,0,J$6/WWP_fec!J$6)</f>
        <v>0.48651838853946627</v>
      </c>
      <c r="K70" s="336">
        <f>IF(K$6=0,0,K$6/WWP_fec!K$6)</f>
        <v>0.48651838853946633</v>
      </c>
      <c r="L70" s="336">
        <f>IF(L$6=0,0,L$6/WWP_fec!L$6)</f>
        <v>0.48651838853946627</v>
      </c>
      <c r="M70" s="336">
        <f>IF(M$6=0,0,M$6/WWP_fec!M$6)</f>
        <v>0.48651838853946622</v>
      </c>
      <c r="N70" s="336">
        <f>IF(N$6=0,0,N$6/WWP_fec!N$6)</f>
        <v>0.48651838853946661</v>
      </c>
      <c r="O70" s="336">
        <f>IF(O$6=0,0,O$6/WWP_fec!O$6)</f>
        <v>0.48651838853946655</v>
      </c>
      <c r="P70" s="336">
        <f>IF(P$6=0,0,P$6/WWP_fec!P$6)</f>
        <v>0.48651838853946638</v>
      </c>
      <c r="Q70" s="336">
        <f>IF(Q$6=0,0,Q$6/WWP_fec!Q$6)</f>
        <v>0.48651838853946633</v>
      </c>
      <c r="R70" s="336">
        <f>IF(R$6=0,0,R$6/WWP_fec!R$6)</f>
        <v>0.48651838853946616</v>
      </c>
      <c r="S70" s="336">
        <f>IF(S$6=0,0,S$6/WWP_fec!S$6)</f>
        <v>0.48651838853946644</v>
      </c>
      <c r="T70" s="336">
        <f>IF(T$6=0,0,T$6/WWP_fec!T$6)</f>
        <v>0.48651838853946644</v>
      </c>
      <c r="U70" s="336">
        <f>IF(U$6=0,0,U$6/WWP_fec!U$6)</f>
        <v>0.48651838853946644</v>
      </c>
      <c r="V70" s="336">
        <f>IF(V$6=0,0,V$6/WWP_fec!V$6)</f>
        <v>0.48651838853946622</v>
      </c>
      <c r="W70" s="336">
        <f>IF(W$6=0,0,W$6/WWP_fec!W$6)</f>
        <v>0.48651838853946627</v>
      </c>
      <c r="DA70" s="67"/>
    </row>
    <row r="71" spans="1:105" ht="12" customHeight="1" x14ac:dyDescent="0.3">
      <c r="A71" s="202" t="s">
        <v>93</v>
      </c>
      <c r="B71" s="337">
        <f>IF(B$7=0,0,B$7/WWP_fec!B$7)</f>
        <v>0.12621875834877713</v>
      </c>
      <c r="C71" s="337">
        <f>IF(C$7=0,0,C$7/WWP_fec!C$7)</f>
        <v>0.12621875834877716</v>
      </c>
      <c r="D71" s="337">
        <f>IF(D$7=0,0,D$7/WWP_fec!D$7)</f>
        <v>0.12621875834877713</v>
      </c>
      <c r="E71" s="337">
        <f>IF(E$7=0,0,E$7/WWP_fec!E$7)</f>
        <v>0.12621875834877716</v>
      </c>
      <c r="F71" s="337">
        <f>IF(F$7=0,0,F$7/WWP_fec!F$7)</f>
        <v>0.12621875834877713</v>
      </c>
      <c r="G71" s="337">
        <f>IF(G$7=0,0,G$7/WWP_fec!G$7)</f>
        <v>0.12621875834877713</v>
      </c>
      <c r="H71" s="337">
        <f>IF(H$7=0,0,H$7/WWP_fec!H$7)</f>
        <v>0.12621875834877716</v>
      </c>
      <c r="I71" s="337">
        <f>IF(I$7=0,0,I$7/WWP_fec!I$7)</f>
        <v>0.12621875834877713</v>
      </c>
      <c r="J71" s="337">
        <f>IF(J$7=0,0,J$7/WWP_fec!J$7)</f>
        <v>0.12621875834877708</v>
      </c>
      <c r="K71" s="337">
        <f>IF(K$7=0,0,K$7/WWP_fec!K$7)</f>
        <v>0.12621875834877724</v>
      </c>
      <c r="L71" s="337">
        <f>IF(L$7=0,0,L$7/WWP_fec!L$7)</f>
        <v>0.12621875834877722</v>
      </c>
      <c r="M71" s="337">
        <f>IF(M$7=0,0,M$7/WWP_fec!M$7)</f>
        <v>0.12621875834877708</v>
      </c>
      <c r="N71" s="337">
        <f>IF(N$7=0,0,N$7/WWP_fec!N$7)</f>
        <v>0.12621875834877719</v>
      </c>
      <c r="O71" s="337">
        <f>IF(O$7=0,0,O$7/WWP_fec!O$7)</f>
        <v>0.12621875834877716</v>
      </c>
      <c r="P71" s="337">
        <f>IF(P$7=0,0,P$7/WWP_fec!P$7)</f>
        <v>0.12621875834877716</v>
      </c>
      <c r="Q71" s="337">
        <f>IF(Q$7=0,0,Q$7/WWP_fec!Q$7)</f>
        <v>0.12621875834877719</v>
      </c>
      <c r="R71" s="337">
        <f>IF(R$7=0,0,R$7/WWP_fec!R$7)</f>
        <v>0.1262187583487771</v>
      </c>
      <c r="S71" s="337">
        <f>IF(S$7=0,0,S$7/WWP_fec!S$7)</f>
        <v>0.12621875834877716</v>
      </c>
      <c r="T71" s="337">
        <f>IF(T$7=0,0,T$7/WWP_fec!T$7)</f>
        <v>0.12621875834877719</v>
      </c>
      <c r="U71" s="337">
        <f>IF(U$7=0,0,U$7/WWP_fec!U$7)</f>
        <v>0.12621875834877713</v>
      </c>
      <c r="V71" s="337">
        <f>IF(V$7=0,0,V$7/WWP_fec!V$7)</f>
        <v>0.12621875834877716</v>
      </c>
      <c r="W71" s="337">
        <f>IF(W$7=0,0,W$7/WWP_fec!W$7)</f>
        <v>0.12621875834877716</v>
      </c>
      <c r="DA71" s="174"/>
    </row>
    <row r="72" spans="1:105" ht="12" customHeight="1" x14ac:dyDescent="0.3">
      <c r="A72" s="202" t="s">
        <v>94</v>
      </c>
      <c r="B72" s="337">
        <f>IF(B$8=0,0,B$8/WWP_fec!B$8)</f>
        <v>0.69043666898189648</v>
      </c>
      <c r="C72" s="337">
        <f>IF(C$8=0,0,C$8/WWP_fec!C$8)</f>
        <v>0.6904366689818966</v>
      </c>
      <c r="D72" s="337">
        <f>IF(D$8=0,0,D$8/WWP_fec!D$8)</f>
        <v>0.69043666898189648</v>
      </c>
      <c r="E72" s="337">
        <f>IF(E$8=0,0,E$8/WWP_fec!E$8)</f>
        <v>0.69043666898189648</v>
      </c>
      <c r="F72" s="337">
        <f>IF(F$8=0,0,F$8/WWP_fec!F$8)</f>
        <v>0.6904366689818966</v>
      </c>
      <c r="G72" s="337">
        <f>IF(G$8=0,0,G$8/WWP_fec!G$8)</f>
        <v>0.69043666898189648</v>
      </c>
      <c r="H72" s="337">
        <f>IF(H$8=0,0,H$8/WWP_fec!H$8)</f>
        <v>0.69043666898189648</v>
      </c>
      <c r="I72" s="337">
        <f>IF(I$8=0,0,I$8/WWP_fec!I$8)</f>
        <v>0.69043666898189648</v>
      </c>
      <c r="J72" s="337">
        <f>IF(J$8=0,0,J$8/WWP_fec!J$8)</f>
        <v>0.69043666898189637</v>
      </c>
      <c r="K72" s="337">
        <f>IF(K$8=0,0,K$8/WWP_fec!K$8)</f>
        <v>0.69043666898189648</v>
      </c>
      <c r="L72" s="337">
        <f>IF(L$8=0,0,L$8/WWP_fec!L$8)</f>
        <v>0.69043666898189626</v>
      </c>
      <c r="M72" s="337">
        <f>IF(M$8=0,0,M$8/WWP_fec!M$8)</f>
        <v>0.69043666898189648</v>
      </c>
      <c r="N72" s="337">
        <f>IF(N$8=0,0,N$8/WWP_fec!N$8)</f>
        <v>0.69043666898189648</v>
      </c>
      <c r="O72" s="337">
        <f>IF(O$8=0,0,O$8/WWP_fec!O$8)</f>
        <v>0.69043666898189626</v>
      </c>
      <c r="P72" s="337">
        <f>IF(P$8=0,0,P$8/WWP_fec!P$8)</f>
        <v>0.69043666898189648</v>
      </c>
      <c r="Q72" s="337">
        <f>IF(Q$8=0,0,Q$8/WWP_fec!Q$8)</f>
        <v>0.69043666898189637</v>
      </c>
      <c r="R72" s="337">
        <f>IF(R$8=0,0,R$8/WWP_fec!R$8)</f>
        <v>0.6904366689818966</v>
      </c>
      <c r="S72" s="337">
        <f>IF(S$8=0,0,S$8/WWP_fec!S$8)</f>
        <v>0.6904366689818966</v>
      </c>
      <c r="T72" s="337">
        <f>IF(T$8=0,0,T$8/WWP_fec!T$8)</f>
        <v>0.69043666898189648</v>
      </c>
      <c r="U72" s="337">
        <f>IF(U$8=0,0,U$8/WWP_fec!U$8)</f>
        <v>0.6904366689818966</v>
      </c>
      <c r="V72" s="337">
        <f>IF(V$8=0,0,V$8/WWP_fec!V$8)</f>
        <v>0.6904366689818966</v>
      </c>
      <c r="W72" s="337">
        <f>IF(W$8=0,0,W$8/WWP_fec!W$8)</f>
        <v>0.69043666898189648</v>
      </c>
      <c r="DA72" s="174"/>
    </row>
    <row r="73" spans="1:105" ht="12" customHeight="1" x14ac:dyDescent="0.3">
      <c r="A73" s="202" t="s">
        <v>95</v>
      </c>
      <c r="B73" s="337">
        <f>IF(B$9=0,0,B$9/WWP_fec!B$9)</f>
        <v>0.51398493181988902</v>
      </c>
      <c r="C73" s="337">
        <f>IF(C$9=0,0,C$9/WWP_fec!C$9)</f>
        <v>0.5139849318198888</v>
      </c>
      <c r="D73" s="337">
        <f>IF(D$9=0,0,D$9/WWP_fec!D$9)</f>
        <v>0.51398493181988925</v>
      </c>
      <c r="E73" s="337">
        <f>IF(E$9=0,0,E$9/WWP_fec!E$9)</f>
        <v>0.51398493181988902</v>
      </c>
      <c r="F73" s="337">
        <f>IF(F$9=0,0,F$9/WWP_fec!F$9)</f>
        <v>0.51398493181988902</v>
      </c>
      <c r="G73" s="337">
        <f>IF(G$9=0,0,G$9/WWP_fec!G$9)</f>
        <v>0.51398493181988902</v>
      </c>
      <c r="H73" s="337">
        <f>IF(H$9=0,0,H$9/WWP_fec!H$9)</f>
        <v>0.51398493181988925</v>
      </c>
      <c r="I73" s="337">
        <f>IF(I$9=0,0,I$9/WWP_fec!I$9)</f>
        <v>0.51398493181988902</v>
      </c>
      <c r="J73" s="337">
        <f>IF(J$9=0,0,J$9/WWP_fec!J$9)</f>
        <v>0.51398493181988891</v>
      </c>
      <c r="K73" s="337">
        <f>IF(K$9=0,0,K$9/WWP_fec!K$9)</f>
        <v>0.51398493181988913</v>
      </c>
      <c r="L73" s="337">
        <f>IF(L$9=0,0,L$9/WWP_fec!L$9)</f>
        <v>0.51398493181988913</v>
      </c>
      <c r="M73" s="337">
        <f>IF(M$9=0,0,M$9/WWP_fec!M$9)</f>
        <v>0.5139849318198888</v>
      </c>
      <c r="N73" s="337">
        <f>IF(N$9=0,0,N$9/WWP_fec!N$9)</f>
        <v>0.51398493181988913</v>
      </c>
      <c r="O73" s="337">
        <f>IF(O$9=0,0,O$9/WWP_fec!O$9)</f>
        <v>0.51398493181988902</v>
      </c>
      <c r="P73" s="337">
        <f>IF(P$9=0,0,P$9/WWP_fec!P$9)</f>
        <v>0.5139849318198888</v>
      </c>
      <c r="Q73" s="337">
        <f>IF(Q$9=0,0,Q$9/WWP_fec!Q$9)</f>
        <v>0.51398493181988891</v>
      </c>
      <c r="R73" s="337">
        <f>IF(R$9=0,0,R$9/WWP_fec!R$9)</f>
        <v>0.51398493181988902</v>
      </c>
      <c r="S73" s="337">
        <f>IF(S$9=0,0,S$9/WWP_fec!S$9)</f>
        <v>0.51398493181988925</v>
      </c>
      <c r="T73" s="337">
        <f>IF(T$9=0,0,T$9/WWP_fec!T$9)</f>
        <v>0.51398493181988913</v>
      </c>
      <c r="U73" s="337">
        <f>IF(U$9=0,0,U$9/WWP_fec!U$9)</f>
        <v>0.51398493181988925</v>
      </c>
      <c r="V73" s="337">
        <f>IF(V$9=0,0,V$9/WWP_fec!V$9)</f>
        <v>0.51398493181988891</v>
      </c>
      <c r="W73" s="337">
        <f>IF(W$9=0,0,W$9/WWP_fec!W$9)</f>
        <v>0.51398493181988913</v>
      </c>
      <c r="DA73" s="174"/>
    </row>
    <row r="74" spans="1:105" ht="12" customHeight="1" x14ac:dyDescent="0.3">
      <c r="A74" s="56" t="s">
        <v>96</v>
      </c>
      <c r="B74" s="338">
        <f>IF(B$10=0,0,B$10/WWP_fec!B$10)</f>
        <v>0.85625658660453197</v>
      </c>
      <c r="C74" s="338">
        <f>IF(C$10=0,0,C$10/WWP_fec!C$10)</f>
        <v>0.85625658660453197</v>
      </c>
      <c r="D74" s="338">
        <f>IF(D$10=0,0,D$10/WWP_fec!D$10)</f>
        <v>0.85625658660453197</v>
      </c>
      <c r="E74" s="338">
        <f>IF(E$10=0,0,E$10/WWP_fec!E$10)</f>
        <v>0.85625658660453163</v>
      </c>
      <c r="F74" s="338">
        <f>IF(F$10=0,0,F$10/WWP_fec!F$10)</f>
        <v>0.80813469472978905</v>
      </c>
      <c r="G74" s="338">
        <f>IF(G$10=0,0,G$10/WWP_fec!G$10)</f>
        <v>0.80827422556351214</v>
      </c>
      <c r="H74" s="338">
        <f>IF(H$10=0,0,H$10/WWP_fec!H$10)</f>
        <v>0.82011267518217157</v>
      </c>
      <c r="I74" s="338">
        <f>IF(I$10=0,0,I$10/WWP_fec!I$10)</f>
        <v>0.82222768483560382</v>
      </c>
      <c r="J74" s="338">
        <f>IF(J$10=0,0,J$10/WWP_fec!J$10)</f>
        <v>0.83623691335839778</v>
      </c>
      <c r="K74" s="338">
        <f>IF(K$10=0,0,K$10/WWP_fec!K$10)</f>
        <v>0.81067193393073356</v>
      </c>
      <c r="L74" s="338">
        <f>IF(L$10=0,0,L$10/WWP_fec!L$10)</f>
        <v>0.79140330997570862</v>
      </c>
      <c r="M74" s="338">
        <f>IF(M$10=0,0,M$10/WWP_fec!M$10)</f>
        <v>0.78432194827799562</v>
      </c>
      <c r="N74" s="338">
        <f>IF(N$10=0,0,N$10/WWP_fec!N$10)</f>
        <v>0.75078304607271884</v>
      </c>
      <c r="O74" s="338">
        <f>IF(O$10=0,0,O$10/WWP_fec!O$10)</f>
        <v>0.74711390617513762</v>
      </c>
      <c r="P74" s="338">
        <f>IF(P$10=0,0,P$10/WWP_fec!P$10)</f>
        <v>0.76041822266355863</v>
      </c>
      <c r="Q74" s="338">
        <f>IF(Q$10=0,0,Q$10/WWP_fec!Q$10)</f>
        <v>0.76490241260164193</v>
      </c>
      <c r="R74" s="338">
        <f>IF(R$10=0,0,R$10/WWP_fec!R$10)</f>
        <v>0.76478723926858472</v>
      </c>
      <c r="S74" s="338">
        <f>IF(S$10=0,0,S$10/WWP_fec!S$10)</f>
        <v>0.76030512744705725</v>
      </c>
      <c r="T74" s="338">
        <f>IF(T$10=0,0,T$10/WWP_fec!T$10)</f>
        <v>0.80473648400620168</v>
      </c>
      <c r="U74" s="338">
        <f>IF(U$10=0,0,U$10/WWP_fec!U$10)</f>
        <v>0.80866711235449606</v>
      </c>
      <c r="V74" s="338">
        <f>IF(V$10=0,0,V$10/WWP_fec!V$10)</f>
        <v>0.7523083413747943</v>
      </c>
      <c r="W74" s="338">
        <f>IF(W$10=0,0,W$10/WWP_fec!W$10)</f>
        <v>0.80577912868930124</v>
      </c>
      <c r="DA74" s="68"/>
    </row>
    <row r="75" spans="1:105" ht="12" customHeight="1" x14ac:dyDescent="0.3">
      <c r="A75" s="203" t="s">
        <v>2900</v>
      </c>
      <c r="B75" s="351">
        <f>IF(B$16=0,0,B$16/WWP_fec!B$16)</f>
        <v>0.42040330344960591</v>
      </c>
      <c r="C75" s="351">
        <f>IF(C$16=0,0,C$16/WWP_fec!C$16)</f>
        <v>0.42040330344960575</v>
      </c>
      <c r="D75" s="351">
        <f>IF(D$16=0,0,D$16/WWP_fec!D$16)</f>
        <v>0.42040330344960575</v>
      </c>
      <c r="E75" s="351">
        <f>IF(E$16=0,0,E$16/WWP_fec!E$16)</f>
        <v>0.42040330344960558</v>
      </c>
      <c r="F75" s="351">
        <f>IF(F$16=0,0,F$16/WWP_fec!F$16)</f>
        <v>0.42421665523658331</v>
      </c>
      <c r="G75" s="351">
        <f>IF(G$16=0,0,G$16/WWP_fec!G$16)</f>
        <v>0.42418895859239608</v>
      </c>
      <c r="H75" s="351">
        <f>IF(H$16=0,0,H$16/WWP_fec!H$16)</f>
        <v>0.42439356261871758</v>
      </c>
      <c r="I75" s="351">
        <f>IF(I$16=0,0,I$16/WWP_fec!I$16)</f>
        <v>0.42296462518686223</v>
      </c>
      <c r="J75" s="351">
        <f>IF(J$16=0,0,J$16/WWP_fec!J$16)</f>
        <v>0.42344603912510614</v>
      </c>
      <c r="K75" s="351">
        <f>IF(K$16=0,0,K$16/WWP_fec!K$16)</f>
        <v>0.42340311683107323</v>
      </c>
      <c r="L75" s="351">
        <f>IF(L$16=0,0,L$16/WWP_fec!L$16)</f>
        <v>0.42259971947646158</v>
      </c>
      <c r="M75" s="351">
        <f>IF(M$16=0,0,M$16/WWP_fec!M$16)</f>
        <v>0.42268139790058773</v>
      </c>
      <c r="N75" s="351">
        <f>IF(N$16=0,0,N$16/WWP_fec!N$16)</f>
        <v>0.42558700505108599</v>
      </c>
      <c r="O75" s="351">
        <f>IF(O$16=0,0,O$16/WWP_fec!O$16)</f>
        <v>0.42559972433900251</v>
      </c>
      <c r="P75" s="351">
        <f>IF(P$16=0,0,P$16/WWP_fec!P$16)</f>
        <v>0.42417342685160497</v>
      </c>
      <c r="Q75" s="351">
        <f>IF(Q$16=0,0,Q$16/WWP_fec!Q$16)</f>
        <v>0.42355981312705704</v>
      </c>
      <c r="R75" s="351">
        <f>IF(R$16=0,0,R$16/WWP_fec!R$16)</f>
        <v>0.42317167413505125</v>
      </c>
      <c r="S75" s="351">
        <f>IF(S$16=0,0,S$16/WWP_fec!S$16)</f>
        <v>0.42444764847266736</v>
      </c>
      <c r="T75" s="351">
        <f>IF(T$16=0,0,T$16/WWP_fec!T$16)</f>
        <v>0.42455347408157096</v>
      </c>
      <c r="U75" s="351">
        <f>IF(U$16=0,0,U$16/WWP_fec!U$16)</f>
        <v>0.42460793748514081</v>
      </c>
      <c r="V75" s="351">
        <f>IF(V$16=0,0,V$16/WWP_fec!V$16)</f>
        <v>0.42646697568827258</v>
      </c>
      <c r="W75" s="351">
        <f>IF(W$16=0,0,W$16/WWP_fec!W$16)</f>
        <v>0.4266206862239959</v>
      </c>
      <c r="DA75" s="175"/>
    </row>
    <row r="76" spans="1:105" ht="12" customHeight="1" x14ac:dyDescent="0.3">
      <c r="A76" s="203" t="s">
        <v>2912</v>
      </c>
      <c r="B76" s="351">
        <f>IF(B$27=0,0,B$27/WWP_fec!B$27)</f>
        <v>0.45009352010099279</v>
      </c>
      <c r="C76" s="351">
        <f>IF(C$27=0,0,C$27/WWP_fec!C$27)</f>
        <v>0.45009352010099296</v>
      </c>
      <c r="D76" s="351">
        <f>IF(D$27=0,0,D$27/WWP_fec!D$27)</f>
        <v>0.45009352010099257</v>
      </c>
      <c r="E76" s="351">
        <f>IF(E$27=0,0,E$27/WWP_fec!E$27)</f>
        <v>0.45009352010099285</v>
      </c>
      <c r="F76" s="351">
        <f>IF(F$27=0,0,F$27/WWP_fec!F$27)</f>
        <v>0.45009352010099268</v>
      </c>
      <c r="G76" s="351">
        <f>IF(G$27=0,0,G$27/WWP_fec!G$27)</f>
        <v>0.45009352010099268</v>
      </c>
      <c r="H76" s="351">
        <f>IF(H$27=0,0,H$27/WWP_fec!H$27)</f>
        <v>0.45009352010099263</v>
      </c>
      <c r="I76" s="351">
        <f>IF(I$27=0,0,I$27/WWP_fec!I$27)</f>
        <v>0.45009352010099263</v>
      </c>
      <c r="J76" s="351">
        <f>IF(J$27=0,0,J$27/WWP_fec!J$27)</f>
        <v>0.45009352010099268</v>
      </c>
      <c r="K76" s="351">
        <f>IF(K$27=0,0,K$27/WWP_fec!K$27)</f>
        <v>0.45009352010099268</v>
      </c>
      <c r="L76" s="351">
        <f>IF(L$27=0,0,L$27/WWP_fec!L$27)</f>
        <v>0.45009352010099279</v>
      </c>
      <c r="M76" s="351">
        <f>IF(M$27=0,0,M$27/WWP_fec!M$27)</f>
        <v>0.45009352010099268</v>
      </c>
      <c r="N76" s="351">
        <f>IF(N$27=0,0,N$27/WWP_fec!N$27)</f>
        <v>0.45009352010099274</v>
      </c>
      <c r="O76" s="351">
        <f>IF(O$27=0,0,O$27/WWP_fec!O$27)</f>
        <v>0.45009352010099274</v>
      </c>
      <c r="P76" s="351">
        <f>IF(P$27=0,0,P$27/WWP_fec!P$27)</f>
        <v>0.45009352010099263</v>
      </c>
      <c r="Q76" s="351">
        <f>IF(Q$27=0,0,Q$27/WWP_fec!Q$27)</f>
        <v>0.45009352010099263</v>
      </c>
      <c r="R76" s="351">
        <f>IF(R$27=0,0,R$27/WWP_fec!R$27)</f>
        <v>0.45009352010099263</v>
      </c>
      <c r="S76" s="351">
        <f>IF(S$27=0,0,S$27/WWP_fec!S$27)</f>
        <v>0.45009352010099274</v>
      </c>
      <c r="T76" s="351">
        <f>IF(T$27=0,0,T$27/WWP_fec!T$27)</f>
        <v>0.45009352010099279</v>
      </c>
      <c r="U76" s="351">
        <f>IF(U$27=0,0,U$27/WWP_fec!U$27)</f>
        <v>0.45009352010099274</v>
      </c>
      <c r="V76" s="351">
        <f>IF(V$27=0,0,V$27/WWP_fec!V$27)</f>
        <v>0.45009352010099268</v>
      </c>
      <c r="W76" s="351">
        <f>IF(W$27=0,0,W$27/WWP_fec!W$27)</f>
        <v>0.45009352010099257</v>
      </c>
      <c r="DA76" s="175"/>
    </row>
    <row r="77" spans="1:105" ht="12" customHeight="1" x14ac:dyDescent="0.3">
      <c r="A77" s="203" t="s">
        <v>2914</v>
      </c>
      <c r="B77" s="351">
        <f>IF(B$28=0,0,B$28/WWP_fec!B$28)</f>
        <v>0.31053358752482169</v>
      </c>
      <c r="C77" s="351">
        <f>IF(C$28=0,0,C$28/WWP_fec!C$28)</f>
        <v>0.30491944571004143</v>
      </c>
      <c r="D77" s="351">
        <f>IF(D$28=0,0,D$28/WWP_fec!D$28)</f>
        <v>0.30041201175302418</v>
      </c>
      <c r="E77" s="351">
        <f>IF(E$28=0,0,E$28/WWP_fec!E$28)</f>
        <v>0.29210134718667213</v>
      </c>
      <c r="F77" s="351">
        <f>IF(F$28=0,0,F$28/WWP_fec!F$28)</f>
        <v>0.30965992087043798</v>
      </c>
      <c r="G77" s="351">
        <f>IF(G$28=0,0,G$28/WWP_fec!G$28)</f>
        <v>0.30962029221988785</v>
      </c>
      <c r="H77" s="351">
        <f>IF(H$28=0,0,H$28/WWP_fec!H$28)</f>
        <v>0.31067727763419267</v>
      </c>
      <c r="I77" s="351">
        <f>IF(I$28=0,0,I$28/WWP_fec!I$28)</f>
        <v>0.30794825646242785</v>
      </c>
      <c r="J77" s="351">
        <f>IF(J$28=0,0,J$28/WWP_fec!J$28)</f>
        <v>0.31040042508548754</v>
      </c>
      <c r="K77" s="351">
        <f>IF(K$28=0,0,K$28/WWP_fec!K$28)</f>
        <v>0.3082570509034932</v>
      </c>
      <c r="L77" s="351">
        <f>IF(L$28=0,0,L$28/WWP_fec!L$28)</f>
        <v>0.30538609914399667</v>
      </c>
      <c r="M77" s="351">
        <f>IF(M$28=0,0,M$28/WWP_fec!M$28)</f>
        <v>0.30535132381971175</v>
      </c>
      <c r="N77" s="351">
        <f>IF(N$28=0,0,N$28/WWP_fec!N$28)</f>
        <v>0.30933160068249166</v>
      </c>
      <c r="O77" s="351">
        <f>IF(O$28=0,0,O$28/WWP_fec!O$28)</f>
        <v>0.30919626506689868</v>
      </c>
      <c r="P77" s="351">
        <f>IF(P$28=0,0,P$28/WWP_fec!P$28)</f>
        <v>0.3075374276320561</v>
      </c>
      <c r="Q77" s="351">
        <f>IF(Q$28=0,0,Q$28/WWP_fec!Q$28)</f>
        <v>0.30650929870510812</v>
      </c>
      <c r="R77" s="351">
        <f>IF(R$28=0,0,R$28/WWP_fec!R$28)</f>
        <v>0.3056089294556823</v>
      </c>
      <c r="S77" s="351">
        <f>IF(S$28=0,0,S$28/WWP_fec!S$28)</f>
        <v>0.30779041489774167</v>
      </c>
      <c r="T77" s="351">
        <f>IF(T$28=0,0,T$28/WWP_fec!T$28)</f>
        <v>0.30965136460829451</v>
      </c>
      <c r="U77" s="351">
        <f>IF(U$28=0,0,U$28/WWP_fec!U$28)</f>
        <v>0.3098508186631132</v>
      </c>
      <c r="V77" s="351">
        <f>IF(V$28=0,0,V$28/WWP_fec!V$28)</f>
        <v>0.30694607467115165</v>
      </c>
      <c r="W77" s="351">
        <f>IF(W$28=0,0,W$28/WWP_fec!W$28)</f>
        <v>0.30966609454607469</v>
      </c>
      <c r="DA77" s="175"/>
    </row>
    <row r="78" spans="1:105" ht="12" customHeight="1" x14ac:dyDescent="0.3">
      <c r="A78" s="41" t="s">
        <v>2938</v>
      </c>
      <c r="B78" s="339">
        <f>IF(B$48=0,0,B$48/WWP_fec!B$48)</f>
        <v>0.52510910678449141</v>
      </c>
      <c r="C78" s="339">
        <f>IF(C$48=0,0,C$48/WWP_fec!C$48)</f>
        <v>0.52510910678449141</v>
      </c>
      <c r="D78" s="339">
        <f>IF(D$48=0,0,D$48/WWP_fec!D$48)</f>
        <v>0.52510910678449141</v>
      </c>
      <c r="E78" s="339">
        <f>IF(E$48=0,0,E$48/WWP_fec!E$48)</f>
        <v>0.52510910678449152</v>
      </c>
      <c r="F78" s="339">
        <f>IF(F$48=0,0,F$48/WWP_fec!F$48)</f>
        <v>0.52510910678449152</v>
      </c>
      <c r="G78" s="339">
        <f>IF(G$48=0,0,G$48/WWP_fec!G$48)</f>
        <v>0.52510910678449141</v>
      </c>
      <c r="H78" s="339">
        <f>IF(H$48=0,0,H$48/WWP_fec!H$48)</f>
        <v>0.52510910678449141</v>
      </c>
      <c r="I78" s="339">
        <f>IF(I$48=0,0,I$48/WWP_fec!I$48)</f>
        <v>0.52510910678449141</v>
      </c>
      <c r="J78" s="339">
        <f>IF(J$48=0,0,J$48/WWP_fec!J$48)</f>
        <v>0.52510910678449152</v>
      </c>
      <c r="K78" s="339">
        <f>IF(K$48=0,0,K$48/WWP_fec!K$48)</f>
        <v>0.52510910678449141</v>
      </c>
      <c r="L78" s="339">
        <f>IF(L$48=0,0,L$48/WWP_fec!L$48)</f>
        <v>0.5251091067844913</v>
      </c>
      <c r="M78" s="339">
        <f>IF(M$48=0,0,M$48/WWP_fec!M$48)</f>
        <v>0.5251091067844913</v>
      </c>
      <c r="N78" s="339">
        <f>IF(N$48=0,0,N$48/WWP_fec!N$48)</f>
        <v>0.52510910678449141</v>
      </c>
      <c r="O78" s="339">
        <f>IF(O$48=0,0,O$48/WWP_fec!O$48)</f>
        <v>0.52510910678449141</v>
      </c>
      <c r="P78" s="339">
        <f>IF(P$48=0,0,P$48/WWP_fec!P$48)</f>
        <v>0.52510910678449163</v>
      </c>
      <c r="Q78" s="339">
        <f>IF(Q$48=0,0,Q$48/WWP_fec!Q$48)</f>
        <v>0.52510910678449141</v>
      </c>
      <c r="R78" s="339">
        <f>IF(R$48=0,0,R$48/WWP_fec!R$48)</f>
        <v>0.52510910678449163</v>
      </c>
      <c r="S78" s="339">
        <f>IF(S$48=0,0,S$48/WWP_fec!S$48)</f>
        <v>0.52510910678449152</v>
      </c>
      <c r="T78" s="339">
        <f>IF(T$48=0,0,T$48/WWP_fec!T$48)</f>
        <v>0.52510910678449152</v>
      </c>
      <c r="U78" s="339">
        <f>IF(U$48=0,0,U$48/WWP_fec!U$48)</f>
        <v>0.52510910678449141</v>
      </c>
      <c r="V78" s="339">
        <f>IF(V$48=0,0,V$48/WWP_fec!V$48)</f>
        <v>0.52510910678449141</v>
      </c>
      <c r="W78" s="339">
        <f>IF(W$48=0,0,W$48/WWP_fec!W$48)</f>
        <v>0.52510910678449141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Wood and wood products / CO2 emissions"</f>
        <v>BE: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28</v>
      </c>
      <c r="B5" s="225">
        <v>0</v>
      </c>
      <c r="C5" s="225">
        <v>0</v>
      </c>
      <c r="D5" s="225">
        <v>0</v>
      </c>
      <c r="E5" s="225">
        <v>0</v>
      </c>
      <c r="F5" s="225">
        <v>27.244000079855098</v>
      </c>
      <c r="G5" s="225">
        <v>26.752631399857599</v>
      </c>
      <c r="H5" s="225">
        <v>27.289643039876871</v>
      </c>
      <c r="I5" s="225">
        <v>23.591553479936628</v>
      </c>
      <c r="J5" s="225">
        <v>23.70303539988231</v>
      </c>
      <c r="K5" s="225">
        <v>25.040414519933911</v>
      </c>
      <c r="L5" s="225">
        <v>32.274419759950469</v>
      </c>
      <c r="M5" s="225">
        <v>35.815384439974743</v>
      </c>
      <c r="N5" s="225">
        <v>58.38360659981916</v>
      </c>
      <c r="O5" s="225">
        <v>59.543664839809097</v>
      </c>
      <c r="P5" s="225">
        <v>49.979445119870739</v>
      </c>
      <c r="Q5" s="225">
        <v>48.388808159948027</v>
      </c>
      <c r="R5" s="225">
        <v>45.967307759958153</v>
      </c>
      <c r="S5" s="225">
        <v>54.017029439925103</v>
      </c>
      <c r="T5" s="225">
        <v>52.983600119855801</v>
      </c>
      <c r="U5" s="225">
        <v>50.724273599862457</v>
      </c>
      <c r="V5" s="225">
        <v>82.007220959734838</v>
      </c>
      <c r="W5" s="225">
        <v>95.00891399965677</v>
      </c>
      <c r="DA5" s="89" t="s">
        <v>2983</v>
      </c>
    </row>
    <row r="6" spans="1:105" ht="12" customHeight="1" x14ac:dyDescent="0.3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2984</v>
      </c>
    </row>
    <row r="7" spans="1:105" ht="12" customHeight="1" x14ac:dyDescent="0.3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2985</v>
      </c>
    </row>
    <row r="8" spans="1:105" ht="12" customHeight="1" x14ac:dyDescent="0.3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2986</v>
      </c>
    </row>
    <row r="9" spans="1:105" ht="12" customHeight="1" x14ac:dyDescent="0.3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2987</v>
      </c>
    </row>
    <row r="10" spans="1:105" ht="12" customHeight="1" x14ac:dyDescent="0.3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1.459901861998592</v>
      </c>
      <c r="G10" s="262">
        <v>1.433547103864975</v>
      </c>
      <c r="H10" s="262">
        <v>1.205303360537415</v>
      </c>
      <c r="I10" s="262">
        <v>1.109802779784101</v>
      </c>
      <c r="J10" s="262">
        <v>0.76826046174870433</v>
      </c>
      <c r="K10" s="262">
        <v>1.371952497618081</v>
      </c>
      <c r="L10" s="262">
        <v>2.3963752347421541</v>
      </c>
      <c r="M10" s="262">
        <v>2.8278966795663378</v>
      </c>
      <c r="N10" s="262">
        <v>4.8857008496098882</v>
      </c>
      <c r="O10" s="262">
        <v>5.1234359692055609</v>
      </c>
      <c r="P10" s="262">
        <v>4.3589124420205856</v>
      </c>
      <c r="Q10" s="262">
        <v>4.3238171803472447</v>
      </c>
      <c r="R10" s="262">
        <v>4.302229676224921</v>
      </c>
      <c r="S10" s="262">
        <v>4.7557081467323981</v>
      </c>
      <c r="T10" s="262">
        <v>3.1227264263268482</v>
      </c>
      <c r="U10" s="262">
        <v>2.8643339204657918</v>
      </c>
      <c r="V10" s="262">
        <v>5.8847647515578672</v>
      </c>
      <c r="W10" s="262">
        <v>3.7988567104839239</v>
      </c>
      <c r="DA10" s="68" t="s">
        <v>2988</v>
      </c>
    </row>
    <row r="11" spans="1:105" ht="12" customHeight="1" x14ac:dyDescent="0.3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2.400789750114154</v>
      </c>
      <c r="W11" s="228">
        <v>1.4098088251836789</v>
      </c>
      <c r="DA11" s="69" t="s">
        <v>2989</v>
      </c>
    </row>
    <row r="12" spans="1:105" ht="12" customHeight="1" x14ac:dyDescent="0.3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1.459901861998592</v>
      </c>
      <c r="G12" s="228">
        <v>1.433547103864975</v>
      </c>
      <c r="H12" s="228">
        <v>1.205303360537415</v>
      </c>
      <c r="I12" s="228">
        <v>1.109802779784101</v>
      </c>
      <c r="J12" s="228">
        <v>0.76826046174870433</v>
      </c>
      <c r="K12" s="228">
        <v>1.371952497618081</v>
      </c>
      <c r="L12" s="228">
        <v>2.3963752347421541</v>
      </c>
      <c r="M12" s="228">
        <v>2.8278966795663378</v>
      </c>
      <c r="N12" s="228">
        <v>4.8857008496098882</v>
      </c>
      <c r="O12" s="228">
        <v>5.1234359692055609</v>
      </c>
      <c r="P12" s="228">
        <v>4.3589124420205856</v>
      </c>
      <c r="Q12" s="228">
        <v>4.3238171803472447</v>
      </c>
      <c r="R12" s="228">
        <v>4.302229676224921</v>
      </c>
      <c r="S12" s="228">
        <v>4.7557081467323981</v>
      </c>
      <c r="T12" s="228">
        <v>3.1227264263268482</v>
      </c>
      <c r="U12" s="228">
        <v>2.8643339204657918</v>
      </c>
      <c r="V12" s="228">
        <v>3.4839750014437141</v>
      </c>
      <c r="W12" s="228">
        <v>2.3890478853002448</v>
      </c>
      <c r="DA12" s="69" t="s">
        <v>2990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2991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2992</v>
      </c>
    </row>
    <row r="15" spans="1:105" ht="12" customHeight="1" x14ac:dyDescent="0.3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2993</v>
      </c>
    </row>
    <row r="16" spans="1:105" ht="12" customHeight="1" x14ac:dyDescent="0.3">
      <c r="A16" s="57" t="s">
        <v>2900</v>
      </c>
      <c r="B16" s="263">
        <v>0</v>
      </c>
      <c r="C16" s="263">
        <v>0</v>
      </c>
      <c r="D16" s="263">
        <v>0</v>
      </c>
      <c r="E16" s="263">
        <v>0</v>
      </c>
      <c r="F16" s="263">
        <v>10.666161126750399</v>
      </c>
      <c r="G16" s="263">
        <v>10.4410079657215</v>
      </c>
      <c r="H16" s="263">
        <v>10.980105289988581</v>
      </c>
      <c r="I16" s="263">
        <v>7.7567913510667097</v>
      </c>
      <c r="J16" s="263">
        <v>8.544961397792159</v>
      </c>
      <c r="K16" s="263">
        <v>8.8050803556961252</v>
      </c>
      <c r="L16" s="263">
        <v>9.6374925548941075</v>
      </c>
      <c r="M16" s="263">
        <v>10.84348308634884</v>
      </c>
      <c r="N16" s="263">
        <v>25.251268931199519</v>
      </c>
      <c r="O16" s="263">
        <v>25.722782553745489</v>
      </c>
      <c r="P16" s="263">
        <v>18.91457505136076</v>
      </c>
      <c r="Q16" s="263">
        <v>16.907563868330708</v>
      </c>
      <c r="R16" s="263">
        <v>15.07343120291682</v>
      </c>
      <c r="S16" s="263">
        <v>21.045626107034298</v>
      </c>
      <c r="T16" s="263">
        <v>21.404261245040189</v>
      </c>
      <c r="U16" s="263">
        <v>20.657508363960439</v>
      </c>
      <c r="V16" s="263">
        <v>39.903929634436821</v>
      </c>
      <c r="W16" s="263">
        <v>51.767255386385642</v>
      </c>
      <c r="DA16" s="70" t="s">
        <v>2994</v>
      </c>
    </row>
    <row r="17" spans="1:105" ht="12" customHeight="1" x14ac:dyDescent="0.3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2995</v>
      </c>
    </row>
    <row r="18" spans="1:105" ht="12" customHeight="1" x14ac:dyDescent="0.3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2996</v>
      </c>
    </row>
    <row r="19" spans="1:105" ht="12" customHeight="1" x14ac:dyDescent="0.3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2997</v>
      </c>
    </row>
    <row r="20" spans="1:105" ht="12" customHeight="1" x14ac:dyDescent="0.3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16.27948597779903</v>
      </c>
      <c r="W20" s="231">
        <v>15.77518260634173</v>
      </c>
      <c r="DA20" s="73" t="s">
        <v>2998</v>
      </c>
    </row>
    <row r="21" spans="1:105" ht="12" customHeight="1" x14ac:dyDescent="0.3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2999</v>
      </c>
    </row>
    <row r="22" spans="1:105" ht="12" customHeight="1" x14ac:dyDescent="0.3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3000</v>
      </c>
    </row>
    <row r="23" spans="1:105" ht="12" customHeight="1" x14ac:dyDescent="0.3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10.666161126750399</v>
      </c>
      <c r="G23" s="231">
        <v>10.4410079657215</v>
      </c>
      <c r="H23" s="231">
        <v>10.980105289988581</v>
      </c>
      <c r="I23" s="231">
        <v>7.7567913510667097</v>
      </c>
      <c r="J23" s="231">
        <v>8.544961397792159</v>
      </c>
      <c r="K23" s="231">
        <v>8.8050803556961252</v>
      </c>
      <c r="L23" s="231">
        <v>9.6374925548941075</v>
      </c>
      <c r="M23" s="231">
        <v>10.84348308634884</v>
      </c>
      <c r="N23" s="231">
        <v>25.251268931199519</v>
      </c>
      <c r="O23" s="231">
        <v>25.722782553745489</v>
      </c>
      <c r="P23" s="231">
        <v>18.91457505136076</v>
      </c>
      <c r="Q23" s="231">
        <v>16.907563868330708</v>
      </c>
      <c r="R23" s="231">
        <v>15.07343120291682</v>
      </c>
      <c r="S23" s="231">
        <v>21.045626107034298</v>
      </c>
      <c r="T23" s="231">
        <v>21.404261245040189</v>
      </c>
      <c r="U23" s="231">
        <v>20.657508363960439</v>
      </c>
      <c r="V23" s="231">
        <v>23.624443656637791</v>
      </c>
      <c r="W23" s="231">
        <v>26.732466113620561</v>
      </c>
      <c r="DA23" s="73" t="s">
        <v>3001</v>
      </c>
    </row>
    <row r="24" spans="1:105" ht="12" customHeight="1" x14ac:dyDescent="0.3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3002</v>
      </c>
    </row>
    <row r="25" spans="1:105" ht="12" customHeight="1" x14ac:dyDescent="0.3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9.2596066664233536</v>
      </c>
      <c r="DA25" s="73" t="s">
        <v>3003</v>
      </c>
    </row>
    <row r="26" spans="1:105" ht="12" customHeight="1" x14ac:dyDescent="0.3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3004</v>
      </c>
    </row>
    <row r="27" spans="1:105" ht="12" customHeight="1" x14ac:dyDescent="0.3">
      <c r="A27" s="57" t="s">
        <v>2912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3005</v>
      </c>
    </row>
    <row r="28" spans="1:105" ht="12" customHeight="1" x14ac:dyDescent="0.3">
      <c r="A28" s="57" t="s">
        <v>2914</v>
      </c>
      <c r="B28" s="263">
        <f t="shared" ref="B28:W28" si="0">B29+B35+B46+B47</f>
        <v>0</v>
      </c>
      <c r="C28" s="263">
        <f t="shared" si="0"/>
        <v>0</v>
      </c>
      <c r="D28" s="263">
        <f t="shared" si="0"/>
        <v>0</v>
      </c>
      <c r="E28" s="263">
        <f t="shared" si="0"/>
        <v>0</v>
      </c>
      <c r="F28" s="263">
        <f t="shared" si="0"/>
        <v>15.117937091106102</v>
      </c>
      <c r="G28" s="263">
        <f t="shared" si="0"/>
        <v>14.878076330271124</v>
      </c>
      <c r="H28" s="263">
        <f t="shared" si="0"/>
        <v>15.104234389350884</v>
      </c>
      <c r="I28" s="263">
        <f t="shared" si="0"/>
        <v>14.724959349085816</v>
      </c>
      <c r="J28" s="263">
        <f t="shared" si="0"/>
        <v>14.389813540341448</v>
      </c>
      <c r="K28" s="263">
        <f t="shared" si="0"/>
        <v>14.863381666619709</v>
      </c>
      <c r="L28" s="263">
        <f t="shared" si="0"/>
        <v>20.240551970314208</v>
      </c>
      <c r="M28" s="263">
        <f t="shared" si="0"/>
        <v>22.144004674059556</v>
      </c>
      <c r="N28" s="263">
        <f t="shared" si="0"/>
        <v>28.246636819009755</v>
      </c>
      <c r="O28" s="263">
        <f t="shared" si="0"/>
        <v>28.697446316858048</v>
      </c>
      <c r="P28" s="263">
        <f t="shared" si="0"/>
        <v>26.705957626489386</v>
      </c>
      <c r="Q28" s="263">
        <f t="shared" si="0"/>
        <v>27.157427111270078</v>
      </c>
      <c r="R28" s="263">
        <f t="shared" si="0"/>
        <v>26.591646880816398</v>
      </c>
      <c r="S28" s="263">
        <f t="shared" si="0"/>
        <v>28.21569518615841</v>
      </c>
      <c r="T28" s="263">
        <f t="shared" si="0"/>
        <v>28.456612448488769</v>
      </c>
      <c r="U28" s="263">
        <f t="shared" si="0"/>
        <v>27.202431315436229</v>
      </c>
      <c r="V28" s="263">
        <f t="shared" si="0"/>
        <v>36.218526573740149</v>
      </c>
      <c r="W28" s="263">
        <f t="shared" si="0"/>
        <v>39.442801902787217</v>
      </c>
      <c r="DA28" s="70"/>
    </row>
    <row r="29" spans="1:105" ht="12" customHeight="1" x14ac:dyDescent="0.3">
      <c r="A29" s="60" t="s">
        <v>2915</v>
      </c>
      <c r="B29" s="331">
        <v>0</v>
      </c>
      <c r="C29" s="331">
        <v>0</v>
      </c>
      <c r="D29" s="331">
        <v>0</v>
      </c>
      <c r="E29" s="331">
        <v>0</v>
      </c>
      <c r="F29" s="331">
        <v>14.253820927809629</v>
      </c>
      <c r="G29" s="331">
        <v>14.032200889513</v>
      </c>
      <c r="H29" s="331">
        <v>14.21468412445001</v>
      </c>
      <c r="I29" s="331">
        <v>14.096544992493669</v>
      </c>
      <c r="J29" s="331">
        <v>13.69754580025845</v>
      </c>
      <c r="K29" s="331">
        <v>14.150040459407011</v>
      </c>
      <c r="L29" s="331">
        <v>19.45977311357565</v>
      </c>
      <c r="M29" s="331">
        <v>21.265522820091849</v>
      </c>
      <c r="N29" s="331">
        <v>26.200912085631071</v>
      </c>
      <c r="O29" s="331">
        <v>26.613522034680631</v>
      </c>
      <c r="P29" s="331">
        <v>25.17359843656736</v>
      </c>
      <c r="Q29" s="331">
        <v>25.78766539034967</v>
      </c>
      <c r="R29" s="331">
        <v>25.37047692247862</v>
      </c>
      <c r="S29" s="331">
        <v>26.51068947044941</v>
      </c>
      <c r="T29" s="331">
        <v>26.722552003923319</v>
      </c>
      <c r="U29" s="331">
        <v>25.528868853871511</v>
      </c>
      <c r="V29" s="331">
        <v>32.98572049042653</v>
      </c>
      <c r="W29" s="331">
        <v>35.248891687359901</v>
      </c>
      <c r="DA29" s="72" t="s">
        <v>3006</v>
      </c>
    </row>
    <row r="30" spans="1:105" ht="12" customHeight="1" x14ac:dyDescent="0.3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3007</v>
      </c>
    </row>
    <row r="31" spans="1:105" ht="12" customHeight="1" x14ac:dyDescent="0.3">
      <c r="A31" s="59" t="s">
        <v>33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3008</v>
      </c>
    </row>
    <row r="32" spans="1:105" ht="12" customHeight="1" x14ac:dyDescent="0.3">
      <c r="A32" s="59" t="s">
        <v>160</v>
      </c>
      <c r="B32" s="297">
        <v>0</v>
      </c>
      <c r="C32" s="297">
        <v>0</v>
      </c>
      <c r="D32" s="297">
        <v>0</v>
      </c>
      <c r="E32" s="297">
        <v>0</v>
      </c>
      <c r="F32" s="297">
        <v>0</v>
      </c>
      <c r="G32" s="297">
        <v>0</v>
      </c>
      <c r="H32" s="297">
        <v>0</v>
      </c>
      <c r="I32" s="297">
        <v>0</v>
      </c>
      <c r="J32" s="297">
        <v>0</v>
      </c>
      <c r="K32" s="297">
        <v>0</v>
      </c>
      <c r="L32" s="297">
        <v>0</v>
      </c>
      <c r="M32" s="297">
        <v>0</v>
      </c>
      <c r="N32" s="297">
        <v>0</v>
      </c>
      <c r="O32" s="297">
        <v>0</v>
      </c>
      <c r="P32" s="297">
        <v>0</v>
      </c>
      <c r="Q32" s="297">
        <v>0</v>
      </c>
      <c r="R32" s="297">
        <v>0</v>
      </c>
      <c r="S32" s="297">
        <v>0</v>
      </c>
      <c r="T32" s="297">
        <v>0</v>
      </c>
      <c r="U32" s="297">
        <v>0</v>
      </c>
      <c r="V32" s="297">
        <v>13.457085031747789</v>
      </c>
      <c r="W32" s="297">
        <v>13.081356409584931</v>
      </c>
      <c r="DA32" s="122" t="s">
        <v>3009</v>
      </c>
    </row>
    <row r="33" spans="1:105" ht="12" customHeight="1" x14ac:dyDescent="0.3">
      <c r="A33" s="59" t="s">
        <v>70</v>
      </c>
      <c r="B33" s="297">
        <v>0</v>
      </c>
      <c r="C33" s="297">
        <v>0</v>
      </c>
      <c r="D33" s="297">
        <v>0</v>
      </c>
      <c r="E33" s="297">
        <v>0</v>
      </c>
      <c r="F33" s="297">
        <v>0</v>
      </c>
      <c r="G33" s="297">
        <v>0</v>
      </c>
      <c r="H33" s="297">
        <v>0</v>
      </c>
      <c r="I33" s="297">
        <v>0</v>
      </c>
      <c r="J33" s="297">
        <v>0</v>
      </c>
      <c r="K33" s="297">
        <v>0</v>
      </c>
      <c r="L33" s="297">
        <v>0</v>
      </c>
      <c r="M33" s="297">
        <v>0</v>
      </c>
      <c r="N33" s="297">
        <v>0</v>
      </c>
      <c r="O33" s="297">
        <v>0</v>
      </c>
      <c r="P33" s="297">
        <v>0</v>
      </c>
      <c r="Q33" s="297">
        <v>0</v>
      </c>
      <c r="R33" s="297">
        <v>0</v>
      </c>
      <c r="S33" s="297">
        <v>0</v>
      </c>
      <c r="T33" s="297">
        <v>0</v>
      </c>
      <c r="U33" s="297">
        <v>0</v>
      </c>
      <c r="V33" s="297">
        <v>0</v>
      </c>
      <c r="W33" s="297">
        <v>0</v>
      </c>
      <c r="DA33" s="122" t="s">
        <v>3010</v>
      </c>
    </row>
    <row r="34" spans="1:105" ht="12" customHeight="1" x14ac:dyDescent="0.3">
      <c r="A34" s="59" t="s">
        <v>162</v>
      </c>
      <c r="B34" s="297">
        <v>0</v>
      </c>
      <c r="C34" s="297">
        <v>0</v>
      </c>
      <c r="D34" s="297">
        <v>0</v>
      </c>
      <c r="E34" s="297">
        <v>0</v>
      </c>
      <c r="F34" s="297">
        <v>14.253820927809629</v>
      </c>
      <c r="G34" s="297">
        <v>14.032200889513</v>
      </c>
      <c r="H34" s="297">
        <v>14.21468412445001</v>
      </c>
      <c r="I34" s="297">
        <v>14.096544992493669</v>
      </c>
      <c r="J34" s="297">
        <v>13.69754580025845</v>
      </c>
      <c r="K34" s="297">
        <v>14.150040459407011</v>
      </c>
      <c r="L34" s="297">
        <v>19.45977311357565</v>
      </c>
      <c r="M34" s="297">
        <v>21.265522820091849</v>
      </c>
      <c r="N34" s="297">
        <v>26.200912085631071</v>
      </c>
      <c r="O34" s="297">
        <v>26.613522034680631</v>
      </c>
      <c r="P34" s="297">
        <v>25.17359843656736</v>
      </c>
      <c r="Q34" s="297">
        <v>25.78766539034967</v>
      </c>
      <c r="R34" s="297">
        <v>25.37047692247862</v>
      </c>
      <c r="S34" s="297">
        <v>26.51068947044941</v>
      </c>
      <c r="T34" s="297">
        <v>26.722552003923319</v>
      </c>
      <c r="U34" s="297">
        <v>25.528868853871511</v>
      </c>
      <c r="V34" s="297">
        <v>19.528635458678728</v>
      </c>
      <c r="W34" s="297">
        <v>22.16753527777497</v>
      </c>
      <c r="DA34" s="122" t="s">
        <v>3011</v>
      </c>
    </row>
    <row r="35" spans="1:105" ht="12" customHeight="1" x14ac:dyDescent="0.3">
      <c r="A35" s="60" t="s">
        <v>2922</v>
      </c>
      <c r="B35" s="331">
        <v>0</v>
      </c>
      <c r="C35" s="331">
        <v>0</v>
      </c>
      <c r="D35" s="331">
        <v>0</v>
      </c>
      <c r="E35" s="331">
        <v>0</v>
      </c>
      <c r="F35" s="331">
        <v>0.86411616329647267</v>
      </c>
      <c r="G35" s="331">
        <v>0.84587544075812471</v>
      </c>
      <c r="H35" s="331">
        <v>0.88955026490087485</v>
      </c>
      <c r="I35" s="331">
        <v>0.6284143565921475</v>
      </c>
      <c r="J35" s="331">
        <v>0.69226774008299807</v>
      </c>
      <c r="K35" s="331">
        <v>0.71334120721269756</v>
      </c>
      <c r="L35" s="331">
        <v>0.78077885673855718</v>
      </c>
      <c r="M35" s="331">
        <v>0.87848185396770506</v>
      </c>
      <c r="N35" s="331">
        <v>2.0457247333786839</v>
      </c>
      <c r="O35" s="331">
        <v>2.0839242821774171</v>
      </c>
      <c r="P35" s="331">
        <v>1.532359189922027</v>
      </c>
      <c r="Q35" s="331">
        <v>1.3697617209204089</v>
      </c>
      <c r="R35" s="331">
        <v>1.2211699583377791</v>
      </c>
      <c r="S35" s="331">
        <v>1.7050057157089979</v>
      </c>
      <c r="T35" s="331">
        <v>1.7340604445654491</v>
      </c>
      <c r="U35" s="331">
        <v>1.673562461564716</v>
      </c>
      <c r="V35" s="331">
        <v>3.232806083313621</v>
      </c>
      <c r="W35" s="331">
        <v>4.193910215427314</v>
      </c>
      <c r="DA35" s="72" t="s">
        <v>3012</v>
      </c>
    </row>
    <row r="36" spans="1:105" ht="12" customHeight="1" x14ac:dyDescent="0.3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3013</v>
      </c>
    </row>
    <row r="37" spans="1:105" ht="12" customHeight="1" x14ac:dyDescent="0.3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3014</v>
      </c>
    </row>
    <row r="38" spans="1:105" ht="12" customHeight="1" x14ac:dyDescent="0.3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3015</v>
      </c>
    </row>
    <row r="39" spans="1:105" ht="12" customHeight="1" x14ac:dyDescent="0.3">
      <c r="A39" s="64" t="s">
        <v>160</v>
      </c>
      <c r="B39" s="231">
        <v>0</v>
      </c>
      <c r="C39" s="231">
        <v>0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0</v>
      </c>
      <c r="T39" s="231">
        <v>0</v>
      </c>
      <c r="U39" s="231">
        <v>0</v>
      </c>
      <c r="V39" s="231">
        <v>1.3188781602308539</v>
      </c>
      <c r="W39" s="231">
        <v>1.278022158778912</v>
      </c>
      <c r="DA39" s="73" t="s">
        <v>3016</v>
      </c>
    </row>
    <row r="40" spans="1:105" ht="12" customHeight="1" x14ac:dyDescent="0.3">
      <c r="A40" s="64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3017</v>
      </c>
    </row>
    <row r="41" spans="1:105" ht="12" customHeight="1" x14ac:dyDescent="0.3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3018</v>
      </c>
    </row>
    <row r="42" spans="1:105" ht="12" customHeight="1" x14ac:dyDescent="0.3">
      <c r="A42" s="64" t="s">
        <v>162</v>
      </c>
      <c r="B42" s="231">
        <v>0</v>
      </c>
      <c r="C42" s="231">
        <v>0</v>
      </c>
      <c r="D42" s="231">
        <v>0</v>
      </c>
      <c r="E42" s="231">
        <v>0</v>
      </c>
      <c r="F42" s="231">
        <v>0.86411616329647267</v>
      </c>
      <c r="G42" s="231">
        <v>0.84587544075812471</v>
      </c>
      <c r="H42" s="231">
        <v>0.88955026490087485</v>
      </c>
      <c r="I42" s="231">
        <v>0.6284143565921475</v>
      </c>
      <c r="J42" s="231">
        <v>0.69226774008299807</v>
      </c>
      <c r="K42" s="231">
        <v>0.71334120721269756</v>
      </c>
      <c r="L42" s="231">
        <v>0.78077885673855718</v>
      </c>
      <c r="M42" s="231">
        <v>0.87848185396770506</v>
      </c>
      <c r="N42" s="231">
        <v>2.0457247333786839</v>
      </c>
      <c r="O42" s="231">
        <v>2.0839242821774171</v>
      </c>
      <c r="P42" s="231">
        <v>1.532359189922027</v>
      </c>
      <c r="Q42" s="231">
        <v>1.3697617209204089</v>
      </c>
      <c r="R42" s="231">
        <v>1.2211699583377791</v>
      </c>
      <c r="S42" s="231">
        <v>1.7050057157089979</v>
      </c>
      <c r="T42" s="231">
        <v>1.7340604445654491</v>
      </c>
      <c r="U42" s="231">
        <v>1.673562461564716</v>
      </c>
      <c r="V42" s="231">
        <v>1.913927923082767</v>
      </c>
      <c r="W42" s="231">
        <v>2.1657235231165588</v>
      </c>
      <c r="DA42" s="73" t="s">
        <v>3019</v>
      </c>
    </row>
    <row r="43" spans="1:105" ht="12" customHeight="1" x14ac:dyDescent="0.3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3020</v>
      </c>
    </row>
    <row r="44" spans="1:105" ht="12" customHeight="1" x14ac:dyDescent="0.3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0.75016453353184276</v>
      </c>
      <c r="DA44" s="73" t="s">
        <v>3021</v>
      </c>
    </row>
    <row r="45" spans="1:105" ht="12" customHeight="1" x14ac:dyDescent="0.3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3022</v>
      </c>
    </row>
    <row r="46" spans="1:105" ht="12" customHeight="1" x14ac:dyDescent="0.3">
      <c r="A46" s="60" t="s">
        <v>2934</v>
      </c>
      <c r="B46" s="331">
        <v>0</v>
      </c>
      <c r="C46" s="331">
        <v>0</v>
      </c>
      <c r="D46" s="331">
        <v>0</v>
      </c>
      <c r="E46" s="331">
        <v>0</v>
      </c>
      <c r="F46" s="331">
        <v>0</v>
      </c>
      <c r="G46" s="331">
        <v>0</v>
      </c>
      <c r="H46" s="331">
        <v>0</v>
      </c>
      <c r="I46" s="331">
        <v>0</v>
      </c>
      <c r="J46" s="331">
        <v>0</v>
      </c>
      <c r="K46" s="331">
        <v>0</v>
      </c>
      <c r="L46" s="331">
        <v>0</v>
      </c>
      <c r="M46" s="331">
        <v>0</v>
      </c>
      <c r="N46" s="331">
        <v>0</v>
      </c>
      <c r="O46" s="331">
        <v>0</v>
      </c>
      <c r="P46" s="331">
        <v>0</v>
      </c>
      <c r="Q46" s="331">
        <v>0</v>
      </c>
      <c r="R46" s="331">
        <v>0</v>
      </c>
      <c r="S46" s="331">
        <v>0</v>
      </c>
      <c r="T46" s="331">
        <v>0</v>
      </c>
      <c r="U46" s="331">
        <v>0</v>
      </c>
      <c r="V46" s="331">
        <v>0</v>
      </c>
      <c r="W46" s="331">
        <v>0</v>
      </c>
      <c r="DA46" s="72" t="s">
        <v>3023</v>
      </c>
    </row>
    <row r="47" spans="1:105" ht="12" customHeight="1" x14ac:dyDescent="0.3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3024</v>
      </c>
    </row>
    <row r="48" spans="1:105" ht="12" customHeight="1" x14ac:dyDescent="0.3">
      <c r="A48" s="132" t="s">
        <v>2938</v>
      </c>
      <c r="B48" s="318">
        <v>0</v>
      </c>
      <c r="C48" s="318">
        <v>0</v>
      </c>
      <c r="D48" s="318">
        <v>0</v>
      </c>
      <c r="E48" s="318">
        <v>0</v>
      </c>
      <c r="F48" s="318">
        <v>0</v>
      </c>
      <c r="G48" s="318">
        <v>0</v>
      </c>
      <c r="H48" s="318">
        <v>0</v>
      </c>
      <c r="I48" s="318">
        <v>0</v>
      </c>
      <c r="J48" s="318">
        <v>0</v>
      </c>
      <c r="K48" s="318">
        <v>0</v>
      </c>
      <c r="L48" s="318">
        <v>0</v>
      </c>
      <c r="M48" s="318">
        <v>0</v>
      </c>
      <c r="N48" s="318">
        <v>0</v>
      </c>
      <c r="O48" s="318">
        <v>0</v>
      </c>
      <c r="P48" s="318">
        <v>0</v>
      </c>
      <c r="Q48" s="318">
        <v>0</v>
      </c>
      <c r="R48" s="318">
        <v>0</v>
      </c>
      <c r="S48" s="318">
        <v>0</v>
      </c>
      <c r="T48" s="318">
        <v>0</v>
      </c>
      <c r="U48" s="318">
        <v>0</v>
      </c>
      <c r="V48" s="318">
        <v>0</v>
      </c>
      <c r="W48" s="318">
        <v>0</v>
      </c>
      <c r="DA48" s="139" t="s">
        <v>3025</v>
      </c>
    </row>
    <row r="49" spans="1:105" ht="12" customHeight="1" x14ac:dyDescent="0.3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3">
      <c r="A50" s="32" t="s">
        <v>431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3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3">
      <c r="A52" s="35" t="s">
        <v>28</v>
      </c>
      <c r="B52" s="234">
        <f t="shared" ref="B52:W52" si="1">SUM(B$53:B$57,B$58,B$59,B$61:B$64,B$65)</f>
        <v>0</v>
      </c>
      <c r="C52" s="234">
        <f t="shared" si="1"/>
        <v>0</v>
      </c>
      <c r="D52" s="234">
        <f t="shared" si="1"/>
        <v>0</v>
      </c>
      <c r="E52" s="234">
        <f t="shared" si="1"/>
        <v>0</v>
      </c>
      <c r="F52" s="234">
        <f t="shared" si="1"/>
        <v>0.99999999999999989</v>
      </c>
      <c r="G52" s="234">
        <f t="shared" si="1"/>
        <v>1</v>
      </c>
      <c r="H52" s="234">
        <f t="shared" si="1"/>
        <v>1.0000000000000004</v>
      </c>
      <c r="I52" s="234">
        <f t="shared" si="1"/>
        <v>0.99999999999999989</v>
      </c>
      <c r="J52" s="234">
        <f t="shared" si="1"/>
        <v>1</v>
      </c>
      <c r="K52" s="234">
        <f t="shared" si="1"/>
        <v>1</v>
      </c>
      <c r="L52" s="234">
        <f t="shared" si="1"/>
        <v>1</v>
      </c>
      <c r="M52" s="234">
        <f t="shared" si="1"/>
        <v>0.99999999999999978</v>
      </c>
      <c r="N52" s="234">
        <f t="shared" si="1"/>
        <v>1</v>
      </c>
      <c r="O52" s="234">
        <f t="shared" si="1"/>
        <v>1</v>
      </c>
      <c r="P52" s="234">
        <f t="shared" si="1"/>
        <v>0.99999999999999989</v>
      </c>
      <c r="Q52" s="234">
        <f t="shared" si="1"/>
        <v>1</v>
      </c>
      <c r="R52" s="234">
        <f t="shared" si="1"/>
        <v>0.99999999999999967</v>
      </c>
      <c r="S52" s="234">
        <f t="shared" si="1"/>
        <v>1</v>
      </c>
      <c r="T52" s="234">
        <f t="shared" si="1"/>
        <v>1.0000000000000002</v>
      </c>
      <c r="U52" s="234">
        <f t="shared" si="1"/>
        <v>1</v>
      </c>
      <c r="V52" s="234">
        <f t="shared" si="1"/>
        <v>1</v>
      </c>
      <c r="W52" s="234">
        <f t="shared" si="1"/>
        <v>1.0000000000000002</v>
      </c>
      <c r="DA52" s="95"/>
    </row>
    <row r="53" spans="1:105" ht="12" customHeight="1" x14ac:dyDescent="0.3">
      <c r="A53" s="55" t="s">
        <v>92</v>
      </c>
      <c r="B53" s="301">
        <f t="shared" ref="B53:W53" si="2">IF(B$6=0,0,B$6/B$5)</f>
        <v>0</v>
      </c>
      <c r="C53" s="301">
        <f t="shared" si="2"/>
        <v>0</v>
      </c>
      <c r="D53" s="301">
        <f t="shared" si="2"/>
        <v>0</v>
      </c>
      <c r="E53" s="301">
        <f t="shared" si="2"/>
        <v>0</v>
      </c>
      <c r="F53" s="301">
        <f t="shared" si="2"/>
        <v>0</v>
      </c>
      <c r="G53" s="301">
        <f t="shared" si="2"/>
        <v>0</v>
      </c>
      <c r="H53" s="301">
        <f t="shared" si="2"/>
        <v>0</v>
      </c>
      <c r="I53" s="301">
        <f t="shared" si="2"/>
        <v>0</v>
      </c>
      <c r="J53" s="301">
        <f t="shared" si="2"/>
        <v>0</v>
      </c>
      <c r="K53" s="301">
        <f t="shared" si="2"/>
        <v>0</v>
      </c>
      <c r="L53" s="301">
        <f t="shared" si="2"/>
        <v>0</v>
      </c>
      <c r="M53" s="301">
        <f t="shared" si="2"/>
        <v>0</v>
      </c>
      <c r="N53" s="301">
        <f t="shared" si="2"/>
        <v>0</v>
      </c>
      <c r="O53" s="301">
        <f t="shared" si="2"/>
        <v>0</v>
      </c>
      <c r="P53" s="301">
        <f t="shared" si="2"/>
        <v>0</v>
      </c>
      <c r="Q53" s="301">
        <f t="shared" si="2"/>
        <v>0</v>
      </c>
      <c r="R53" s="301">
        <f t="shared" si="2"/>
        <v>0</v>
      </c>
      <c r="S53" s="301">
        <f t="shared" si="2"/>
        <v>0</v>
      </c>
      <c r="T53" s="301">
        <f t="shared" si="2"/>
        <v>0</v>
      </c>
      <c r="U53" s="301">
        <f t="shared" si="2"/>
        <v>0</v>
      </c>
      <c r="V53" s="301">
        <f t="shared" si="2"/>
        <v>0</v>
      </c>
      <c r="W53" s="301">
        <f t="shared" si="2"/>
        <v>0</v>
      </c>
      <c r="DA53" s="67"/>
    </row>
    <row r="54" spans="1:105" ht="12" customHeight="1" x14ac:dyDescent="0.3">
      <c r="A54" s="202" t="s">
        <v>93</v>
      </c>
      <c r="B54" s="235">
        <f t="shared" ref="B54:W54" si="3">IF(B$7=0,0,B$7/B$5)</f>
        <v>0</v>
      </c>
      <c r="C54" s="235">
        <f t="shared" si="3"/>
        <v>0</v>
      </c>
      <c r="D54" s="235">
        <f t="shared" si="3"/>
        <v>0</v>
      </c>
      <c r="E54" s="235">
        <f t="shared" si="3"/>
        <v>0</v>
      </c>
      <c r="F54" s="235">
        <f t="shared" si="3"/>
        <v>0</v>
      </c>
      <c r="G54" s="235">
        <f t="shared" si="3"/>
        <v>0</v>
      </c>
      <c r="H54" s="235">
        <f t="shared" si="3"/>
        <v>0</v>
      </c>
      <c r="I54" s="235">
        <f t="shared" si="3"/>
        <v>0</v>
      </c>
      <c r="J54" s="235">
        <f t="shared" si="3"/>
        <v>0</v>
      </c>
      <c r="K54" s="235">
        <f t="shared" si="3"/>
        <v>0</v>
      </c>
      <c r="L54" s="235">
        <f t="shared" si="3"/>
        <v>0</v>
      </c>
      <c r="M54" s="235">
        <f t="shared" si="3"/>
        <v>0</v>
      </c>
      <c r="N54" s="235">
        <f t="shared" si="3"/>
        <v>0</v>
      </c>
      <c r="O54" s="235">
        <f t="shared" si="3"/>
        <v>0</v>
      </c>
      <c r="P54" s="235">
        <f t="shared" si="3"/>
        <v>0</v>
      </c>
      <c r="Q54" s="235">
        <f t="shared" si="3"/>
        <v>0</v>
      </c>
      <c r="R54" s="235">
        <f t="shared" si="3"/>
        <v>0</v>
      </c>
      <c r="S54" s="235">
        <f t="shared" si="3"/>
        <v>0</v>
      </c>
      <c r="T54" s="235">
        <f t="shared" si="3"/>
        <v>0</v>
      </c>
      <c r="U54" s="235">
        <f t="shared" si="3"/>
        <v>0</v>
      </c>
      <c r="V54" s="235">
        <f t="shared" si="3"/>
        <v>0</v>
      </c>
      <c r="W54" s="235">
        <f t="shared" si="3"/>
        <v>0</v>
      </c>
      <c r="DA54" s="174"/>
    </row>
    <row r="55" spans="1:105" ht="12" customHeight="1" x14ac:dyDescent="0.3">
      <c r="A55" s="202" t="s">
        <v>94</v>
      </c>
      <c r="B55" s="235">
        <f t="shared" ref="B55:W55" si="4">IF(B$8=0,0,B$8/B$5)</f>
        <v>0</v>
      </c>
      <c r="C55" s="235">
        <f t="shared" si="4"/>
        <v>0</v>
      </c>
      <c r="D55" s="235">
        <f t="shared" si="4"/>
        <v>0</v>
      </c>
      <c r="E55" s="235">
        <f t="shared" si="4"/>
        <v>0</v>
      </c>
      <c r="F55" s="235">
        <f t="shared" si="4"/>
        <v>0</v>
      </c>
      <c r="G55" s="235">
        <f t="shared" si="4"/>
        <v>0</v>
      </c>
      <c r="H55" s="235">
        <f t="shared" si="4"/>
        <v>0</v>
      </c>
      <c r="I55" s="235">
        <f t="shared" si="4"/>
        <v>0</v>
      </c>
      <c r="J55" s="235">
        <f t="shared" si="4"/>
        <v>0</v>
      </c>
      <c r="K55" s="235">
        <f t="shared" si="4"/>
        <v>0</v>
      </c>
      <c r="L55" s="235">
        <f t="shared" si="4"/>
        <v>0</v>
      </c>
      <c r="M55" s="235">
        <f t="shared" si="4"/>
        <v>0</v>
      </c>
      <c r="N55" s="235">
        <f t="shared" si="4"/>
        <v>0</v>
      </c>
      <c r="O55" s="235">
        <f t="shared" si="4"/>
        <v>0</v>
      </c>
      <c r="P55" s="235">
        <f t="shared" si="4"/>
        <v>0</v>
      </c>
      <c r="Q55" s="235">
        <f t="shared" si="4"/>
        <v>0</v>
      </c>
      <c r="R55" s="235">
        <f t="shared" si="4"/>
        <v>0</v>
      </c>
      <c r="S55" s="235">
        <f t="shared" si="4"/>
        <v>0</v>
      </c>
      <c r="T55" s="235">
        <f t="shared" si="4"/>
        <v>0</v>
      </c>
      <c r="U55" s="235">
        <f t="shared" si="4"/>
        <v>0</v>
      </c>
      <c r="V55" s="235">
        <f t="shared" si="4"/>
        <v>0</v>
      </c>
      <c r="W55" s="235">
        <f t="shared" si="4"/>
        <v>0</v>
      </c>
      <c r="DA55" s="174"/>
    </row>
    <row r="56" spans="1:105" ht="12" customHeight="1" x14ac:dyDescent="0.3">
      <c r="A56" s="202" t="s">
        <v>95</v>
      </c>
      <c r="B56" s="235">
        <f t="shared" ref="B56:W56" si="5">IF(B$9=0,0,B$9/B$5)</f>
        <v>0</v>
      </c>
      <c r="C56" s="235">
        <f t="shared" si="5"/>
        <v>0</v>
      </c>
      <c r="D56" s="235">
        <f t="shared" si="5"/>
        <v>0</v>
      </c>
      <c r="E56" s="235">
        <f t="shared" si="5"/>
        <v>0</v>
      </c>
      <c r="F56" s="235">
        <f t="shared" si="5"/>
        <v>0</v>
      </c>
      <c r="G56" s="235">
        <f t="shared" si="5"/>
        <v>0</v>
      </c>
      <c r="H56" s="235">
        <f t="shared" si="5"/>
        <v>0</v>
      </c>
      <c r="I56" s="235">
        <f t="shared" si="5"/>
        <v>0</v>
      </c>
      <c r="J56" s="235">
        <f t="shared" si="5"/>
        <v>0</v>
      </c>
      <c r="K56" s="235">
        <f t="shared" si="5"/>
        <v>0</v>
      </c>
      <c r="L56" s="235">
        <f t="shared" si="5"/>
        <v>0</v>
      </c>
      <c r="M56" s="235">
        <f t="shared" si="5"/>
        <v>0</v>
      </c>
      <c r="N56" s="235">
        <f t="shared" si="5"/>
        <v>0</v>
      </c>
      <c r="O56" s="235">
        <f t="shared" si="5"/>
        <v>0</v>
      </c>
      <c r="P56" s="235">
        <f t="shared" si="5"/>
        <v>0</v>
      </c>
      <c r="Q56" s="235">
        <f t="shared" si="5"/>
        <v>0</v>
      </c>
      <c r="R56" s="235">
        <f t="shared" si="5"/>
        <v>0</v>
      </c>
      <c r="S56" s="235">
        <f t="shared" si="5"/>
        <v>0</v>
      </c>
      <c r="T56" s="235">
        <f t="shared" si="5"/>
        <v>0</v>
      </c>
      <c r="U56" s="235">
        <f t="shared" si="5"/>
        <v>0</v>
      </c>
      <c r="V56" s="235">
        <f t="shared" si="5"/>
        <v>0</v>
      </c>
      <c r="W56" s="235">
        <f t="shared" si="5"/>
        <v>0</v>
      </c>
      <c r="DA56" s="174"/>
    </row>
    <row r="57" spans="1:105" ht="12" customHeight="1" x14ac:dyDescent="0.3">
      <c r="A57" s="56" t="s">
        <v>96</v>
      </c>
      <c r="B57" s="302">
        <f t="shared" ref="B57:W57" si="6">IF(B$10=0,0,B$10/B$5)</f>
        <v>0</v>
      </c>
      <c r="C57" s="302">
        <f t="shared" si="6"/>
        <v>0</v>
      </c>
      <c r="D57" s="302">
        <f t="shared" si="6"/>
        <v>0</v>
      </c>
      <c r="E57" s="302">
        <f t="shared" si="6"/>
        <v>0</v>
      </c>
      <c r="F57" s="302">
        <f t="shared" si="6"/>
        <v>5.3586178891479312E-2</v>
      </c>
      <c r="G57" s="302">
        <f t="shared" si="6"/>
        <v>5.3585274750677633E-2</v>
      </c>
      <c r="H57" s="302">
        <f t="shared" si="6"/>
        <v>4.4167062162600322E-2</v>
      </c>
      <c r="I57" s="302">
        <f t="shared" si="6"/>
        <v>4.7042378143004854E-2</v>
      </c>
      <c r="J57" s="302">
        <f t="shared" si="6"/>
        <v>3.2411902053376629E-2</v>
      </c>
      <c r="K57" s="302">
        <f t="shared" si="6"/>
        <v>5.4789528205529965E-2</v>
      </c>
      <c r="L57" s="302">
        <f t="shared" si="6"/>
        <v>7.4249986601334084E-2</v>
      </c>
      <c r="M57" s="302">
        <f t="shared" si="6"/>
        <v>7.8957596680437364E-2</v>
      </c>
      <c r="N57" s="302">
        <f t="shared" si="6"/>
        <v>8.3682751617215459E-2</v>
      </c>
      <c r="O57" s="302">
        <f t="shared" si="6"/>
        <v>8.6045022304038404E-2</v>
      </c>
      <c r="P57" s="302">
        <f t="shared" si="6"/>
        <v>8.7214102348798922E-2</v>
      </c>
      <c r="Q57" s="302">
        <f t="shared" si="6"/>
        <v>8.9355728003363347E-2</v>
      </c>
      <c r="R57" s="302">
        <f t="shared" si="6"/>
        <v>9.3593248895306583E-2</v>
      </c>
      <c r="S57" s="302">
        <f t="shared" si="6"/>
        <v>8.8040904804316325E-2</v>
      </c>
      <c r="T57" s="302">
        <f t="shared" si="6"/>
        <v>5.8937603697424006E-2</v>
      </c>
      <c r="U57" s="302">
        <f t="shared" si="6"/>
        <v>5.6468702599095644E-2</v>
      </c>
      <c r="V57" s="302">
        <f t="shared" si="6"/>
        <v>7.1759104657957609E-2</v>
      </c>
      <c r="W57" s="302">
        <f t="shared" si="6"/>
        <v>3.9984213591765162E-2</v>
      </c>
      <c r="DA57" s="68"/>
    </row>
    <row r="58" spans="1:105" ht="12" customHeight="1" x14ac:dyDescent="0.3">
      <c r="A58" s="203" t="s">
        <v>2900</v>
      </c>
      <c r="B58" s="303">
        <f t="shared" ref="B58:W58" si="7">IF(B$16=0,0,B$16/B$5)</f>
        <v>0</v>
      </c>
      <c r="C58" s="303">
        <f t="shared" si="7"/>
        <v>0</v>
      </c>
      <c r="D58" s="303">
        <f t="shared" si="7"/>
        <v>0</v>
      </c>
      <c r="E58" s="303">
        <f t="shared" si="7"/>
        <v>0</v>
      </c>
      <c r="F58" s="303">
        <f t="shared" si="7"/>
        <v>0.39150495872436986</v>
      </c>
      <c r="G58" s="303">
        <f t="shared" si="7"/>
        <v>0.39027966294848576</v>
      </c>
      <c r="H58" s="303">
        <f t="shared" si="7"/>
        <v>0.40235430247086595</v>
      </c>
      <c r="I58" s="303">
        <f t="shared" si="7"/>
        <v>0.32879527656639701</v>
      </c>
      <c r="J58" s="303">
        <f t="shared" si="7"/>
        <v>0.36050072295106078</v>
      </c>
      <c r="K58" s="303">
        <f t="shared" si="7"/>
        <v>0.35163476821386758</v>
      </c>
      <c r="L58" s="303">
        <f t="shared" si="7"/>
        <v>0.29861086974066481</v>
      </c>
      <c r="M58" s="303">
        <f t="shared" si="7"/>
        <v>0.30276048284563623</v>
      </c>
      <c r="N58" s="303">
        <f t="shared" si="7"/>
        <v>0.43250615030140555</v>
      </c>
      <c r="O58" s="303">
        <f t="shared" si="7"/>
        <v>0.43199864541337424</v>
      </c>
      <c r="P58" s="303">
        <f t="shared" si="7"/>
        <v>0.37844707971439118</v>
      </c>
      <c r="Q58" s="303">
        <f t="shared" si="7"/>
        <v>0.34941062843381404</v>
      </c>
      <c r="R58" s="303">
        <f t="shared" si="7"/>
        <v>0.32791633744639698</v>
      </c>
      <c r="S58" s="303">
        <f t="shared" si="7"/>
        <v>0.38961094908856725</v>
      </c>
      <c r="T58" s="303">
        <f t="shared" si="7"/>
        <v>0.40397898966134738</v>
      </c>
      <c r="U58" s="303">
        <f t="shared" si="7"/>
        <v>0.40725094511785093</v>
      </c>
      <c r="V58" s="303">
        <f t="shared" si="7"/>
        <v>0.48659043883500774</v>
      </c>
      <c r="W58" s="303">
        <f t="shared" si="7"/>
        <v>0.54486735198944236</v>
      </c>
      <c r="DA58" s="175"/>
    </row>
    <row r="59" spans="1:105" ht="12" customHeight="1" x14ac:dyDescent="0.3">
      <c r="A59" s="203" t="s">
        <v>2912</v>
      </c>
      <c r="B59" s="303">
        <f t="shared" ref="B59:W59" si="8">IF(B$27=0,0,B$27/B$5)</f>
        <v>0</v>
      </c>
      <c r="C59" s="303">
        <f t="shared" si="8"/>
        <v>0</v>
      </c>
      <c r="D59" s="303">
        <f t="shared" si="8"/>
        <v>0</v>
      </c>
      <c r="E59" s="303">
        <f t="shared" si="8"/>
        <v>0</v>
      </c>
      <c r="F59" s="303">
        <f t="shared" si="8"/>
        <v>0</v>
      </c>
      <c r="G59" s="303">
        <f t="shared" si="8"/>
        <v>0</v>
      </c>
      <c r="H59" s="303">
        <f t="shared" si="8"/>
        <v>0</v>
      </c>
      <c r="I59" s="303">
        <f t="shared" si="8"/>
        <v>0</v>
      </c>
      <c r="J59" s="303">
        <f t="shared" si="8"/>
        <v>0</v>
      </c>
      <c r="K59" s="303">
        <f t="shared" si="8"/>
        <v>0</v>
      </c>
      <c r="L59" s="303">
        <f t="shared" si="8"/>
        <v>0</v>
      </c>
      <c r="M59" s="303">
        <f t="shared" si="8"/>
        <v>0</v>
      </c>
      <c r="N59" s="303">
        <f t="shared" si="8"/>
        <v>0</v>
      </c>
      <c r="O59" s="303">
        <f t="shared" si="8"/>
        <v>0</v>
      </c>
      <c r="P59" s="303">
        <f t="shared" si="8"/>
        <v>0</v>
      </c>
      <c r="Q59" s="303">
        <f t="shared" si="8"/>
        <v>0</v>
      </c>
      <c r="R59" s="303">
        <f t="shared" si="8"/>
        <v>0</v>
      </c>
      <c r="S59" s="303">
        <f t="shared" si="8"/>
        <v>0</v>
      </c>
      <c r="T59" s="303">
        <f t="shared" si="8"/>
        <v>0</v>
      </c>
      <c r="U59" s="303">
        <f t="shared" si="8"/>
        <v>0</v>
      </c>
      <c r="V59" s="303">
        <f t="shared" si="8"/>
        <v>0</v>
      </c>
      <c r="W59" s="303">
        <f t="shared" si="8"/>
        <v>0</v>
      </c>
      <c r="DA59" s="175"/>
    </row>
    <row r="60" spans="1:105" ht="12" customHeight="1" x14ac:dyDescent="0.3">
      <c r="A60" s="203" t="s">
        <v>2914</v>
      </c>
      <c r="B60" s="303">
        <f t="shared" ref="B60:W60" si="9">IF(B$28=0,0,B$28/B$5)</f>
        <v>0</v>
      </c>
      <c r="C60" s="303">
        <f t="shared" si="9"/>
        <v>0</v>
      </c>
      <c r="D60" s="303">
        <f t="shared" si="9"/>
        <v>0</v>
      </c>
      <c r="E60" s="303">
        <f t="shared" si="9"/>
        <v>0</v>
      </c>
      <c r="F60" s="303">
        <f t="shared" si="9"/>
        <v>0.5549088623841506</v>
      </c>
      <c r="G60" s="303">
        <f t="shared" si="9"/>
        <v>0.55613506230083665</v>
      </c>
      <c r="H60" s="303">
        <f t="shared" si="9"/>
        <v>0.55347863536653397</v>
      </c>
      <c r="I60" s="303">
        <f t="shared" si="9"/>
        <v>0.62416234529059811</v>
      </c>
      <c r="J60" s="303">
        <f t="shared" si="9"/>
        <v>0.60708737499556265</v>
      </c>
      <c r="K60" s="303">
        <f t="shared" si="9"/>
        <v>0.59357570358060263</v>
      </c>
      <c r="L60" s="303">
        <f t="shared" si="9"/>
        <v>0.62713914365800116</v>
      </c>
      <c r="M60" s="303">
        <f t="shared" si="9"/>
        <v>0.61828192047392616</v>
      </c>
      <c r="N60" s="303">
        <f t="shared" si="9"/>
        <v>0.48381109808137901</v>
      </c>
      <c r="O60" s="303">
        <f t="shared" si="9"/>
        <v>0.48195633228258739</v>
      </c>
      <c r="P60" s="303">
        <f t="shared" si="9"/>
        <v>0.53433881793680982</v>
      </c>
      <c r="Q60" s="303">
        <f t="shared" si="9"/>
        <v>0.56123364356282268</v>
      </c>
      <c r="R60" s="303">
        <f t="shared" si="9"/>
        <v>0.57849041365829612</v>
      </c>
      <c r="S60" s="303">
        <f t="shared" si="9"/>
        <v>0.52234814610711644</v>
      </c>
      <c r="T60" s="303">
        <f t="shared" si="9"/>
        <v>0.53708340664122878</v>
      </c>
      <c r="U60" s="303">
        <f t="shared" si="9"/>
        <v>0.53628035228305349</v>
      </c>
      <c r="V60" s="303">
        <f t="shared" si="9"/>
        <v>0.44165045650703461</v>
      </c>
      <c r="W60" s="303">
        <f t="shared" si="9"/>
        <v>0.41514843441879262</v>
      </c>
      <c r="DA60" s="175"/>
    </row>
    <row r="61" spans="1:105" ht="12" customHeight="1" x14ac:dyDescent="0.3">
      <c r="A61" s="62" t="s">
        <v>2915</v>
      </c>
      <c r="B61" s="304">
        <f t="shared" ref="B61:W61" si="10">IF(B$29=0,0,B$29/B$5)</f>
        <v>0</v>
      </c>
      <c r="C61" s="304">
        <f t="shared" si="10"/>
        <v>0</v>
      </c>
      <c r="D61" s="304">
        <f t="shared" si="10"/>
        <v>0</v>
      </c>
      <c r="E61" s="304">
        <f t="shared" si="10"/>
        <v>0</v>
      </c>
      <c r="F61" s="304">
        <f t="shared" si="10"/>
        <v>0.52319119387865753</v>
      </c>
      <c r="G61" s="304">
        <f t="shared" si="10"/>
        <v>0.52451666080173676</v>
      </c>
      <c r="H61" s="304">
        <f t="shared" si="10"/>
        <v>0.52088201020727409</v>
      </c>
      <c r="I61" s="304">
        <f t="shared" si="10"/>
        <v>0.59752508475043986</v>
      </c>
      <c r="J61" s="304">
        <f t="shared" si="10"/>
        <v>0.57788150627857815</v>
      </c>
      <c r="K61" s="304">
        <f t="shared" si="10"/>
        <v>0.5650881077924087</v>
      </c>
      <c r="L61" s="304">
        <f t="shared" si="10"/>
        <v>0.6029472646855577</v>
      </c>
      <c r="M61" s="304">
        <f t="shared" si="10"/>
        <v>0.59375386171638278</v>
      </c>
      <c r="N61" s="304">
        <f t="shared" si="10"/>
        <v>0.44877172911260721</v>
      </c>
      <c r="O61" s="304">
        <f t="shared" si="10"/>
        <v>0.44695807868526821</v>
      </c>
      <c r="P61" s="304">
        <f t="shared" si="10"/>
        <v>0.50367902997304159</v>
      </c>
      <c r="Q61" s="304">
        <f t="shared" si="10"/>
        <v>0.53292623585828292</v>
      </c>
      <c r="R61" s="304">
        <f t="shared" si="10"/>
        <v>0.55192436013358803</v>
      </c>
      <c r="S61" s="304">
        <f t="shared" si="10"/>
        <v>0.49078392028079226</v>
      </c>
      <c r="T61" s="304">
        <f t="shared" si="10"/>
        <v>0.50435515788797713</v>
      </c>
      <c r="U61" s="304">
        <f t="shared" si="10"/>
        <v>0.50328702694208194</v>
      </c>
      <c r="V61" s="304">
        <f t="shared" si="10"/>
        <v>0.40222946350812649</v>
      </c>
      <c r="W61" s="304">
        <f t="shared" si="10"/>
        <v>0.37100615303830586</v>
      </c>
      <c r="DA61" s="72"/>
    </row>
    <row r="62" spans="1:105" ht="12" customHeight="1" x14ac:dyDescent="0.3">
      <c r="A62" s="62" t="s">
        <v>2922</v>
      </c>
      <c r="B62" s="304">
        <f t="shared" ref="B62:W62" si="11">IF(B$35=0,0,B$35/B$5)</f>
        <v>0</v>
      </c>
      <c r="C62" s="304">
        <f t="shared" si="11"/>
        <v>0</v>
      </c>
      <c r="D62" s="304">
        <f t="shared" si="11"/>
        <v>0</v>
      </c>
      <c r="E62" s="304">
        <f t="shared" si="11"/>
        <v>0</v>
      </c>
      <c r="F62" s="304">
        <f t="shared" si="11"/>
        <v>3.1717668505493138E-2</v>
      </c>
      <c r="G62" s="304">
        <f t="shared" si="11"/>
        <v>3.1618401499099905E-2</v>
      </c>
      <c r="H62" s="304">
        <f t="shared" si="11"/>
        <v>3.2596625159259998E-2</v>
      </c>
      <c r="I62" s="304">
        <f t="shared" si="11"/>
        <v>2.6637260540158188E-2</v>
      </c>
      <c r="J62" s="304">
        <f t="shared" si="11"/>
        <v>2.9205868716984464E-2</v>
      </c>
      <c r="K62" s="304">
        <f t="shared" si="11"/>
        <v>2.8487595788193855E-2</v>
      </c>
      <c r="L62" s="304">
        <f t="shared" si="11"/>
        <v>2.419187897244339E-2</v>
      </c>
      <c r="M62" s="304">
        <f t="shared" si="11"/>
        <v>2.452805875754337E-2</v>
      </c>
      <c r="N62" s="304">
        <f t="shared" si="11"/>
        <v>3.50393689687718E-2</v>
      </c>
      <c r="O62" s="304">
        <f t="shared" si="11"/>
        <v>3.4998253597319194E-2</v>
      </c>
      <c r="P62" s="304">
        <f t="shared" si="11"/>
        <v>3.0659787963768215E-2</v>
      </c>
      <c r="Q62" s="304">
        <f t="shared" si="11"/>
        <v>2.8307407704539756E-2</v>
      </c>
      <c r="R62" s="304">
        <f t="shared" si="11"/>
        <v>2.6566053524708116E-2</v>
      </c>
      <c r="S62" s="304">
        <f t="shared" si="11"/>
        <v>3.1564225826324191E-2</v>
      </c>
      <c r="T62" s="304">
        <f t="shared" si="11"/>
        <v>3.2728248753251546E-2</v>
      </c>
      <c r="U62" s="304">
        <f t="shared" si="11"/>
        <v>3.2993325340971547E-2</v>
      </c>
      <c r="V62" s="304">
        <f t="shared" si="11"/>
        <v>3.9420992998908153E-2</v>
      </c>
      <c r="W62" s="304">
        <f t="shared" si="11"/>
        <v>4.4142281380486731E-2</v>
      </c>
      <c r="DA62" s="72"/>
    </row>
    <row r="63" spans="1:105" ht="12" customHeight="1" x14ac:dyDescent="0.3">
      <c r="A63" s="62" t="s">
        <v>2934</v>
      </c>
      <c r="B63" s="304">
        <f t="shared" ref="B63:W63" si="12">IF(B$46=0,0,B$46/B$5)</f>
        <v>0</v>
      </c>
      <c r="C63" s="304">
        <f t="shared" si="12"/>
        <v>0</v>
      </c>
      <c r="D63" s="304">
        <f t="shared" si="12"/>
        <v>0</v>
      </c>
      <c r="E63" s="304">
        <f t="shared" si="12"/>
        <v>0</v>
      </c>
      <c r="F63" s="304">
        <f t="shared" si="12"/>
        <v>0</v>
      </c>
      <c r="G63" s="304">
        <f t="shared" si="12"/>
        <v>0</v>
      </c>
      <c r="H63" s="304">
        <f t="shared" si="12"/>
        <v>0</v>
      </c>
      <c r="I63" s="304">
        <f t="shared" si="12"/>
        <v>0</v>
      </c>
      <c r="J63" s="304">
        <f t="shared" si="12"/>
        <v>0</v>
      </c>
      <c r="K63" s="304">
        <f t="shared" si="12"/>
        <v>0</v>
      </c>
      <c r="L63" s="304">
        <f t="shared" si="12"/>
        <v>0</v>
      </c>
      <c r="M63" s="304">
        <f t="shared" si="12"/>
        <v>0</v>
      </c>
      <c r="N63" s="304">
        <f t="shared" si="12"/>
        <v>0</v>
      </c>
      <c r="O63" s="304">
        <f t="shared" si="12"/>
        <v>0</v>
      </c>
      <c r="P63" s="304">
        <f t="shared" si="12"/>
        <v>0</v>
      </c>
      <c r="Q63" s="304">
        <f t="shared" si="12"/>
        <v>0</v>
      </c>
      <c r="R63" s="304">
        <f t="shared" si="12"/>
        <v>0</v>
      </c>
      <c r="S63" s="304">
        <f t="shared" si="12"/>
        <v>0</v>
      </c>
      <c r="T63" s="304">
        <f t="shared" si="12"/>
        <v>0</v>
      </c>
      <c r="U63" s="304">
        <f t="shared" si="12"/>
        <v>0</v>
      </c>
      <c r="V63" s="304">
        <f t="shared" si="12"/>
        <v>0</v>
      </c>
      <c r="W63" s="304">
        <f t="shared" si="12"/>
        <v>0</v>
      </c>
      <c r="DA63" s="72"/>
    </row>
    <row r="64" spans="1:105" ht="12" customHeight="1" x14ac:dyDescent="0.3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3">
      <c r="A65" s="41" t="s">
        <v>2938</v>
      </c>
      <c r="B65" s="237">
        <f t="shared" ref="B65:W65" si="14">IF(B$48=0,0,B$48/B$5)</f>
        <v>0</v>
      </c>
      <c r="C65" s="237">
        <f t="shared" si="14"/>
        <v>0</v>
      </c>
      <c r="D65" s="237">
        <f t="shared" si="14"/>
        <v>0</v>
      </c>
      <c r="E65" s="237">
        <f t="shared" si="14"/>
        <v>0</v>
      </c>
      <c r="F65" s="237">
        <f t="shared" si="14"/>
        <v>0</v>
      </c>
      <c r="G65" s="237">
        <f t="shared" si="14"/>
        <v>0</v>
      </c>
      <c r="H65" s="237">
        <f t="shared" si="14"/>
        <v>0</v>
      </c>
      <c r="I65" s="237">
        <f t="shared" si="14"/>
        <v>0</v>
      </c>
      <c r="J65" s="237">
        <f t="shared" si="14"/>
        <v>0</v>
      </c>
      <c r="K65" s="237">
        <f t="shared" si="14"/>
        <v>0</v>
      </c>
      <c r="L65" s="237">
        <f t="shared" si="14"/>
        <v>0</v>
      </c>
      <c r="M65" s="237">
        <f t="shared" si="14"/>
        <v>0</v>
      </c>
      <c r="N65" s="237">
        <f t="shared" si="14"/>
        <v>0</v>
      </c>
      <c r="O65" s="237">
        <f t="shared" si="14"/>
        <v>0</v>
      </c>
      <c r="P65" s="237">
        <f t="shared" si="14"/>
        <v>0</v>
      </c>
      <c r="Q65" s="237">
        <f t="shared" si="14"/>
        <v>0</v>
      </c>
      <c r="R65" s="237">
        <f t="shared" si="14"/>
        <v>0</v>
      </c>
      <c r="S65" s="237">
        <f t="shared" si="14"/>
        <v>0</v>
      </c>
      <c r="T65" s="237">
        <f t="shared" si="14"/>
        <v>0</v>
      </c>
      <c r="U65" s="237">
        <f t="shared" si="14"/>
        <v>0</v>
      </c>
      <c r="V65" s="237">
        <f t="shared" si="14"/>
        <v>0</v>
      </c>
      <c r="W65" s="237">
        <f t="shared" si="14"/>
        <v>0</v>
      </c>
      <c r="DA65" s="97"/>
    </row>
    <row r="66" spans="1:105" ht="12" customHeight="1" x14ac:dyDescent="0.3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3">
      <c r="A67" s="32" t="s">
        <v>432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3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3">
      <c r="A69" s="35" t="s">
        <v>28</v>
      </c>
      <c r="B69" s="324">
        <f>IF(B$5=0,0,B$5/WWP_fec!B$5)</f>
        <v>0</v>
      </c>
      <c r="C69" s="324">
        <f>IF(C$5=0,0,C$5/WWP_fec!C$5)</f>
        <v>0</v>
      </c>
      <c r="D69" s="324">
        <f>IF(D$5=0,0,D$5/WWP_fec!D$5)</f>
        <v>0</v>
      </c>
      <c r="E69" s="324">
        <f>IF(E$5=0,0,E$5/WWP_fec!E$5)</f>
        <v>0</v>
      </c>
      <c r="F69" s="324">
        <f>IF(F$5=0,0,F$5/WWP_fec!F$5)</f>
        <v>0.19893497973825586</v>
      </c>
      <c r="G69" s="324">
        <f>IF(G$5=0,0,G$5/WWP_fec!G$5)</f>
        <v>0.19817281504777604</v>
      </c>
      <c r="H69" s="324">
        <f>IF(H$5=0,0,H$5/WWP_fec!H$5)</f>
        <v>0.19620177913615183</v>
      </c>
      <c r="I69" s="324">
        <f>IF(I$5=0,0,I$5/WWP_fec!I$5)</f>
        <v>0.15923318623436614</v>
      </c>
      <c r="J69" s="324">
        <f>IF(J$5=0,0,J$5/WWP_fec!J$5)</f>
        <v>0.16161495276457569</v>
      </c>
      <c r="K69" s="324">
        <f>IF(K$5=0,0,K$5/WWP_fec!K$5)</f>
        <v>0.17673873951631489</v>
      </c>
      <c r="L69" s="324">
        <f>IF(L$5=0,0,L$5/WWP_fec!L$5)</f>
        <v>0.1611654969318897</v>
      </c>
      <c r="M69" s="324">
        <f>IF(M$5=0,0,M$5/WWP_fec!M$5)</f>
        <v>0.16600028274099521</v>
      </c>
      <c r="N69" s="324">
        <f>IF(N$5=0,0,N$5/WWP_fec!N$5)</f>
        <v>0.26146727393666286</v>
      </c>
      <c r="O69" s="324">
        <f>IF(O$5=0,0,O$5/WWP_fec!O$5)</f>
        <v>0.26392913253466782</v>
      </c>
      <c r="P69" s="324">
        <f>IF(P$5=0,0,P$5/WWP_fec!P$5)</f>
        <v>0.22012607428712466</v>
      </c>
      <c r="Q69" s="324">
        <f>IF(Q$5=0,0,Q$5/WWP_fec!Q$5)</f>
        <v>0.20132032447735385</v>
      </c>
      <c r="R69" s="324">
        <f>IF(R$5=0,0,R$5/WWP_fec!R$5)</f>
        <v>0.19029211368666085</v>
      </c>
      <c r="S69" s="324">
        <f>IF(S$5=0,0,S$5/WWP_fec!S$5)</f>
        <v>0.22995451446852866</v>
      </c>
      <c r="T69" s="324">
        <f>IF(T$5=0,0,T$5/WWP_fec!T$5)</f>
        <v>0.21287323298470401</v>
      </c>
      <c r="U69" s="324">
        <f>IF(U$5=0,0,U$5/WWP_fec!U$5)</f>
        <v>0.21202422394443435</v>
      </c>
      <c r="V69" s="324">
        <f>IF(V$5=0,0,V$5/WWP_fec!V$5)</f>
        <v>0.33463888515693052</v>
      </c>
      <c r="W69" s="324">
        <f>IF(W$5=0,0,W$5/WWP_fec!W$5)</f>
        <v>0.33252948791323389</v>
      </c>
      <c r="DA69" s="95"/>
    </row>
    <row r="70" spans="1:105" ht="12" customHeight="1" x14ac:dyDescent="0.3">
      <c r="A70" s="55" t="s">
        <v>92</v>
      </c>
      <c r="B70" s="336">
        <f>IF(B$6=0,0,B$6/WWP_fec!B$6)</f>
        <v>0</v>
      </c>
      <c r="C70" s="336">
        <f>IF(C$6=0,0,C$6/WWP_fec!C$6)</f>
        <v>0</v>
      </c>
      <c r="D70" s="336">
        <f>IF(D$6=0,0,D$6/WWP_fec!D$6)</f>
        <v>0</v>
      </c>
      <c r="E70" s="336">
        <f>IF(E$6=0,0,E$6/WWP_fec!E$6)</f>
        <v>0</v>
      </c>
      <c r="F70" s="336">
        <f>IF(F$6=0,0,F$6/WWP_fec!F$6)</f>
        <v>0</v>
      </c>
      <c r="G70" s="336">
        <f>IF(G$6=0,0,G$6/WWP_fec!G$6)</f>
        <v>0</v>
      </c>
      <c r="H70" s="336">
        <f>IF(H$6=0,0,H$6/WWP_fec!H$6)</f>
        <v>0</v>
      </c>
      <c r="I70" s="336">
        <f>IF(I$6=0,0,I$6/WWP_fec!I$6)</f>
        <v>0</v>
      </c>
      <c r="J70" s="336">
        <f>IF(J$6=0,0,J$6/WWP_fec!J$6)</f>
        <v>0</v>
      </c>
      <c r="K70" s="336">
        <f>IF(K$6=0,0,K$6/WWP_fec!K$6)</f>
        <v>0</v>
      </c>
      <c r="L70" s="336">
        <f>IF(L$6=0,0,L$6/WWP_fec!L$6)</f>
        <v>0</v>
      </c>
      <c r="M70" s="336">
        <f>IF(M$6=0,0,M$6/WWP_fec!M$6)</f>
        <v>0</v>
      </c>
      <c r="N70" s="336">
        <f>IF(N$6=0,0,N$6/WWP_fec!N$6)</f>
        <v>0</v>
      </c>
      <c r="O70" s="336">
        <f>IF(O$6=0,0,O$6/WWP_fec!O$6)</f>
        <v>0</v>
      </c>
      <c r="P70" s="336">
        <f>IF(P$6=0,0,P$6/WWP_fec!P$6)</f>
        <v>0</v>
      </c>
      <c r="Q70" s="336">
        <f>IF(Q$6=0,0,Q$6/WWP_fec!Q$6)</f>
        <v>0</v>
      </c>
      <c r="R70" s="336">
        <f>IF(R$6=0,0,R$6/WWP_fec!R$6)</f>
        <v>0</v>
      </c>
      <c r="S70" s="336">
        <f>IF(S$6=0,0,S$6/WWP_fec!S$6)</f>
        <v>0</v>
      </c>
      <c r="T70" s="336">
        <f>IF(T$6=0,0,T$6/WWP_fec!T$6)</f>
        <v>0</v>
      </c>
      <c r="U70" s="336">
        <f>IF(U$6=0,0,U$6/WWP_fec!U$6)</f>
        <v>0</v>
      </c>
      <c r="V70" s="336">
        <f>IF(V$6=0,0,V$6/WWP_fec!V$6)</f>
        <v>0</v>
      </c>
      <c r="W70" s="336">
        <f>IF(W$6=0,0,W$6/WWP_fec!W$6)</f>
        <v>0</v>
      </c>
      <c r="DA70" s="67"/>
    </row>
    <row r="71" spans="1:105" ht="12" customHeight="1" x14ac:dyDescent="0.3">
      <c r="A71" s="202" t="s">
        <v>93</v>
      </c>
      <c r="B71" s="337">
        <f>IF(B$7=0,0,B$7/WWP_fec!B$7)</f>
        <v>0</v>
      </c>
      <c r="C71" s="337">
        <f>IF(C$7=0,0,C$7/WWP_fec!C$7)</f>
        <v>0</v>
      </c>
      <c r="D71" s="337">
        <f>IF(D$7=0,0,D$7/WWP_fec!D$7)</f>
        <v>0</v>
      </c>
      <c r="E71" s="337">
        <f>IF(E$7=0,0,E$7/WWP_fec!E$7)</f>
        <v>0</v>
      </c>
      <c r="F71" s="337">
        <f>IF(F$7=0,0,F$7/WWP_fec!F$7)</f>
        <v>0</v>
      </c>
      <c r="G71" s="337">
        <f>IF(G$7=0,0,G$7/WWP_fec!G$7)</f>
        <v>0</v>
      </c>
      <c r="H71" s="337">
        <f>IF(H$7=0,0,H$7/WWP_fec!H$7)</f>
        <v>0</v>
      </c>
      <c r="I71" s="337">
        <f>IF(I$7=0,0,I$7/WWP_fec!I$7)</f>
        <v>0</v>
      </c>
      <c r="J71" s="337">
        <f>IF(J$7=0,0,J$7/WWP_fec!J$7)</f>
        <v>0</v>
      </c>
      <c r="K71" s="337">
        <f>IF(K$7=0,0,K$7/WWP_fec!K$7)</f>
        <v>0</v>
      </c>
      <c r="L71" s="337">
        <f>IF(L$7=0,0,L$7/WWP_fec!L$7)</f>
        <v>0</v>
      </c>
      <c r="M71" s="337">
        <f>IF(M$7=0,0,M$7/WWP_fec!M$7)</f>
        <v>0</v>
      </c>
      <c r="N71" s="337">
        <f>IF(N$7=0,0,N$7/WWP_fec!N$7)</f>
        <v>0</v>
      </c>
      <c r="O71" s="337">
        <f>IF(O$7=0,0,O$7/WWP_fec!O$7)</f>
        <v>0</v>
      </c>
      <c r="P71" s="337">
        <f>IF(P$7=0,0,P$7/WWP_fec!P$7)</f>
        <v>0</v>
      </c>
      <c r="Q71" s="337">
        <f>IF(Q$7=0,0,Q$7/WWP_fec!Q$7)</f>
        <v>0</v>
      </c>
      <c r="R71" s="337">
        <f>IF(R$7=0,0,R$7/WWP_fec!R$7)</f>
        <v>0</v>
      </c>
      <c r="S71" s="337">
        <f>IF(S$7=0,0,S$7/WWP_fec!S$7)</f>
        <v>0</v>
      </c>
      <c r="T71" s="337">
        <f>IF(T$7=0,0,T$7/WWP_fec!T$7)</f>
        <v>0</v>
      </c>
      <c r="U71" s="337">
        <f>IF(U$7=0,0,U$7/WWP_fec!U$7)</f>
        <v>0</v>
      </c>
      <c r="V71" s="337">
        <f>IF(V$7=0,0,V$7/WWP_fec!V$7)</f>
        <v>0</v>
      </c>
      <c r="W71" s="337">
        <f>IF(W$7=0,0,W$7/WWP_fec!W$7)</f>
        <v>0</v>
      </c>
      <c r="DA71" s="174"/>
    </row>
    <row r="72" spans="1:105" ht="12" customHeight="1" x14ac:dyDescent="0.3">
      <c r="A72" s="202" t="s">
        <v>94</v>
      </c>
      <c r="B72" s="337">
        <f>IF(B$8=0,0,B$8/WWP_fec!B$8)</f>
        <v>0</v>
      </c>
      <c r="C72" s="337">
        <f>IF(C$8=0,0,C$8/WWP_fec!C$8)</f>
        <v>0</v>
      </c>
      <c r="D72" s="337">
        <f>IF(D$8=0,0,D$8/WWP_fec!D$8)</f>
        <v>0</v>
      </c>
      <c r="E72" s="337">
        <f>IF(E$8=0,0,E$8/WWP_fec!E$8)</f>
        <v>0</v>
      </c>
      <c r="F72" s="337">
        <f>IF(F$8=0,0,F$8/WWP_fec!F$8)</f>
        <v>0</v>
      </c>
      <c r="G72" s="337">
        <f>IF(G$8=0,0,G$8/WWP_fec!G$8)</f>
        <v>0</v>
      </c>
      <c r="H72" s="337">
        <f>IF(H$8=0,0,H$8/WWP_fec!H$8)</f>
        <v>0</v>
      </c>
      <c r="I72" s="337">
        <f>IF(I$8=0,0,I$8/WWP_fec!I$8)</f>
        <v>0</v>
      </c>
      <c r="J72" s="337">
        <f>IF(J$8=0,0,J$8/WWP_fec!J$8)</f>
        <v>0</v>
      </c>
      <c r="K72" s="337">
        <f>IF(K$8=0,0,K$8/WWP_fec!K$8)</f>
        <v>0</v>
      </c>
      <c r="L72" s="337">
        <f>IF(L$8=0,0,L$8/WWP_fec!L$8)</f>
        <v>0</v>
      </c>
      <c r="M72" s="337">
        <f>IF(M$8=0,0,M$8/WWP_fec!M$8)</f>
        <v>0</v>
      </c>
      <c r="N72" s="337">
        <f>IF(N$8=0,0,N$8/WWP_fec!N$8)</f>
        <v>0</v>
      </c>
      <c r="O72" s="337">
        <f>IF(O$8=0,0,O$8/WWP_fec!O$8)</f>
        <v>0</v>
      </c>
      <c r="P72" s="337">
        <f>IF(P$8=0,0,P$8/WWP_fec!P$8)</f>
        <v>0</v>
      </c>
      <c r="Q72" s="337">
        <f>IF(Q$8=0,0,Q$8/WWP_fec!Q$8)</f>
        <v>0</v>
      </c>
      <c r="R72" s="337">
        <f>IF(R$8=0,0,R$8/WWP_fec!R$8)</f>
        <v>0</v>
      </c>
      <c r="S72" s="337">
        <f>IF(S$8=0,0,S$8/WWP_fec!S$8)</f>
        <v>0</v>
      </c>
      <c r="T72" s="337">
        <f>IF(T$8=0,0,T$8/WWP_fec!T$8)</f>
        <v>0</v>
      </c>
      <c r="U72" s="337">
        <f>IF(U$8=0,0,U$8/WWP_fec!U$8)</f>
        <v>0</v>
      </c>
      <c r="V72" s="337">
        <f>IF(V$8=0,0,V$8/WWP_fec!V$8)</f>
        <v>0</v>
      </c>
      <c r="W72" s="337">
        <f>IF(W$8=0,0,W$8/WWP_fec!W$8)</f>
        <v>0</v>
      </c>
      <c r="DA72" s="174"/>
    </row>
    <row r="73" spans="1:105" ht="12" customHeight="1" x14ac:dyDescent="0.3">
      <c r="A73" s="202" t="s">
        <v>95</v>
      </c>
      <c r="B73" s="337">
        <f>IF(B$9=0,0,B$9/WWP_fec!B$9)</f>
        <v>0</v>
      </c>
      <c r="C73" s="337">
        <f>IF(C$9=0,0,C$9/WWP_fec!C$9)</f>
        <v>0</v>
      </c>
      <c r="D73" s="337">
        <f>IF(D$9=0,0,D$9/WWP_fec!D$9)</f>
        <v>0</v>
      </c>
      <c r="E73" s="337">
        <f>IF(E$9=0,0,E$9/WWP_fec!E$9)</f>
        <v>0</v>
      </c>
      <c r="F73" s="337">
        <f>IF(F$9=0,0,F$9/WWP_fec!F$9)</f>
        <v>0</v>
      </c>
      <c r="G73" s="337">
        <f>IF(G$9=0,0,G$9/WWP_fec!G$9)</f>
        <v>0</v>
      </c>
      <c r="H73" s="337">
        <f>IF(H$9=0,0,H$9/WWP_fec!H$9)</f>
        <v>0</v>
      </c>
      <c r="I73" s="337">
        <f>IF(I$9=0,0,I$9/WWP_fec!I$9)</f>
        <v>0</v>
      </c>
      <c r="J73" s="337">
        <f>IF(J$9=0,0,J$9/WWP_fec!J$9)</f>
        <v>0</v>
      </c>
      <c r="K73" s="337">
        <f>IF(K$9=0,0,K$9/WWP_fec!K$9)</f>
        <v>0</v>
      </c>
      <c r="L73" s="337">
        <f>IF(L$9=0,0,L$9/WWP_fec!L$9)</f>
        <v>0</v>
      </c>
      <c r="M73" s="337">
        <f>IF(M$9=0,0,M$9/WWP_fec!M$9)</f>
        <v>0</v>
      </c>
      <c r="N73" s="337">
        <f>IF(N$9=0,0,N$9/WWP_fec!N$9)</f>
        <v>0</v>
      </c>
      <c r="O73" s="337">
        <f>IF(O$9=0,0,O$9/WWP_fec!O$9)</f>
        <v>0</v>
      </c>
      <c r="P73" s="337">
        <f>IF(P$9=0,0,P$9/WWP_fec!P$9)</f>
        <v>0</v>
      </c>
      <c r="Q73" s="337">
        <f>IF(Q$9=0,0,Q$9/WWP_fec!Q$9)</f>
        <v>0</v>
      </c>
      <c r="R73" s="337">
        <f>IF(R$9=0,0,R$9/WWP_fec!R$9)</f>
        <v>0</v>
      </c>
      <c r="S73" s="337">
        <f>IF(S$9=0,0,S$9/WWP_fec!S$9)</f>
        <v>0</v>
      </c>
      <c r="T73" s="337">
        <f>IF(T$9=0,0,T$9/WWP_fec!T$9)</f>
        <v>0</v>
      </c>
      <c r="U73" s="337">
        <f>IF(U$9=0,0,U$9/WWP_fec!U$9)</f>
        <v>0</v>
      </c>
      <c r="V73" s="337">
        <f>IF(V$9=0,0,V$9/WWP_fec!V$9)</f>
        <v>0</v>
      </c>
      <c r="W73" s="337">
        <f>IF(W$9=0,0,W$9/WWP_fec!W$9)</f>
        <v>0</v>
      </c>
      <c r="DA73" s="174"/>
    </row>
    <row r="74" spans="1:105" ht="12" customHeight="1" x14ac:dyDescent="0.3">
      <c r="A74" s="56" t="s">
        <v>96</v>
      </c>
      <c r="B74" s="338">
        <f>IF(B$10=0,0,B$10/WWP_fec!B$10)</f>
        <v>0</v>
      </c>
      <c r="C74" s="338">
        <f>IF(C$10=0,0,C$10/WWP_fec!C$10)</f>
        <v>0</v>
      </c>
      <c r="D74" s="338">
        <f>IF(D$10=0,0,D$10/WWP_fec!D$10)</f>
        <v>0</v>
      </c>
      <c r="E74" s="338">
        <f>IF(E$10=0,0,E$10/WWP_fec!E$10)</f>
        <v>0</v>
      </c>
      <c r="F74" s="338">
        <f>IF(F$10=0,0,F$10/WWP_fec!F$10)</f>
        <v>0.66857433858338788</v>
      </c>
      <c r="G74" s="338">
        <f>IF(G$10=0,0,G$10/WWP_fec!G$10)</f>
        <v>0.66663578772360454</v>
      </c>
      <c r="H74" s="338">
        <f>IF(H$10=0,0,H$10/WWP_fec!H$10)</f>
        <v>0.50216005089576377</v>
      </c>
      <c r="I74" s="338">
        <f>IF(I$10=0,0,I$10/WWP_fec!I$10)</f>
        <v>0.4727754792371639</v>
      </c>
      <c r="J74" s="338">
        <f>IF(J$10=0,0,J$10/WWP_fec!J$10)</f>
        <v>0.27814034897108131</v>
      </c>
      <c r="K74" s="338">
        <f>IF(K$10=0,0,K$10/WWP_fec!K$10)</f>
        <v>0.63332358358367691</v>
      </c>
      <c r="L74" s="338">
        <f>IF(L$10=0,0,L$10/WWP_fec!L$10)</f>
        <v>0.91804819166355689</v>
      </c>
      <c r="M74" s="338">
        <f>IF(M$10=0,0,M$10/WWP_fec!M$10)</f>
        <v>1.0187439966459721</v>
      </c>
      <c r="N74" s="338">
        <f>IF(N$10=0,0,N$10/WWP_fec!N$10)</f>
        <v>1.4889282809136613</v>
      </c>
      <c r="O74" s="338">
        <f>IF(O$10=0,0,O$10/WWP_fec!O$10)</f>
        <v>1.5470940867010863</v>
      </c>
      <c r="P74" s="338">
        <f>IF(P$10=0,0,P$10/WWP_fec!P$10)</f>
        <v>1.3845039196360212</v>
      </c>
      <c r="Q74" s="338">
        <f>IF(Q$10=0,0,Q$10/WWP_fec!Q$10)</f>
        <v>1.3421757955064753</v>
      </c>
      <c r="R74" s="338">
        <f>IF(R$10=0,0,R$10/WWP_fec!R$10)</f>
        <v>1.3681634989224485</v>
      </c>
      <c r="S74" s="338">
        <f>IF(S$10=0,0,S$10/WWP_fec!S$10)</f>
        <v>1.4276162873045959</v>
      </c>
      <c r="T74" s="338">
        <f>IF(T$10=0,0,T$10/WWP_fec!T$10)</f>
        <v>0.79378675232482687</v>
      </c>
      <c r="U74" s="338">
        <f>IF(U$10=0,0,U$10/WWP_fec!U$10)</f>
        <v>0.74372623181918751</v>
      </c>
      <c r="V74" s="338">
        <f>IF(V$10=0,0,V$10/WWP_fec!V$10)</f>
        <v>1.4961797198534521</v>
      </c>
      <c r="W74" s="338">
        <f>IF(W$10=0,0,W$10/WWP_fec!W$10)</f>
        <v>0.72712494876491029</v>
      </c>
      <c r="DA74" s="68"/>
    </row>
    <row r="75" spans="1:105" ht="12" customHeight="1" x14ac:dyDescent="0.3">
      <c r="A75" s="203" t="s">
        <v>2900</v>
      </c>
      <c r="B75" s="351">
        <f>IF(B$16=0,0,B$16/WWP_fec!B$16)</f>
        <v>0</v>
      </c>
      <c r="C75" s="351">
        <f>IF(C$16=0,0,C$16/WWP_fec!C$16)</f>
        <v>0</v>
      </c>
      <c r="D75" s="351">
        <f>IF(D$16=0,0,D$16/WWP_fec!D$16)</f>
        <v>0</v>
      </c>
      <c r="E75" s="351">
        <f>IF(E$16=0,0,E$16/WWP_fec!E$16)</f>
        <v>0</v>
      </c>
      <c r="F75" s="351">
        <f>IF(F$16=0,0,F$16/WWP_fec!F$16)</f>
        <v>0.11346721042672971</v>
      </c>
      <c r="G75" s="351">
        <f>IF(G$16=0,0,G$16/WWP_fec!G$16)</f>
        <v>0.1126430900387675</v>
      </c>
      <c r="H75" s="351">
        <f>IF(H$16=0,0,H$16/WWP_fec!H$16)</f>
        <v>0.11873113263375383</v>
      </c>
      <c r="I75" s="351">
        <f>IF(I$16=0,0,I$16/WWP_fec!I$16)</f>
        <v>7.6212751607213539E-2</v>
      </c>
      <c r="J75" s="351">
        <f>IF(J$16=0,0,J$16/WWP_fec!J$16)</f>
        <v>9.0537340495031746E-2</v>
      </c>
      <c r="K75" s="351">
        <f>IF(K$16=0,0,K$16/WWP_fec!K$16)</f>
        <v>8.926017719064612E-2</v>
      </c>
      <c r="L75" s="351">
        <f>IF(L$16=0,0,L$16/WWP_fec!L$16)</f>
        <v>6.5354893391942934E-2</v>
      </c>
      <c r="M75" s="351">
        <f>IF(M$16=0,0,M$16/WWP_fec!M$16)</f>
        <v>6.778525477882108E-2</v>
      </c>
      <c r="N75" s="351">
        <f>IF(N$16=0,0,N$16/WWP_fec!N$16)</f>
        <v>0.15424230264124328</v>
      </c>
      <c r="O75" s="351">
        <f>IF(O$16=0,0,O$16/WWP_fec!O$16)</f>
        <v>0.15462076814852166</v>
      </c>
      <c r="P75" s="351">
        <f>IF(P$16=0,0,P$16/WWP_fec!P$16)</f>
        <v>0.11218093931177817</v>
      </c>
      <c r="Q75" s="351">
        <f>IF(Q$16=0,0,Q$16/WWP_fec!Q$16)</f>
        <v>9.3922713610758643E-2</v>
      </c>
      <c r="R75" s="351">
        <f>IF(R$16=0,0,R$16/WWP_fec!R$16)</f>
        <v>8.2373543447349221E-2</v>
      </c>
      <c r="S75" s="351">
        <f>IF(S$16=0,0,S$16/WWP_fec!S$16)</f>
        <v>0.12034047038018926</v>
      </c>
      <c r="T75" s="351">
        <f>IF(T$16=0,0,T$16/WWP_fec!T$16)</f>
        <v>0.12348933712649959</v>
      </c>
      <c r="U75" s="351">
        <f>IF(U$16=0,0,U$16/WWP_fec!U$16)</f>
        <v>0.12484623161812754</v>
      </c>
      <c r="V75" s="351">
        <f>IF(V$16=0,0,V$16/WWP_fec!V$16)</f>
        <v>0.22822942819493103</v>
      </c>
      <c r="W75" s="351">
        <f>IF(W$16=0,0,W$16/WWP_fec!W$16)</f>
        <v>0.27782322337972742</v>
      </c>
      <c r="DA75" s="175"/>
    </row>
    <row r="76" spans="1:105" ht="12" customHeight="1" x14ac:dyDescent="0.3">
      <c r="A76" s="203" t="s">
        <v>2912</v>
      </c>
      <c r="B76" s="351">
        <f>IF(B$27=0,0,B$27/WWP_fec!B$27)</f>
        <v>0</v>
      </c>
      <c r="C76" s="351">
        <f>IF(C$27=0,0,C$27/WWP_fec!C$27)</f>
        <v>0</v>
      </c>
      <c r="D76" s="351">
        <f>IF(D$27=0,0,D$27/WWP_fec!D$27)</f>
        <v>0</v>
      </c>
      <c r="E76" s="351">
        <f>IF(E$27=0,0,E$27/WWP_fec!E$27)</f>
        <v>0</v>
      </c>
      <c r="F76" s="351">
        <f>IF(F$27=0,0,F$27/WWP_fec!F$27)</f>
        <v>0</v>
      </c>
      <c r="G76" s="351">
        <f>IF(G$27=0,0,G$27/WWP_fec!G$27)</f>
        <v>0</v>
      </c>
      <c r="H76" s="351">
        <f>IF(H$27=0,0,H$27/WWP_fec!H$27)</f>
        <v>0</v>
      </c>
      <c r="I76" s="351">
        <f>IF(I$27=0,0,I$27/WWP_fec!I$27)</f>
        <v>0</v>
      </c>
      <c r="J76" s="351">
        <f>IF(J$27=0,0,J$27/WWP_fec!J$27)</f>
        <v>0</v>
      </c>
      <c r="K76" s="351">
        <f>IF(K$27=0,0,K$27/WWP_fec!K$27)</f>
        <v>0</v>
      </c>
      <c r="L76" s="351">
        <f>IF(L$27=0,0,L$27/WWP_fec!L$27)</f>
        <v>0</v>
      </c>
      <c r="M76" s="351">
        <f>IF(M$27=0,0,M$27/WWP_fec!M$27)</f>
        <v>0</v>
      </c>
      <c r="N76" s="351">
        <f>IF(N$27=0,0,N$27/WWP_fec!N$27)</f>
        <v>0</v>
      </c>
      <c r="O76" s="351">
        <f>IF(O$27=0,0,O$27/WWP_fec!O$27)</f>
        <v>0</v>
      </c>
      <c r="P76" s="351">
        <f>IF(P$27=0,0,P$27/WWP_fec!P$27)</f>
        <v>0</v>
      </c>
      <c r="Q76" s="351">
        <f>IF(Q$27=0,0,Q$27/WWP_fec!Q$27)</f>
        <v>0</v>
      </c>
      <c r="R76" s="351">
        <f>IF(R$27=0,0,R$27/WWP_fec!R$27)</f>
        <v>0</v>
      </c>
      <c r="S76" s="351">
        <f>IF(S$27=0,0,S$27/WWP_fec!S$27)</f>
        <v>0</v>
      </c>
      <c r="T76" s="351">
        <f>IF(T$27=0,0,T$27/WWP_fec!T$27)</f>
        <v>0</v>
      </c>
      <c r="U76" s="351">
        <f>IF(U$27=0,0,U$27/WWP_fec!U$27)</f>
        <v>0</v>
      </c>
      <c r="V76" s="351">
        <f>IF(V$27=0,0,V$27/WWP_fec!V$27)</f>
        <v>0</v>
      </c>
      <c r="W76" s="351">
        <f>IF(W$27=0,0,W$27/WWP_fec!W$27)</f>
        <v>0</v>
      </c>
      <c r="DA76" s="175"/>
    </row>
    <row r="77" spans="1:105" ht="12" customHeight="1" x14ac:dyDescent="0.3">
      <c r="A77" s="203" t="s">
        <v>2914</v>
      </c>
      <c r="B77" s="351">
        <f>IF(B$28=0,0,B$28/WWP_fec!B$28)</f>
        <v>0</v>
      </c>
      <c r="C77" s="351">
        <f>IF(C$28=0,0,C$28/WWP_fec!C$28)</f>
        <v>0</v>
      </c>
      <c r="D77" s="351">
        <f>IF(D$28=0,0,D$28/WWP_fec!D$28)</f>
        <v>0</v>
      </c>
      <c r="E77" s="351">
        <f>IF(E$28=0,0,E$28/WWP_fec!E$28)</f>
        <v>0</v>
      </c>
      <c r="F77" s="351">
        <f>IF(F$28=0,0,F$28/WWP_fec!F$28)</f>
        <v>1.0642428672108231</v>
      </c>
      <c r="G77" s="351">
        <f>IF(G$28=0,0,G$28/WWP_fec!G$28)</f>
        <v>1.0629535023553014</v>
      </c>
      <c r="H77" s="351">
        <f>IF(H$28=0,0,H$28/WWP_fec!H$28)</f>
        <v>1.068621900804096</v>
      </c>
      <c r="I77" s="351">
        <f>IF(I$28=0,0,I$28/WWP_fec!I$28)</f>
        <v>0.9935586445123783</v>
      </c>
      <c r="J77" s="351">
        <f>IF(J$28=0,0,J$28/WWP_fec!J$28)</f>
        <v>1.0153911383093039</v>
      </c>
      <c r="K77" s="351">
        <f>IF(K$28=0,0,K$28/WWP_fec!K$28)</f>
        <v>1.0227367121274837</v>
      </c>
      <c r="L77" s="351">
        <f>IF(L$28=0,0,L$28/WWP_fec!L$28)</f>
        <v>0.97271829299511203</v>
      </c>
      <c r="M77" s="351">
        <f>IF(M$28=0,0,M$28/WWP_fec!M$28)</f>
        <v>0.97938073940843662</v>
      </c>
      <c r="N77" s="351">
        <f>IF(N$28=0,0,N$28/WWP_fec!N$28)</f>
        <v>1.128432627431573</v>
      </c>
      <c r="O77" s="351">
        <f>IF(O$28=0,0,O$28/WWP_fec!O$28)</f>
        <v>1.1294900770115903</v>
      </c>
      <c r="P77" s="351">
        <f>IF(P$28=0,0,P$28/WWP_fec!P$28)</f>
        <v>1.0694173972288616</v>
      </c>
      <c r="Q77" s="351">
        <f>IF(Q$28=0,0,Q$28/WWP_fec!Q$28)</f>
        <v>1.0377140876717237</v>
      </c>
      <c r="R77" s="351">
        <f>IF(R$28=0,0,R$28/WWP_fec!R$28)</f>
        <v>1.014952274490573</v>
      </c>
      <c r="S77" s="351">
        <f>IF(S$28=0,0,S$28/WWP_fec!S$28)</f>
        <v>1.0828751782532418</v>
      </c>
      <c r="T77" s="351">
        <f>IF(T$28=0,0,T$28/WWP_fec!T$28)</f>
        <v>1.081635913431809</v>
      </c>
      <c r="U77" s="351">
        <f>IF(U$28=0,0,U$28/WWP_fec!U$28)</f>
        <v>1.0799904385299837</v>
      </c>
      <c r="V77" s="351">
        <f>IF(V$28=0,0,V$28/WWP_fec!V$28)</f>
        <v>1.3129793889161638</v>
      </c>
      <c r="W77" s="351">
        <f>IF(W$28=0,0,W$28/WWP_fec!W$28)</f>
        <v>1.3143685663990774</v>
      </c>
      <c r="DA77" s="175"/>
    </row>
    <row r="78" spans="1:105" ht="12" customHeight="1" x14ac:dyDescent="0.3">
      <c r="A78" s="41" t="s">
        <v>2938</v>
      </c>
      <c r="B78" s="339">
        <f>IF(B$48=0,0,B$48/WWP_fec!B$48)</f>
        <v>0</v>
      </c>
      <c r="C78" s="339">
        <f>IF(C$48=0,0,C$48/WWP_fec!C$48)</f>
        <v>0</v>
      </c>
      <c r="D78" s="339">
        <f>IF(D$48=0,0,D$48/WWP_fec!D$48)</f>
        <v>0</v>
      </c>
      <c r="E78" s="339">
        <f>IF(E$48=0,0,E$48/WWP_fec!E$48)</f>
        <v>0</v>
      </c>
      <c r="F78" s="339">
        <f>IF(F$48=0,0,F$48/WWP_fec!F$48)</f>
        <v>0</v>
      </c>
      <c r="G78" s="339">
        <f>IF(G$48=0,0,G$48/WWP_fec!G$48)</f>
        <v>0</v>
      </c>
      <c r="H78" s="339">
        <f>IF(H$48=0,0,H$48/WWP_fec!H$48)</f>
        <v>0</v>
      </c>
      <c r="I78" s="339">
        <f>IF(I$48=0,0,I$48/WWP_fec!I$48)</f>
        <v>0</v>
      </c>
      <c r="J78" s="339">
        <f>IF(J$48=0,0,J$48/WWP_fec!J$48)</f>
        <v>0</v>
      </c>
      <c r="K78" s="339">
        <f>IF(K$48=0,0,K$48/WWP_fec!K$48)</f>
        <v>0</v>
      </c>
      <c r="L78" s="339">
        <f>IF(L$48=0,0,L$48/WWP_fec!L$48)</f>
        <v>0</v>
      </c>
      <c r="M78" s="339">
        <f>IF(M$48=0,0,M$48/WWP_fec!M$48)</f>
        <v>0</v>
      </c>
      <c r="N78" s="339">
        <f>IF(N$48=0,0,N$48/WWP_fec!N$48)</f>
        <v>0</v>
      </c>
      <c r="O78" s="339">
        <f>IF(O$48=0,0,O$48/WWP_fec!O$48)</f>
        <v>0</v>
      </c>
      <c r="P78" s="339">
        <f>IF(P$48=0,0,P$48/WWP_fec!P$48)</f>
        <v>0</v>
      </c>
      <c r="Q78" s="339">
        <f>IF(Q$48=0,0,Q$48/WWP_fec!Q$48)</f>
        <v>0</v>
      </c>
      <c r="R78" s="339">
        <f>IF(R$48=0,0,R$48/WWP_fec!R$48)</f>
        <v>0</v>
      </c>
      <c r="S78" s="339">
        <f>IF(S$48=0,0,S$48/WWP_fec!S$48)</f>
        <v>0</v>
      </c>
      <c r="T78" s="339">
        <f>IF(T$48=0,0,T$48/WWP_fec!T$48)</f>
        <v>0</v>
      </c>
      <c r="U78" s="339">
        <f>IF(U$48=0,0,U$48/WWP_fec!U$48)</f>
        <v>0</v>
      </c>
      <c r="V78" s="339">
        <f>IF(V$48=0,0,V$48/WWP_fec!V$48)</f>
        <v>0</v>
      </c>
      <c r="W78" s="339">
        <f>IF(W$48=0,0,W$48/WWP_fec!W$48)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activeCell="DB3" sqref="DB3"/>
      <selection pane="topRight" activeCell="DB3" sqref="DB3"/>
      <selection pane="bottomLeft" activeCell="DB3" sqref="DB3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Other industrial sectors"</f>
        <v>BE: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3">
      <c r="A3" s="30" t="s">
        <v>55</v>
      </c>
      <c r="B3" s="205">
        <v>19156.67425152762</v>
      </c>
      <c r="C3" s="205">
        <v>19331.420480886089</v>
      </c>
      <c r="D3" s="205">
        <v>19073.74754935204</v>
      </c>
      <c r="E3" s="205">
        <v>18891.2024986986</v>
      </c>
      <c r="F3" s="205">
        <v>19652.80499827769</v>
      </c>
      <c r="G3" s="205">
        <v>19939.695918414862</v>
      </c>
      <c r="H3" s="205">
        <v>21477.93121506392</v>
      </c>
      <c r="I3" s="205">
        <v>22714.984695815361</v>
      </c>
      <c r="J3" s="205">
        <v>23834.61043744022</v>
      </c>
      <c r="K3" s="205">
        <v>22893.296180953941</v>
      </c>
      <c r="L3" s="205">
        <v>22739.31747717593</v>
      </c>
      <c r="M3" s="205">
        <v>23691.851257469862</v>
      </c>
      <c r="N3" s="205">
        <v>23121.955264412609</v>
      </c>
      <c r="O3" s="205">
        <v>22650.730629118741</v>
      </c>
      <c r="P3" s="205">
        <v>22835.730200526639</v>
      </c>
      <c r="Q3" s="205">
        <v>22995.9</v>
      </c>
      <c r="R3" s="205">
        <v>23240.739832213119</v>
      </c>
      <c r="S3" s="205">
        <v>23257.152220851331</v>
      </c>
      <c r="T3" s="205">
        <v>24321.57510827445</v>
      </c>
      <c r="U3" s="205">
        <v>25018.098365549671</v>
      </c>
      <c r="V3" s="205">
        <v>23868.473195611488</v>
      </c>
      <c r="W3" s="205">
        <v>25740.73083302124</v>
      </c>
      <c r="DA3" s="112" t="s">
        <v>3026</v>
      </c>
    </row>
    <row r="4" spans="1:105" ht="12" customHeight="1" x14ac:dyDescent="0.3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3">
      <c r="A5" s="30" t="s">
        <v>2112</v>
      </c>
      <c r="B5" s="205">
        <v>30056.537173914541</v>
      </c>
      <c r="C5" s="205">
        <v>33895.051029016773</v>
      </c>
      <c r="D5" s="205">
        <v>30611.097917369461</v>
      </c>
      <c r="E5" s="205">
        <v>25769.120378279651</v>
      </c>
      <c r="F5" s="205">
        <v>26034.96181087424</v>
      </c>
      <c r="G5" s="205">
        <v>22853.080391626001</v>
      </c>
      <c r="H5" s="205">
        <v>28677.529480066591</v>
      </c>
      <c r="I5" s="205">
        <v>24258.73298830659</v>
      </c>
      <c r="J5" s="205">
        <v>24839.07286584469</v>
      </c>
      <c r="K5" s="205">
        <v>24205.498015183031</v>
      </c>
      <c r="L5" s="205">
        <v>26075.297687922532</v>
      </c>
      <c r="M5" s="205">
        <v>25364.395507871512</v>
      </c>
      <c r="N5" s="205">
        <v>24813.371889098718</v>
      </c>
      <c r="O5" s="205">
        <v>26245.457264556371</v>
      </c>
      <c r="P5" s="205">
        <v>21645.61956127892</v>
      </c>
      <c r="Q5" s="205">
        <v>22563.36257734802</v>
      </c>
      <c r="R5" s="205">
        <v>22927.731551732759</v>
      </c>
      <c r="S5" s="205">
        <v>24611.221928875209</v>
      </c>
      <c r="T5" s="205">
        <v>24599.140691985111</v>
      </c>
      <c r="U5" s="205">
        <v>23760.909080898229</v>
      </c>
      <c r="V5" s="205">
        <v>22375.81657638045</v>
      </c>
      <c r="W5" s="205">
        <v>21573.038127372009</v>
      </c>
      <c r="DA5" s="112" t="s">
        <v>3027</v>
      </c>
    </row>
    <row r="6" spans="1:105" ht="12" customHeight="1" x14ac:dyDescent="0.3">
      <c r="A6" s="154" t="s">
        <v>2114</v>
      </c>
      <c r="B6" s="340">
        <v>37570.671467393171</v>
      </c>
      <c r="C6" s="340">
        <v>37667.761060343102</v>
      </c>
      <c r="D6" s="340">
        <v>36679.949477183312</v>
      </c>
      <c r="E6" s="340">
        <v>35789.227486973439</v>
      </c>
      <c r="F6" s="340">
        <v>36929.565743123079</v>
      </c>
      <c r="G6" s="340">
        <v>37055.640600901148</v>
      </c>
      <c r="H6" s="340">
        <v>37841.075012397727</v>
      </c>
      <c r="I6" s="340">
        <v>35962.541439028057</v>
      </c>
      <c r="J6" s="340">
        <v>34974.729855868267</v>
      </c>
      <c r="K6" s="340">
        <v>34084.007865658401</v>
      </c>
      <c r="L6" s="340">
        <v>33568.976999166378</v>
      </c>
      <c r="M6" s="340">
        <v>32581.165416006581</v>
      </c>
      <c r="N6" s="340">
        <v>31690.443425796719</v>
      </c>
      <c r="O6" s="340">
        <v>29811.909852427059</v>
      </c>
      <c r="P6" s="340">
        <v>29811.909852427059</v>
      </c>
      <c r="Q6" s="340">
        <v>28792.57955482274</v>
      </c>
      <c r="R6" s="340">
        <v>27773.249257218431</v>
      </c>
      <c r="S6" s="340">
        <v>28503.844225589321</v>
      </c>
      <c r="T6" s="340">
        <v>29331.528786910159</v>
      </c>
      <c r="U6" s="340">
        <v>27452.995213540489</v>
      </c>
      <c r="V6" s="340">
        <v>27452.995213540489</v>
      </c>
      <c r="W6" s="340">
        <v>25574.46164017083</v>
      </c>
      <c r="DA6" s="160" t="s">
        <v>3028</v>
      </c>
    </row>
    <row r="7" spans="1:105" ht="12" customHeight="1" x14ac:dyDescent="0.3">
      <c r="A7" s="156" t="s">
        <v>2116</v>
      </c>
      <c r="B7" s="341">
        <v>0</v>
      </c>
      <c r="C7" s="342">
        <v>1975.623166319589</v>
      </c>
      <c r="D7" s="342">
        <v>0</v>
      </c>
      <c r="E7" s="342">
        <v>0</v>
      </c>
      <c r="F7" s="342">
        <v>3018.8718295192889</v>
      </c>
      <c r="G7" s="342">
        <v>126.0748577780717</v>
      </c>
      <c r="H7" s="342">
        <v>2663.9679848662299</v>
      </c>
      <c r="I7" s="342">
        <v>0</v>
      </c>
      <c r="J7" s="342">
        <v>0</v>
      </c>
      <c r="K7" s="342">
        <v>0</v>
      </c>
      <c r="L7" s="342">
        <v>1363.502706877633</v>
      </c>
      <c r="M7" s="342">
        <v>0</v>
      </c>
      <c r="N7" s="342">
        <v>0</v>
      </c>
      <c r="O7" s="342">
        <v>0</v>
      </c>
      <c r="P7" s="342">
        <v>0</v>
      </c>
      <c r="Q7" s="342">
        <v>859.20327576534612</v>
      </c>
      <c r="R7" s="342">
        <v>859.20327576534612</v>
      </c>
      <c r="S7" s="342">
        <v>1718.406551530692</v>
      </c>
      <c r="T7" s="342">
        <v>1718.406551530692</v>
      </c>
      <c r="U7" s="342">
        <v>0</v>
      </c>
      <c r="V7" s="342">
        <v>0</v>
      </c>
      <c r="W7" s="342">
        <v>0</v>
      </c>
      <c r="DA7" s="161" t="s">
        <v>3029</v>
      </c>
    </row>
    <row r="8" spans="1:105" ht="12" customHeight="1" x14ac:dyDescent="0.3">
      <c r="A8" s="157" t="s">
        <v>2118</v>
      </c>
      <c r="B8" s="343"/>
      <c r="C8" s="344">
        <f t="shared" ref="C8:W8" si="0">B6+C7-C6</f>
        <v>1878.5335733696556</v>
      </c>
      <c r="D8" s="344">
        <f t="shared" si="0"/>
        <v>987.81158315978973</v>
      </c>
      <c r="E8" s="344">
        <f t="shared" si="0"/>
        <v>890.72199020987318</v>
      </c>
      <c r="F8" s="344">
        <f t="shared" si="0"/>
        <v>1878.5335733696484</v>
      </c>
      <c r="G8" s="344">
        <f t="shared" si="0"/>
        <v>0</v>
      </c>
      <c r="H8" s="344">
        <f t="shared" si="0"/>
        <v>1878.5335733696484</v>
      </c>
      <c r="I8" s="344">
        <f t="shared" si="0"/>
        <v>1878.5335733696702</v>
      </c>
      <c r="J8" s="344">
        <f t="shared" si="0"/>
        <v>987.81158315978973</v>
      </c>
      <c r="K8" s="344">
        <f t="shared" si="0"/>
        <v>890.72199020986591</v>
      </c>
      <c r="L8" s="344">
        <f t="shared" si="0"/>
        <v>1878.5335733696556</v>
      </c>
      <c r="M8" s="344">
        <f t="shared" si="0"/>
        <v>987.81158315979701</v>
      </c>
      <c r="N8" s="344">
        <f t="shared" si="0"/>
        <v>890.72199020986227</v>
      </c>
      <c r="O8" s="344">
        <f t="shared" si="0"/>
        <v>1878.5335733696593</v>
      </c>
      <c r="P8" s="344">
        <f t="shared" si="0"/>
        <v>0</v>
      </c>
      <c r="Q8" s="344">
        <f t="shared" si="0"/>
        <v>1878.5335733696666</v>
      </c>
      <c r="R8" s="344">
        <f t="shared" si="0"/>
        <v>1878.5335733696556</v>
      </c>
      <c r="S8" s="344">
        <f t="shared" si="0"/>
        <v>987.81158315980065</v>
      </c>
      <c r="T8" s="344">
        <f t="shared" si="0"/>
        <v>890.72199020985136</v>
      </c>
      <c r="U8" s="344">
        <f t="shared" si="0"/>
        <v>1878.5335733696702</v>
      </c>
      <c r="V8" s="344">
        <f t="shared" si="0"/>
        <v>0</v>
      </c>
      <c r="W8" s="344">
        <f t="shared" si="0"/>
        <v>1878.5335733696593</v>
      </c>
      <c r="DA8" s="162"/>
    </row>
    <row r="9" spans="1:105" ht="12" customHeight="1" x14ac:dyDescent="0.3">
      <c r="A9" s="155" t="s">
        <v>2119</v>
      </c>
      <c r="B9" s="345">
        <f t="shared" ref="B9:W9" si="1">B6-B5</f>
        <v>7514.1342934786298</v>
      </c>
      <c r="C9" s="345">
        <f t="shared" si="1"/>
        <v>3772.710031326329</v>
      </c>
      <c r="D9" s="345">
        <f t="shared" si="1"/>
        <v>6068.8515598138511</v>
      </c>
      <c r="E9" s="345">
        <f t="shared" si="1"/>
        <v>10020.107108693788</v>
      </c>
      <c r="F9" s="345">
        <f t="shared" si="1"/>
        <v>10894.60393224884</v>
      </c>
      <c r="G9" s="345">
        <f t="shared" si="1"/>
        <v>14202.560209275147</v>
      </c>
      <c r="H9" s="345">
        <f t="shared" si="1"/>
        <v>9163.5455323311362</v>
      </c>
      <c r="I9" s="345">
        <f t="shared" si="1"/>
        <v>11703.808450721466</v>
      </c>
      <c r="J9" s="345">
        <f t="shared" si="1"/>
        <v>10135.656990023577</v>
      </c>
      <c r="K9" s="345">
        <f t="shared" si="1"/>
        <v>9878.5098504753696</v>
      </c>
      <c r="L9" s="345">
        <f t="shared" si="1"/>
        <v>7493.6793112438463</v>
      </c>
      <c r="M9" s="345">
        <f t="shared" si="1"/>
        <v>7216.7699081350693</v>
      </c>
      <c r="N9" s="345">
        <f t="shared" si="1"/>
        <v>6877.0715366980003</v>
      </c>
      <c r="O9" s="345">
        <f t="shared" si="1"/>
        <v>3566.4525878706881</v>
      </c>
      <c r="P9" s="345">
        <f t="shared" si="1"/>
        <v>8166.2902911481397</v>
      </c>
      <c r="Q9" s="345">
        <f t="shared" si="1"/>
        <v>6229.2169774747199</v>
      </c>
      <c r="R9" s="345">
        <f t="shared" si="1"/>
        <v>4845.5177054856722</v>
      </c>
      <c r="S9" s="345">
        <f t="shared" si="1"/>
        <v>3892.6222967141111</v>
      </c>
      <c r="T9" s="345">
        <f t="shared" si="1"/>
        <v>4732.3880949250488</v>
      </c>
      <c r="U9" s="345">
        <f t="shared" si="1"/>
        <v>3692.0861326422601</v>
      </c>
      <c r="V9" s="345">
        <f t="shared" si="1"/>
        <v>5077.1786371600392</v>
      </c>
      <c r="W9" s="345">
        <f t="shared" si="1"/>
        <v>4001.4235127988213</v>
      </c>
      <c r="DA9" s="163"/>
    </row>
    <row r="10" spans="1:105" ht="12" customHeight="1" x14ac:dyDescent="0.3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3">
      <c r="A11" s="30" t="s">
        <v>3030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3">
      <c r="A12" s="31" t="s">
        <v>68</v>
      </c>
      <c r="B12" s="212">
        <v>2144.1405846947541</v>
      </c>
      <c r="C12" s="212">
        <v>2590.1626827171099</v>
      </c>
      <c r="D12" s="212">
        <v>2113.136801375756</v>
      </c>
      <c r="E12" s="212">
        <v>1193.8127257093711</v>
      </c>
      <c r="F12" s="212">
        <v>884.98417884780417</v>
      </c>
      <c r="G12" s="212">
        <v>906.11057609630291</v>
      </c>
      <c r="H12" s="212">
        <v>1066.6397248495271</v>
      </c>
      <c r="I12" s="212">
        <v>793.16809974204534</v>
      </c>
      <c r="J12" s="212">
        <v>815.95451418744733</v>
      </c>
      <c r="K12" s="212">
        <v>751.33224419604483</v>
      </c>
      <c r="L12" s="212">
        <v>883.22721811870838</v>
      </c>
      <c r="M12" s="212">
        <v>723.94191800475448</v>
      </c>
      <c r="N12" s="212">
        <v>787.69859641162429</v>
      </c>
      <c r="O12" s="212">
        <v>796.85045281875102</v>
      </c>
      <c r="P12" s="212">
        <v>636.89916106929877</v>
      </c>
      <c r="Q12" s="212">
        <v>592.55745664275344</v>
      </c>
      <c r="R12" s="212">
        <v>608.7002566830779</v>
      </c>
      <c r="S12" s="212">
        <v>629.23624840386105</v>
      </c>
      <c r="T12" s="212">
        <v>624.2109644841064</v>
      </c>
      <c r="U12" s="212">
        <v>605.94623678238077</v>
      </c>
      <c r="V12" s="212">
        <v>541.60935480799583</v>
      </c>
      <c r="W12" s="212">
        <v>556.45836951554134</v>
      </c>
      <c r="DA12" s="109" t="s">
        <v>3031</v>
      </c>
    </row>
    <row r="13" spans="1:105" ht="12" customHeight="1" x14ac:dyDescent="0.3">
      <c r="A13" s="24" t="s">
        <v>30</v>
      </c>
      <c r="B13" s="215">
        <v>45.500601891659507</v>
      </c>
      <c r="C13" s="215">
        <v>24.537403267411872</v>
      </c>
      <c r="D13" s="215">
        <v>7.0541702493551153</v>
      </c>
      <c r="E13" s="215">
        <v>11.520378331900259</v>
      </c>
      <c r="F13" s="215">
        <v>10.630954428202919</v>
      </c>
      <c r="G13" s="215">
        <v>31.342562338779022</v>
      </c>
      <c r="H13" s="215">
        <v>44.960447119518491</v>
      </c>
      <c r="I13" s="215">
        <v>22.39896818572657</v>
      </c>
      <c r="J13" s="215">
        <v>12.173258813413581</v>
      </c>
      <c r="K13" s="215">
        <v>1.389165950128977</v>
      </c>
      <c r="L13" s="215">
        <v>15.99312123817713</v>
      </c>
      <c r="M13" s="215">
        <v>26.148409286328459</v>
      </c>
      <c r="N13" s="215">
        <v>21.457351676698192</v>
      </c>
      <c r="O13" s="215">
        <v>0</v>
      </c>
      <c r="P13" s="215">
        <v>1.349097162510748</v>
      </c>
      <c r="Q13" s="215">
        <v>0</v>
      </c>
      <c r="R13" s="215">
        <v>0</v>
      </c>
      <c r="S13" s="215">
        <v>2.8331040412725712</v>
      </c>
      <c r="T13" s="215">
        <v>0</v>
      </c>
      <c r="U13" s="215">
        <v>0</v>
      </c>
      <c r="V13" s="215">
        <v>0</v>
      </c>
      <c r="W13" s="215">
        <v>0</v>
      </c>
      <c r="DA13" s="85" t="s">
        <v>3032</v>
      </c>
    </row>
    <row r="14" spans="1:105" ht="12" customHeight="1" x14ac:dyDescent="0.3">
      <c r="A14" s="14" t="s">
        <v>31</v>
      </c>
      <c r="B14" s="206">
        <f t="shared" ref="B14:W14" si="2">B15+B16+B17+B18+B19</f>
        <v>607.12235597592417</v>
      </c>
      <c r="C14" s="206">
        <f t="shared" si="2"/>
        <v>1036.8397248495271</v>
      </c>
      <c r="D14" s="206">
        <f t="shared" si="2"/>
        <v>442.66741186586421</v>
      </c>
      <c r="E14" s="206">
        <f t="shared" si="2"/>
        <v>473.59303525365442</v>
      </c>
      <c r="F14" s="206">
        <f t="shared" si="2"/>
        <v>270.02003439380917</v>
      </c>
      <c r="G14" s="206">
        <f t="shared" si="2"/>
        <v>336.0226999140155</v>
      </c>
      <c r="H14" s="206">
        <f t="shared" si="2"/>
        <v>364.49312123817708</v>
      </c>
      <c r="I14" s="206">
        <f t="shared" si="2"/>
        <v>255.88039552880485</v>
      </c>
      <c r="J14" s="206">
        <f t="shared" si="2"/>
        <v>239.3857265692175</v>
      </c>
      <c r="K14" s="206">
        <f t="shared" si="2"/>
        <v>265.65881341358556</v>
      </c>
      <c r="L14" s="206">
        <f t="shared" si="2"/>
        <v>279.01504729148752</v>
      </c>
      <c r="M14" s="206">
        <f t="shared" si="2"/>
        <v>124.93061049011177</v>
      </c>
      <c r="N14" s="206">
        <f t="shared" si="2"/>
        <v>208.13972484952714</v>
      </c>
      <c r="O14" s="206">
        <f t="shared" si="2"/>
        <v>198.81530524505587</v>
      </c>
      <c r="P14" s="206">
        <f t="shared" si="2"/>
        <v>172.64256233877904</v>
      </c>
      <c r="Q14" s="206">
        <f t="shared" si="2"/>
        <v>137.24548581255371</v>
      </c>
      <c r="R14" s="206">
        <f t="shared" si="2"/>
        <v>138.59277730008597</v>
      </c>
      <c r="S14" s="206">
        <f t="shared" si="2"/>
        <v>143.10163370593295</v>
      </c>
      <c r="T14" s="206">
        <f t="shared" si="2"/>
        <v>137.6583834909716</v>
      </c>
      <c r="U14" s="206">
        <f t="shared" si="2"/>
        <v>133.89226139294931</v>
      </c>
      <c r="V14" s="206">
        <f t="shared" si="2"/>
        <v>93.997936371453136</v>
      </c>
      <c r="W14" s="206">
        <f t="shared" si="2"/>
        <v>89.223215821152181</v>
      </c>
      <c r="DA14" s="71"/>
    </row>
    <row r="15" spans="1:105" ht="12" customHeight="1" x14ac:dyDescent="0.3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3033</v>
      </c>
    </row>
    <row r="16" spans="1:105" ht="12" customHeight="1" x14ac:dyDescent="0.3">
      <c r="A16" s="18" t="s">
        <v>33</v>
      </c>
      <c r="B16" s="206">
        <v>45.0463456577816</v>
      </c>
      <c r="C16" s="206">
        <v>41.75030094582975</v>
      </c>
      <c r="D16" s="206">
        <v>23.072570937231301</v>
      </c>
      <c r="E16" s="206">
        <v>19.77644024075666</v>
      </c>
      <c r="F16" s="206">
        <v>12.085640584694749</v>
      </c>
      <c r="G16" s="206">
        <v>13.184264832330181</v>
      </c>
      <c r="H16" s="206">
        <v>19.77644024075666</v>
      </c>
      <c r="I16" s="206">
        <v>10.98693035253654</v>
      </c>
      <c r="J16" s="206">
        <v>12.085640584694749</v>
      </c>
      <c r="K16" s="206">
        <v>10.98693035253654</v>
      </c>
      <c r="L16" s="206">
        <v>12.085640584694749</v>
      </c>
      <c r="M16" s="206">
        <v>9.8882201203783318</v>
      </c>
      <c r="N16" s="206">
        <v>9.8882201203783318</v>
      </c>
      <c r="O16" s="206">
        <v>9.8882201203783318</v>
      </c>
      <c r="P16" s="206">
        <v>8.7895098882201186</v>
      </c>
      <c r="Q16" s="206">
        <v>10.98693035253654</v>
      </c>
      <c r="R16" s="206">
        <v>5.4934651762682716</v>
      </c>
      <c r="S16" s="206">
        <v>7.9105760963026652</v>
      </c>
      <c r="T16" s="206">
        <v>5.7131556319862424</v>
      </c>
      <c r="U16" s="206">
        <v>4.2848667239896816</v>
      </c>
      <c r="V16" s="206">
        <v>9.0379191745485805</v>
      </c>
      <c r="W16" s="206">
        <v>11.297420464316421</v>
      </c>
      <c r="DA16" s="71" t="s">
        <v>3034</v>
      </c>
    </row>
    <row r="17" spans="1:105" ht="12" customHeight="1" x14ac:dyDescent="0.3">
      <c r="A17" s="18" t="s">
        <v>69</v>
      </c>
      <c r="B17" s="206">
        <v>330.68211521926048</v>
      </c>
      <c r="C17" s="206">
        <v>659.32932072227004</v>
      </c>
      <c r="D17" s="206">
        <v>309.31496130696479</v>
      </c>
      <c r="E17" s="206">
        <v>235.03869303525369</v>
      </c>
      <c r="F17" s="206">
        <v>196.37429062768709</v>
      </c>
      <c r="G17" s="206">
        <v>199.42682717110921</v>
      </c>
      <c r="H17" s="206">
        <v>168.90223559759241</v>
      </c>
      <c r="I17" s="206">
        <v>160.76242476354261</v>
      </c>
      <c r="J17" s="206">
        <v>52.909200343938082</v>
      </c>
      <c r="K17" s="206">
        <v>81.398710232158209</v>
      </c>
      <c r="L17" s="206">
        <v>170.9372312983663</v>
      </c>
      <c r="M17" s="206">
        <v>89.538521066208091</v>
      </c>
      <c r="N17" s="206">
        <v>153.63998280309551</v>
      </c>
      <c r="O17" s="206">
        <v>167.88478073946689</v>
      </c>
      <c r="P17" s="206">
        <v>145.5001719690456</v>
      </c>
      <c r="Q17" s="206">
        <v>105.8182287188306</v>
      </c>
      <c r="R17" s="206">
        <v>115.9931212381771</v>
      </c>
      <c r="S17" s="206">
        <v>120.87704213241619</v>
      </c>
      <c r="T17" s="206">
        <v>119.8595872742906</v>
      </c>
      <c r="U17" s="206">
        <v>118.5368013757524</v>
      </c>
      <c r="V17" s="206">
        <v>73.971367153912297</v>
      </c>
      <c r="W17" s="206">
        <v>67.862510748065347</v>
      </c>
      <c r="DA17" s="71" t="s">
        <v>3035</v>
      </c>
    </row>
    <row r="18" spans="1:105" ht="12" customHeight="1" x14ac:dyDescent="0.3">
      <c r="A18" s="18" t="s">
        <v>70</v>
      </c>
      <c r="B18" s="206">
        <v>147.1290627687016</v>
      </c>
      <c r="C18" s="206">
        <v>288.52588134135851</v>
      </c>
      <c r="D18" s="206">
        <v>45.858383490971619</v>
      </c>
      <c r="E18" s="206">
        <v>171.01358555460021</v>
      </c>
      <c r="F18" s="206">
        <v>51.59071367153912</v>
      </c>
      <c r="G18" s="206">
        <v>115.6013757523646</v>
      </c>
      <c r="H18" s="206">
        <v>170.05829750644881</v>
      </c>
      <c r="I18" s="206">
        <v>79.296818572656917</v>
      </c>
      <c r="J18" s="206">
        <v>162.41521926053309</v>
      </c>
      <c r="K18" s="206">
        <v>168.14754944110061</v>
      </c>
      <c r="L18" s="206">
        <v>90.761478933791921</v>
      </c>
      <c r="M18" s="206">
        <v>20.063026655202059</v>
      </c>
      <c r="N18" s="206">
        <v>39.170679277730002</v>
      </c>
      <c r="O18" s="206">
        <v>15.28615649183147</v>
      </c>
      <c r="P18" s="206">
        <v>11.464574376612211</v>
      </c>
      <c r="Q18" s="206">
        <v>12.419948409286331</v>
      </c>
      <c r="R18" s="206">
        <v>6.6877042132416156</v>
      </c>
      <c r="S18" s="206">
        <v>6.1144453998280301</v>
      </c>
      <c r="T18" s="206">
        <v>3.3438521066208078</v>
      </c>
      <c r="U18" s="206">
        <v>3.0572656921754078</v>
      </c>
      <c r="V18" s="206">
        <v>2.9913155631986239</v>
      </c>
      <c r="W18" s="206">
        <v>2.7982803095442819</v>
      </c>
      <c r="DA18" s="71" t="s">
        <v>3036</v>
      </c>
    </row>
    <row r="19" spans="1:105" ht="12" customHeight="1" x14ac:dyDescent="0.3">
      <c r="A19" s="18" t="s">
        <v>34</v>
      </c>
      <c r="B19" s="206">
        <v>84.264832330180568</v>
      </c>
      <c r="C19" s="206">
        <v>47.234221840068777</v>
      </c>
      <c r="D19" s="206">
        <v>64.421496130696468</v>
      </c>
      <c r="E19" s="206">
        <v>47.764316423043837</v>
      </c>
      <c r="F19" s="206">
        <v>9.9693895098882201</v>
      </c>
      <c r="G19" s="206">
        <v>7.8102321582115213</v>
      </c>
      <c r="H19" s="206">
        <v>5.7561478933791914</v>
      </c>
      <c r="I19" s="206">
        <v>4.8342218400687873</v>
      </c>
      <c r="J19" s="206">
        <v>11.975666380051591</v>
      </c>
      <c r="K19" s="206">
        <v>5.1256233877901973</v>
      </c>
      <c r="L19" s="206">
        <v>5.2306964746345654</v>
      </c>
      <c r="M19" s="206">
        <v>5.4408426483233017</v>
      </c>
      <c r="N19" s="206">
        <v>5.4408426483233017</v>
      </c>
      <c r="O19" s="206">
        <v>5.7561478933791914</v>
      </c>
      <c r="P19" s="206">
        <v>6.8883061049011172</v>
      </c>
      <c r="Q19" s="206">
        <v>8.0203783319002575</v>
      </c>
      <c r="R19" s="206">
        <v>10.41848667239897</v>
      </c>
      <c r="S19" s="206">
        <v>8.1995700773860705</v>
      </c>
      <c r="T19" s="206">
        <v>8.7417884780739463</v>
      </c>
      <c r="U19" s="206">
        <v>8.0133276010318131</v>
      </c>
      <c r="V19" s="206">
        <v>7.9973344797936372</v>
      </c>
      <c r="W19" s="206">
        <v>7.2650042992261392</v>
      </c>
      <c r="DA19" s="71" t="s">
        <v>3037</v>
      </c>
    </row>
    <row r="20" spans="1:105" ht="12" customHeight="1" x14ac:dyDescent="0.3">
      <c r="A20" s="14" t="s">
        <v>35</v>
      </c>
      <c r="B20" s="206">
        <f t="shared" ref="B20:W20" si="3">B21+B22</f>
        <v>996.92029234737743</v>
      </c>
      <c r="C20" s="206">
        <f t="shared" si="3"/>
        <v>1038.6594153052449</v>
      </c>
      <c r="D20" s="206">
        <f t="shared" si="3"/>
        <v>1183.07222699914</v>
      </c>
      <c r="E20" s="206">
        <f t="shared" si="3"/>
        <v>179.83714531384351</v>
      </c>
      <c r="F20" s="206">
        <f t="shared" si="3"/>
        <v>300.03396388650037</v>
      </c>
      <c r="G20" s="206">
        <f t="shared" si="3"/>
        <v>239.05485812553741</v>
      </c>
      <c r="H20" s="206">
        <f t="shared" si="3"/>
        <v>294.59896818572662</v>
      </c>
      <c r="I20" s="206">
        <f t="shared" si="3"/>
        <v>164.6914875322442</v>
      </c>
      <c r="J20" s="206">
        <f t="shared" si="3"/>
        <v>161.61822871883061</v>
      </c>
      <c r="K20" s="206">
        <f t="shared" si="3"/>
        <v>166.4969045571797</v>
      </c>
      <c r="L20" s="206">
        <f t="shared" si="3"/>
        <v>208.65984522785899</v>
      </c>
      <c r="M20" s="206">
        <f t="shared" si="3"/>
        <v>233.67824591573509</v>
      </c>
      <c r="N20" s="206">
        <f t="shared" si="3"/>
        <v>239.22742906276869</v>
      </c>
      <c r="O20" s="206">
        <f t="shared" si="3"/>
        <v>267.59776440240762</v>
      </c>
      <c r="P20" s="206">
        <f t="shared" si="3"/>
        <v>166.71031814273431</v>
      </c>
      <c r="Q20" s="206">
        <f t="shared" si="3"/>
        <v>156.40103181427341</v>
      </c>
      <c r="R20" s="206">
        <f t="shared" si="3"/>
        <v>167.01650902837491</v>
      </c>
      <c r="S20" s="206">
        <f t="shared" si="3"/>
        <v>188.66638005159069</v>
      </c>
      <c r="T20" s="206">
        <f t="shared" si="3"/>
        <v>190.88349097162509</v>
      </c>
      <c r="U20" s="206">
        <f t="shared" si="3"/>
        <v>178.7475494411006</v>
      </c>
      <c r="V20" s="206">
        <f t="shared" si="3"/>
        <v>170.97214101461731</v>
      </c>
      <c r="W20" s="206">
        <f t="shared" si="3"/>
        <v>183.96689595872741</v>
      </c>
      <c r="DA20" s="71"/>
    </row>
    <row r="21" spans="1:105" ht="12" customHeight="1" x14ac:dyDescent="0.3">
      <c r="A21" s="18" t="s">
        <v>72</v>
      </c>
      <c r="B21" s="206">
        <v>996.92029234737743</v>
      </c>
      <c r="C21" s="206">
        <v>1038.6594153052449</v>
      </c>
      <c r="D21" s="206">
        <v>1183.07222699914</v>
      </c>
      <c r="E21" s="206">
        <v>179.83714531384351</v>
      </c>
      <c r="F21" s="206">
        <v>300.03396388650037</v>
      </c>
      <c r="G21" s="206">
        <v>239.05485812553741</v>
      </c>
      <c r="H21" s="206">
        <v>294.59896818572662</v>
      </c>
      <c r="I21" s="206">
        <v>164.6914875322442</v>
      </c>
      <c r="J21" s="206">
        <v>161.61822871883061</v>
      </c>
      <c r="K21" s="206">
        <v>166.4969045571797</v>
      </c>
      <c r="L21" s="206">
        <v>208.65984522785899</v>
      </c>
      <c r="M21" s="206">
        <v>233.67824591573509</v>
      </c>
      <c r="N21" s="206">
        <v>239.22742906276869</v>
      </c>
      <c r="O21" s="206">
        <v>267.59776440240762</v>
      </c>
      <c r="P21" s="206">
        <v>166.71031814273431</v>
      </c>
      <c r="Q21" s="206">
        <v>156.40103181427341</v>
      </c>
      <c r="R21" s="206">
        <v>167.01650902837491</v>
      </c>
      <c r="S21" s="206">
        <v>188.66638005159069</v>
      </c>
      <c r="T21" s="206">
        <v>190.88349097162509</v>
      </c>
      <c r="U21" s="206">
        <v>178.7475494411006</v>
      </c>
      <c r="V21" s="206">
        <v>170.97214101461731</v>
      </c>
      <c r="W21" s="206">
        <v>183.96689595872741</v>
      </c>
      <c r="DA21" s="71" t="s">
        <v>3038</v>
      </c>
    </row>
    <row r="22" spans="1:105" ht="12" customHeight="1" x14ac:dyDescent="0.3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3039</v>
      </c>
    </row>
    <row r="23" spans="1:105" ht="12" customHeight="1" x14ac:dyDescent="0.3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0</v>
      </c>
      <c r="F23" s="206">
        <f t="shared" si="4"/>
        <v>0</v>
      </c>
      <c r="G23" s="206">
        <f t="shared" si="4"/>
        <v>0</v>
      </c>
      <c r="H23" s="206">
        <f t="shared" si="4"/>
        <v>0</v>
      </c>
      <c r="I23" s="206">
        <f t="shared" si="4"/>
        <v>0</v>
      </c>
      <c r="J23" s="206">
        <f t="shared" si="4"/>
        <v>0</v>
      </c>
      <c r="K23" s="206">
        <f t="shared" si="4"/>
        <v>0</v>
      </c>
      <c r="L23" s="206">
        <f t="shared" si="4"/>
        <v>0.65980625284550443</v>
      </c>
      <c r="M23" s="206">
        <f t="shared" si="4"/>
        <v>2.2886935851494803</v>
      </c>
      <c r="N23" s="206">
        <f t="shared" si="4"/>
        <v>1.1010899627863366</v>
      </c>
      <c r="O23" s="206">
        <f t="shared" si="4"/>
        <v>1.0134794739536845</v>
      </c>
      <c r="P23" s="206">
        <f t="shared" si="4"/>
        <v>1.5024284811656887</v>
      </c>
      <c r="Q23" s="206">
        <f t="shared" si="4"/>
        <v>0.9057799445582746</v>
      </c>
      <c r="R23" s="206">
        <f t="shared" si="4"/>
        <v>1.2680984715554522</v>
      </c>
      <c r="S23" s="206">
        <f t="shared" si="4"/>
        <v>3.1046060994744211</v>
      </c>
      <c r="T23" s="206">
        <f t="shared" si="4"/>
        <v>1.6278174505737093</v>
      </c>
      <c r="U23" s="206">
        <f t="shared" si="4"/>
        <v>1.9134766791983355</v>
      </c>
      <c r="V23" s="206">
        <f t="shared" si="4"/>
        <v>3.4090968544242179</v>
      </c>
      <c r="W23" s="206">
        <f t="shared" si="4"/>
        <v>5.4240616909510599</v>
      </c>
      <c r="DA23" s="71"/>
    </row>
    <row r="24" spans="1:105" ht="12" customHeight="1" x14ac:dyDescent="0.3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0</v>
      </c>
      <c r="I24" s="206">
        <v>0</v>
      </c>
      <c r="J24" s="206">
        <v>0</v>
      </c>
      <c r="K24" s="206">
        <v>0</v>
      </c>
      <c r="L24" s="206">
        <v>0</v>
      </c>
      <c r="M24" s="206">
        <v>0.46337059329320718</v>
      </c>
      <c r="N24" s="206">
        <v>0.68306104901117792</v>
      </c>
      <c r="O24" s="206">
        <v>0.72373172828890797</v>
      </c>
      <c r="P24" s="206">
        <v>0.7380051590713671</v>
      </c>
      <c r="Q24" s="206">
        <v>2.3903697334479789E-2</v>
      </c>
      <c r="R24" s="206">
        <v>2.3903697334479789E-2</v>
      </c>
      <c r="S24" s="206">
        <v>2.3903697334479789E-2</v>
      </c>
      <c r="T24" s="206">
        <v>2.3903697334479789E-2</v>
      </c>
      <c r="U24" s="206">
        <v>2.3903697334479789E-2</v>
      </c>
      <c r="V24" s="206">
        <v>2.3903697334479789E-2</v>
      </c>
      <c r="W24" s="206">
        <v>2.3903697334479789E-2</v>
      </c>
      <c r="DA24" s="71" t="s">
        <v>3040</v>
      </c>
    </row>
    <row r="25" spans="1:105" ht="12" customHeight="1" x14ac:dyDescent="0.3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3041</v>
      </c>
    </row>
    <row r="26" spans="1:105" ht="12" customHeight="1" x14ac:dyDescent="0.3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0.54024075666380056</v>
      </c>
      <c r="M26" s="206">
        <v>1.715391229578676</v>
      </c>
      <c r="N26" s="206">
        <v>0.24668959587274289</v>
      </c>
      <c r="O26" s="206">
        <v>6.0361134995700769E-2</v>
      </c>
      <c r="P26" s="206">
        <v>0.46285468615649178</v>
      </c>
      <c r="Q26" s="206">
        <v>0.50601891659501286</v>
      </c>
      <c r="R26" s="206">
        <v>0.68435081685296639</v>
      </c>
      <c r="S26" s="206">
        <v>2.476268271711092</v>
      </c>
      <c r="T26" s="206">
        <v>1.0454858125537401</v>
      </c>
      <c r="U26" s="206">
        <v>1.287704213241617</v>
      </c>
      <c r="V26" s="206">
        <v>2.8156491831470332</v>
      </c>
      <c r="W26" s="206">
        <v>5.0552020636285473</v>
      </c>
      <c r="DA26" s="71" t="s">
        <v>3042</v>
      </c>
    </row>
    <row r="27" spans="1:105" ht="12" customHeight="1" x14ac:dyDescent="0.3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4.815133276010318E-3</v>
      </c>
      <c r="O27" s="206">
        <v>9.5442820292347373E-3</v>
      </c>
      <c r="P27" s="206">
        <v>1.4359415305245061E-2</v>
      </c>
      <c r="Q27" s="206">
        <v>1.9088564058469471E-2</v>
      </c>
      <c r="R27" s="206">
        <v>8.3576956147893372E-2</v>
      </c>
      <c r="S27" s="206">
        <v>8.3576956147893372E-2</v>
      </c>
      <c r="T27" s="206">
        <v>8.3576956147893372E-2</v>
      </c>
      <c r="U27" s="206">
        <v>8.3576956147893372E-2</v>
      </c>
      <c r="V27" s="206">
        <v>8.3576956147893372E-2</v>
      </c>
      <c r="W27" s="206">
        <v>8.116938950988821E-2</v>
      </c>
      <c r="DA27" s="71" t="s">
        <v>3043</v>
      </c>
    </row>
    <row r="28" spans="1:105" ht="12" customHeight="1" x14ac:dyDescent="0.3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3044</v>
      </c>
    </row>
    <row r="29" spans="1:105" ht="12" customHeight="1" x14ac:dyDescent="0.3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0.1195654961817039</v>
      </c>
      <c r="M29" s="206">
        <v>0.10993176227759691</v>
      </c>
      <c r="N29" s="206">
        <v>0.1665241846264055</v>
      </c>
      <c r="O29" s="206">
        <v>0.21984232863984099</v>
      </c>
      <c r="P29" s="206">
        <v>0.28720922063258481</v>
      </c>
      <c r="Q29" s="206">
        <v>0.35676876657031242</v>
      </c>
      <c r="R29" s="206">
        <v>0.47626700122011267</v>
      </c>
      <c r="S29" s="206">
        <v>0.52085717428095646</v>
      </c>
      <c r="T29" s="206">
        <v>0.47485098453759611</v>
      </c>
      <c r="U29" s="206">
        <v>0.51829181247434541</v>
      </c>
      <c r="V29" s="206">
        <v>0.48596701779481177</v>
      </c>
      <c r="W29" s="206">
        <v>0.26378654047814432</v>
      </c>
      <c r="DA29" s="71" t="s">
        <v>3045</v>
      </c>
    </row>
    <row r="30" spans="1:105" ht="12" customHeight="1" x14ac:dyDescent="0.3">
      <c r="A30" s="14" t="s">
        <v>79</v>
      </c>
      <c r="B30" s="206">
        <v>272.0693895098882</v>
      </c>
      <c r="C30" s="206">
        <v>268.20008598452279</v>
      </c>
      <c r="D30" s="206">
        <v>263.66199484092863</v>
      </c>
      <c r="E30" s="206">
        <v>304.09862424763543</v>
      </c>
      <c r="F30" s="206">
        <v>3.5253654342218401</v>
      </c>
      <c r="G30" s="206">
        <v>3.0094582975064492</v>
      </c>
      <c r="H30" s="206">
        <v>1.4092003439380909</v>
      </c>
      <c r="I30" s="206">
        <v>5.0037833190025793</v>
      </c>
      <c r="J30" s="206">
        <v>5.2020636285468624</v>
      </c>
      <c r="K30" s="206">
        <v>5.3024075666380046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2.507910576096303</v>
      </c>
      <c r="W30" s="206">
        <v>2.7539122957867579</v>
      </c>
      <c r="DA30" s="71" t="s">
        <v>3046</v>
      </c>
    </row>
    <row r="31" spans="1:105" ht="12" customHeight="1" x14ac:dyDescent="0.3">
      <c r="A31" s="21" t="s">
        <v>38</v>
      </c>
      <c r="B31" s="209">
        <v>222.52794496990541</v>
      </c>
      <c r="C31" s="209">
        <v>221.92605331040409</v>
      </c>
      <c r="D31" s="209">
        <v>216.68099742046431</v>
      </c>
      <c r="E31" s="209">
        <v>224.7635425623387</v>
      </c>
      <c r="F31" s="209">
        <v>300.7738607050731</v>
      </c>
      <c r="G31" s="209">
        <v>296.68099742046422</v>
      </c>
      <c r="H31" s="209">
        <v>361.17798796216681</v>
      </c>
      <c r="I31" s="209">
        <v>345.19346517626821</v>
      </c>
      <c r="J31" s="209">
        <v>397.57523645743771</v>
      </c>
      <c r="K31" s="209">
        <v>312.48495270851248</v>
      </c>
      <c r="L31" s="209">
        <v>378.89939810834062</v>
      </c>
      <c r="M31" s="209">
        <v>336.89595872742899</v>
      </c>
      <c r="N31" s="209">
        <v>317.77300085984518</v>
      </c>
      <c r="O31" s="209">
        <v>329.42390369733448</v>
      </c>
      <c r="P31" s="209">
        <v>294.69475494411012</v>
      </c>
      <c r="Q31" s="209">
        <v>298.00515907136707</v>
      </c>
      <c r="R31" s="209">
        <v>301.82287188306111</v>
      </c>
      <c r="S31" s="209">
        <v>291.53052450558903</v>
      </c>
      <c r="T31" s="209">
        <v>294.04127257093722</v>
      </c>
      <c r="U31" s="209">
        <v>291.39294926913158</v>
      </c>
      <c r="V31" s="209">
        <v>270.72226999140139</v>
      </c>
      <c r="W31" s="209">
        <v>275.09028374892517</v>
      </c>
      <c r="DA31" s="86" t="s">
        <v>3047</v>
      </c>
    </row>
    <row r="32" spans="1:105" ht="12" customHeight="1" x14ac:dyDescent="0.3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3">
      <c r="A33" s="30" t="s">
        <v>85</v>
      </c>
      <c r="B33" s="205">
        <f>OIS_emi!B5</f>
        <v>4480.507536840918</v>
      </c>
      <c r="C33" s="205">
        <f>OIS_emi!C5</f>
        <v>5809.202478121183</v>
      </c>
      <c r="D33" s="205">
        <f>OIS_emi!D5</f>
        <v>4232.6030031611754</v>
      </c>
      <c r="E33" s="205">
        <f>OIS_emi!E5</f>
        <v>1993.526946121156</v>
      </c>
      <c r="F33" s="205">
        <f>OIS_emi!F5</f>
        <v>1587.864609842321</v>
      </c>
      <c r="G33" s="205">
        <f>OIS_emi!G5</f>
        <v>1750.0353600021981</v>
      </c>
      <c r="H33" s="205">
        <f>OIS_emi!H5</f>
        <v>2033.5156837213831</v>
      </c>
      <c r="I33" s="205">
        <f>OIS_emi!I5</f>
        <v>1279.800899882086</v>
      </c>
      <c r="J33" s="205">
        <f>OIS_emi!J5</f>
        <v>1196.211955802228</v>
      </c>
      <c r="K33" s="205">
        <f>OIS_emi!K5</f>
        <v>1238.7328436429441</v>
      </c>
      <c r="L33" s="205">
        <f>OIS_emi!L5</f>
        <v>1427.525303880604</v>
      </c>
      <c r="M33" s="205">
        <f>OIS_emi!M5</f>
        <v>1040.9435613607991</v>
      </c>
      <c r="N33" s="205">
        <f>OIS_emi!N5</f>
        <v>1295.3800501223529</v>
      </c>
      <c r="O33" s="205">
        <f>OIS_emi!O5</f>
        <v>1241.853584401329</v>
      </c>
      <c r="P33" s="205">
        <f>OIS_emi!P5</f>
        <v>929.06222004047163</v>
      </c>
      <c r="Q33" s="205">
        <f>OIS_emi!Q5</f>
        <v>788.52646188592587</v>
      </c>
      <c r="R33" s="205">
        <f>OIS_emi!R5</f>
        <v>821.60320896476458</v>
      </c>
      <c r="S33" s="205">
        <f>OIS_emi!S5</f>
        <v>894.97563948184938</v>
      </c>
      <c r="T33" s="205">
        <f>OIS_emi!T5</f>
        <v>871.89660108139901</v>
      </c>
      <c r="U33" s="205">
        <f>OIS_emi!U5</f>
        <v>832.43873556022072</v>
      </c>
      <c r="V33" s="205">
        <f>OIS_emi!V5</f>
        <v>688.26450204406467</v>
      </c>
      <c r="W33" s="205">
        <f>OIS_emi!W5</f>
        <v>702.9735073242839</v>
      </c>
      <c r="DA33" s="112"/>
    </row>
    <row r="34" spans="1:105" ht="12" customHeight="1" x14ac:dyDescent="0.3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3">
      <c r="A35" s="115" t="s">
        <v>87</v>
      </c>
      <c r="B35" s="286">
        <f t="shared" ref="B35:W35" si="5">IF(B$12=0,"",B$12/B$3*1000)</f>
        <v>111.9265565902585</v>
      </c>
      <c r="C35" s="286">
        <f t="shared" si="5"/>
        <v>133.98718864338653</v>
      </c>
      <c r="D35" s="286">
        <f t="shared" si="5"/>
        <v>110.78770943718095</v>
      </c>
      <c r="E35" s="286">
        <f t="shared" si="5"/>
        <v>63.194109839837445</v>
      </c>
      <c r="F35" s="286">
        <f t="shared" si="5"/>
        <v>45.030934715190092</v>
      </c>
      <c r="G35" s="286">
        <f t="shared" si="5"/>
        <v>45.442547358983781</v>
      </c>
      <c r="H35" s="286">
        <f t="shared" si="5"/>
        <v>49.662125936106023</v>
      </c>
      <c r="I35" s="286">
        <f t="shared" si="5"/>
        <v>34.918275770978873</v>
      </c>
      <c r="J35" s="286">
        <f t="shared" si="5"/>
        <v>34.234019319473248</v>
      </c>
      <c r="K35" s="286">
        <f t="shared" si="5"/>
        <v>32.818875807893278</v>
      </c>
      <c r="L35" s="286">
        <f t="shared" si="5"/>
        <v>38.84141285266049</v>
      </c>
      <c r="M35" s="286">
        <f t="shared" si="5"/>
        <v>30.556578721407472</v>
      </c>
      <c r="N35" s="286">
        <f t="shared" si="5"/>
        <v>34.067127429486227</v>
      </c>
      <c r="O35" s="286">
        <f t="shared" si="5"/>
        <v>35.17990063394938</v>
      </c>
      <c r="P35" s="286">
        <f t="shared" si="5"/>
        <v>27.890466189454742</v>
      </c>
      <c r="Q35" s="286">
        <f t="shared" si="5"/>
        <v>25.767961099272192</v>
      </c>
      <c r="R35" s="286">
        <f t="shared" si="5"/>
        <v>26.191087765604657</v>
      </c>
      <c r="S35" s="286">
        <f t="shared" si="5"/>
        <v>27.055601753327121</v>
      </c>
      <c r="T35" s="286">
        <f t="shared" si="5"/>
        <v>25.664907050848996</v>
      </c>
      <c r="U35" s="286">
        <f t="shared" si="5"/>
        <v>24.220315546315806</v>
      </c>
      <c r="V35" s="286">
        <f t="shared" si="5"/>
        <v>22.691411820492032</v>
      </c>
      <c r="W35" s="286">
        <f t="shared" si="5"/>
        <v>21.617815481823627</v>
      </c>
      <c r="DA35" s="118"/>
    </row>
    <row r="36" spans="1:105" ht="12" customHeight="1" x14ac:dyDescent="0.3">
      <c r="A36" s="158" t="s">
        <v>2137</v>
      </c>
      <c r="B36" s="346">
        <f t="shared" ref="B36:W36" si="6">IF(B$12=0,"",B$12/B$5*1000)</f>
        <v>71.336913240811072</v>
      </c>
      <c r="C36" s="346">
        <f t="shared" si="6"/>
        <v>76.417134775803447</v>
      </c>
      <c r="D36" s="346">
        <f t="shared" si="6"/>
        <v>69.031721994417978</v>
      </c>
      <c r="E36" s="346">
        <f t="shared" si="6"/>
        <v>46.327259455686168</v>
      </c>
      <c r="F36" s="346">
        <f t="shared" si="6"/>
        <v>33.992144304900243</v>
      </c>
      <c r="G36" s="346">
        <f t="shared" si="6"/>
        <v>39.649384703006021</v>
      </c>
      <c r="H36" s="346">
        <f t="shared" si="6"/>
        <v>37.194268271642287</v>
      </c>
      <c r="I36" s="346">
        <f t="shared" si="6"/>
        <v>32.696188219078678</v>
      </c>
      <c r="J36" s="346">
        <f t="shared" si="6"/>
        <v>32.849636481780159</v>
      </c>
      <c r="K36" s="346">
        <f t="shared" si="6"/>
        <v>31.039735010813143</v>
      </c>
      <c r="L36" s="346">
        <f t="shared" si="6"/>
        <v>33.872181583100343</v>
      </c>
      <c r="M36" s="346">
        <f t="shared" si="6"/>
        <v>28.541658632475137</v>
      </c>
      <c r="N36" s="346">
        <f t="shared" si="6"/>
        <v>31.744923661813356</v>
      </c>
      <c r="O36" s="346">
        <f t="shared" si="6"/>
        <v>30.361461977455104</v>
      </c>
      <c r="P36" s="346">
        <f t="shared" si="6"/>
        <v>29.423928442714804</v>
      </c>
      <c r="Q36" s="346">
        <f t="shared" si="6"/>
        <v>26.261930357740123</v>
      </c>
      <c r="R36" s="346">
        <f t="shared" si="6"/>
        <v>26.548647227033477</v>
      </c>
      <c r="S36" s="346">
        <f t="shared" si="6"/>
        <v>25.567046212590007</v>
      </c>
      <c r="T36" s="346">
        <f t="shared" si="6"/>
        <v>25.375315841316635</v>
      </c>
      <c r="U36" s="346">
        <f t="shared" si="6"/>
        <v>25.501812019032158</v>
      </c>
      <c r="V36" s="346">
        <f t="shared" si="6"/>
        <v>24.205121317436518</v>
      </c>
      <c r="W36" s="346">
        <f t="shared" si="6"/>
        <v>25.79415871932769</v>
      </c>
      <c r="DA36" s="119"/>
    </row>
    <row r="37" spans="1:105" ht="12" customHeight="1" x14ac:dyDescent="0.3">
      <c r="A37" s="158" t="s">
        <v>2138</v>
      </c>
      <c r="B37" s="346">
        <f>IF(OIS_ued!B$5=0,"",OIS_ued!B$5/B$5*1000)</f>
        <v>25.458965542023972</v>
      </c>
      <c r="C37" s="346">
        <f>IF(OIS_ued!C$5=0,"",OIS_ued!C$5/C$5*1000)</f>
        <v>26.808771084751147</v>
      </c>
      <c r="D37" s="346">
        <f>IF(OIS_ued!D$5=0,"",OIS_ued!D$5/D$5*1000)</f>
        <v>24.856958282915823</v>
      </c>
      <c r="E37" s="346">
        <f>IF(OIS_ued!E$5=0,"",OIS_ued!E$5/E$5*1000)</f>
        <v>17.151426468041535</v>
      </c>
      <c r="F37" s="346">
        <f>IF(OIS_ued!F$5=0,"",OIS_ued!F$5/F$5*1000)</f>
        <v>12.868897472050492</v>
      </c>
      <c r="G37" s="346">
        <f>IF(OIS_ued!G$5=0,"",OIS_ued!G$5/G$5*1000)</f>
        <v>14.790400228614896</v>
      </c>
      <c r="H37" s="346">
        <f>IF(OIS_ued!H$5=0,"",OIS_ued!H$5/H$5*1000)</f>
        <v>13.899643840513345</v>
      </c>
      <c r="I37" s="346">
        <f>IF(OIS_ued!I$5=0,"",OIS_ued!I$5/I$5*1000)</f>
        <v>12.746456149199904</v>
      </c>
      <c r="J37" s="346">
        <f>IF(OIS_ued!J$5=0,"",OIS_ued!J$5/J$5*1000)</f>
        <v>13.073715404073351</v>
      </c>
      <c r="K37" s="346">
        <f>IF(OIS_ued!K$5=0,"",OIS_ued!K$5/K$5*1000)</f>
        <v>11.939990957592977</v>
      </c>
      <c r="L37" s="346">
        <f>IF(OIS_ued!L$5=0,"",OIS_ued!L$5/L$5*1000)</f>
        <v>13.164643705357253</v>
      </c>
      <c r="M37" s="346">
        <f>IF(OIS_ued!M$5=0,"",OIS_ued!M$5/M$5*1000)</f>
        <v>11.367149770765755</v>
      </c>
      <c r="N37" s="346">
        <f>IF(OIS_ued!N$5=0,"",OIS_ued!N$5/N$5*1000)</f>
        <v>12.324991887425583</v>
      </c>
      <c r="O37" s="346">
        <f>IF(OIS_ued!O$5=0,"",OIS_ued!O$5/O$5*1000)</f>
        <v>11.882251362577827</v>
      </c>
      <c r="P37" s="346">
        <f>IF(OIS_ued!P$5=0,"",OIS_ued!P$5/P$5*1000)</f>
        <v>11.695609307174335</v>
      </c>
      <c r="Q37" s="346">
        <f>IF(OIS_ued!Q$5=0,"",OIS_ued!Q$5/Q$5*1000)</f>
        <v>10.563373017653818</v>
      </c>
      <c r="R37" s="346">
        <f>IF(OIS_ued!R$5=0,"",OIS_ued!R$5/R$5*1000)</f>
        <v>10.660656075939562</v>
      </c>
      <c r="S37" s="346">
        <f>IF(OIS_ued!S$5=0,"",OIS_ued!S$5/S$5*1000)</f>
        <v>10.073507757843867</v>
      </c>
      <c r="T37" s="346">
        <f>IF(OIS_ued!T$5=0,"",OIS_ued!T$5/T$5*1000)</f>
        <v>10.028098137574535</v>
      </c>
      <c r="U37" s="346">
        <f>IF(OIS_ued!U$5=0,"",OIS_ued!U$5/U$5*1000)</f>
        <v>10.134933181805593</v>
      </c>
      <c r="V37" s="346">
        <f>IF(OIS_ued!V$5=0,"",OIS_ued!V$5/V$5*1000)</f>
        <v>9.6870493012876704</v>
      </c>
      <c r="W37" s="346">
        <f>IF(OIS_ued!W$5=0,"",OIS_ued!W$5/W$5*1000)</f>
        <v>10.290424205431497</v>
      </c>
      <c r="DA37" s="119"/>
    </row>
    <row r="38" spans="1:105" ht="12" customHeight="1" x14ac:dyDescent="0.3">
      <c r="A38" s="159" t="s">
        <v>88</v>
      </c>
      <c r="B38" s="347">
        <f t="shared" ref="B38:W38" si="7">IF(B$12=0,"",B$33/B$12)</f>
        <v>2.0896519420524728</v>
      </c>
      <c r="C38" s="347">
        <f t="shared" si="7"/>
        <v>2.2427944456474309</v>
      </c>
      <c r="D38" s="347">
        <f t="shared" si="7"/>
        <v>2.002995262969034</v>
      </c>
      <c r="E38" s="347">
        <f t="shared" si="7"/>
        <v>1.6698824725097394</v>
      </c>
      <c r="F38" s="347">
        <f t="shared" si="7"/>
        <v>1.7942293747099802</v>
      </c>
      <c r="G38" s="347">
        <f t="shared" si="7"/>
        <v>1.931370636398136</v>
      </c>
      <c r="H38" s="347">
        <f t="shared" si="7"/>
        <v>1.9064691069969808</v>
      </c>
      <c r="I38" s="347">
        <f t="shared" si="7"/>
        <v>1.6135304739289233</v>
      </c>
      <c r="J38" s="347">
        <f t="shared" si="7"/>
        <v>1.4660277441977911</v>
      </c>
      <c r="K38" s="347">
        <f t="shared" si="7"/>
        <v>1.6487151366283197</v>
      </c>
      <c r="L38" s="347">
        <f t="shared" si="7"/>
        <v>1.6162605438284177</v>
      </c>
      <c r="M38" s="347">
        <f t="shared" si="7"/>
        <v>1.4378827022887803</v>
      </c>
      <c r="N38" s="347">
        <f t="shared" si="7"/>
        <v>1.6445123249215894</v>
      </c>
      <c r="O38" s="347">
        <f t="shared" si="7"/>
        <v>1.5584525051199249</v>
      </c>
      <c r="P38" s="347">
        <f t="shared" si="7"/>
        <v>1.4587273415161299</v>
      </c>
      <c r="Q38" s="347">
        <f t="shared" si="7"/>
        <v>1.3307173052103201</v>
      </c>
      <c r="R38" s="347">
        <f t="shared" si="7"/>
        <v>1.3497664900649704</v>
      </c>
      <c r="S38" s="347">
        <f t="shared" si="7"/>
        <v>1.4223205381954243</v>
      </c>
      <c r="T38" s="347">
        <f t="shared" si="7"/>
        <v>1.3967979588471313</v>
      </c>
      <c r="U38" s="347">
        <f t="shared" si="7"/>
        <v>1.3737831593451786</v>
      </c>
      <c r="V38" s="347">
        <f t="shared" si="7"/>
        <v>1.2707766140561938</v>
      </c>
      <c r="W38" s="347">
        <f t="shared" si="7"/>
        <v>1.2632993694322545</v>
      </c>
      <c r="DA38" s="164"/>
    </row>
    <row r="40" spans="1:105" ht="12" customHeight="1" x14ac:dyDescent="0.3">
      <c r="A40" s="8" t="s">
        <v>3048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9.109375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Other industrial sectors / final energy consumption"</f>
        <v>BE: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29</v>
      </c>
      <c r="B5" s="225">
        <v>2144.1405846947541</v>
      </c>
      <c r="C5" s="225">
        <v>2590.1626827171099</v>
      </c>
      <c r="D5" s="225">
        <v>2113.136801375756</v>
      </c>
      <c r="E5" s="225">
        <v>1193.8127257093711</v>
      </c>
      <c r="F5" s="225">
        <v>884.98417884780417</v>
      </c>
      <c r="G5" s="225">
        <v>906.11057609630291</v>
      </c>
      <c r="H5" s="225">
        <v>1066.6397248495271</v>
      </c>
      <c r="I5" s="225">
        <v>793.16809974204534</v>
      </c>
      <c r="J5" s="225">
        <v>815.95451418744733</v>
      </c>
      <c r="K5" s="225">
        <v>751.33224419604483</v>
      </c>
      <c r="L5" s="225">
        <v>883.22721811870838</v>
      </c>
      <c r="M5" s="225">
        <v>723.94191800475448</v>
      </c>
      <c r="N5" s="225">
        <v>787.69859641162429</v>
      </c>
      <c r="O5" s="225">
        <v>796.85045281875102</v>
      </c>
      <c r="P5" s="225">
        <v>636.89916106929877</v>
      </c>
      <c r="Q5" s="225">
        <v>592.55745664275344</v>
      </c>
      <c r="R5" s="225">
        <v>608.7002566830779</v>
      </c>
      <c r="S5" s="225">
        <v>629.23624840386105</v>
      </c>
      <c r="T5" s="225">
        <v>624.2109644841064</v>
      </c>
      <c r="U5" s="225">
        <v>605.94623678238077</v>
      </c>
      <c r="V5" s="225">
        <v>541.60935480799583</v>
      </c>
      <c r="W5" s="225">
        <v>556.45836951554134</v>
      </c>
      <c r="DA5" s="89" t="s">
        <v>3031</v>
      </c>
    </row>
    <row r="6" spans="1:105" ht="12" customHeight="1" x14ac:dyDescent="0.3">
      <c r="A6" s="55" t="s">
        <v>92</v>
      </c>
      <c r="B6" s="261">
        <v>11.43477264561389</v>
      </c>
      <c r="C6" s="261">
        <v>11.6252204564825</v>
      </c>
      <c r="D6" s="261">
        <v>11.313552239740741</v>
      </c>
      <c r="E6" s="261">
        <v>11.49455664472255</v>
      </c>
      <c r="F6" s="261">
        <v>17.73583586642922</v>
      </c>
      <c r="G6" s="261">
        <v>17.594337267340421</v>
      </c>
      <c r="H6" s="261">
        <v>22.475298032361351</v>
      </c>
      <c r="I6" s="261">
        <v>20.907477821172179</v>
      </c>
      <c r="J6" s="261">
        <v>23.805483584255381</v>
      </c>
      <c r="K6" s="261">
        <v>18.719925177113488</v>
      </c>
      <c r="L6" s="261">
        <v>24.81396329414541</v>
      </c>
      <c r="M6" s="261">
        <v>18.927974407514011</v>
      </c>
      <c r="N6" s="261">
        <v>18.03268197816606</v>
      </c>
      <c r="O6" s="261">
        <v>19.175580856043961</v>
      </c>
      <c r="P6" s="261">
        <v>17.324223456194051</v>
      </c>
      <c r="Q6" s="261">
        <v>17.582034598486349</v>
      </c>
      <c r="R6" s="261">
        <v>17.853533209702011</v>
      </c>
      <c r="S6" s="261">
        <v>17.64531163311695</v>
      </c>
      <c r="T6" s="261">
        <v>18.339592802919029</v>
      </c>
      <c r="U6" s="261">
        <v>18.126732632584151</v>
      </c>
      <c r="V6" s="261">
        <v>17.184472993029431</v>
      </c>
      <c r="W6" s="261">
        <v>17.809809365215859</v>
      </c>
      <c r="DA6" s="67" t="s">
        <v>3049</v>
      </c>
    </row>
    <row r="7" spans="1:105" ht="12" customHeight="1" x14ac:dyDescent="0.3">
      <c r="A7" s="202" t="s">
        <v>93</v>
      </c>
      <c r="B7" s="226">
        <v>6.0919398905733724</v>
      </c>
      <c r="C7" s="226">
        <v>6.1447237961036656</v>
      </c>
      <c r="D7" s="226">
        <v>5.9909445112084514</v>
      </c>
      <c r="E7" s="226">
        <v>6.1256729434061956</v>
      </c>
      <c r="F7" s="226">
        <v>8.933736810871677</v>
      </c>
      <c r="G7" s="226">
        <v>8.8400123515359361</v>
      </c>
      <c r="H7" s="226">
        <v>11.07982978410277</v>
      </c>
      <c r="I7" s="226">
        <v>10.398598130955749</v>
      </c>
      <c r="J7" s="226">
        <v>11.867193284513689</v>
      </c>
      <c r="K7" s="226">
        <v>9.3492374939488556</v>
      </c>
      <c r="L7" s="226">
        <v>12.00011287913884</v>
      </c>
      <c r="M7" s="226">
        <v>9.6907023906658267</v>
      </c>
      <c r="N7" s="226">
        <v>9.2105990784153686</v>
      </c>
      <c r="O7" s="226">
        <v>9.7006309712090779</v>
      </c>
      <c r="P7" s="226">
        <v>8.721276701553256</v>
      </c>
      <c r="Q7" s="226">
        <v>8.8310309979245094</v>
      </c>
      <c r="R7" s="226">
        <v>8.9623888467850623</v>
      </c>
      <c r="S7" s="226">
        <v>8.7912917092788625</v>
      </c>
      <c r="T7" s="226">
        <v>9.0370570939722086</v>
      </c>
      <c r="U7" s="226">
        <v>8.9381025877839093</v>
      </c>
      <c r="V7" s="226">
        <v>8.4079056178065592</v>
      </c>
      <c r="W7" s="226">
        <v>8.653602076556167</v>
      </c>
      <c r="DA7" s="174" t="s">
        <v>3050</v>
      </c>
    </row>
    <row r="8" spans="1:105" ht="12" customHeight="1" x14ac:dyDescent="0.3">
      <c r="A8" s="202" t="s">
        <v>94</v>
      </c>
      <c r="B8" s="226">
        <v>10.83718036000321</v>
      </c>
      <c r="C8" s="226">
        <v>10.87750706328695</v>
      </c>
      <c r="D8" s="226">
        <v>10.61744009625283</v>
      </c>
      <c r="E8" s="226">
        <v>10.899261445346481</v>
      </c>
      <c r="F8" s="226">
        <v>15.32563586711127</v>
      </c>
      <c r="G8" s="226">
        <v>15.138721620679959</v>
      </c>
      <c r="H8" s="226">
        <v>18.72642433892144</v>
      </c>
      <c r="I8" s="226">
        <v>17.684076434516712</v>
      </c>
      <c r="J8" s="226">
        <v>20.21370721528498</v>
      </c>
      <c r="K8" s="226">
        <v>15.9450700865857</v>
      </c>
      <c r="L8" s="226">
        <v>20.005153713249459</v>
      </c>
      <c r="M8" s="226">
        <v>16.806328375842391</v>
      </c>
      <c r="N8" s="226">
        <v>15.9488085623736</v>
      </c>
      <c r="O8" s="226">
        <v>16.68974062647526</v>
      </c>
      <c r="P8" s="226">
        <v>14.955197933926989</v>
      </c>
      <c r="Q8" s="226">
        <v>15.12007329195051</v>
      </c>
      <c r="R8" s="226">
        <v>15.339130433485829</v>
      </c>
      <c r="S8" s="226">
        <v>14.968544063340561</v>
      </c>
      <c r="T8" s="226">
        <v>15.26914923818779</v>
      </c>
      <c r="U8" s="226">
        <v>15.1090159708409</v>
      </c>
      <c r="V8" s="226">
        <v>14.134790251937099</v>
      </c>
      <c r="W8" s="226">
        <v>14.475620754122589</v>
      </c>
      <c r="DA8" s="174" t="s">
        <v>3051</v>
      </c>
    </row>
    <row r="9" spans="1:105" ht="12" customHeight="1" x14ac:dyDescent="0.3">
      <c r="A9" s="202" t="s">
        <v>95</v>
      </c>
      <c r="B9" s="226">
        <v>4.0261229448279749</v>
      </c>
      <c r="C9" s="226">
        <v>4.0999985947544211</v>
      </c>
      <c r="D9" s="226">
        <v>3.988543676519364</v>
      </c>
      <c r="E9" s="226">
        <v>4.0469087896451379</v>
      </c>
      <c r="F9" s="226">
        <v>6.3168654132569237</v>
      </c>
      <c r="G9" s="226">
        <v>6.2696140391431978</v>
      </c>
      <c r="H9" s="226">
        <v>8.0386876361995938</v>
      </c>
      <c r="I9" s="226">
        <v>7.4650858393085544</v>
      </c>
      <c r="J9" s="226">
        <v>8.4960128539334647</v>
      </c>
      <c r="K9" s="226">
        <v>6.678598276928513</v>
      </c>
      <c r="L9" s="226">
        <v>8.9077445152002301</v>
      </c>
      <c r="M9" s="226">
        <v>6.7195399142566199</v>
      </c>
      <c r="N9" s="226">
        <v>6.4047508785303826</v>
      </c>
      <c r="O9" s="226">
        <v>6.8238113596020238</v>
      </c>
      <c r="P9" s="226">
        <v>6.1709821333346877</v>
      </c>
      <c r="Q9" s="226">
        <v>6.2656223704796874</v>
      </c>
      <c r="R9" s="226">
        <v>6.3630768077892919</v>
      </c>
      <c r="S9" s="226">
        <v>6.2981925363328486</v>
      </c>
      <c r="T9" s="226">
        <v>6.5600344435117046</v>
      </c>
      <c r="U9" s="226">
        <v>6.4830632974081261</v>
      </c>
      <c r="V9" s="226">
        <v>6.1552499712290896</v>
      </c>
      <c r="W9" s="226">
        <v>6.3876803394768826</v>
      </c>
      <c r="DA9" s="174" t="s">
        <v>3052</v>
      </c>
    </row>
    <row r="10" spans="1:105" ht="12" customHeight="1" x14ac:dyDescent="0.3">
      <c r="A10" s="56" t="s">
        <v>96</v>
      </c>
      <c r="B10" s="262">
        <v>60.776926143990039</v>
      </c>
      <c r="C10" s="262">
        <v>77.060926939839447</v>
      </c>
      <c r="D10" s="262">
        <v>60.423207693507152</v>
      </c>
      <c r="E10" s="262">
        <v>26.713531161321221</v>
      </c>
      <c r="F10" s="262">
        <v>22.5371037326696</v>
      </c>
      <c r="G10" s="262">
        <v>23.7073477146585</v>
      </c>
      <c r="H10" s="262">
        <v>30.44324642701427</v>
      </c>
      <c r="I10" s="262">
        <v>22.317164504757471</v>
      </c>
      <c r="J10" s="262">
        <v>23.588981697111919</v>
      </c>
      <c r="K10" s="262">
        <v>19.785921802335061</v>
      </c>
      <c r="L10" s="262">
        <v>27.494070437564009</v>
      </c>
      <c r="M10" s="262">
        <v>17.577775827639591</v>
      </c>
      <c r="N10" s="262">
        <v>19.196512047242219</v>
      </c>
      <c r="O10" s="262">
        <v>19.816770952429621</v>
      </c>
      <c r="P10" s="262">
        <v>16.416081762002179</v>
      </c>
      <c r="Q10" s="262">
        <v>15.095007562628069</v>
      </c>
      <c r="R10" s="262">
        <v>15.48549784352522</v>
      </c>
      <c r="S10" s="262">
        <v>15.348624924200211</v>
      </c>
      <c r="T10" s="262">
        <v>15.731902803706779</v>
      </c>
      <c r="U10" s="262">
        <v>15.611066406933791</v>
      </c>
      <c r="V10" s="262">
        <v>14.369669693521001</v>
      </c>
      <c r="W10" s="262">
        <v>14.83796353600529</v>
      </c>
      <c r="DA10" s="68" t="s">
        <v>3053</v>
      </c>
    </row>
    <row r="11" spans="1:105" ht="12" customHeight="1" x14ac:dyDescent="0.3">
      <c r="A11" s="37" t="s">
        <v>160</v>
      </c>
      <c r="B11" s="228">
        <v>11.948606546853391</v>
      </c>
      <c r="C11" s="228">
        <v>26.91085769733624</v>
      </c>
      <c r="D11" s="228">
        <v>9.410305820484913</v>
      </c>
      <c r="E11" s="228">
        <v>11.21998007297613</v>
      </c>
      <c r="F11" s="228">
        <v>4.672450712083303</v>
      </c>
      <c r="G11" s="228">
        <v>6.3532411780037812</v>
      </c>
      <c r="H11" s="228">
        <v>5.9184577333292667</v>
      </c>
      <c r="I11" s="228">
        <v>4.1825486789173247</v>
      </c>
      <c r="J11" s="228">
        <v>1.0608769219445771</v>
      </c>
      <c r="K11" s="228">
        <v>2.1245826118720159</v>
      </c>
      <c r="L11" s="228">
        <v>4.5387553519934354</v>
      </c>
      <c r="M11" s="228">
        <v>1.276985440208916</v>
      </c>
      <c r="N11" s="228">
        <v>3.450764164907139</v>
      </c>
      <c r="O11" s="228">
        <v>3.27066457493066</v>
      </c>
      <c r="P11" s="228">
        <v>2.508420309738173</v>
      </c>
      <c r="Q11" s="228">
        <v>0.91511572365049043</v>
      </c>
      <c r="R11" s="228">
        <v>1.100252049005072</v>
      </c>
      <c r="S11" s="228">
        <v>1.2683722479989139</v>
      </c>
      <c r="T11" s="228">
        <v>1.150392743725041</v>
      </c>
      <c r="U11" s="228">
        <v>1.100443121587634</v>
      </c>
      <c r="V11" s="228">
        <v>0.35754920873121282</v>
      </c>
      <c r="W11" s="228">
        <v>0.35138543026954178</v>
      </c>
      <c r="DA11" s="69" t="s">
        <v>3054</v>
      </c>
    </row>
    <row r="12" spans="1:105" ht="12" customHeight="1" x14ac:dyDescent="0.3">
      <c r="A12" s="37" t="s">
        <v>162</v>
      </c>
      <c r="B12" s="228">
        <v>44.203772526191671</v>
      </c>
      <c r="C12" s="228">
        <v>45.291441533791421</v>
      </c>
      <c r="D12" s="228">
        <v>46.585049540486942</v>
      </c>
      <c r="E12" s="228">
        <v>9.9453682017402425</v>
      </c>
      <c r="F12" s="228">
        <v>7.8164058138266874</v>
      </c>
      <c r="G12" s="228">
        <v>7.0199685712802706</v>
      </c>
      <c r="H12" s="228">
        <v>9.6342563688604486</v>
      </c>
      <c r="I12" s="228">
        <v>3.481165366826628</v>
      </c>
      <c r="J12" s="228">
        <v>3.8076178224018151</v>
      </c>
      <c r="K12" s="228">
        <v>4.6769173898428313</v>
      </c>
      <c r="L12" s="228">
        <v>4.9181183394775596</v>
      </c>
      <c r="M12" s="228">
        <v>3.9150042532618241</v>
      </c>
      <c r="N12" s="228">
        <v>5.0734134883802557</v>
      </c>
      <c r="O12" s="228">
        <v>5.0418374117331117</v>
      </c>
      <c r="P12" s="228">
        <v>2.4195698465090709</v>
      </c>
      <c r="Q12" s="228">
        <v>1.6886640671262441</v>
      </c>
      <c r="R12" s="228">
        <v>1.847477558938402</v>
      </c>
      <c r="S12" s="228">
        <v>2.30339553010722</v>
      </c>
      <c r="T12" s="228">
        <v>2.185217852208547</v>
      </c>
      <c r="U12" s="228">
        <v>1.9881961411151019</v>
      </c>
      <c r="V12" s="228">
        <v>1.6497992213367221</v>
      </c>
      <c r="W12" s="228">
        <v>1.8752462119399189</v>
      </c>
      <c r="DA12" s="69" t="s">
        <v>3055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4.8151332760061841E-3</v>
      </c>
      <c r="O13" s="228">
        <v>9.5442820292270386E-3</v>
      </c>
      <c r="P13" s="228">
        <v>1.4359415305231099E-2</v>
      </c>
      <c r="Q13" s="228">
        <v>1.9088564058458189E-2</v>
      </c>
      <c r="R13" s="228">
        <v>8.3576956147868503E-2</v>
      </c>
      <c r="S13" s="228">
        <v>8.3576956147888667E-2</v>
      </c>
      <c r="T13" s="228">
        <v>8.357695614788796E-2</v>
      </c>
      <c r="U13" s="228">
        <v>8.3576956147895287E-2</v>
      </c>
      <c r="V13" s="228">
        <v>8.3576956147831422E-2</v>
      </c>
      <c r="W13" s="228">
        <v>8.1169389509837139E-2</v>
      </c>
      <c r="DA13" s="69" t="s">
        <v>3056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0.11956549618136619</v>
      </c>
      <c r="M14" s="228">
        <v>0.1099317622772594</v>
      </c>
      <c r="N14" s="228">
        <v>0.16652418462565891</v>
      </c>
      <c r="O14" s="228">
        <v>0.21984232863918929</v>
      </c>
      <c r="P14" s="228">
        <v>0.28720922063154802</v>
      </c>
      <c r="Q14" s="228">
        <v>0.3567687665683239</v>
      </c>
      <c r="R14" s="228">
        <v>0.47626700121852422</v>
      </c>
      <c r="S14" s="228">
        <v>0.52085717427864986</v>
      </c>
      <c r="T14" s="228">
        <v>0.47485098453602997</v>
      </c>
      <c r="U14" s="228">
        <v>0.51829181247263967</v>
      </c>
      <c r="V14" s="228">
        <v>0.48596701779276558</v>
      </c>
      <c r="W14" s="228">
        <v>0.26378654047702299</v>
      </c>
      <c r="DA14" s="69" t="s">
        <v>3057</v>
      </c>
    </row>
    <row r="15" spans="1:105" ht="12" customHeight="1" x14ac:dyDescent="0.3">
      <c r="A15" s="37" t="s">
        <v>38</v>
      </c>
      <c r="B15" s="228">
        <v>4.6245470709449741</v>
      </c>
      <c r="C15" s="228">
        <v>4.8586277087117766</v>
      </c>
      <c r="D15" s="228">
        <v>4.4278523325353039</v>
      </c>
      <c r="E15" s="228">
        <v>5.548182886604847</v>
      </c>
      <c r="F15" s="228">
        <v>10.04824720675961</v>
      </c>
      <c r="G15" s="228">
        <v>10.334137965374451</v>
      </c>
      <c r="H15" s="228">
        <v>14.89053232482455</v>
      </c>
      <c r="I15" s="228">
        <v>14.65345045901352</v>
      </c>
      <c r="J15" s="228">
        <v>18.72048695276553</v>
      </c>
      <c r="K15" s="228">
        <v>12.984421800620209</v>
      </c>
      <c r="L15" s="228">
        <v>17.91763124991164</v>
      </c>
      <c r="M15" s="228">
        <v>12.27585437189159</v>
      </c>
      <c r="N15" s="228">
        <v>10.50099507605316</v>
      </c>
      <c r="O15" s="228">
        <v>11.27488235509743</v>
      </c>
      <c r="P15" s="228">
        <v>11.18652296981816</v>
      </c>
      <c r="Q15" s="228">
        <v>12.11537044122456</v>
      </c>
      <c r="R15" s="228">
        <v>11.97792427821536</v>
      </c>
      <c r="S15" s="228">
        <v>11.17242301566753</v>
      </c>
      <c r="T15" s="228">
        <v>11.83786426708928</v>
      </c>
      <c r="U15" s="228">
        <v>11.92055837561051</v>
      </c>
      <c r="V15" s="228">
        <v>11.79277728951247</v>
      </c>
      <c r="W15" s="228">
        <v>12.26637596380897</v>
      </c>
      <c r="DA15" s="69" t="s">
        <v>3058</v>
      </c>
    </row>
    <row r="16" spans="1:105" ht="12" customHeight="1" x14ac:dyDescent="0.3">
      <c r="A16" s="57" t="s">
        <v>3059</v>
      </c>
      <c r="B16" s="263">
        <v>809.88101740215006</v>
      </c>
      <c r="C16" s="263">
        <v>987.73136883666211</v>
      </c>
      <c r="D16" s="263">
        <v>789.75247025444457</v>
      </c>
      <c r="E16" s="263">
        <v>437.22207619240498</v>
      </c>
      <c r="F16" s="263">
        <v>206.17683922530441</v>
      </c>
      <c r="G16" s="263">
        <v>222.53763401741159</v>
      </c>
      <c r="H16" s="263">
        <v>260.84842013041413</v>
      </c>
      <c r="I16" s="263">
        <v>158.58765147730949</v>
      </c>
      <c r="J16" s="263">
        <v>152.32033993181031</v>
      </c>
      <c r="K16" s="263">
        <v>155.54534550931371</v>
      </c>
      <c r="L16" s="263">
        <v>178.0568253139943</v>
      </c>
      <c r="M16" s="263">
        <v>128.18550518847491</v>
      </c>
      <c r="N16" s="263">
        <v>164.18470760505531</v>
      </c>
      <c r="O16" s="263">
        <v>158.5413402134547</v>
      </c>
      <c r="P16" s="263">
        <v>113.4182011117382</v>
      </c>
      <c r="Q16" s="263">
        <v>86.591571186250448</v>
      </c>
      <c r="R16" s="263">
        <v>91.708149000113636</v>
      </c>
      <c r="S16" s="263">
        <v>97.218013316937245</v>
      </c>
      <c r="T16" s="263">
        <v>94.083829671113719</v>
      </c>
      <c r="U16" s="263">
        <v>89.816607846058375</v>
      </c>
      <c r="V16" s="263">
        <v>73.569866040112061</v>
      </c>
      <c r="W16" s="263">
        <v>76.880239137156238</v>
      </c>
      <c r="DA16" s="70" t="s">
        <v>3060</v>
      </c>
    </row>
    <row r="17" spans="1:105" ht="12" customHeight="1" x14ac:dyDescent="0.3">
      <c r="A17" s="46" t="s">
        <v>30</v>
      </c>
      <c r="B17" s="231">
        <v>16.91576805419496</v>
      </c>
      <c r="C17" s="231">
        <v>9.6824206028734583</v>
      </c>
      <c r="D17" s="231">
        <v>2.6568371562253139</v>
      </c>
      <c r="E17" s="231">
        <v>3.1727725613865561</v>
      </c>
      <c r="F17" s="231">
        <v>4.6466402239576032</v>
      </c>
      <c r="G17" s="231">
        <v>13.74775895819579</v>
      </c>
      <c r="H17" s="231">
        <v>19.86528258734814</v>
      </c>
      <c r="I17" s="231">
        <v>9.8064285837563485</v>
      </c>
      <c r="J17" s="231">
        <v>5.2484281313029397</v>
      </c>
      <c r="K17" s="231">
        <v>0.60630331116778891</v>
      </c>
      <c r="L17" s="231">
        <v>7.0652564186795743</v>
      </c>
      <c r="M17" s="231">
        <v>11.5258860260546</v>
      </c>
      <c r="N17" s="231">
        <v>9.4640766448006417</v>
      </c>
      <c r="O17" s="231">
        <v>0</v>
      </c>
      <c r="P17" s="231">
        <v>0.59186864181837251</v>
      </c>
      <c r="Q17" s="231">
        <v>0</v>
      </c>
      <c r="R17" s="231">
        <v>0</v>
      </c>
      <c r="S17" s="231">
        <v>1.2374256213627091</v>
      </c>
      <c r="T17" s="231">
        <v>0</v>
      </c>
      <c r="U17" s="231">
        <v>0</v>
      </c>
      <c r="V17" s="231">
        <v>0</v>
      </c>
      <c r="W17" s="231">
        <v>0</v>
      </c>
      <c r="DA17" s="73" t="s">
        <v>3061</v>
      </c>
    </row>
    <row r="18" spans="1:105" ht="12" customHeight="1" x14ac:dyDescent="0.3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3062</v>
      </c>
    </row>
    <row r="19" spans="1:105" ht="12" customHeight="1" x14ac:dyDescent="0.3">
      <c r="A19" s="46" t="s">
        <v>33</v>
      </c>
      <c r="B19" s="231">
        <v>16.74688912138992</v>
      </c>
      <c r="C19" s="231">
        <v>16.47460286031756</v>
      </c>
      <c r="D19" s="231">
        <v>8.4503684001873456</v>
      </c>
      <c r="E19" s="231">
        <v>5.4465352742824233</v>
      </c>
      <c r="F19" s="231">
        <v>5.282463023654417</v>
      </c>
      <c r="G19" s="231">
        <v>5.7830018170414172</v>
      </c>
      <c r="H19" s="231">
        <v>8.7380041597469251</v>
      </c>
      <c r="I19" s="231">
        <v>4.8101567430910501</v>
      </c>
      <c r="J19" s="231">
        <v>4.9007601961913467</v>
      </c>
      <c r="K19" s="231">
        <v>4.7952602435254814</v>
      </c>
      <c r="L19" s="231">
        <v>5.3390547375479889</v>
      </c>
      <c r="M19" s="231">
        <v>4.3586015829884266</v>
      </c>
      <c r="N19" s="231">
        <v>4.3613431195960466</v>
      </c>
      <c r="O19" s="231">
        <v>4.3600466757302581</v>
      </c>
      <c r="P19" s="231">
        <v>3.856086443846888</v>
      </c>
      <c r="Q19" s="231">
        <v>4.7935768987184044</v>
      </c>
      <c r="R19" s="231">
        <v>2.374741183620519</v>
      </c>
      <c r="S19" s="231">
        <v>3.4551323914343142</v>
      </c>
      <c r="T19" s="231">
        <v>2.4877533275910899</v>
      </c>
      <c r="U19" s="231">
        <v>1.720904433488514</v>
      </c>
      <c r="V19" s="231">
        <v>3.758157689782692</v>
      </c>
      <c r="W19" s="231">
        <v>4.6859596203433496</v>
      </c>
      <c r="DA19" s="73" t="s">
        <v>3063</v>
      </c>
    </row>
    <row r="20" spans="1:105" ht="12" customHeight="1" x14ac:dyDescent="0.3">
      <c r="A20" s="46" t="s">
        <v>160</v>
      </c>
      <c r="B20" s="231">
        <v>89.920800097018997</v>
      </c>
      <c r="C20" s="231">
        <v>219.4372904185835</v>
      </c>
      <c r="D20" s="231">
        <v>79.54537438687278</v>
      </c>
      <c r="E20" s="231">
        <v>49.285981835355798</v>
      </c>
      <c r="F20" s="231">
        <v>63.328045281033468</v>
      </c>
      <c r="G20" s="231">
        <v>70.201721668127334</v>
      </c>
      <c r="H20" s="231">
        <v>61.165763964221057</v>
      </c>
      <c r="I20" s="231">
        <v>58.342712728409197</v>
      </c>
      <c r="J20" s="231">
        <v>12.788061974064769</v>
      </c>
      <c r="K20" s="231">
        <v>22.193774485135599</v>
      </c>
      <c r="L20" s="231">
        <v>57.73950271911189</v>
      </c>
      <c r="M20" s="231">
        <v>24.34363102966298</v>
      </c>
      <c r="N20" s="231">
        <v>50.381763886415037</v>
      </c>
      <c r="O20" s="231">
        <v>54.892644948813569</v>
      </c>
      <c r="P20" s="231">
        <v>48.238503726294553</v>
      </c>
      <c r="Q20" s="231">
        <v>24.455771301586939</v>
      </c>
      <c r="R20" s="231">
        <v>28.309937158462461</v>
      </c>
      <c r="S20" s="231">
        <v>29.11265980832782</v>
      </c>
      <c r="T20" s="231">
        <v>27.521667415062389</v>
      </c>
      <c r="U20" s="231">
        <v>27.541240146339941</v>
      </c>
      <c r="V20" s="231">
        <v>10.198077883147199</v>
      </c>
      <c r="W20" s="231">
        <v>9.4969099623951898</v>
      </c>
      <c r="DA20" s="73" t="s">
        <v>3064</v>
      </c>
    </row>
    <row r="21" spans="1:105" ht="12" customHeight="1" x14ac:dyDescent="0.3">
      <c r="A21" s="46" t="s">
        <v>70</v>
      </c>
      <c r="B21" s="231">
        <v>47.39578585259828</v>
      </c>
      <c r="C21" s="231">
        <v>104.24854234435411</v>
      </c>
      <c r="D21" s="231">
        <v>9.7734236603923801</v>
      </c>
      <c r="E21" s="231">
        <v>42.198421056504287</v>
      </c>
      <c r="F21" s="231">
        <v>11.663975689218899</v>
      </c>
      <c r="G21" s="231">
        <v>40.385801387912949</v>
      </c>
      <c r="H21" s="231">
        <v>59.048009484043511</v>
      </c>
      <c r="I21" s="231">
        <v>22.783580827687341</v>
      </c>
      <c r="J21" s="231">
        <v>62.748760417644647</v>
      </c>
      <c r="K21" s="231">
        <v>64.750837764013013</v>
      </c>
      <c r="L21" s="231">
        <v>33.979103628458468</v>
      </c>
      <c r="M21" s="231">
        <v>3.2791166596017498</v>
      </c>
      <c r="N21" s="231">
        <v>14.07745212457878</v>
      </c>
      <c r="O21" s="231">
        <v>3.0393583278727978</v>
      </c>
      <c r="P21" s="231">
        <v>2.0769853322291261</v>
      </c>
      <c r="Q21" s="231">
        <v>2.5245859713313288</v>
      </c>
      <c r="R21" s="231">
        <v>1.332076971288858</v>
      </c>
      <c r="S21" s="231">
        <v>1.2413211616455699</v>
      </c>
      <c r="T21" s="231">
        <v>0.54947285884918939</v>
      </c>
      <c r="U21" s="231">
        <v>0.50463953673940687</v>
      </c>
      <c r="V21" s="231">
        <v>0.52177995150282519</v>
      </c>
      <c r="W21" s="231">
        <v>0.49270761155473358</v>
      </c>
      <c r="DA21" s="73" t="s">
        <v>3065</v>
      </c>
    </row>
    <row r="22" spans="1:105" ht="12" customHeight="1" x14ac:dyDescent="0.3">
      <c r="A22" s="46" t="s">
        <v>34</v>
      </c>
      <c r="B22" s="231">
        <v>71.173972219573884</v>
      </c>
      <c r="C22" s="231">
        <v>40.261392666122333</v>
      </c>
      <c r="D22" s="231">
        <v>54.753732482954959</v>
      </c>
      <c r="E22" s="231">
        <v>40.838984746190683</v>
      </c>
      <c r="F22" s="231">
        <v>9.2887250179455503</v>
      </c>
      <c r="G22" s="231">
        <v>7.2997409124639514</v>
      </c>
      <c r="H22" s="231">
        <v>5.7561478934016037</v>
      </c>
      <c r="I22" s="231">
        <v>4.8342218400947123</v>
      </c>
      <c r="J22" s="231">
        <v>10.962590640447139</v>
      </c>
      <c r="K22" s="231">
        <v>4.9554643880341054</v>
      </c>
      <c r="L22" s="231">
        <v>5.0605374748589913</v>
      </c>
      <c r="M22" s="231">
        <v>5.2706836485473731</v>
      </c>
      <c r="N22" s="231">
        <v>5.2706836485673172</v>
      </c>
      <c r="O22" s="231">
        <v>5.5859888936037114</v>
      </c>
      <c r="P22" s="231">
        <v>6.5479738589320036</v>
      </c>
      <c r="Q22" s="231">
        <v>7.509887086171628</v>
      </c>
      <c r="R22" s="231">
        <v>9.5280866818943792</v>
      </c>
      <c r="S22" s="231">
        <v>7.6768126813535851</v>
      </c>
      <c r="T22" s="231">
        <v>8.1291932845853889</v>
      </c>
      <c r="U22" s="231">
        <v>7.4517772581934416</v>
      </c>
      <c r="V22" s="231">
        <v>7.3560042978331381</v>
      </c>
      <c r="W22" s="231">
        <v>6.745010704776492</v>
      </c>
      <c r="DA22" s="73" t="s">
        <v>3066</v>
      </c>
    </row>
    <row r="23" spans="1:105" ht="12" customHeight="1" x14ac:dyDescent="0.3">
      <c r="A23" s="46" t="s">
        <v>162</v>
      </c>
      <c r="B23" s="231">
        <v>340.73640081776222</v>
      </c>
      <c r="C23" s="231">
        <v>373.86393423696251</v>
      </c>
      <c r="D23" s="231">
        <v>414.59574311274599</v>
      </c>
      <c r="E23" s="231">
        <v>42.565528685102713</v>
      </c>
      <c r="F23" s="231">
        <v>109.02572694907489</v>
      </c>
      <c r="G23" s="231">
        <v>82.608774970873185</v>
      </c>
      <c r="H23" s="231">
        <v>105.0994959448376</v>
      </c>
      <c r="I23" s="231">
        <v>53.835822428072717</v>
      </c>
      <c r="J23" s="231">
        <v>51.331582134471091</v>
      </c>
      <c r="K23" s="231">
        <v>53.819830490279578</v>
      </c>
      <c r="L23" s="231">
        <v>68.873370335337341</v>
      </c>
      <c r="M23" s="231">
        <v>79.020989497112637</v>
      </c>
      <c r="N23" s="231">
        <v>80.059500532485757</v>
      </c>
      <c r="O23" s="231">
        <v>90.059481586673314</v>
      </c>
      <c r="P23" s="231">
        <v>51.491054799449962</v>
      </c>
      <c r="Q23" s="231">
        <v>47.287806730265537</v>
      </c>
      <c r="R23" s="231">
        <v>50.143363806670799</v>
      </c>
      <c r="S23" s="231">
        <v>54.474718454636793</v>
      </c>
      <c r="T23" s="231">
        <v>55.375799586849183</v>
      </c>
      <c r="U23" s="231">
        <v>52.578103273120668</v>
      </c>
      <c r="V23" s="231">
        <v>49.623517187952771</v>
      </c>
      <c r="W23" s="231">
        <v>53.142079438468379</v>
      </c>
      <c r="DA23" s="73" t="s">
        <v>3067</v>
      </c>
    </row>
    <row r="24" spans="1:105" ht="12" customHeight="1" x14ac:dyDescent="0.3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3068</v>
      </c>
    </row>
    <row r="25" spans="1:105" ht="12" customHeight="1" x14ac:dyDescent="0.3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0.38659674450719239</v>
      </c>
      <c r="N25" s="231">
        <v>0.56988764861177388</v>
      </c>
      <c r="O25" s="231">
        <v>0.6038197807610679</v>
      </c>
      <c r="P25" s="231">
        <v>0.61572830916732646</v>
      </c>
      <c r="Q25" s="231">
        <v>1.994319817662505E-2</v>
      </c>
      <c r="R25" s="231">
        <v>1.9943198176626389E-2</v>
      </c>
      <c r="S25" s="231">
        <v>1.9943198176451252E-2</v>
      </c>
      <c r="T25" s="231">
        <v>1.9943198176464332E-2</v>
      </c>
      <c r="U25" s="231">
        <v>1.994319817640347E-2</v>
      </c>
      <c r="V25" s="231">
        <v>1.9943198176613171E-2</v>
      </c>
      <c r="W25" s="231">
        <v>1.9943198176618309E-2</v>
      </c>
      <c r="DA25" s="73" t="s">
        <v>3069</v>
      </c>
    </row>
    <row r="26" spans="1:105" ht="12" customHeight="1" x14ac:dyDescent="0.3">
      <c r="A26" s="46" t="s">
        <v>79</v>
      </c>
      <c r="B26" s="231">
        <v>226.9914012396118</v>
      </c>
      <c r="C26" s="231">
        <v>223.76318570744871</v>
      </c>
      <c r="D26" s="231">
        <v>219.97699105506589</v>
      </c>
      <c r="E26" s="231">
        <v>253.71385203358261</v>
      </c>
      <c r="F26" s="231">
        <v>2.9412630404195208</v>
      </c>
      <c r="G26" s="231">
        <v>2.5108343027969839</v>
      </c>
      <c r="H26" s="231">
        <v>1.1757160968154019</v>
      </c>
      <c r="I26" s="231">
        <v>4.1747283261981254</v>
      </c>
      <c r="J26" s="231">
        <v>4.340156437688397</v>
      </c>
      <c r="K26" s="231">
        <v>4.4238748271581274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2.0923858317168231</v>
      </c>
      <c r="W26" s="231">
        <v>2.297628601441478</v>
      </c>
      <c r="DA26" s="73" t="s">
        <v>3070</v>
      </c>
    </row>
    <row r="27" spans="1:105" ht="12" customHeight="1" x14ac:dyDescent="0.3">
      <c r="A27" s="57" t="s">
        <v>3071</v>
      </c>
      <c r="B27" s="263">
        <f t="shared" ref="B27:W27" si="0">B28+B34</f>
        <v>728.71651598601466</v>
      </c>
      <c r="C27" s="263">
        <f t="shared" si="0"/>
        <v>909.89636713265566</v>
      </c>
      <c r="D27" s="263">
        <f t="shared" si="0"/>
        <v>723.714010869361</v>
      </c>
      <c r="E27" s="263">
        <f t="shared" si="0"/>
        <v>346.70080409123329</v>
      </c>
      <c r="F27" s="263">
        <f t="shared" si="0"/>
        <v>269.05393433821848</v>
      </c>
      <c r="G27" s="263">
        <f t="shared" si="0"/>
        <v>279.18548109077301</v>
      </c>
      <c r="H27" s="263">
        <f t="shared" si="0"/>
        <v>328.49005438954453</v>
      </c>
      <c r="I27" s="263">
        <f t="shared" si="0"/>
        <v>220.3755892319393</v>
      </c>
      <c r="J27" s="263">
        <f t="shared" si="0"/>
        <v>205.22399503543355</v>
      </c>
      <c r="K27" s="263">
        <f t="shared" si="0"/>
        <v>211.13828869421681</v>
      </c>
      <c r="L27" s="263">
        <f t="shared" si="0"/>
        <v>238.19284652892418</v>
      </c>
      <c r="M27" s="263">
        <f t="shared" si="0"/>
        <v>196.31160399152381</v>
      </c>
      <c r="N27" s="263">
        <f t="shared" si="0"/>
        <v>224.28590725538618</v>
      </c>
      <c r="O27" s="263">
        <f t="shared" si="0"/>
        <v>226.76546972052492</v>
      </c>
      <c r="P27" s="263">
        <f t="shared" si="0"/>
        <v>170.73224165421371</v>
      </c>
      <c r="Q27" s="263">
        <f t="shared" si="0"/>
        <v>153.06770757906494</v>
      </c>
      <c r="R27" s="263">
        <f t="shared" si="0"/>
        <v>157.71367195195373</v>
      </c>
      <c r="S27" s="263">
        <f t="shared" si="0"/>
        <v>175.27600274388891</v>
      </c>
      <c r="T27" s="263">
        <f t="shared" si="0"/>
        <v>171.74738261236857</v>
      </c>
      <c r="U27" s="263">
        <f t="shared" si="0"/>
        <v>162.80926273026211</v>
      </c>
      <c r="V27" s="263">
        <f t="shared" si="0"/>
        <v>142.976767388647</v>
      </c>
      <c r="W27" s="263">
        <f t="shared" si="0"/>
        <v>149.55851891585016</v>
      </c>
      <c r="DA27" s="70"/>
    </row>
    <row r="28" spans="1:105" ht="12" customHeight="1" x14ac:dyDescent="0.3">
      <c r="A28" s="60" t="s">
        <v>3072</v>
      </c>
      <c r="B28" s="264">
        <v>718.56135386937649</v>
      </c>
      <c r="C28" s="264">
        <v>899.951727341945</v>
      </c>
      <c r="D28" s="264">
        <v>713.95051309315795</v>
      </c>
      <c r="E28" s="264">
        <v>336.4778636121365</v>
      </c>
      <c r="F28" s="264">
        <v>257.32050480232948</v>
      </c>
      <c r="G28" s="264">
        <v>267.72075774494169</v>
      </c>
      <c r="H28" s="264">
        <v>315.50256422735032</v>
      </c>
      <c r="I28" s="264">
        <v>207.57911329306069</v>
      </c>
      <c r="J28" s="264">
        <v>190.44136918634649</v>
      </c>
      <c r="K28" s="264">
        <v>199.3792945206884</v>
      </c>
      <c r="L28" s="264">
        <v>225.66828576503721</v>
      </c>
      <c r="M28" s="264">
        <v>182.56911643551459</v>
      </c>
      <c r="N28" s="264">
        <v>211.36294553242189</v>
      </c>
      <c r="O28" s="264">
        <v>213.7544875259743</v>
      </c>
      <c r="P28" s="264">
        <v>159.31110336472341</v>
      </c>
      <c r="Q28" s="264">
        <v>141.6328394499134</v>
      </c>
      <c r="R28" s="264">
        <v>146.14129818851339</v>
      </c>
      <c r="S28" s="264">
        <v>164.3578037180792</v>
      </c>
      <c r="T28" s="264">
        <v>161.18062516896649</v>
      </c>
      <c r="U28" s="264">
        <v>152.31886082479289</v>
      </c>
      <c r="V28" s="264">
        <v>133.54314459264171</v>
      </c>
      <c r="W28" s="264">
        <v>140.25162943955769</v>
      </c>
      <c r="DA28" s="72" t="s">
        <v>3073</v>
      </c>
    </row>
    <row r="29" spans="1:105" ht="12" customHeight="1" x14ac:dyDescent="0.3">
      <c r="A29" s="59" t="s">
        <v>30</v>
      </c>
      <c r="B29" s="232">
        <v>22.031047078801588</v>
      </c>
      <c r="C29" s="232">
        <v>11.294463530770811</v>
      </c>
      <c r="D29" s="232">
        <v>3.3796633557522231</v>
      </c>
      <c r="E29" s="232">
        <v>6.7401992486463493</v>
      </c>
      <c r="F29" s="232">
        <v>4.4205613225797196</v>
      </c>
      <c r="G29" s="232">
        <v>12.982227168074321</v>
      </c>
      <c r="H29" s="232">
        <v>18.471736725464531</v>
      </c>
      <c r="I29" s="232">
        <v>9.2970227625371784</v>
      </c>
      <c r="J29" s="232">
        <v>5.1375989103282338</v>
      </c>
      <c r="K29" s="232">
        <v>0.57856549317908457</v>
      </c>
      <c r="L29" s="232">
        <v>6.5718627369940243</v>
      </c>
      <c r="M29" s="232">
        <v>10.77171130237712</v>
      </c>
      <c r="N29" s="232">
        <v>8.8330251628926248</v>
      </c>
      <c r="O29" s="232">
        <v>0</v>
      </c>
      <c r="P29" s="232">
        <v>0.55868116813785251</v>
      </c>
      <c r="Q29" s="232">
        <v>0</v>
      </c>
      <c r="R29" s="232">
        <v>0</v>
      </c>
      <c r="S29" s="232">
        <v>1.178986324839173</v>
      </c>
      <c r="T29" s="232">
        <v>0</v>
      </c>
      <c r="U29" s="232">
        <v>0</v>
      </c>
      <c r="V29" s="232">
        <v>0</v>
      </c>
      <c r="W29" s="232">
        <v>0</v>
      </c>
      <c r="DA29" s="71" t="s">
        <v>3074</v>
      </c>
    </row>
    <row r="30" spans="1:105" ht="12" customHeight="1" x14ac:dyDescent="0.3">
      <c r="A30" s="59" t="s">
        <v>33</v>
      </c>
      <c r="B30" s="232">
        <v>21.8110996482548</v>
      </c>
      <c r="C30" s="232">
        <v>19.217487942485029</v>
      </c>
      <c r="D30" s="232">
        <v>11.452143938740511</v>
      </c>
      <c r="E30" s="232">
        <v>11.570552963746319</v>
      </c>
      <c r="F30" s="232">
        <v>5.0254486262841116</v>
      </c>
      <c r="G30" s="232">
        <v>5.4609804791101011</v>
      </c>
      <c r="H30" s="232">
        <v>8.1250348005447464</v>
      </c>
      <c r="I30" s="232">
        <v>4.5602878101784059</v>
      </c>
      <c r="J30" s="232">
        <v>5.5718208699904661</v>
      </c>
      <c r="K30" s="232">
        <v>4.5758815045454959</v>
      </c>
      <c r="L30" s="232">
        <v>4.9662082734458712</v>
      </c>
      <c r="M30" s="232">
        <v>4.0734046673639064</v>
      </c>
      <c r="N30" s="232">
        <v>4.0705348197454283</v>
      </c>
      <c r="O30" s="232">
        <v>4.0718919405465854</v>
      </c>
      <c r="P30" s="232">
        <v>3.6398665627398068</v>
      </c>
      <c r="Q30" s="232">
        <v>4.577643634316229</v>
      </c>
      <c r="R30" s="232">
        <v>2.3119009520962708</v>
      </c>
      <c r="S30" s="232">
        <v>3.291958538505082</v>
      </c>
      <c r="T30" s="232">
        <v>2.3854689403785798</v>
      </c>
      <c r="U30" s="232">
        <v>2.014716334666419</v>
      </c>
      <c r="V30" s="232">
        <v>4.0048882844460749</v>
      </c>
      <c r="W30" s="232">
        <v>5.0375271015571066</v>
      </c>
      <c r="DA30" s="71" t="s">
        <v>3075</v>
      </c>
    </row>
    <row r="31" spans="1:105" ht="12" customHeight="1" x14ac:dyDescent="0.3">
      <c r="A31" s="59" t="s">
        <v>160</v>
      </c>
      <c r="B31" s="232">
        <v>147.44992231793219</v>
      </c>
      <c r="C31" s="232">
        <v>284.95885952309442</v>
      </c>
      <c r="D31" s="232">
        <v>137.2959163274011</v>
      </c>
      <c r="E31" s="232">
        <v>117.4552347559211</v>
      </c>
      <c r="F31" s="232">
        <v>69.609458833908405</v>
      </c>
      <c r="G31" s="232">
        <v>71.000493990042997</v>
      </c>
      <c r="H31" s="232">
        <v>58.512478438822747</v>
      </c>
      <c r="I31" s="232">
        <v>57.346075511533861</v>
      </c>
      <c r="J31" s="232">
        <v>14.971308711088239</v>
      </c>
      <c r="K31" s="232">
        <v>24.96232214233655</v>
      </c>
      <c r="L31" s="232">
        <v>59.978098486075453</v>
      </c>
      <c r="M31" s="232">
        <v>28.007679355686729</v>
      </c>
      <c r="N31" s="232">
        <v>53.413492511671123</v>
      </c>
      <c r="O31" s="232">
        <v>57.693586407344142</v>
      </c>
      <c r="P31" s="232">
        <v>51.478622350871802</v>
      </c>
      <c r="Q31" s="232">
        <v>35.422337317851138</v>
      </c>
      <c r="R31" s="232">
        <v>40.054741628028339</v>
      </c>
      <c r="S31" s="232">
        <v>39.954877715790147</v>
      </c>
      <c r="T31" s="232">
        <v>39.540740804942857</v>
      </c>
      <c r="U31" s="232">
        <v>39.830711660444933</v>
      </c>
      <c r="V31" s="232">
        <v>22.20968016862658</v>
      </c>
      <c r="W31" s="232">
        <v>19.58586378721715</v>
      </c>
      <c r="DA31" s="71" t="s">
        <v>3076</v>
      </c>
    </row>
    <row r="32" spans="1:105" ht="12" customHeight="1" x14ac:dyDescent="0.3">
      <c r="A32" s="59" t="s">
        <v>70</v>
      </c>
      <c r="B32" s="232">
        <v>83.495188145643311</v>
      </c>
      <c r="C32" s="232">
        <v>148.37173002737919</v>
      </c>
      <c r="D32" s="232">
        <v>34.431023225512163</v>
      </c>
      <c r="E32" s="232">
        <v>110.2861877831679</v>
      </c>
      <c r="F32" s="232">
        <v>38.099834269785013</v>
      </c>
      <c r="G32" s="232">
        <v>63.686335637126653</v>
      </c>
      <c r="H32" s="232">
        <v>94.402494691185723</v>
      </c>
      <c r="I32" s="232">
        <v>51.17181850919556</v>
      </c>
      <c r="J32" s="232">
        <v>79.608447876234465</v>
      </c>
      <c r="K32" s="232">
        <v>83.304765176730029</v>
      </c>
      <c r="L32" s="232">
        <v>46.649033015097643</v>
      </c>
      <c r="M32" s="232">
        <v>16.783909995690941</v>
      </c>
      <c r="N32" s="232">
        <v>21.012657672747132</v>
      </c>
      <c r="O32" s="232">
        <v>11.965393924150961</v>
      </c>
      <c r="P32" s="232">
        <v>9.2469861359431924</v>
      </c>
      <c r="Q32" s="232">
        <v>9.6143727245583914</v>
      </c>
      <c r="R32" s="232">
        <v>5.2153118386420267</v>
      </c>
      <c r="S32" s="232">
        <v>4.7466584592585663</v>
      </c>
      <c r="T32" s="232">
        <v>2.79437924778314</v>
      </c>
      <c r="U32" s="232">
        <v>2.5526261554474532</v>
      </c>
      <c r="V32" s="232">
        <v>2.455396816911104</v>
      </c>
      <c r="W32" s="232">
        <v>2.2914245822575938</v>
      </c>
      <c r="DA32" s="71" t="s">
        <v>3077</v>
      </c>
    </row>
    <row r="33" spans="1:105" ht="12" customHeight="1" x14ac:dyDescent="0.3">
      <c r="A33" s="59" t="s">
        <v>162</v>
      </c>
      <c r="B33" s="232">
        <v>443.77409667874451</v>
      </c>
      <c r="C33" s="232">
        <v>436.10918631821562</v>
      </c>
      <c r="D33" s="232">
        <v>527.39176624575202</v>
      </c>
      <c r="E33" s="232">
        <v>90.425688860654901</v>
      </c>
      <c r="F33" s="232">
        <v>140.16520174977231</v>
      </c>
      <c r="G33" s="232">
        <v>114.5907204705877</v>
      </c>
      <c r="H33" s="232">
        <v>135.99081957133259</v>
      </c>
      <c r="I33" s="232">
        <v>85.203908699615681</v>
      </c>
      <c r="J33" s="232">
        <v>85.152192818705103</v>
      </c>
      <c r="K33" s="232">
        <v>85.957760203897237</v>
      </c>
      <c r="L33" s="232">
        <v>107.50308325342419</v>
      </c>
      <c r="M33" s="232">
        <v>122.9324111143958</v>
      </c>
      <c r="N33" s="232">
        <v>124.0332353653656</v>
      </c>
      <c r="O33" s="232">
        <v>140.0236152539326</v>
      </c>
      <c r="P33" s="232">
        <v>94.386947147030753</v>
      </c>
      <c r="Q33" s="232">
        <v>92.018485773187621</v>
      </c>
      <c r="R33" s="232">
        <v>98.559343769746775</v>
      </c>
      <c r="S33" s="232">
        <v>115.18532267968619</v>
      </c>
      <c r="T33" s="232">
        <v>116.4600361758619</v>
      </c>
      <c r="U33" s="232">
        <v>107.9208066742341</v>
      </c>
      <c r="V33" s="232">
        <v>104.8731793226579</v>
      </c>
      <c r="W33" s="232">
        <v>113.3368139685258</v>
      </c>
      <c r="DA33" s="71" t="s">
        <v>3078</v>
      </c>
    </row>
    <row r="34" spans="1:105" ht="12" customHeight="1" x14ac:dyDescent="0.3">
      <c r="A34" s="60" t="s">
        <v>3079</v>
      </c>
      <c r="B34" s="264">
        <v>10.155162116638209</v>
      </c>
      <c r="C34" s="264">
        <v>9.9446397907106654</v>
      </c>
      <c r="D34" s="264">
        <v>9.7634977762030442</v>
      </c>
      <c r="E34" s="264">
        <v>10.22294047909681</v>
      </c>
      <c r="F34" s="264">
        <v>11.733429535888989</v>
      </c>
      <c r="G34" s="264">
        <v>11.46472334583131</v>
      </c>
      <c r="H34" s="264">
        <v>12.987490162194209</v>
      </c>
      <c r="I34" s="264">
        <v>12.79647593887861</v>
      </c>
      <c r="J34" s="264">
        <v>14.78262584908706</v>
      </c>
      <c r="K34" s="264">
        <v>11.75899417352842</v>
      </c>
      <c r="L34" s="264">
        <v>12.524560763886971</v>
      </c>
      <c r="M34" s="264">
        <v>13.742487556009211</v>
      </c>
      <c r="N34" s="264">
        <v>12.922961722964301</v>
      </c>
      <c r="O34" s="264">
        <v>13.010982194550611</v>
      </c>
      <c r="P34" s="264">
        <v>11.42113828949031</v>
      </c>
      <c r="Q34" s="264">
        <v>11.43486812915153</v>
      </c>
      <c r="R34" s="264">
        <v>11.57237376344033</v>
      </c>
      <c r="S34" s="264">
        <v>10.918199025809709</v>
      </c>
      <c r="T34" s="264">
        <v>10.56675744340208</v>
      </c>
      <c r="U34" s="264">
        <v>10.4904019054692</v>
      </c>
      <c r="V34" s="264">
        <v>9.4336227960052934</v>
      </c>
      <c r="W34" s="264">
        <v>9.3068894762924614</v>
      </c>
      <c r="DA34" s="72" t="s">
        <v>3080</v>
      </c>
    </row>
    <row r="35" spans="1:105" ht="12" customHeight="1" x14ac:dyDescent="0.3">
      <c r="A35" s="57" t="s">
        <v>3081</v>
      </c>
      <c r="B35" s="263">
        <f t="shared" ref="B35:W35" si="1">B36+B42+B53</f>
        <v>241.39363102828446</v>
      </c>
      <c r="C35" s="263">
        <f t="shared" si="1"/>
        <v>300.04541104345998</v>
      </c>
      <c r="D35" s="263">
        <f t="shared" si="1"/>
        <v>235.36354455463103</v>
      </c>
      <c r="E35" s="263">
        <f t="shared" si="1"/>
        <v>120.1721427451058</v>
      </c>
      <c r="F35" s="263">
        <f t="shared" si="1"/>
        <v>59.35957754006386</v>
      </c>
      <c r="G35" s="263">
        <f t="shared" si="1"/>
        <v>65.297570272030626</v>
      </c>
      <c r="H35" s="263">
        <f t="shared" si="1"/>
        <v>76.573314277032466</v>
      </c>
      <c r="I35" s="263">
        <f t="shared" si="1"/>
        <v>45.152934497350017</v>
      </c>
      <c r="J35" s="263">
        <f t="shared" si="1"/>
        <v>43.868750017098584</v>
      </c>
      <c r="K35" s="263">
        <f t="shared" si="1"/>
        <v>44.650685488578311</v>
      </c>
      <c r="L35" s="263">
        <f t="shared" si="1"/>
        <v>51.631043217794165</v>
      </c>
      <c r="M35" s="263">
        <f t="shared" si="1"/>
        <v>35.50191858904266</v>
      </c>
      <c r="N35" s="263">
        <f t="shared" si="1"/>
        <v>47.306114716699454</v>
      </c>
      <c r="O35" s="263">
        <f t="shared" si="1"/>
        <v>44.755767336016014</v>
      </c>
      <c r="P35" s="263">
        <f t="shared" si="1"/>
        <v>31.277062240608306</v>
      </c>
      <c r="Q35" s="263">
        <f t="shared" si="1"/>
        <v>22.024454654981774</v>
      </c>
      <c r="R35" s="263">
        <f t="shared" si="1"/>
        <v>23.561225450686496</v>
      </c>
      <c r="S35" s="263">
        <f t="shared" si="1"/>
        <v>24.158545243614437</v>
      </c>
      <c r="T35" s="263">
        <f t="shared" si="1"/>
        <v>23.119533078191463</v>
      </c>
      <c r="U35" s="263">
        <f t="shared" si="1"/>
        <v>22.300924291089583</v>
      </c>
      <c r="V35" s="263">
        <f t="shared" si="1"/>
        <v>17.305199862737027</v>
      </c>
      <c r="W35" s="263">
        <f t="shared" si="1"/>
        <v>18.040207196171309</v>
      </c>
      <c r="DA35" s="70"/>
    </row>
    <row r="36" spans="1:105" ht="12" customHeight="1" x14ac:dyDescent="0.3">
      <c r="A36" s="60" t="s">
        <v>3082</v>
      </c>
      <c r="B36" s="264">
        <v>94.157139866207871</v>
      </c>
      <c r="C36" s="264">
        <v>120.0808360787603</v>
      </c>
      <c r="D36" s="264">
        <v>92.30518352220038</v>
      </c>
      <c r="E36" s="264">
        <v>41.14399689517159</v>
      </c>
      <c r="F36" s="264">
        <v>24.35686522812183</v>
      </c>
      <c r="G36" s="264">
        <v>26.894615620406039</v>
      </c>
      <c r="H36" s="264">
        <v>31.652326260513689</v>
      </c>
      <c r="I36" s="264">
        <v>18.3724351653836</v>
      </c>
      <c r="J36" s="264">
        <v>17.640120164010959</v>
      </c>
      <c r="K36" s="264">
        <v>18.184513521200351</v>
      </c>
      <c r="L36" s="264">
        <v>21.176704807707299</v>
      </c>
      <c r="M36" s="264">
        <v>14.324988977706321</v>
      </c>
      <c r="N36" s="264">
        <v>19.327284756055459</v>
      </c>
      <c r="O36" s="264">
        <v>18.248933322988059</v>
      </c>
      <c r="P36" s="264">
        <v>12.62609645950727</v>
      </c>
      <c r="Q36" s="264">
        <v>8.7245640398944211</v>
      </c>
      <c r="R36" s="264">
        <v>9.3273055158346008</v>
      </c>
      <c r="S36" s="264">
        <v>9.6444068723304852</v>
      </c>
      <c r="T36" s="264">
        <v>9.2132073780797441</v>
      </c>
      <c r="U36" s="264">
        <v>8.876958121082513</v>
      </c>
      <c r="V36" s="264">
        <v>6.7679853255634663</v>
      </c>
      <c r="W36" s="264">
        <v>7.0916483878760896</v>
      </c>
      <c r="DA36" s="72" t="s">
        <v>3083</v>
      </c>
    </row>
    <row r="37" spans="1:105" ht="12" customHeight="1" x14ac:dyDescent="0.3">
      <c r="A37" s="59" t="s">
        <v>30</v>
      </c>
      <c r="B37" s="232">
        <v>3.1945018264262308</v>
      </c>
      <c r="C37" s="232">
        <v>1.637697211961767</v>
      </c>
      <c r="D37" s="232">
        <v>0.49005118658407232</v>
      </c>
      <c r="E37" s="232">
        <v>0.97732889105372056</v>
      </c>
      <c r="F37" s="232">
        <v>0.64098139177405966</v>
      </c>
      <c r="G37" s="232">
        <v>1.882422939370777</v>
      </c>
      <c r="H37" s="232">
        <v>2.678401825192358</v>
      </c>
      <c r="I37" s="232">
        <v>1.3480683005678911</v>
      </c>
      <c r="J37" s="232">
        <v>0.7449518419975939</v>
      </c>
      <c r="K37" s="232">
        <v>8.3891996510967265E-2</v>
      </c>
      <c r="L37" s="232">
        <v>0.95292009686413393</v>
      </c>
      <c r="M37" s="232">
        <v>1.561898138844682</v>
      </c>
      <c r="N37" s="232">
        <v>1.2807886486194311</v>
      </c>
      <c r="O37" s="232">
        <v>0</v>
      </c>
      <c r="P37" s="232">
        <v>8.1008769379988591E-2</v>
      </c>
      <c r="Q37" s="232">
        <v>0</v>
      </c>
      <c r="R37" s="232">
        <v>0</v>
      </c>
      <c r="S37" s="232">
        <v>0.17095301710168009</v>
      </c>
      <c r="T37" s="232">
        <v>0</v>
      </c>
      <c r="U37" s="232">
        <v>0</v>
      </c>
      <c r="V37" s="232">
        <v>0</v>
      </c>
      <c r="W37" s="232">
        <v>0</v>
      </c>
      <c r="DA37" s="71" t="s">
        <v>3084</v>
      </c>
    </row>
    <row r="38" spans="1:105" ht="12" customHeight="1" x14ac:dyDescent="0.3">
      <c r="A38" s="59" t="s">
        <v>33</v>
      </c>
      <c r="B38" s="232">
        <v>3.1626094489969461</v>
      </c>
      <c r="C38" s="232">
        <v>2.7865357516603289</v>
      </c>
      <c r="D38" s="232">
        <v>1.526517808857621</v>
      </c>
      <c r="E38" s="232">
        <v>1.6777301797432169</v>
      </c>
      <c r="F38" s="232">
        <v>0.7286900508111962</v>
      </c>
      <c r="G38" s="232">
        <v>0.79184216947096475</v>
      </c>
      <c r="H38" s="232">
        <v>1.1781300460789881</v>
      </c>
      <c r="I38" s="232">
        <v>0.66124173247586882</v>
      </c>
      <c r="J38" s="232">
        <v>0.67235356854507178</v>
      </c>
      <c r="K38" s="232">
        <v>0.66350281815909684</v>
      </c>
      <c r="L38" s="232">
        <v>0.72010019964965133</v>
      </c>
      <c r="M38" s="232">
        <v>0.59064367676776663</v>
      </c>
      <c r="N38" s="232">
        <v>0.59022754886308726</v>
      </c>
      <c r="O38" s="232">
        <v>0.59042433137925499</v>
      </c>
      <c r="P38" s="232">
        <v>0.52778065159727172</v>
      </c>
      <c r="Q38" s="232">
        <v>0.66375832697585324</v>
      </c>
      <c r="R38" s="232">
        <v>0.33522563805395938</v>
      </c>
      <c r="S38" s="232">
        <v>0.47733398808323679</v>
      </c>
      <c r="T38" s="232">
        <v>0.34589299635489401</v>
      </c>
      <c r="U38" s="232">
        <v>0.22596314357962319</v>
      </c>
      <c r="V38" s="232">
        <v>0.53972253628094458</v>
      </c>
      <c r="W38" s="232">
        <v>0.66252911980701934</v>
      </c>
      <c r="DA38" s="71" t="s">
        <v>3085</v>
      </c>
    </row>
    <row r="39" spans="1:105" ht="12" customHeight="1" x14ac:dyDescent="0.3">
      <c r="A39" s="59" t="s">
        <v>160</v>
      </c>
      <c r="B39" s="232">
        <v>15.53787886279118</v>
      </c>
      <c r="C39" s="232">
        <v>35.905618815137679</v>
      </c>
      <c r="D39" s="232">
        <v>13.020367723162501</v>
      </c>
      <c r="E39" s="232">
        <v>14.11129854947824</v>
      </c>
      <c r="F39" s="232">
        <v>8.4375674456659002</v>
      </c>
      <c r="G39" s="232">
        <v>9.4604627086633908</v>
      </c>
      <c r="H39" s="232">
        <v>8.1952406031732377</v>
      </c>
      <c r="I39" s="232">
        <v>7.9551046567381043</v>
      </c>
      <c r="J39" s="232">
        <v>1.7414684674446339</v>
      </c>
      <c r="K39" s="232">
        <v>2.9462141060857361</v>
      </c>
      <c r="L39" s="232">
        <v>7.5856693433764963</v>
      </c>
      <c r="M39" s="232">
        <v>3.1285907187874349</v>
      </c>
      <c r="N39" s="232">
        <v>6.6142293224925668</v>
      </c>
      <c r="O39" s="232">
        <v>7.2238505423689894</v>
      </c>
      <c r="P39" s="232">
        <v>6.4172470662494847</v>
      </c>
      <c r="Q39" s="232">
        <v>2.994087918377613</v>
      </c>
      <c r="R39" s="232">
        <v>3.5826432516861439</v>
      </c>
      <c r="S39" s="232">
        <v>3.611968708892034</v>
      </c>
      <c r="T39" s="232">
        <v>3.3834876896413122</v>
      </c>
      <c r="U39" s="232">
        <v>3.3671305120946249</v>
      </c>
      <c r="V39" s="232">
        <v>1.0527212456849571</v>
      </c>
      <c r="W39" s="232">
        <v>1.004258309920647</v>
      </c>
      <c r="DA39" s="71" t="s">
        <v>3086</v>
      </c>
    </row>
    <row r="40" spans="1:105" ht="12" customHeight="1" x14ac:dyDescent="0.3">
      <c r="A40" s="59" t="s">
        <v>70</v>
      </c>
      <c r="B40" s="232">
        <v>7.9149057095755664</v>
      </c>
      <c r="C40" s="232">
        <v>16.515152283859251</v>
      </c>
      <c r="D40" s="232">
        <v>0.79644069796214212</v>
      </c>
      <c r="E40" s="232">
        <v>11.26591439010145</v>
      </c>
      <c r="F40" s="232">
        <v>0.74884676356308155</v>
      </c>
      <c r="G40" s="232">
        <v>4.7051587777507793</v>
      </c>
      <c r="H40" s="232">
        <v>6.7159098384550777</v>
      </c>
      <c r="I40" s="232">
        <v>2.1849677312951079</v>
      </c>
      <c r="J40" s="232">
        <v>8.3605565055957243</v>
      </c>
      <c r="K40" s="232">
        <v>8.2504995323294263</v>
      </c>
      <c r="L40" s="232">
        <v>4.0985810617812213</v>
      </c>
      <c r="M40" s="232">
        <v>0</v>
      </c>
      <c r="N40" s="232">
        <v>1.6537765326066221</v>
      </c>
      <c r="O40" s="232">
        <v>0.11409051732095481</v>
      </c>
      <c r="P40" s="232">
        <v>5.7367013166415133E-2</v>
      </c>
      <c r="Q40" s="232">
        <v>0.115434875659796</v>
      </c>
      <c r="R40" s="232">
        <v>5.8299426574489221E-2</v>
      </c>
      <c r="S40" s="232">
        <v>5.1884129139482267E-2</v>
      </c>
      <c r="T40" s="232">
        <v>0</v>
      </c>
      <c r="U40" s="232">
        <v>0</v>
      </c>
      <c r="V40" s="232">
        <v>5.985713862025125E-3</v>
      </c>
      <c r="W40" s="232">
        <v>5.9554849215542171E-3</v>
      </c>
      <c r="DA40" s="71" t="s">
        <v>3087</v>
      </c>
    </row>
    <row r="41" spans="1:105" ht="12" customHeight="1" x14ac:dyDescent="0.3">
      <c r="A41" s="59" t="s">
        <v>162</v>
      </c>
      <c r="B41" s="232">
        <v>64.347244018417953</v>
      </c>
      <c r="C41" s="232">
        <v>63.235832016141259</v>
      </c>
      <c r="D41" s="232">
        <v>76.471806105634045</v>
      </c>
      <c r="E41" s="232">
        <v>13.11172488479496</v>
      </c>
      <c r="F41" s="232">
        <v>13.800779576307599</v>
      </c>
      <c r="G41" s="232">
        <v>10.054729025150129</v>
      </c>
      <c r="H41" s="232">
        <v>12.88464394761403</v>
      </c>
      <c r="I41" s="232">
        <v>6.2230527443066288</v>
      </c>
      <c r="J41" s="232">
        <v>6.1207897804279376</v>
      </c>
      <c r="K41" s="232">
        <v>6.2404050681151206</v>
      </c>
      <c r="L41" s="232">
        <v>7.8194341060358008</v>
      </c>
      <c r="M41" s="232">
        <v>9.0438564433064315</v>
      </c>
      <c r="N41" s="232">
        <v>9.1882627034737503</v>
      </c>
      <c r="O41" s="232">
        <v>10.320567931918861</v>
      </c>
      <c r="P41" s="232">
        <v>5.5426929591141061</v>
      </c>
      <c r="Q41" s="232">
        <v>4.9512829188811578</v>
      </c>
      <c r="R41" s="232">
        <v>5.3511371995200081</v>
      </c>
      <c r="S41" s="232">
        <v>5.3322670291140506</v>
      </c>
      <c r="T41" s="232">
        <v>5.4838266920835377</v>
      </c>
      <c r="U41" s="232">
        <v>5.2838644654082652</v>
      </c>
      <c r="V41" s="232">
        <v>5.1695558297355397</v>
      </c>
      <c r="W41" s="232">
        <v>5.4189054732268689</v>
      </c>
      <c r="DA41" s="71" t="s">
        <v>3088</v>
      </c>
    </row>
    <row r="42" spans="1:105" ht="12" customHeight="1" x14ac:dyDescent="0.3">
      <c r="A42" s="60" t="s">
        <v>3089</v>
      </c>
      <c r="B42" s="264">
        <v>146.18470651428191</v>
      </c>
      <c r="C42" s="264">
        <v>178.9345944149475</v>
      </c>
      <c r="D42" s="264">
        <v>142.04714161989531</v>
      </c>
      <c r="E42" s="264">
        <v>77.969341300313459</v>
      </c>
      <c r="F42" s="264">
        <v>33.787464252867807</v>
      </c>
      <c r="G42" s="264">
        <v>37.21553687652063</v>
      </c>
      <c r="H42" s="264">
        <v>43.575855106862953</v>
      </c>
      <c r="I42" s="264">
        <v>25.45515003829685</v>
      </c>
      <c r="J42" s="264">
        <v>24.697572175860749</v>
      </c>
      <c r="K42" s="264">
        <v>25.248276142262519</v>
      </c>
      <c r="L42" s="264">
        <v>29.157151759541431</v>
      </c>
      <c r="M42" s="264">
        <v>19.75360054303539</v>
      </c>
      <c r="N42" s="264">
        <v>26.640380353622689</v>
      </c>
      <c r="O42" s="264">
        <v>25.15926800002093</v>
      </c>
      <c r="P42" s="264">
        <v>17.468062172546681</v>
      </c>
      <c r="Q42" s="264">
        <v>12.11556498742523</v>
      </c>
      <c r="R42" s="264">
        <v>13.035352652209861</v>
      </c>
      <c r="S42" s="264">
        <v>13.38332490075366</v>
      </c>
      <c r="T42" s="264">
        <v>12.81191153633079</v>
      </c>
      <c r="U42" s="264">
        <v>12.337460258369189</v>
      </c>
      <c r="V42" s="264">
        <v>9.5601607475873003</v>
      </c>
      <c r="W42" s="264">
        <v>9.9846309696792144</v>
      </c>
      <c r="DA42" s="72" t="s">
        <v>3090</v>
      </c>
    </row>
    <row r="43" spans="1:105" ht="12" customHeight="1" x14ac:dyDescent="0.3">
      <c r="A43" s="64" t="s">
        <v>30</v>
      </c>
      <c r="B43" s="231">
        <v>3.124232925302977</v>
      </c>
      <c r="C43" s="231">
        <v>1.788280446221145</v>
      </c>
      <c r="D43" s="231">
        <v>0.4907006347009461</v>
      </c>
      <c r="E43" s="231">
        <v>0.58599056625888957</v>
      </c>
      <c r="F43" s="231">
        <v>0.85820438854536152</v>
      </c>
      <c r="G43" s="231">
        <v>2.5391221402845332</v>
      </c>
      <c r="H43" s="231">
        <v>3.6689891780852202</v>
      </c>
      <c r="I43" s="231">
        <v>1.811183918037111</v>
      </c>
      <c r="J43" s="231">
        <v>0.96935072184538695</v>
      </c>
      <c r="K43" s="231">
        <v>0.1119802991742293</v>
      </c>
      <c r="L43" s="231">
        <v>1.3049071527953999</v>
      </c>
      <c r="M43" s="231">
        <v>2.1287565838288498</v>
      </c>
      <c r="N43" s="231">
        <v>1.747953729712231</v>
      </c>
      <c r="O43" s="231">
        <v>0</v>
      </c>
      <c r="P43" s="231">
        <v>0.10931430912856149</v>
      </c>
      <c r="Q43" s="231">
        <v>0</v>
      </c>
      <c r="R43" s="231">
        <v>0</v>
      </c>
      <c r="S43" s="231">
        <v>0.22854450690556341</v>
      </c>
      <c r="T43" s="231">
        <v>0</v>
      </c>
      <c r="U43" s="231">
        <v>0</v>
      </c>
      <c r="V43" s="231">
        <v>0</v>
      </c>
      <c r="W43" s="231">
        <v>0</v>
      </c>
      <c r="DA43" s="73" t="s">
        <v>3091</v>
      </c>
    </row>
    <row r="44" spans="1:105" ht="12" customHeight="1" x14ac:dyDescent="0.3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3092</v>
      </c>
    </row>
    <row r="45" spans="1:105" ht="12" customHeight="1" x14ac:dyDescent="0.3">
      <c r="A45" s="64" t="s">
        <v>33</v>
      </c>
      <c r="B45" s="231">
        <v>3.0930420789536321</v>
      </c>
      <c r="C45" s="231">
        <v>3.0427525680532428</v>
      </c>
      <c r="D45" s="231">
        <v>1.5285408508244149</v>
      </c>
      <c r="E45" s="231">
        <v>1.005939829525941</v>
      </c>
      <c r="F45" s="231">
        <v>0.97563674627850516</v>
      </c>
      <c r="G45" s="231">
        <v>1.0680830232480729</v>
      </c>
      <c r="H45" s="231">
        <v>1.6138528389519791</v>
      </c>
      <c r="I45" s="231">
        <v>0.88840483178098217</v>
      </c>
      <c r="J45" s="231">
        <v>0.87488395928631368</v>
      </c>
      <c r="K45" s="231">
        <v>0.8856535446821403</v>
      </c>
      <c r="L45" s="231">
        <v>0.98608886972209786</v>
      </c>
      <c r="M45" s="231">
        <v>0.8050055149859513</v>
      </c>
      <c r="N45" s="231">
        <v>0.80551185906137313</v>
      </c>
      <c r="O45" s="231">
        <v>0.80527241426653207</v>
      </c>
      <c r="P45" s="231">
        <v>0.71219421974122477</v>
      </c>
      <c r="Q45" s="231">
        <v>0.8853426417864485</v>
      </c>
      <c r="R45" s="231">
        <v>0.43859933354313629</v>
      </c>
      <c r="S45" s="231">
        <v>0.63814060017942376</v>
      </c>
      <c r="T45" s="231">
        <v>0.45947194541749831</v>
      </c>
      <c r="U45" s="231">
        <v>0.30066244053560143</v>
      </c>
      <c r="V45" s="231">
        <v>0.68371155055566457</v>
      </c>
      <c r="W45" s="231">
        <v>0.84763287063951476</v>
      </c>
      <c r="DA45" s="73" t="s">
        <v>3093</v>
      </c>
    </row>
    <row r="46" spans="1:105" ht="12" customHeight="1" x14ac:dyDescent="0.3">
      <c r="A46" s="64" t="s">
        <v>160</v>
      </c>
      <c r="B46" s="231">
        <v>15.196094843623451</v>
      </c>
      <c r="C46" s="231">
        <v>39.207074157295267</v>
      </c>
      <c r="D46" s="231">
        <v>13.037623172246819</v>
      </c>
      <c r="E46" s="231">
        <v>8.4609059481926998</v>
      </c>
      <c r="F46" s="231">
        <v>11.29698537811905</v>
      </c>
      <c r="G46" s="231">
        <v>12.76082532702922</v>
      </c>
      <c r="H46" s="231">
        <v>11.22619048495002</v>
      </c>
      <c r="I46" s="231">
        <v>10.68800268837756</v>
      </c>
      <c r="J46" s="231">
        <v>2.2660440861006519</v>
      </c>
      <c r="K46" s="231">
        <v>3.9326509172741488</v>
      </c>
      <c r="L46" s="231">
        <v>10.387643431476601</v>
      </c>
      <c r="M46" s="231">
        <v>4.2640476514370613</v>
      </c>
      <c r="N46" s="231">
        <v>9.0267561520668913</v>
      </c>
      <c r="O46" s="231">
        <v>9.8525200561517128</v>
      </c>
      <c r="P46" s="231">
        <v>8.6595184067521451</v>
      </c>
      <c r="Q46" s="231">
        <v>3.993612734735239</v>
      </c>
      <c r="R46" s="231">
        <v>4.6874247197627152</v>
      </c>
      <c r="S46" s="231">
        <v>4.8287864205465469</v>
      </c>
      <c r="T46" s="231">
        <v>4.494504622639357</v>
      </c>
      <c r="U46" s="231">
        <v>4.4802424914553747</v>
      </c>
      <c r="V46" s="231">
        <v>1.3335698007901839</v>
      </c>
      <c r="W46" s="231">
        <v>1.284837645097886</v>
      </c>
      <c r="DA46" s="73" t="s">
        <v>3094</v>
      </c>
    </row>
    <row r="47" spans="1:105" ht="12" customHeight="1" x14ac:dyDescent="0.3">
      <c r="A47" s="64" t="s">
        <v>70</v>
      </c>
      <c r="B47" s="231">
        <v>7.7408029051554346</v>
      </c>
      <c r="C47" s="231">
        <v>18.033690037373908</v>
      </c>
      <c r="D47" s="231">
        <v>0.79749619364433511</v>
      </c>
      <c r="E47" s="231">
        <v>6.7548597133580941</v>
      </c>
      <c r="F47" s="231">
        <v>1.002624392978261</v>
      </c>
      <c r="G47" s="231">
        <v>6.3465933060370272</v>
      </c>
      <c r="H47" s="231">
        <v>9.1997400414398633</v>
      </c>
      <c r="I47" s="231">
        <v>2.9355919241514981</v>
      </c>
      <c r="J47" s="231">
        <v>10.87897368237468</v>
      </c>
      <c r="K47" s="231">
        <v>11.0128909120229</v>
      </c>
      <c r="L47" s="231">
        <v>5.6125038829909677</v>
      </c>
      <c r="M47" s="231">
        <v>0</v>
      </c>
      <c r="N47" s="231">
        <v>2.2569881934823788</v>
      </c>
      <c r="O47" s="231">
        <v>0.15560663991157281</v>
      </c>
      <c r="P47" s="231">
        <v>7.741180935165376E-2</v>
      </c>
      <c r="Q47" s="231">
        <v>0.15397082585248209</v>
      </c>
      <c r="R47" s="231">
        <v>7.6277249526487928E-2</v>
      </c>
      <c r="S47" s="231">
        <v>6.9363108715154748E-2</v>
      </c>
      <c r="T47" s="231">
        <v>0</v>
      </c>
      <c r="U47" s="231">
        <v>0</v>
      </c>
      <c r="V47" s="231">
        <v>7.582602968532413E-3</v>
      </c>
      <c r="W47" s="231">
        <v>7.6193855170890289E-3</v>
      </c>
      <c r="DA47" s="73" t="s">
        <v>3095</v>
      </c>
    </row>
    <row r="48" spans="1:105" ht="12" customHeight="1" x14ac:dyDescent="0.3">
      <c r="A48" s="64" t="s">
        <v>34</v>
      </c>
      <c r="B48" s="231">
        <v>12.17488156059599</v>
      </c>
      <c r="C48" s="231">
        <v>6.484934421269716</v>
      </c>
      <c r="D48" s="231">
        <v>8.9913020514095123</v>
      </c>
      <c r="E48" s="231">
        <v>6.4407603642010107</v>
      </c>
      <c r="F48" s="231">
        <v>0.63303782198023306</v>
      </c>
      <c r="G48" s="231">
        <v>0.47477174170153991</v>
      </c>
      <c r="H48" s="231">
        <v>0</v>
      </c>
      <c r="I48" s="231">
        <v>0</v>
      </c>
      <c r="J48" s="231">
        <v>0.94218997360284407</v>
      </c>
      <c r="K48" s="231">
        <v>0.1582528307113962</v>
      </c>
      <c r="L48" s="231">
        <v>0.15825283071134311</v>
      </c>
      <c r="M48" s="231">
        <v>0.15825283071119639</v>
      </c>
      <c r="N48" s="231">
        <v>0.15825283071138771</v>
      </c>
      <c r="O48" s="231">
        <v>0.15825283071140819</v>
      </c>
      <c r="P48" s="231">
        <v>0.31651891098935958</v>
      </c>
      <c r="Q48" s="231">
        <v>0.47477174170447539</v>
      </c>
      <c r="R48" s="231">
        <v>0.8280979503957715</v>
      </c>
      <c r="S48" s="231">
        <v>0.48617961906488949</v>
      </c>
      <c r="T48" s="231">
        <v>0.56973138986766136</v>
      </c>
      <c r="U48" s="231">
        <v>0.52225819056616418</v>
      </c>
      <c r="V48" s="231">
        <v>0.59645576692706814</v>
      </c>
      <c r="W48" s="231">
        <v>0.48360920303093491</v>
      </c>
      <c r="DA48" s="73" t="s">
        <v>3096</v>
      </c>
    </row>
    <row r="49" spans="1:105" ht="12" customHeight="1" x14ac:dyDescent="0.3">
      <c r="A49" s="64" t="s">
        <v>162</v>
      </c>
      <c r="B49" s="231">
        <v>62.931808882310179</v>
      </c>
      <c r="C49" s="231">
        <v>69.050249990674359</v>
      </c>
      <c r="D49" s="231">
        <v>76.573151581022898</v>
      </c>
      <c r="E49" s="231">
        <v>7.8615777761239283</v>
      </c>
      <c r="F49" s="231">
        <v>18.477743269510139</v>
      </c>
      <c r="G49" s="231">
        <v>13.5624064860015</v>
      </c>
      <c r="H49" s="231">
        <v>17.649935406492641</v>
      </c>
      <c r="I49" s="231">
        <v>8.3609213619493854</v>
      </c>
      <c r="J49" s="231">
        <v>7.9645309366734249</v>
      </c>
      <c r="K49" s="231">
        <v>8.3297865774901734</v>
      </c>
      <c r="L49" s="231">
        <v>10.707755591845009</v>
      </c>
      <c r="M49" s="231">
        <v>12.326136044397961</v>
      </c>
      <c r="N49" s="231">
        <v>12.539663026702019</v>
      </c>
      <c r="O49" s="231">
        <v>14.076094451804719</v>
      </c>
      <c r="P49" s="231">
        <v>7.4793834812527598</v>
      </c>
      <c r="Q49" s="231">
        <v>6.6041836636632238</v>
      </c>
      <c r="R49" s="231">
        <v>7.0012700192983939</v>
      </c>
      <c r="S49" s="231">
        <v>7.1286272656587544</v>
      </c>
      <c r="T49" s="231">
        <v>7.2845201987229444</v>
      </c>
      <c r="U49" s="231">
        <v>7.030613756128731</v>
      </c>
      <c r="V49" s="231">
        <v>6.5487075199556557</v>
      </c>
      <c r="W49" s="231">
        <v>6.9328913472261906</v>
      </c>
      <c r="DA49" s="73" t="s">
        <v>3097</v>
      </c>
    </row>
    <row r="50" spans="1:105" ht="12" customHeight="1" x14ac:dyDescent="0.3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3098</v>
      </c>
    </row>
    <row r="51" spans="1:105" ht="12" customHeight="1" x14ac:dyDescent="0.3">
      <c r="A51" s="64" t="s">
        <v>73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7.1401917674366849E-2</v>
      </c>
      <c r="N51" s="231">
        <v>0.1052545618864086</v>
      </c>
      <c r="O51" s="231">
        <v>0.11152160717497681</v>
      </c>
      <c r="P51" s="231">
        <v>0.1137210353309755</v>
      </c>
      <c r="Q51" s="231">
        <v>3.6833796833601459E-3</v>
      </c>
      <c r="R51" s="231">
        <v>3.6833796833603909E-3</v>
      </c>
      <c r="S51" s="231">
        <v>3.683379683328044E-3</v>
      </c>
      <c r="T51" s="231">
        <v>3.68337968333046E-3</v>
      </c>
      <c r="U51" s="231">
        <v>3.6833796833192199E-3</v>
      </c>
      <c r="V51" s="231">
        <v>3.6833796833579489E-3</v>
      </c>
      <c r="W51" s="231">
        <v>3.6833796833588991E-3</v>
      </c>
      <c r="DA51" s="73" t="s">
        <v>3099</v>
      </c>
    </row>
    <row r="52" spans="1:105" ht="12" customHeight="1" x14ac:dyDescent="0.3">
      <c r="A52" s="64" t="s">
        <v>79</v>
      </c>
      <c r="B52" s="231">
        <v>41.923843318340197</v>
      </c>
      <c r="C52" s="231">
        <v>41.327612794059803</v>
      </c>
      <c r="D52" s="231">
        <v>40.628327136046359</v>
      </c>
      <c r="E52" s="231">
        <v>46.859307102652878</v>
      </c>
      <c r="F52" s="231">
        <v>0.54323225545626785</v>
      </c>
      <c r="G52" s="231">
        <v>0.46373485221873412</v>
      </c>
      <c r="H52" s="231">
        <v>0.2171471569432202</v>
      </c>
      <c r="I52" s="231">
        <v>0.77104531400030996</v>
      </c>
      <c r="J52" s="231">
        <v>0.80159881597744498</v>
      </c>
      <c r="K52" s="231">
        <v>0.81706106090754138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0.38645012670683948</v>
      </c>
      <c r="W52" s="231">
        <v>0.42435713848424039</v>
      </c>
      <c r="DA52" s="73" t="s">
        <v>3100</v>
      </c>
    </row>
    <row r="53" spans="1:105" ht="12" customHeight="1" x14ac:dyDescent="0.3">
      <c r="A53" s="60" t="s">
        <v>3101</v>
      </c>
      <c r="B53" s="264">
        <v>1.0517846477946731</v>
      </c>
      <c r="C53" s="264">
        <v>1.0299805497521759</v>
      </c>
      <c r="D53" s="264">
        <v>1.011219412535316</v>
      </c>
      <c r="E53" s="264">
        <v>1.058804549620741</v>
      </c>
      <c r="F53" s="264">
        <v>1.215248059074217</v>
      </c>
      <c r="G53" s="264">
        <v>1.187417775103957</v>
      </c>
      <c r="H53" s="264">
        <v>1.34513290965583</v>
      </c>
      <c r="I53" s="264">
        <v>1.325349293669571</v>
      </c>
      <c r="J53" s="264">
        <v>1.5310576772268749</v>
      </c>
      <c r="K53" s="264">
        <v>1.217895825115443</v>
      </c>
      <c r="L53" s="264">
        <v>1.2971866505454359</v>
      </c>
      <c r="M53" s="264">
        <v>1.423329068300955</v>
      </c>
      <c r="N53" s="264">
        <v>1.3384496070213019</v>
      </c>
      <c r="O53" s="264">
        <v>1.3475660130070271</v>
      </c>
      <c r="P53" s="264">
        <v>1.1829036085543541</v>
      </c>
      <c r="Q53" s="264">
        <v>1.184325627662123</v>
      </c>
      <c r="R53" s="264">
        <v>1.198567282642035</v>
      </c>
      <c r="S53" s="264">
        <v>1.1308134705302919</v>
      </c>
      <c r="T53" s="264">
        <v>1.0944141637809299</v>
      </c>
      <c r="U53" s="264">
        <v>1.0865059116378819</v>
      </c>
      <c r="V53" s="264">
        <v>0.97705378958626243</v>
      </c>
      <c r="W53" s="264">
        <v>0.96392783861600484</v>
      </c>
      <c r="DA53" s="72" t="s">
        <v>3102</v>
      </c>
    </row>
    <row r="54" spans="1:105" ht="12" customHeight="1" x14ac:dyDescent="0.3">
      <c r="A54" s="57" t="s">
        <v>3103</v>
      </c>
      <c r="B54" s="263">
        <f t="shared" ref="B54:W54" si="2">B55+B56+B67</f>
        <v>53.936439431645759</v>
      </c>
      <c r="C54" s="263">
        <f t="shared" si="2"/>
        <v>65.982014064889441</v>
      </c>
      <c r="D54" s="263">
        <f t="shared" si="2"/>
        <v>52.866405331561566</v>
      </c>
      <c r="E54" s="263">
        <f t="shared" si="2"/>
        <v>27.992775504367174</v>
      </c>
      <c r="F54" s="263">
        <f t="shared" si="2"/>
        <v>19.694284686736822</v>
      </c>
      <c r="G54" s="263">
        <f t="shared" si="2"/>
        <v>20.61365639929766</v>
      </c>
      <c r="H54" s="263">
        <f t="shared" si="2"/>
        <v>23.917760539678945</v>
      </c>
      <c r="I54" s="263">
        <f t="shared" si="2"/>
        <v>17.373219261679196</v>
      </c>
      <c r="J54" s="263">
        <f t="shared" si="2"/>
        <v>18.320314591757743</v>
      </c>
      <c r="K54" s="263">
        <f t="shared" si="2"/>
        <v>16.556401090920417</v>
      </c>
      <c r="L54" s="263">
        <f t="shared" si="2"/>
        <v>18.546012740257627</v>
      </c>
      <c r="M54" s="263">
        <f t="shared" si="2"/>
        <v>16.127592832274456</v>
      </c>
      <c r="N54" s="263">
        <f t="shared" si="2"/>
        <v>17.978761821130007</v>
      </c>
      <c r="O54" s="263">
        <f t="shared" si="2"/>
        <v>17.553021145439232</v>
      </c>
      <c r="P54" s="263">
        <f t="shared" si="2"/>
        <v>13.729068253681234</v>
      </c>
      <c r="Q54" s="263">
        <f t="shared" si="2"/>
        <v>11.861277584047833</v>
      </c>
      <c r="R54" s="263">
        <f t="shared" si="2"/>
        <v>12.255254115785295</v>
      </c>
      <c r="S54" s="263">
        <f t="shared" si="2"/>
        <v>11.96542559441777</v>
      </c>
      <c r="T54" s="263">
        <f t="shared" si="2"/>
        <v>11.52929037614582</v>
      </c>
      <c r="U54" s="263">
        <f t="shared" si="2"/>
        <v>11.313850433104593</v>
      </c>
      <c r="V54" s="263">
        <f t="shared" si="2"/>
        <v>9.6005698054392727</v>
      </c>
      <c r="W54" s="263">
        <f t="shared" si="2"/>
        <v>9.6729912094148212</v>
      </c>
      <c r="DA54" s="70"/>
    </row>
    <row r="55" spans="1:105" ht="12" customHeight="1" x14ac:dyDescent="0.3">
      <c r="A55" s="60" t="s">
        <v>3104</v>
      </c>
      <c r="B55" s="264">
        <v>36.192287877631131</v>
      </c>
      <c r="C55" s="264">
        <v>45.913768075072227</v>
      </c>
      <c r="D55" s="264">
        <v>35.693720952487134</v>
      </c>
      <c r="E55" s="264">
        <v>15.335790238751001</v>
      </c>
      <c r="F55" s="264">
        <v>9.3579314863146443</v>
      </c>
      <c r="G55" s="264">
        <v>10.1978894623096</v>
      </c>
      <c r="H55" s="264">
        <v>12.01192212049231</v>
      </c>
      <c r="I55" s="264">
        <v>6.9575820962651962</v>
      </c>
      <c r="J55" s="264">
        <v>6.6423028681626226</v>
      </c>
      <c r="K55" s="264">
        <v>6.845512421326382</v>
      </c>
      <c r="L55" s="264">
        <v>8.0324844354145046</v>
      </c>
      <c r="M55" s="264">
        <v>5.5124903658901268</v>
      </c>
      <c r="N55" s="264">
        <v>7.3899310234731796</v>
      </c>
      <c r="O55" s="264">
        <v>7.0171512563706377</v>
      </c>
      <c r="P55" s="264">
        <v>4.8279576729811513</v>
      </c>
      <c r="Q55" s="264">
        <v>3.3537421799885578</v>
      </c>
      <c r="R55" s="264">
        <v>3.587175357356962</v>
      </c>
      <c r="S55" s="264">
        <v>3.7057260385460959</v>
      </c>
      <c r="T55" s="264">
        <v>3.5460387900401131</v>
      </c>
      <c r="U55" s="264">
        <v>3.41701613400752</v>
      </c>
      <c r="V55" s="264">
        <v>2.6146892053277102</v>
      </c>
      <c r="W55" s="264">
        <v>2.7393626793814478</v>
      </c>
      <c r="DA55" s="72" t="s">
        <v>3105</v>
      </c>
    </row>
    <row r="56" spans="1:105" ht="12" customHeight="1" x14ac:dyDescent="0.3">
      <c r="A56" s="60" t="s">
        <v>3106</v>
      </c>
      <c r="B56" s="264">
        <v>10.99822243367638</v>
      </c>
      <c r="C56" s="264">
        <v>13.46216384313084</v>
      </c>
      <c r="D56" s="264">
        <v>10.68693228488241</v>
      </c>
      <c r="E56" s="264">
        <v>5.866031947359005</v>
      </c>
      <c r="F56" s="264">
        <v>2.542003580153064</v>
      </c>
      <c r="G56" s="264">
        <v>2.7999150001144049</v>
      </c>
      <c r="H56" s="264">
        <v>3.2784342400147661</v>
      </c>
      <c r="I56" s="264">
        <v>1.9151210060160639</v>
      </c>
      <c r="J56" s="264">
        <v>1.8581245524158549</v>
      </c>
      <c r="K56" s="264">
        <v>1.8995568257501581</v>
      </c>
      <c r="L56" s="264">
        <v>2.1936415116896359</v>
      </c>
      <c r="M56" s="264">
        <v>1.4861643041782111</v>
      </c>
      <c r="N56" s="264">
        <v>2.0042919388305469</v>
      </c>
      <c r="O56" s="264">
        <v>1.8928602884028289</v>
      </c>
      <c r="P56" s="264">
        <v>1.314211574110095</v>
      </c>
      <c r="Q56" s="264">
        <v>0.91151586112290084</v>
      </c>
      <c r="R56" s="264">
        <v>0.98071618700011498</v>
      </c>
      <c r="S56" s="264">
        <v>1.0068959172980809</v>
      </c>
      <c r="T56" s="264">
        <v>0.96390557013146994</v>
      </c>
      <c r="U56" s="264">
        <v>0.9282101761782463</v>
      </c>
      <c r="V56" s="264">
        <v>0.71925974276518889</v>
      </c>
      <c r="W56" s="264">
        <v>0.7511948064962416</v>
      </c>
      <c r="DA56" s="72" t="s">
        <v>3107</v>
      </c>
    </row>
    <row r="57" spans="1:105" ht="12" customHeight="1" x14ac:dyDescent="0.3">
      <c r="A57" s="64" t="s">
        <v>30</v>
      </c>
      <c r="B57" s="231">
        <v>0.23505200691934619</v>
      </c>
      <c r="C57" s="231">
        <v>0.13454147557776641</v>
      </c>
      <c r="D57" s="231">
        <v>3.691791609035331E-2</v>
      </c>
      <c r="E57" s="231">
        <v>4.408706454612335E-2</v>
      </c>
      <c r="F57" s="231">
        <v>6.4567101332566365E-2</v>
      </c>
      <c r="G57" s="231">
        <v>0.19103113281137549</v>
      </c>
      <c r="H57" s="231">
        <v>0.27603680336691311</v>
      </c>
      <c r="I57" s="231">
        <v>0.13626462079276061</v>
      </c>
      <c r="J57" s="231">
        <v>7.2929207913132552E-2</v>
      </c>
      <c r="K57" s="231">
        <v>8.4248500946128568E-3</v>
      </c>
      <c r="L57" s="231">
        <v>9.8174832812193066E-2</v>
      </c>
      <c r="M57" s="231">
        <v>0.16015723514699809</v>
      </c>
      <c r="N57" s="231">
        <v>0.13150749063665679</v>
      </c>
      <c r="O57" s="231">
        <v>0</v>
      </c>
      <c r="P57" s="231">
        <v>8.2242740410203036E-3</v>
      </c>
      <c r="Q57" s="231">
        <v>0</v>
      </c>
      <c r="R57" s="231">
        <v>0</v>
      </c>
      <c r="S57" s="231">
        <v>1.7194571052456181E-2</v>
      </c>
      <c r="T57" s="231">
        <v>0</v>
      </c>
      <c r="U57" s="231">
        <v>0</v>
      </c>
      <c r="V57" s="231">
        <v>0</v>
      </c>
      <c r="W57" s="231">
        <v>0</v>
      </c>
      <c r="DA57" s="73" t="s">
        <v>3108</v>
      </c>
    </row>
    <row r="58" spans="1:105" ht="12" customHeight="1" x14ac:dyDescent="0.3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3109</v>
      </c>
    </row>
    <row r="59" spans="1:105" ht="12" customHeight="1" x14ac:dyDescent="0.3">
      <c r="A59" s="64" t="s">
        <v>33</v>
      </c>
      <c r="B59" s="231">
        <v>0.23270536017206001</v>
      </c>
      <c r="C59" s="231">
        <v>0.22892182330181129</v>
      </c>
      <c r="D59" s="231">
        <v>0.1149999386200187</v>
      </c>
      <c r="E59" s="231">
        <v>7.5681993443957915E-2</v>
      </c>
      <c r="F59" s="231">
        <v>7.3402137651047375E-2</v>
      </c>
      <c r="G59" s="231">
        <v>8.0357343441861337E-2</v>
      </c>
      <c r="H59" s="231">
        <v>0.1214183954070454</v>
      </c>
      <c r="I59" s="231">
        <v>6.6839234992926572E-2</v>
      </c>
      <c r="J59" s="231">
        <v>6.5821990667308844E-2</v>
      </c>
      <c r="K59" s="231">
        <v>6.663224160617981E-2</v>
      </c>
      <c r="L59" s="231">
        <v>7.4188504305110786E-2</v>
      </c>
      <c r="M59" s="231">
        <v>6.0564678243457147E-2</v>
      </c>
      <c r="N59" s="231">
        <v>6.0602773095526502E-2</v>
      </c>
      <c r="O59" s="231">
        <v>6.0584758440115273E-2</v>
      </c>
      <c r="P59" s="231">
        <v>5.3582010262662683E-2</v>
      </c>
      <c r="Q59" s="231">
        <v>6.6608850792710811E-2</v>
      </c>
      <c r="R59" s="231">
        <v>3.2998068981301788E-2</v>
      </c>
      <c r="S59" s="231">
        <v>4.8010578069925293E-2</v>
      </c>
      <c r="T59" s="231">
        <v>3.4568422225767878E-2</v>
      </c>
      <c r="U59" s="231">
        <v>2.2620371701738039E-2</v>
      </c>
      <c r="V59" s="231">
        <v>5.1439113521429297E-2</v>
      </c>
      <c r="W59" s="231">
        <v>6.3771752023035547E-2</v>
      </c>
      <c r="DA59" s="73" t="s">
        <v>3110</v>
      </c>
    </row>
    <row r="60" spans="1:105" ht="12" customHeight="1" x14ac:dyDescent="0.3">
      <c r="A60" s="64" t="s">
        <v>160</v>
      </c>
      <c r="B60" s="231">
        <v>1.143279862843144</v>
      </c>
      <c r="C60" s="231">
        <v>2.9497485259407101</v>
      </c>
      <c r="D60" s="231">
        <v>0.98088700982421206</v>
      </c>
      <c r="E60" s="231">
        <v>0.63655718732484257</v>
      </c>
      <c r="F60" s="231">
        <v>0.84992993440394071</v>
      </c>
      <c r="G60" s="231">
        <v>0.9600620935695966</v>
      </c>
      <c r="H60" s="231">
        <v>0.84460367284890414</v>
      </c>
      <c r="I60" s="231">
        <v>0.80411305492495788</v>
      </c>
      <c r="J60" s="231">
        <v>0.17048607544330929</v>
      </c>
      <c r="K60" s="231">
        <v>0.2958734232431961</v>
      </c>
      <c r="L60" s="231">
        <v>0.78151549327723646</v>
      </c>
      <c r="M60" s="231">
        <v>0.32080609289808609</v>
      </c>
      <c r="N60" s="231">
        <v>0.67912898949719536</v>
      </c>
      <c r="O60" s="231">
        <v>0.74125542742207251</v>
      </c>
      <c r="P60" s="231">
        <v>0.65149981743589813</v>
      </c>
      <c r="Q60" s="231">
        <v>0.3004598922684818</v>
      </c>
      <c r="R60" s="231">
        <v>0.35265891308559599</v>
      </c>
      <c r="S60" s="231">
        <v>0.3632942761539722</v>
      </c>
      <c r="T60" s="231">
        <v>0.33814454841173841</v>
      </c>
      <c r="U60" s="231">
        <v>0.33707153540730089</v>
      </c>
      <c r="V60" s="231">
        <v>0.1003312702788853</v>
      </c>
      <c r="W60" s="231">
        <v>9.6664901198586978E-2</v>
      </c>
      <c r="DA60" s="73" t="s">
        <v>3111</v>
      </c>
    </row>
    <row r="61" spans="1:105" ht="12" customHeight="1" x14ac:dyDescent="0.3">
      <c r="A61" s="64" t="s">
        <v>70</v>
      </c>
      <c r="B61" s="231">
        <v>0.58238015587376291</v>
      </c>
      <c r="C61" s="231">
        <v>1.3567666485798551</v>
      </c>
      <c r="D61" s="231">
        <v>5.9999713628413928E-2</v>
      </c>
      <c r="E61" s="231">
        <v>0.50820261166330483</v>
      </c>
      <c r="F61" s="231">
        <v>7.5432556211530596E-2</v>
      </c>
      <c r="G61" s="231">
        <v>0.47748664371438448</v>
      </c>
      <c r="H61" s="231">
        <v>0.69214345139359457</v>
      </c>
      <c r="I61" s="231">
        <v>0.22085958050042609</v>
      </c>
      <c r="J61" s="231">
        <v>0.8184807786112609</v>
      </c>
      <c r="K61" s="231">
        <v>0.82855605607695737</v>
      </c>
      <c r="L61" s="231">
        <v>0.42225734542878751</v>
      </c>
      <c r="M61" s="231">
        <v>0</v>
      </c>
      <c r="N61" s="231">
        <v>0.1698047543685802</v>
      </c>
      <c r="O61" s="231">
        <v>1.170708262657601E-2</v>
      </c>
      <c r="P61" s="231">
        <v>5.8240859700303786E-3</v>
      </c>
      <c r="Q61" s="231">
        <v>1.1584011976362279E-2</v>
      </c>
      <c r="R61" s="231">
        <v>5.738727237102538E-3</v>
      </c>
      <c r="S61" s="231">
        <v>5.2185410945570984E-3</v>
      </c>
      <c r="T61" s="231">
        <v>0</v>
      </c>
      <c r="U61" s="231">
        <v>0</v>
      </c>
      <c r="V61" s="231">
        <v>5.7047796628457005E-4</v>
      </c>
      <c r="W61" s="231">
        <v>5.7324530536092991E-4</v>
      </c>
      <c r="DA61" s="73" t="s">
        <v>3112</v>
      </c>
    </row>
    <row r="62" spans="1:105" ht="12" customHeight="1" x14ac:dyDescent="0.3">
      <c r="A62" s="64" t="s">
        <v>34</v>
      </c>
      <c r="B62" s="231">
        <v>0.91597855001349116</v>
      </c>
      <c r="C62" s="231">
        <v>0.48789475269740812</v>
      </c>
      <c r="D62" s="231">
        <v>0.67646159634428937</v>
      </c>
      <c r="E62" s="231">
        <v>0.48457131266716058</v>
      </c>
      <c r="F62" s="231">
        <v>4.7626669992243242E-2</v>
      </c>
      <c r="G62" s="231">
        <v>3.5719504077858788E-2</v>
      </c>
      <c r="H62" s="231">
        <v>0</v>
      </c>
      <c r="I62" s="231">
        <v>0</v>
      </c>
      <c r="J62" s="231">
        <v>7.0885766039085432E-2</v>
      </c>
      <c r="K62" s="231">
        <v>1.1906169081735141E-2</v>
      </c>
      <c r="L62" s="231">
        <v>1.190616908173114E-2</v>
      </c>
      <c r="M62" s="231">
        <v>1.1906169081720109E-2</v>
      </c>
      <c r="N62" s="231">
        <v>1.1906169081734501E-2</v>
      </c>
      <c r="O62" s="231">
        <v>1.1906169081736039E-2</v>
      </c>
      <c r="P62" s="231">
        <v>2.3813334996064681E-2</v>
      </c>
      <c r="Q62" s="231">
        <v>3.5719504078079632E-2</v>
      </c>
      <c r="R62" s="231">
        <v>6.2302040155167757E-2</v>
      </c>
      <c r="S62" s="231">
        <v>3.6577776982938397E-2</v>
      </c>
      <c r="T62" s="231">
        <v>4.2863803626407113E-2</v>
      </c>
      <c r="U62" s="231">
        <v>3.9292152268300747E-2</v>
      </c>
      <c r="V62" s="231">
        <v>4.4874415066613271E-2</v>
      </c>
      <c r="W62" s="231">
        <v>3.638439145060323E-2</v>
      </c>
      <c r="DA62" s="73" t="s">
        <v>3113</v>
      </c>
    </row>
    <row r="63" spans="1:105" ht="12" customHeight="1" x14ac:dyDescent="0.3">
      <c r="A63" s="64" t="s">
        <v>162</v>
      </c>
      <c r="B63" s="231">
        <v>4.7346815460045262</v>
      </c>
      <c r="C63" s="231">
        <v>5.1950031340946206</v>
      </c>
      <c r="D63" s="231">
        <v>5.7609894606412224</v>
      </c>
      <c r="E63" s="231">
        <v>0.59146666654223889</v>
      </c>
      <c r="F63" s="231">
        <v>1.3901750422201979</v>
      </c>
      <c r="G63" s="231">
        <v>1.020369140012652</v>
      </c>
      <c r="H63" s="231">
        <v>1.327894826820762</v>
      </c>
      <c r="I63" s="231">
        <v>0.62903483600873111</v>
      </c>
      <c r="J63" s="231">
        <v>0.59921235887198177</v>
      </c>
      <c r="K63" s="231">
        <v>0.62669240708390006</v>
      </c>
      <c r="L63" s="231">
        <v>0.80559916678457766</v>
      </c>
      <c r="M63" s="231">
        <v>0.9273581976976526</v>
      </c>
      <c r="N63" s="231">
        <v>0.94342292363902369</v>
      </c>
      <c r="O63" s="231">
        <v>1.0590165104806071</v>
      </c>
      <c r="P63" s="231">
        <v>0.56271223683406346</v>
      </c>
      <c r="Q63" s="231">
        <v>0.49686648253265608</v>
      </c>
      <c r="R63" s="231">
        <v>0.52674131806633673</v>
      </c>
      <c r="S63" s="231">
        <v>0.53632305446962414</v>
      </c>
      <c r="T63" s="231">
        <v>0.54805167639294861</v>
      </c>
      <c r="U63" s="231">
        <v>0.52894899732629952</v>
      </c>
      <c r="V63" s="231">
        <v>0.4926927287740932</v>
      </c>
      <c r="W63" s="231">
        <v>0.52159684117062233</v>
      </c>
      <c r="DA63" s="73" t="s">
        <v>3114</v>
      </c>
    </row>
    <row r="64" spans="1:105" ht="12" customHeight="1" x14ac:dyDescent="0.3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3115</v>
      </c>
    </row>
    <row r="65" spans="1:105" ht="12" customHeight="1" x14ac:dyDescent="0.3">
      <c r="A65" s="64" t="s">
        <v>73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5.3719311102971923E-3</v>
      </c>
      <c r="N65" s="231">
        <v>7.918838511830114E-3</v>
      </c>
      <c r="O65" s="231">
        <v>8.3903403517223921E-3</v>
      </c>
      <c r="P65" s="231">
        <v>8.5558145703555268E-3</v>
      </c>
      <c r="Q65" s="231">
        <v>2.7711947461016761E-4</v>
      </c>
      <c r="R65" s="231">
        <v>2.7711947461018621E-4</v>
      </c>
      <c r="S65" s="231">
        <v>2.7711947460775261E-4</v>
      </c>
      <c r="T65" s="231">
        <v>2.7711947460793432E-4</v>
      </c>
      <c r="U65" s="231">
        <v>2.7711947460708859E-4</v>
      </c>
      <c r="V65" s="231">
        <v>2.7711947461000238E-4</v>
      </c>
      <c r="W65" s="231">
        <v>2.7711947461007378E-4</v>
      </c>
      <c r="DA65" s="73" t="s">
        <v>3116</v>
      </c>
    </row>
    <row r="66" spans="1:105" ht="12" customHeight="1" x14ac:dyDescent="0.3">
      <c r="A66" s="64" t="s">
        <v>79</v>
      </c>
      <c r="B66" s="231">
        <v>3.1541449518500468</v>
      </c>
      <c r="C66" s="231">
        <v>3.1092874829386692</v>
      </c>
      <c r="D66" s="231">
        <v>3.056676649733896</v>
      </c>
      <c r="E66" s="231">
        <v>3.5254651111713762</v>
      </c>
      <c r="F66" s="231">
        <v>4.0870138341537389E-2</v>
      </c>
      <c r="G66" s="231">
        <v>3.4889142486675927E-2</v>
      </c>
      <c r="H66" s="231">
        <v>1.6337090177546341E-2</v>
      </c>
      <c r="I66" s="231">
        <v>5.8009678796261559E-2</v>
      </c>
      <c r="J66" s="231">
        <v>6.0308374869776422E-2</v>
      </c>
      <c r="K66" s="231">
        <v>6.147167856357677E-2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2.9074617683273189E-2</v>
      </c>
      <c r="W66" s="231">
        <v>3.1926555873422462E-2</v>
      </c>
      <c r="DA66" s="73" t="s">
        <v>3117</v>
      </c>
    </row>
    <row r="67" spans="1:105" ht="12" customHeight="1" x14ac:dyDescent="0.3">
      <c r="A67" s="60" t="s">
        <v>3118</v>
      </c>
      <c r="B67" s="264">
        <v>6.7459291203382437</v>
      </c>
      <c r="C67" s="264">
        <v>6.6060821466863713</v>
      </c>
      <c r="D67" s="264">
        <v>6.4857520941920219</v>
      </c>
      <c r="E67" s="264">
        <v>6.7909533182571673</v>
      </c>
      <c r="F67" s="264">
        <v>7.7943496202691112</v>
      </c>
      <c r="G67" s="264">
        <v>7.6158519368736544</v>
      </c>
      <c r="H67" s="264">
        <v>8.6274041791718687</v>
      </c>
      <c r="I67" s="264">
        <v>8.5005161593979377</v>
      </c>
      <c r="J67" s="264">
        <v>9.8198871711792641</v>
      </c>
      <c r="K67" s="264">
        <v>7.8113318438438792</v>
      </c>
      <c r="L67" s="264">
        <v>8.3198867931534863</v>
      </c>
      <c r="M67" s="264">
        <v>9.1289381622061185</v>
      </c>
      <c r="N67" s="264">
        <v>8.5845388588262832</v>
      </c>
      <c r="O67" s="264">
        <v>8.6430096006657635</v>
      </c>
      <c r="P67" s="264">
        <v>7.5868990065899879</v>
      </c>
      <c r="Q67" s="264">
        <v>7.596019542936375</v>
      </c>
      <c r="R67" s="264">
        <v>7.6873625714282188</v>
      </c>
      <c r="S67" s="264">
        <v>7.2528036385735932</v>
      </c>
      <c r="T67" s="264">
        <v>7.0193460159742376</v>
      </c>
      <c r="U67" s="264">
        <v>6.9686241229188264</v>
      </c>
      <c r="V67" s="264">
        <v>6.2666208573463731</v>
      </c>
      <c r="W67" s="264">
        <v>6.1824337235371312</v>
      </c>
      <c r="DA67" s="72" t="s">
        <v>3119</v>
      </c>
    </row>
    <row r="68" spans="1:105" ht="12" customHeight="1" x14ac:dyDescent="0.3">
      <c r="A68" s="57" t="s">
        <v>3120</v>
      </c>
      <c r="B68" s="263">
        <v>49.485532688619138</v>
      </c>
      <c r="C68" s="263">
        <v>49.959871585292532</v>
      </c>
      <c r="D68" s="263">
        <v>56.024486867455302</v>
      </c>
      <c r="E68" s="263">
        <v>33.868734686296818</v>
      </c>
      <c r="F68" s="263">
        <v>38.179853042599653</v>
      </c>
      <c r="G68" s="263">
        <v>28.690020205728189</v>
      </c>
      <c r="H68" s="263">
        <v>23.039500700161739</v>
      </c>
      <c r="I68" s="263">
        <v>21.443867444565178</v>
      </c>
      <c r="J68" s="263">
        <v>19.910954107994751</v>
      </c>
      <c r="K68" s="263">
        <v>24.943292546421489</v>
      </c>
      <c r="L68" s="263">
        <v>30.466287229646781</v>
      </c>
      <c r="M68" s="263">
        <v>29.912172007125282</v>
      </c>
      <c r="N68" s="263">
        <v>30.32053737207989</v>
      </c>
      <c r="O68" s="263">
        <v>34.270619917419573</v>
      </c>
      <c r="P68" s="263">
        <v>28.009214977647702</v>
      </c>
      <c r="Q68" s="263">
        <v>38.242862747637488</v>
      </c>
      <c r="R68" s="263">
        <v>38.589814335513438</v>
      </c>
      <c r="S68" s="263">
        <v>44.213351226529753</v>
      </c>
      <c r="T68" s="263">
        <v>44.476135262463863</v>
      </c>
      <c r="U68" s="263">
        <v>43.167666121553147</v>
      </c>
      <c r="V68" s="263">
        <v>41.535086760195092</v>
      </c>
      <c r="W68" s="263">
        <v>41.097792775992019</v>
      </c>
      <c r="DA68" s="70" t="s">
        <v>3121</v>
      </c>
    </row>
    <row r="69" spans="1:105" ht="12" customHeight="1" x14ac:dyDescent="0.3">
      <c r="A69" s="41" t="s">
        <v>3122</v>
      </c>
      <c r="B69" s="352">
        <v>167.5605061730316</v>
      </c>
      <c r="C69" s="352">
        <v>166.73927320368381</v>
      </c>
      <c r="D69" s="352">
        <v>163.08219528107361</v>
      </c>
      <c r="E69" s="352">
        <v>168.57626150552099</v>
      </c>
      <c r="F69" s="352">
        <v>221.67051232454219</v>
      </c>
      <c r="G69" s="352">
        <v>218.23618111770369</v>
      </c>
      <c r="H69" s="352">
        <v>263.00718859409591</v>
      </c>
      <c r="I69" s="352">
        <v>251.4624350984914</v>
      </c>
      <c r="J69" s="352">
        <v>288.33878186825302</v>
      </c>
      <c r="K69" s="352">
        <v>228.01947802968249</v>
      </c>
      <c r="L69" s="352">
        <v>273.11315824879352</v>
      </c>
      <c r="M69" s="352">
        <v>248.18080448039501</v>
      </c>
      <c r="N69" s="352">
        <v>234.8292150965456</v>
      </c>
      <c r="O69" s="352">
        <v>242.75769972013671</v>
      </c>
      <c r="P69" s="352">
        <v>216.14561084439839</v>
      </c>
      <c r="Q69" s="352">
        <v>217.8758140693019</v>
      </c>
      <c r="R69" s="352">
        <v>220.8685146877379</v>
      </c>
      <c r="S69" s="352">
        <v>213.35294541220341</v>
      </c>
      <c r="T69" s="352">
        <v>214.31705710152551</v>
      </c>
      <c r="U69" s="352">
        <v>212.26994446476209</v>
      </c>
      <c r="V69" s="352">
        <v>196.36977642334219</v>
      </c>
      <c r="W69" s="352">
        <v>199.04394420957999</v>
      </c>
      <c r="DA69" s="97" t="s">
        <v>3123</v>
      </c>
    </row>
    <row r="70" spans="1:105" ht="12" customHeight="1" x14ac:dyDescent="0.3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3">
      <c r="A71" s="32" t="s">
        <v>100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3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3">
      <c r="A73" s="35" t="s">
        <v>29</v>
      </c>
      <c r="B73" s="234">
        <f t="shared" ref="B73:W73" si="3">SUM(B$74:B$78,B$79,B$81:B$82,B$84:B$86,B$88:B$90,B$91:B$92)</f>
        <v>1</v>
      </c>
      <c r="C73" s="234">
        <f t="shared" si="3"/>
        <v>1.0000000000000002</v>
      </c>
      <c r="D73" s="234">
        <f t="shared" si="3"/>
        <v>0.99999999999999978</v>
      </c>
      <c r="E73" s="234">
        <f t="shared" si="3"/>
        <v>0.99999999999999978</v>
      </c>
      <c r="F73" s="234">
        <f t="shared" si="3"/>
        <v>1</v>
      </c>
      <c r="G73" s="234">
        <f t="shared" si="3"/>
        <v>0.99999999999999989</v>
      </c>
      <c r="H73" s="234">
        <f t="shared" si="3"/>
        <v>1.0000000000000002</v>
      </c>
      <c r="I73" s="234">
        <f t="shared" si="3"/>
        <v>0.99999999999999978</v>
      </c>
      <c r="J73" s="234">
        <f t="shared" si="3"/>
        <v>1</v>
      </c>
      <c r="K73" s="234">
        <f t="shared" si="3"/>
        <v>1</v>
      </c>
      <c r="L73" s="234">
        <f t="shared" si="3"/>
        <v>1.0000000000000002</v>
      </c>
      <c r="M73" s="234">
        <f t="shared" si="3"/>
        <v>1</v>
      </c>
      <c r="N73" s="234">
        <f t="shared" si="3"/>
        <v>0.99999999999999967</v>
      </c>
      <c r="O73" s="234">
        <f t="shared" si="3"/>
        <v>1</v>
      </c>
      <c r="P73" s="234">
        <f t="shared" si="3"/>
        <v>0.99999999999999989</v>
      </c>
      <c r="Q73" s="234">
        <f t="shared" si="3"/>
        <v>1.0000000000000002</v>
      </c>
      <c r="R73" s="234">
        <f t="shared" si="3"/>
        <v>1</v>
      </c>
      <c r="S73" s="234">
        <f t="shared" si="3"/>
        <v>0.99999999999999978</v>
      </c>
      <c r="T73" s="234">
        <f t="shared" si="3"/>
        <v>1.0000000000000002</v>
      </c>
      <c r="U73" s="234">
        <f t="shared" si="3"/>
        <v>1</v>
      </c>
      <c r="V73" s="234">
        <f t="shared" si="3"/>
        <v>1</v>
      </c>
      <c r="W73" s="234">
        <f t="shared" si="3"/>
        <v>0.99999999999999978</v>
      </c>
      <c r="DA73" s="95"/>
    </row>
    <row r="74" spans="1:105" ht="12" customHeight="1" x14ac:dyDescent="0.3">
      <c r="A74" s="55" t="s">
        <v>92</v>
      </c>
      <c r="B74" s="301">
        <f t="shared" ref="B74:W74" si="4">IF(B$6=0,0,B$6/B$5)</f>
        <v>5.33303307033003E-3</v>
      </c>
      <c r="C74" s="301">
        <f t="shared" si="4"/>
        <v>4.4882201932920727E-3</v>
      </c>
      <c r="D74" s="301">
        <f t="shared" si="4"/>
        <v>5.3539137799195309E-3</v>
      </c>
      <c r="E74" s="301">
        <f t="shared" si="4"/>
        <v>9.628442047216754E-3</v>
      </c>
      <c r="F74" s="301">
        <f t="shared" si="4"/>
        <v>2.0040850774892049E-2</v>
      </c>
      <c r="G74" s="301">
        <f t="shared" si="4"/>
        <v>1.9417428436979713E-2</v>
      </c>
      <c r="H74" s="301">
        <f t="shared" si="4"/>
        <v>2.1071124118813393E-2</v>
      </c>
      <c r="I74" s="301">
        <f t="shared" si="4"/>
        <v>2.6359453724843097E-2</v>
      </c>
      <c r="J74" s="301">
        <f t="shared" si="4"/>
        <v>2.9175013031163405E-2</v>
      </c>
      <c r="K74" s="301">
        <f t="shared" si="4"/>
        <v>2.4915641943657758E-2</v>
      </c>
      <c r="L74" s="301">
        <f t="shared" si="4"/>
        <v>2.8094654223858328E-2</v>
      </c>
      <c r="M74" s="301">
        <f t="shared" si="4"/>
        <v>2.6145708566898736E-2</v>
      </c>
      <c r="N74" s="301">
        <f t="shared" si="4"/>
        <v>2.2892870522195012E-2</v>
      </c>
      <c r="O74" s="301">
        <f t="shared" si="4"/>
        <v>2.4064215296876509E-2</v>
      </c>
      <c r="P74" s="301">
        <f t="shared" si="4"/>
        <v>2.7200889112662944E-2</v>
      </c>
      <c r="Q74" s="301">
        <f t="shared" si="4"/>
        <v>2.9671442661612424E-2</v>
      </c>
      <c r="R74" s="301">
        <f t="shared" si="4"/>
        <v>2.9330582686114295E-2</v>
      </c>
      <c r="S74" s="301">
        <f t="shared" si="4"/>
        <v>2.8042427113626336E-2</v>
      </c>
      <c r="T74" s="301">
        <f t="shared" si="4"/>
        <v>2.9380440021709982E-2</v>
      </c>
      <c r="U74" s="301">
        <f t="shared" si="4"/>
        <v>2.9914754036329094E-2</v>
      </c>
      <c r="V74" s="301">
        <f t="shared" si="4"/>
        <v>3.1728537996027491E-2</v>
      </c>
      <c r="W74" s="301">
        <f t="shared" si="4"/>
        <v>3.2005645598827584E-2</v>
      </c>
      <c r="DA74" s="67"/>
    </row>
    <row r="75" spans="1:105" ht="12" customHeight="1" x14ac:dyDescent="0.3">
      <c r="A75" s="202" t="s">
        <v>93</v>
      </c>
      <c r="B75" s="235">
        <f t="shared" ref="B75:W75" si="5">IF(B$7=0,0,B$7/B$5)</f>
        <v>2.8412035731512626E-3</v>
      </c>
      <c r="C75" s="235">
        <f t="shared" si="5"/>
        <v>2.3723312196196806E-3</v>
      </c>
      <c r="D75" s="235">
        <f t="shared" si="5"/>
        <v>2.835095440724922E-3</v>
      </c>
      <c r="E75" s="235">
        <f t="shared" si="5"/>
        <v>5.1311841560126459E-3</v>
      </c>
      <c r="F75" s="235">
        <f t="shared" si="5"/>
        <v>1.0094798330183554E-2</v>
      </c>
      <c r="G75" s="235">
        <f t="shared" si="5"/>
        <v>9.755997319466676E-3</v>
      </c>
      <c r="H75" s="235">
        <f t="shared" si="5"/>
        <v>1.038760279218536E-2</v>
      </c>
      <c r="I75" s="235">
        <f t="shared" si="5"/>
        <v>1.311020719862232E-2</v>
      </c>
      <c r="J75" s="235">
        <f t="shared" si="5"/>
        <v>1.4543939739498109E-2</v>
      </c>
      <c r="K75" s="235">
        <f t="shared" si="5"/>
        <v>1.244354620232346E-2</v>
      </c>
      <c r="L75" s="235">
        <f t="shared" si="5"/>
        <v>1.3586665620087342E-2</v>
      </c>
      <c r="M75" s="235">
        <f t="shared" si="5"/>
        <v>1.3386021930287208E-2</v>
      </c>
      <c r="N75" s="235">
        <f t="shared" si="5"/>
        <v>1.1693050007165718E-2</v>
      </c>
      <c r="O75" s="235">
        <f t="shared" si="5"/>
        <v>1.2173715829481435E-2</v>
      </c>
      <c r="P75" s="235">
        <f t="shared" si="5"/>
        <v>1.3693339911000958E-2</v>
      </c>
      <c r="Q75" s="235">
        <f t="shared" si="5"/>
        <v>1.4903248451143268E-2</v>
      </c>
      <c r="R75" s="235">
        <f t="shared" si="5"/>
        <v>1.472381315497188E-2</v>
      </c>
      <c r="S75" s="235">
        <f t="shared" si="5"/>
        <v>1.3971368832579351E-2</v>
      </c>
      <c r="T75" s="235">
        <f t="shared" si="5"/>
        <v>1.4477568655720576E-2</v>
      </c>
      <c r="U75" s="235">
        <f t="shared" si="5"/>
        <v>1.4750652855352141E-2</v>
      </c>
      <c r="V75" s="235">
        <f t="shared" si="5"/>
        <v>1.5523929827222461E-2</v>
      </c>
      <c r="W75" s="235">
        <f t="shared" si="5"/>
        <v>1.5551212005473269E-2</v>
      </c>
      <c r="DA75" s="174"/>
    </row>
    <row r="76" spans="1:105" ht="12" customHeight="1" x14ac:dyDescent="0.3">
      <c r="A76" s="202" t="s">
        <v>94</v>
      </c>
      <c r="B76" s="235">
        <f t="shared" ref="B76:W76" si="6">IF(B$8=0,0,B$8/B$5)</f>
        <v>5.054323600495637E-3</v>
      </c>
      <c r="C76" s="235">
        <f t="shared" si="6"/>
        <v>4.199545895656377E-3</v>
      </c>
      <c r="D76" s="235">
        <f t="shared" si="6"/>
        <v>5.0244925408238382E-3</v>
      </c>
      <c r="E76" s="235">
        <f t="shared" si="6"/>
        <v>9.1297916420434114E-3</v>
      </c>
      <c r="F76" s="235">
        <f t="shared" si="6"/>
        <v>1.7317412258221747E-2</v>
      </c>
      <c r="G76" s="235">
        <f t="shared" si="6"/>
        <v>1.6707366650437365E-2</v>
      </c>
      <c r="H76" s="235">
        <f t="shared" si="6"/>
        <v>1.7556466258148423E-2</v>
      </c>
      <c r="I76" s="235">
        <f t="shared" si="6"/>
        <v>2.229549630181539E-2</v>
      </c>
      <c r="J76" s="235">
        <f t="shared" si="6"/>
        <v>2.4773080930147698E-2</v>
      </c>
      <c r="K76" s="235">
        <f t="shared" si="6"/>
        <v>2.1222395564358554E-2</v>
      </c>
      <c r="L76" s="235">
        <f t="shared" si="6"/>
        <v>2.2650064788380091E-2</v>
      </c>
      <c r="M76" s="235">
        <f t="shared" si="6"/>
        <v>2.3215023136334004E-2</v>
      </c>
      <c r="N76" s="235">
        <f t="shared" si="6"/>
        <v>2.0247349220918632E-2</v>
      </c>
      <c r="O76" s="235">
        <f t="shared" si="6"/>
        <v>2.0944633422039925E-2</v>
      </c>
      <c r="P76" s="235">
        <f t="shared" si="6"/>
        <v>2.3481264928687458E-2</v>
      </c>
      <c r="Q76" s="235">
        <f t="shared" si="6"/>
        <v>2.5516636610424498E-2</v>
      </c>
      <c r="R76" s="235">
        <f t="shared" si="6"/>
        <v>2.5199809372632161E-2</v>
      </c>
      <c r="S76" s="235">
        <f t="shared" si="6"/>
        <v>2.3788432566162875E-2</v>
      </c>
      <c r="T76" s="235">
        <f t="shared" si="6"/>
        <v>2.4461520394482867E-2</v>
      </c>
      <c r="U76" s="235">
        <f t="shared" si="6"/>
        <v>2.4934581739579555E-2</v>
      </c>
      <c r="V76" s="235">
        <f t="shared" si="6"/>
        <v>2.6097758700914568E-2</v>
      </c>
      <c r="W76" s="235">
        <f t="shared" si="6"/>
        <v>2.6013843168043678E-2</v>
      </c>
      <c r="DA76" s="174"/>
    </row>
    <row r="77" spans="1:105" ht="12" customHeight="1" x14ac:dyDescent="0.3">
      <c r="A77" s="202" t="s">
        <v>95</v>
      </c>
      <c r="B77" s="235">
        <f t="shared" ref="B77:W77" si="7">IF(B$9=0,0,B$9/B$5)</f>
        <v>1.8777327259075901E-3</v>
      </c>
      <c r="C77" s="235">
        <f t="shared" si="7"/>
        <v>1.582911614823157E-3</v>
      </c>
      <c r="D77" s="235">
        <f t="shared" si="7"/>
        <v>1.8874990364668421E-3</v>
      </c>
      <c r="E77" s="235">
        <f t="shared" si="7"/>
        <v>3.3899025387256103E-3</v>
      </c>
      <c r="F77" s="235">
        <f t="shared" si="7"/>
        <v>7.1378286349492708E-3</v>
      </c>
      <c r="G77" s="235">
        <f t="shared" si="7"/>
        <v>6.9192593095578799E-3</v>
      </c>
      <c r="H77" s="235">
        <f t="shared" si="7"/>
        <v>7.5364600144942357E-3</v>
      </c>
      <c r="I77" s="235">
        <f t="shared" si="7"/>
        <v>9.4117323197142628E-3</v>
      </c>
      <c r="J77" s="235">
        <f t="shared" si="7"/>
        <v>1.0412360868416858E-2</v>
      </c>
      <c r="K77" s="235">
        <f t="shared" si="7"/>
        <v>8.8890079302730799E-3</v>
      </c>
      <c r="L77" s="235">
        <f t="shared" si="7"/>
        <v>1.0085450643350761E-2</v>
      </c>
      <c r="M77" s="235">
        <f t="shared" si="7"/>
        <v>9.2818771052465693E-3</v>
      </c>
      <c r="N77" s="235">
        <f t="shared" si="7"/>
        <v>8.1309664733533165E-3</v>
      </c>
      <c r="O77" s="235">
        <f t="shared" si="7"/>
        <v>8.5634780471840252E-3</v>
      </c>
      <c r="P77" s="235">
        <f t="shared" si="7"/>
        <v>9.689103881019628E-3</v>
      </c>
      <c r="Q77" s="235">
        <f t="shared" si="7"/>
        <v>1.0573864694874922E-2</v>
      </c>
      <c r="R77" s="235">
        <f t="shared" si="7"/>
        <v>1.0453547107837432E-2</v>
      </c>
      <c r="S77" s="235">
        <f t="shared" si="7"/>
        <v>1.0009265283602187E-2</v>
      </c>
      <c r="T77" s="235">
        <f t="shared" si="7"/>
        <v>1.0509322675761386E-2</v>
      </c>
      <c r="U77" s="235">
        <f t="shared" si="7"/>
        <v>1.06990734554829E-2</v>
      </c>
      <c r="V77" s="235">
        <f t="shared" si="7"/>
        <v>1.1364740871972508E-2</v>
      </c>
      <c r="W77" s="235">
        <f t="shared" si="7"/>
        <v>1.147917021184903E-2</v>
      </c>
      <c r="DA77" s="174"/>
    </row>
    <row r="78" spans="1:105" ht="12" customHeight="1" x14ac:dyDescent="0.3">
      <c r="A78" s="56" t="s">
        <v>96</v>
      </c>
      <c r="B78" s="302">
        <f t="shared" ref="B78:W78" si="8">IF(B$10=0,0,B$10/B$5)</f>
        <v>2.8345588240727422E-2</v>
      </c>
      <c r="C78" s="302">
        <f t="shared" si="8"/>
        <v>2.9751384904905535E-2</v>
      </c>
      <c r="D78" s="302">
        <f t="shared" si="8"/>
        <v>2.8594082339661431E-2</v>
      </c>
      <c r="E78" s="302">
        <f t="shared" si="8"/>
        <v>2.2376651367531596E-2</v>
      </c>
      <c r="F78" s="302">
        <f t="shared" si="8"/>
        <v>2.5466109193060991E-2</v>
      </c>
      <c r="G78" s="302">
        <f t="shared" si="8"/>
        <v>2.6163857193670859E-2</v>
      </c>
      <c r="H78" s="302">
        <f t="shared" si="8"/>
        <v>2.8541264419257362E-2</v>
      </c>
      <c r="I78" s="302">
        <f t="shared" si="8"/>
        <v>2.8136739881514997E-2</v>
      </c>
      <c r="J78" s="302">
        <f t="shared" si="8"/>
        <v>2.8909677300581582E-2</v>
      </c>
      <c r="K78" s="302">
        <f t="shared" si="8"/>
        <v>2.6334450511313778E-2</v>
      </c>
      <c r="L78" s="302">
        <f t="shared" si="8"/>
        <v>3.1129102312004071E-2</v>
      </c>
      <c r="M78" s="302">
        <f t="shared" si="8"/>
        <v>2.4280643778834408E-2</v>
      </c>
      <c r="N78" s="302">
        <f t="shared" si="8"/>
        <v>2.4370377368567481E-2</v>
      </c>
      <c r="O78" s="302">
        <f t="shared" si="8"/>
        <v>2.4868870792920387E-2</v>
      </c>
      <c r="P78" s="302">
        <f t="shared" si="8"/>
        <v>2.5775009240773677E-2</v>
      </c>
      <c r="Q78" s="302">
        <f t="shared" si="8"/>
        <v>2.5474335684089938E-2</v>
      </c>
      <c r="R78" s="302">
        <f t="shared" si="8"/>
        <v>2.544026829873312E-2</v>
      </c>
      <c r="S78" s="302">
        <f t="shared" si="8"/>
        <v>2.4392467794304568E-2</v>
      </c>
      <c r="T78" s="302">
        <f t="shared" si="8"/>
        <v>2.5202862011097119E-2</v>
      </c>
      <c r="U78" s="302">
        <f t="shared" si="8"/>
        <v>2.5763121312263125E-2</v>
      </c>
      <c r="V78" s="302">
        <f t="shared" si="8"/>
        <v>2.6531428170429489E-2</v>
      </c>
      <c r="W78" s="302">
        <f t="shared" si="8"/>
        <v>2.666500199992208E-2</v>
      </c>
      <c r="DA78" s="68"/>
    </row>
    <row r="79" spans="1:105" ht="12" customHeight="1" x14ac:dyDescent="0.3">
      <c r="A79" s="203" t="s">
        <v>3059</v>
      </c>
      <c r="B79" s="303">
        <f t="shared" ref="B79:W79" si="9">IF(B$16=0,0,B$16/B$5)</f>
        <v>0.37771824440207918</v>
      </c>
      <c r="C79" s="303">
        <f t="shared" si="9"/>
        <v>0.38133951022741197</v>
      </c>
      <c r="D79" s="303">
        <f t="shared" si="9"/>
        <v>0.37373466296184749</v>
      </c>
      <c r="E79" s="303">
        <f t="shared" si="9"/>
        <v>0.36624008672097613</v>
      </c>
      <c r="F79" s="303">
        <f t="shared" si="9"/>
        <v>0.23297234476409981</v>
      </c>
      <c r="G79" s="303">
        <f t="shared" si="9"/>
        <v>0.24559655288005372</v>
      </c>
      <c r="H79" s="303">
        <f t="shared" si="9"/>
        <v>0.24455157074448219</v>
      </c>
      <c r="I79" s="303">
        <f t="shared" si="9"/>
        <v>0.19994204447819508</v>
      </c>
      <c r="J79" s="303">
        <f t="shared" si="9"/>
        <v>0.1866774891042739</v>
      </c>
      <c r="K79" s="303">
        <f t="shared" si="9"/>
        <v>0.20702604834396982</v>
      </c>
      <c r="L79" s="303">
        <f t="shared" si="9"/>
        <v>0.20159798255907341</v>
      </c>
      <c r="M79" s="303">
        <f t="shared" si="9"/>
        <v>0.17706600764570321</v>
      </c>
      <c r="N79" s="303">
        <f t="shared" si="9"/>
        <v>0.20843595298125681</v>
      </c>
      <c r="O79" s="303">
        <f t="shared" si="9"/>
        <v>0.19895996752293493</v>
      </c>
      <c r="P79" s="303">
        <f t="shared" si="9"/>
        <v>0.17807874157240028</v>
      </c>
      <c r="Q79" s="303">
        <f t="shared" si="9"/>
        <v>0.14613194081946315</v>
      </c>
      <c r="R79" s="303">
        <f t="shared" si="9"/>
        <v>0.15066224795081995</v>
      </c>
      <c r="S79" s="303">
        <f t="shared" si="9"/>
        <v>0.15450160979050917</v>
      </c>
      <c r="T79" s="303">
        <f t="shared" si="9"/>
        <v>0.15072441053462027</v>
      </c>
      <c r="U79" s="303">
        <f t="shared" si="9"/>
        <v>0.14822537445399644</v>
      </c>
      <c r="V79" s="303">
        <f t="shared" si="9"/>
        <v>0.13583566344823028</v>
      </c>
      <c r="W79" s="303">
        <f t="shared" si="9"/>
        <v>0.13815991159246829</v>
      </c>
      <c r="DA79" s="175"/>
    </row>
    <row r="80" spans="1:105" ht="12" customHeight="1" x14ac:dyDescent="0.3">
      <c r="A80" s="203" t="s">
        <v>3071</v>
      </c>
      <c r="B80" s="303">
        <f t="shared" ref="B80:W80" si="10">IF(B$27=0,0,B$27/B$5)</f>
        <v>0.33986414938820664</v>
      </c>
      <c r="C80" s="303">
        <f t="shared" si="10"/>
        <v>0.35128927352862799</v>
      </c>
      <c r="D80" s="303">
        <f t="shared" si="10"/>
        <v>0.34248327434276266</v>
      </c>
      <c r="E80" s="303">
        <f t="shared" si="10"/>
        <v>0.29041473308572874</v>
      </c>
      <c r="F80" s="303">
        <f t="shared" si="10"/>
        <v>0.30402118000404305</v>
      </c>
      <c r="G80" s="303">
        <f t="shared" si="10"/>
        <v>0.30811414021184619</v>
      </c>
      <c r="H80" s="303">
        <f t="shared" si="10"/>
        <v>0.30796720461155264</v>
      </c>
      <c r="I80" s="303">
        <f t="shared" si="10"/>
        <v>0.27784222449643398</v>
      </c>
      <c r="J80" s="303">
        <f t="shared" si="10"/>
        <v>0.25151401391510397</v>
      </c>
      <c r="K80" s="303">
        <f t="shared" si="10"/>
        <v>0.28101853783760222</v>
      </c>
      <c r="L80" s="303">
        <f t="shared" si="10"/>
        <v>0.2696846764259368</v>
      </c>
      <c r="M80" s="303">
        <f t="shared" si="10"/>
        <v>0.2711703786024372</v>
      </c>
      <c r="N80" s="303">
        <f t="shared" si="10"/>
        <v>0.28473569494363049</v>
      </c>
      <c r="O80" s="303">
        <f t="shared" si="10"/>
        <v>0.28457719879354104</v>
      </c>
      <c r="P80" s="303">
        <f t="shared" si="10"/>
        <v>0.26806793302658616</v>
      </c>
      <c r="Q80" s="303">
        <f t="shared" si="10"/>
        <v>0.25831707265367826</v>
      </c>
      <c r="R80" s="303">
        <f t="shared" si="10"/>
        <v>0.25909907252440662</v>
      </c>
      <c r="S80" s="303">
        <f t="shared" si="10"/>
        <v>0.27855356901084311</v>
      </c>
      <c r="T80" s="303">
        <f t="shared" si="10"/>
        <v>0.27514316855089715</v>
      </c>
      <c r="U80" s="303">
        <f t="shared" si="10"/>
        <v>0.26868598705190627</v>
      </c>
      <c r="V80" s="303">
        <f t="shared" si="10"/>
        <v>0.26398504036056253</v>
      </c>
      <c r="W80" s="303">
        <f t="shared" si="10"/>
        <v>0.26876856762179246</v>
      </c>
      <c r="DA80" s="175"/>
    </row>
    <row r="81" spans="1:105" ht="12" customHeight="1" x14ac:dyDescent="0.3">
      <c r="A81" s="62" t="s">
        <v>3072</v>
      </c>
      <c r="B81" s="304">
        <f t="shared" ref="B81:W81" si="11">IF(B$28=0,0,B$28/B$5)</f>
        <v>0.33512791045446905</v>
      </c>
      <c r="C81" s="304">
        <f t="shared" si="11"/>
        <v>0.34744988542491295</v>
      </c>
      <c r="D81" s="304">
        <f t="shared" si="11"/>
        <v>0.33786289303576611</v>
      </c>
      <c r="E81" s="304">
        <f t="shared" si="11"/>
        <v>0.2818514632705052</v>
      </c>
      <c r="F81" s="304">
        <f t="shared" si="11"/>
        <v>0.29076283051449031</v>
      </c>
      <c r="G81" s="304">
        <f t="shared" si="11"/>
        <v>0.29546146442560439</v>
      </c>
      <c r="H81" s="304">
        <f t="shared" si="11"/>
        <v>0.29579112504164318</v>
      </c>
      <c r="I81" s="304">
        <f t="shared" si="11"/>
        <v>0.26170885258820886</v>
      </c>
      <c r="J81" s="304">
        <f t="shared" si="11"/>
        <v>0.2333970409808859</v>
      </c>
      <c r="K81" s="304">
        <f t="shared" si="11"/>
        <v>0.26536767995899352</v>
      </c>
      <c r="L81" s="304">
        <f t="shared" si="11"/>
        <v>0.25550422488758345</v>
      </c>
      <c r="M81" s="304">
        <f t="shared" si="11"/>
        <v>0.25218751932294597</v>
      </c>
      <c r="N81" s="304">
        <f t="shared" si="11"/>
        <v>0.26832972217455986</v>
      </c>
      <c r="O81" s="304">
        <f t="shared" si="11"/>
        <v>0.26824918875285397</v>
      </c>
      <c r="P81" s="304">
        <f t="shared" si="11"/>
        <v>0.25013552082130835</v>
      </c>
      <c r="Q81" s="304">
        <f t="shared" si="11"/>
        <v>0.2390195885009381</v>
      </c>
      <c r="R81" s="304">
        <f t="shared" si="11"/>
        <v>0.24008745944163848</v>
      </c>
      <c r="S81" s="304">
        <f t="shared" si="11"/>
        <v>0.2612020590596838</v>
      </c>
      <c r="T81" s="304">
        <f t="shared" si="11"/>
        <v>0.2582149855412712</v>
      </c>
      <c r="U81" s="304">
        <f t="shared" si="11"/>
        <v>0.2513735568911481</v>
      </c>
      <c r="V81" s="304">
        <f t="shared" si="11"/>
        <v>0.24656727843998125</v>
      </c>
      <c r="W81" s="304">
        <f t="shared" si="11"/>
        <v>0.25204334613865592</v>
      </c>
      <c r="DA81" s="72"/>
    </row>
    <row r="82" spans="1:105" ht="12" customHeight="1" x14ac:dyDescent="0.3">
      <c r="A82" s="62" t="s">
        <v>3079</v>
      </c>
      <c r="B82" s="304">
        <f t="shared" ref="B82:W82" si="12">IF(B$34=0,0,B$34/B$5)</f>
        <v>4.7362389337376057E-3</v>
      </c>
      <c r="C82" s="304">
        <f t="shared" si="12"/>
        <v>3.8393881037150244E-3</v>
      </c>
      <c r="D82" s="304">
        <f t="shared" si="12"/>
        <v>4.620381306996559E-3</v>
      </c>
      <c r="E82" s="304">
        <f t="shared" si="12"/>
        <v>8.5632698152235502E-3</v>
      </c>
      <c r="F82" s="304">
        <f t="shared" si="12"/>
        <v>1.3258349489552687E-2</v>
      </c>
      <c r="G82" s="304">
        <f t="shared" si="12"/>
        <v>1.2652675786241812E-2</v>
      </c>
      <c r="H82" s="304">
        <f t="shared" si="12"/>
        <v>1.2176079569909492E-2</v>
      </c>
      <c r="I82" s="304">
        <f t="shared" si="12"/>
        <v>1.6133371908225114E-2</v>
      </c>
      <c r="J82" s="304">
        <f t="shared" si="12"/>
        <v>1.8116972934218097E-2</v>
      </c>
      <c r="K82" s="304">
        <f t="shared" si="12"/>
        <v>1.5650857878608693E-2</v>
      </c>
      <c r="L82" s="304">
        <f t="shared" si="12"/>
        <v>1.4180451538353331E-2</v>
      </c>
      <c r="M82" s="304">
        <f t="shared" si="12"/>
        <v>1.8982859279491199E-2</v>
      </c>
      <c r="N82" s="304">
        <f t="shared" si="12"/>
        <v>1.6405972769070677E-2</v>
      </c>
      <c r="O82" s="304">
        <f t="shared" si="12"/>
        <v>1.6328010040687076E-2</v>
      </c>
      <c r="P82" s="304">
        <f t="shared" si="12"/>
        <v>1.7932412205277838E-2</v>
      </c>
      <c r="Q82" s="304">
        <f t="shared" si="12"/>
        <v>1.929748415274013E-2</v>
      </c>
      <c r="R82" s="304">
        <f t="shared" si="12"/>
        <v>1.9011613082768143E-2</v>
      </c>
      <c r="S82" s="304">
        <f t="shared" si="12"/>
        <v>1.735150995115925E-2</v>
      </c>
      <c r="T82" s="304">
        <f t="shared" si="12"/>
        <v>1.6928183009625956E-2</v>
      </c>
      <c r="U82" s="304">
        <f t="shared" si="12"/>
        <v>1.7312430160758171E-2</v>
      </c>
      <c r="V82" s="304">
        <f t="shared" si="12"/>
        <v>1.7417761920581257E-2</v>
      </c>
      <c r="W82" s="304">
        <f t="shared" si="12"/>
        <v>1.6725221483136536E-2</v>
      </c>
      <c r="DA82" s="72"/>
    </row>
    <row r="83" spans="1:105" ht="12" customHeight="1" x14ac:dyDescent="0.3">
      <c r="A83" s="203" t="s">
        <v>3081</v>
      </c>
      <c r="B83" s="303">
        <f t="shared" ref="B83:W83" si="13">IF(B$35=0,0,B$35/B$5)</f>
        <v>0.11258293077953652</v>
      </c>
      <c r="C83" s="303">
        <f t="shared" si="13"/>
        <v>0.11584037290225684</v>
      </c>
      <c r="D83" s="303">
        <f t="shared" si="13"/>
        <v>0.11138112042788606</v>
      </c>
      <c r="E83" s="303">
        <f t="shared" si="13"/>
        <v>0.1006624742366511</v>
      </c>
      <c r="F83" s="303">
        <f t="shared" si="13"/>
        <v>6.7074168057271302E-2</v>
      </c>
      <c r="G83" s="303">
        <f t="shared" si="13"/>
        <v>7.2063578104722054E-2</v>
      </c>
      <c r="H83" s="303">
        <f t="shared" si="13"/>
        <v>7.1789295385407487E-2</v>
      </c>
      <c r="I83" s="303">
        <f t="shared" si="13"/>
        <v>5.6927320339830466E-2</v>
      </c>
      <c r="J83" s="303">
        <f t="shared" si="13"/>
        <v>5.3763719979886916E-2</v>
      </c>
      <c r="K83" s="303">
        <f t="shared" si="13"/>
        <v>5.9428682628091263E-2</v>
      </c>
      <c r="L83" s="303">
        <f t="shared" si="13"/>
        <v>5.8457260100939053E-2</v>
      </c>
      <c r="M83" s="303">
        <f t="shared" si="13"/>
        <v>4.9039733307457825E-2</v>
      </c>
      <c r="N83" s="303">
        <f t="shared" si="13"/>
        <v>6.0056111477414513E-2</v>
      </c>
      <c r="O83" s="303">
        <f t="shared" si="13"/>
        <v>5.6165830335790763E-2</v>
      </c>
      <c r="P83" s="303">
        <f t="shared" si="13"/>
        <v>4.9108342658352407E-2</v>
      </c>
      <c r="Q83" s="303">
        <f t="shared" si="13"/>
        <v>3.716847102011929E-2</v>
      </c>
      <c r="R83" s="303">
        <f t="shared" si="13"/>
        <v>3.8707434721772654E-2</v>
      </c>
      <c r="S83" s="303">
        <f t="shared" si="13"/>
        <v>3.8393441739721298E-2</v>
      </c>
      <c r="T83" s="303">
        <f t="shared" si="13"/>
        <v>3.7038011815923699E-2</v>
      </c>
      <c r="U83" s="303">
        <f t="shared" si="13"/>
        <v>3.680347023773782E-2</v>
      </c>
      <c r="V83" s="303">
        <f t="shared" si="13"/>
        <v>3.1951441955561932E-2</v>
      </c>
      <c r="W83" s="303">
        <f t="shared" si="13"/>
        <v>3.2419688847302827E-2</v>
      </c>
      <c r="DA83" s="175"/>
    </row>
    <row r="84" spans="1:105" ht="12" customHeight="1" x14ac:dyDescent="0.3">
      <c r="A84" s="62" t="s">
        <v>3082</v>
      </c>
      <c r="B84" s="304">
        <f t="shared" ref="B84:W84" si="14">IF(B$36=0,0,B$36/B$5)</f>
        <v>4.391369695546915E-2</v>
      </c>
      <c r="C84" s="304">
        <f t="shared" si="14"/>
        <v>4.6360345193759853E-2</v>
      </c>
      <c r="D84" s="304">
        <f t="shared" si="14"/>
        <v>4.3681593857106252E-2</v>
      </c>
      <c r="E84" s="304">
        <f t="shared" si="14"/>
        <v>3.4464364476198363E-2</v>
      </c>
      <c r="F84" s="304">
        <f t="shared" si="14"/>
        <v>2.7522373631394172E-2</v>
      </c>
      <c r="G84" s="304">
        <f t="shared" si="14"/>
        <v>2.9681383630100831E-2</v>
      </c>
      <c r="H84" s="304">
        <f t="shared" si="14"/>
        <v>2.9674805394088379E-2</v>
      </c>
      <c r="I84" s="304">
        <f t="shared" si="14"/>
        <v>2.3163356130130163E-2</v>
      </c>
      <c r="J84" s="304">
        <f t="shared" si="14"/>
        <v>2.161899941392877E-2</v>
      </c>
      <c r="K84" s="304">
        <f t="shared" si="14"/>
        <v>2.4203025574469388E-2</v>
      </c>
      <c r="L84" s="304">
        <f t="shared" si="14"/>
        <v>2.3976508392499613E-2</v>
      </c>
      <c r="M84" s="304">
        <f t="shared" si="14"/>
        <v>1.9787483804207952E-2</v>
      </c>
      <c r="N84" s="304">
        <f t="shared" si="14"/>
        <v>2.453639608360516E-2</v>
      </c>
      <c r="O84" s="304">
        <f t="shared" si="14"/>
        <v>2.2901327668742508E-2</v>
      </c>
      <c r="P84" s="304">
        <f t="shared" si="14"/>
        <v>1.9824325782293609E-2</v>
      </c>
      <c r="Q84" s="304">
        <f t="shared" si="14"/>
        <v>1.4723574806272951E-2</v>
      </c>
      <c r="R84" s="304">
        <f t="shared" si="14"/>
        <v>1.5323314576308611E-2</v>
      </c>
      <c r="S84" s="304">
        <f t="shared" si="14"/>
        <v>1.532716352052948E-2</v>
      </c>
      <c r="T84" s="304">
        <f t="shared" si="14"/>
        <v>1.4759765371462535E-2</v>
      </c>
      <c r="U84" s="304">
        <f t="shared" si="14"/>
        <v>1.4649745443126796E-2</v>
      </c>
      <c r="V84" s="304">
        <f t="shared" si="14"/>
        <v>1.2496064304433521E-2</v>
      </c>
      <c r="W84" s="304">
        <f t="shared" si="14"/>
        <v>1.2744256850786799E-2</v>
      </c>
      <c r="DA84" s="72"/>
    </row>
    <row r="85" spans="1:105" ht="12" customHeight="1" x14ac:dyDescent="0.3">
      <c r="A85" s="62" t="s">
        <v>3089</v>
      </c>
      <c r="B85" s="304">
        <f t="shared" ref="B85:W85" si="15">IF(B$42=0,0,B$42/B$5)</f>
        <v>6.817869479164454E-2</v>
      </c>
      <c r="C85" s="304">
        <f t="shared" si="15"/>
        <v>6.9082376797755071E-2</v>
      </c>
      <c r="D85" s="304">
        <f t="shared" si="15"/>
        <v>6.7220987078269442E-2</v>
      </c>
      <c r="E85" s="304">
        <f t="shared" si="15"/>
        <v>6.5311199672447431E-2</v>
      </c>
      <c r="F85" s="304">
        <f t="shared" si="15"/>
        <v>3.817860822874488E-2</v>
      </c>
      <c r="G85" s="304">
        <f t="shared" si="15"/>
        <v>4.1071738768189044E-2</v>
      </c>
      <c r="H85" s="304">
        <f t="shared" si="15"/>
        <v>4.0853396035864201E-2</v>
      </c>
      <c r="I85" s="304">
        <f t="shared" si="15"/>
        <v>3.2093007833491276E-2</v>
      </c>
      <c r="J85" s="304">
        <f t="shared" si="15"/>
        <v>3.0268319797771268E-2</v>
      </c>
      <c r="K85" s="304">
        <f t="shared" si="15"/>
        <v>3.360467534476598E-2</v>
      </c>
      <c r="L85" s="304">
        <f t="shared" si="15"/>
        <v>3.3012062084824274E-2</v>
      </c>
      <c r="M85" s="304">
        <f t="shared" si="15"/>
        <v>2.7286167649302577E-2</v>
      </c>
      <c r="N85" s="304">
        <f t="shared" si="15"/>
        <v>3.3820525357012743E-2</v>
      </c>
      <c r="O85" s="304">
        <f t="shared" si="15"/>
        <v>3.1573387341405669E-2</v>
      </c>
      <c r="P85" s="304">
        <f t="shared" si="15"/>
        <v>2.7426731326226448E-2</v>
      </c>
      <c r="Q85" s="304">
        <f t="shared" si="15"/>
        <v>2.0446228212312539E-2</v>
      </c>
      <c r="R85" s="304">
        <f t="shared" si="15"/>
        <v>2.1415060219034485E-2</v>
      </c>
      <c r="S85" s="304">
        <f t="shared" si="15"/>
        <v>2.1269157545678895E-2</v>
      </c>
      <c r="T85" s="304">
        <f t="shared" si="15"/>
        <v>2.0524970347035622E-2</v>
      </c>
      <c r="U85" s="304">
        <f t="shared" si="15"/>
        <v>2.0360651670818214E-2</v>
      </c>
      <c r="V85" s="304">
        <f t="shared" si="15"/>
        <v>1.7651395166496785E-2</v>
      </c>
      <c r="W85" s="304">
        <f t="shared" si="15"/>
        <v>1.7943176914334027E-2</v>
      </c>
      <c r="DA85" s="72"/>
    </row>
    <row r="86" spans="1:105" ht="12" customHeight="1" x14ac:dyDescent="0.3">
      <c r="A86" s="62" t="s">
        <v>3101</v>
      </c>
      <c r="B86" s="304">
        <f t="shared" ref="B86:W86" si="16">IF(B$53=0,0,B$53/B$5)</f>
        <v>4.905390324228241E-4</v>
      </c>
      <c r="C86" s="304">
        <f t="shared" si="16"/>
        <v>3.9765091074191319E-4</v>
      </c>
      <c r="D86" s="304">
        <f t="shared" si="16"/>
        <v>4.7853949251035823E-4</v>
      </c>
      <c r="E86" s="304">
        <f t="shared" si="16"/>
        <v>8.8691008800529639E-4</v>
      </c>
      <c r="F86" s="304">
        <f t="shared" si="16"/>
        <v>1.373186197132243E-3</v>
      </c>
      <c r="G86" s="304">
        <f t="shared" si="16"/>
        <v>1.3104557064321874E-3</v>
      </c>
      <c r="H86" s="304">
        <f t="shared" si="16"/>
        <v>1.2610939554549129E-3</v>
      </c>
      <c r="I86" s="304">
        <f t="shared" si="16"/>
        <v>1.6709563762090306E-3</v>
      </c>
      <c r="J86" s="304">
        <f t="shared" si="16"/>
        <v>1.8764007681868755E-3</v>
      </c>
      <c r="K86" s="304">
        <f t="shared" si="16"/>
        <v>1.6209817088558998E-3</v>
      </c>
      <c r="L86" s="304">
        <f t="shared" si="16"/>
        <v>1.468689623615166E-3</v>
      </c>
      <c r="M86" s="304">
        <f t="shared" si="16"/>
        <v>1.9660818539473041E-3</v>
      </c>
      <c r="N86" s="304">
        <f t="shared" si="16"/>
        <v>1.6991900367966048E-3</v>
      </c>
      <c r="O86" s="304">
        <f t="shared" si="16"/>
        <v>1.6911153256425895E-3</v>
      </c>
      <c r="P86" s="304">
        <f t="shared" si="16"/>
        <v>1.8572855498323485E-3</v>
      </c>
      <c r="Q86" s="304">
        <f t="shared" si="16"/>
        <v>1.9986680015337994E-3</v>
      </c>
      <c r="R86" s="304">
        <f t="shared" si="16"/>
        <v>1.9690599264295589E-3</v>
      </c>
      <c r="S86" s="304">
        <f t="shared" si="16"/>
        <v>1.7971206735129233E-3</v>
      </c>
      <c r="T86" s="304">
        <f t="shared" si="16"/>
        <v>1.7532760974255457E-3</v>
      </c>
      <c r="U86" s="304">
        <f t="shared" si="16"/>
        <v>1.7930731237928111E-3</v>
      </c>
      <c r="V86" s="304">
        <f t="shared" si="16"/>
        <v>1.8039824846316302E-3</v>
      </c>
      <c r="W86" s="304">
        <f t="shared" si="16"/>
        <v>1.7322550821819982E-3</v>
      </c>
      <c r="DA86" s="72"/>
    </row>
    <row r="87" spans="1:105" ht="12" customHeight="1" x14ac:dyDescent="0.3">
      <c r="A87" s="203" t="s">
        <v>3103</v>
      </c>
      <c r="B87" s="303">
        <f t="shared" ref="B87:W87" si="17">IF(B$54=0,0,B$54/B$5)</f>
        <v>2.5155271914842424E-2</v>
      </c>
      <c r="C87" s="303">
        <f t="shared" si="17"/>
        <v>2.5474081031726381E-2</v>
      </c>
      <c r="D87" s="303">
        <f t="shared" si="17"/>
        <v>2.5017975787058808E-2</v>
      </c>
      <c r="E87" s="303">
        <f t="shared" si="17"/>
        <v>2.3448213360042457E-2</v>
      </c>
      <c r="F87" s="303">
        <f t="shared" si="17"/>
        <v>2.2253826856405035E-2</v>
      </c>
      <c r="G87" s="303">
        <f t="shared" si="17"/>
        <v>2.2749603572783824E-2</v>
      </c>
      <c r="H87" s="303">
        <f t="shared" si="17"/>
        <v>2.2423466876834226E-2</v>
      </c>
      <c r="I87" s="303">
        <f t="shared" si="17"/>
        <v>2.1903577901493172E-2</v>
      </c>
      <c r="J87" s="303">
        <f t="shared" si="17"/>
        <v>2.2452617484446026E-2</v>
      </c>
      <c r="K87" s="303">
        <f t="shared" si="17"/>
        <v>2.2036058240301425E-2</v>
      </c>
      <c r="L87" s="303">
        <f t="shared" si="17"/>
        <v>2.0998008620885807E-2</v>
      </c>
      <c r="M87" s="303">
        <f t="shared" si="17"/>
        <v>2.2277467889583565E-2</v>
      </c>
      <c r="N87" s="303">
        <f t="shared" si="17"/>
        <v>2.2824417744341036E-2</v>
      </c>
      <c r="O87" s="303">
        <f t="shared" si="17"/>
        <v>2.2027999210325836E-2</v>
      </c>
      <c r="P87" s="303">
        <f t="shared" si="17"/>
        <v>2.1556109809646024E-2</v>
      </c>
      <c r="Q87" s="303">
        <f t="shared" si="17"/>
        <v>2.0017092774851149E-2</v>
      </c>
      <c r="R87" s="303">
        <f t="shared" si="17"/>
        <v>2.0133479460919694E-2</v>
      </c>
      <c r="S87" s="303">
        <f t="shared" si="17"/>
        <v>1.9015791961714882E-2</v>
      </c>
      <c r="T87" s="303">
        <f t="shared" si="17"/>
        <v>1.8470182409683348E-2</v>
      </c>
      <c r="U87" s="303">
        <f t="shared" si="17"/>
        <v>1.8671376677214753E-2</v>
      </c>
      <c r="V87" s="303">
        <f t="shared" si="17"/>
        <v>1.7726004398211953E-2</v>
      </c>
      <c r="W87" s="303">
        <f t="shared" si="17"/>
        <v>1.7383135449712494E-2</v>
      </c>
      <c r="DA87" s="175"/>
    </row>
    <row r="88" spans="1:105" ht="12" customHeight="1" x14ac:dyDescent="0.3">
      <c r="A88" s="62" t="s">
        <v>3104</v>
      </c>
      <c r="B88" s="304">
        <f t="shared" ref="B88:W88" si="18">IF(B$55=0,0,B$55/B$5)</f>
        <v>1.6879624468646288E-2</v>
      </c>
      <c r="C88" s="304">
        <f t="shared" si="18"/>
        <v>1.7726210164879748E-2</v>
      </c>
      <c r="D88" s="304">
        <f t="shared" si="18"/>
        <v>1.6891344152091224E-2</v>
      </c>
      <c r="E88" s="304">
        <f t="shared" si="18"/>
        <v>1.2846060281053192E-2</v>
      </c>
      <c r="F88" s="304">
        <f t="shared" si="18"/>
        <v>1.0574122916522762E-2</v>
      </c>
      <c r="G88" s="304">
        <f t="shared" si="18"/>
        <v>1.1254575027966292E-2</v>
      </c>
      <c r="H88" s="304">
        <f t="shared" si="18"/>
        <v>1.1261461429431437E-2</v>
      </c>
      <c r="I88" s="304">
        <f t="shared" si="18"/>
        <v>8.7718884540716469E-3</v>
      </c>
      <c r="J88" s="304">
        <f t="shared" si="18"/>
        <v>8.1405308171831527E-3</v>
      </c>
      <c r="K88" s="304">
        <f t="shared" si="18"/>
        <v>9.1111654986288405E-3</v>
      </c>
      <c r="L88" s="304">
        <f t="shared" si="18"/>
        <v>9.0944711288719754E-3</v>
      </c>
      <c r="M88" s="304">
        <f t="shared" si="18"/>
        <v>7.6145478370461253E-3</v>
      </c>
      <c r="N88" s="304">
        <f t="shared" si="18"/>
        <v>9.3816734689361504E-3</v>
      </c>
      <c r="O88" s="304">
        <f t="shared" si="18"/>
        <v>8.8061081367882908E-3</v>
      </c>
      <c r="P88" s="304">
        <f t="shared" si="18"/>
        <v>7.5804114184660357E-3</v>
      </c>
      <c r="Q88" s="304">
        <f t="shared" si="18"/>
        <v>5.6597755076610119E-3</v>
      </c>
      <c r="R88" s="304">
        <f t="shared" si="18"/>
        <v>5.8931720793156134E-3</v>
      </c>
      <c r="S88" s="304">
        <f t="shared" si="18"/>
        <v>5.8892443783176004E-3</v>
      </c>
      <c r="T88" s="304">
        <f t="shared" si="18"/>
        <v>5.6808338715594641E-3</v>
      </c>
      <c r="U88" s="304">
        <f t="shared" si="18"/>
        <v>5.6391407794726608E-3</v>
      </c>
      <c r="V88" s="304">
        <f t="shared" si="18"/>
        <v>4.8276293275152813E-3</v>
      </c>
      <c r="W88" s="304">
        <f t="shared" si="18"/>
        <v>4.9228528663633302E-3</v>
      </c>
      <c r="DA88" s="72"/>
    </row>
    <row r="89" spans="1:105" ht="12" customHeight="1" x14ac:dyDescent="0.3">
      <c r="A89" s="62" t="s">
        <v>3106</v>
      </c>
      <c r="B89" s="304">
        <f t="shared" ref="B89:W89" si="19">IF(B$56=0,0,B$56/B$5)</f>
        <v>5.1294315830704351E-3</v>
      </c>
      <c r="C89" s="304">
        <f t="shared" si="19"/>
        <v>5.1974201979502225E-3</v>
      </c>
      <c r="D89" s="304">
        <f t="shared" si="19"/>
        <v>5.0573783381770128E-3</v>
      </c>
      <c r="E89" s="304">
        <f t="shared" si="19"/>
        <v>4.9136952731621882E-3</v>
      </c>
      <c r="F89" s="304">
        <f t="shared" si="19"/>
        <v>2.8723717789651323E-3</v>
      </c>
      <c r="G89" s="304">
        <f t="shared" si="19"/>
        <v>3.0900367725283291E-3</v>
      </c>
      <c r="H89" s="304">
        <f t="shared" si="19"/>
        <v>3.0736097331057694E-3</v>
      </c>
      <c r="I89" s="304">
        <f t="shared" si="19"/>
        <v>2.414520965529124E-3</v>
      </c>
      <c r="J89" s="304">
        <f t="shared" si="19"/>
        <v>2.277240360960847E-3</v>
      </c>
      <c r="K89" s="304">
        <f t="shared" si="19"/>
        <v>2.5282514365968134E-3</v>
      </c>
      <c r="L89" s="304">
        <f t="shared" si="19"/>
        <v>2.4836661129648339E-3</v>
      </c>
      <c r="M89" s="304">
        <f t="shared" si="19"/>
        <v>2.0528778168754287E-3</v>
      </c>
      <c r="N89" s="304">
        <f t="shared" si="19"/>
        <v>2.5444909359508021E-3</v>
      </c>
      <c r="O89" s="304">
        <f t="shared" si="19"/>
        <v>2.3754272607954116E-3</v>
      </c>
      <c r="P89" s="304">
        <f t="shared" si="19"/>
        <v>2.0634531405311434E-3</v>
      </c>
      <c r="Q89" s="304">
        <f t="shared" si="19"/>
        <v>1.5382742228699081E-3</v>
      </c>
      <c r="R89" s="304">
        <f t="shared" si="19"/>
        <v>1.6111644051938171E-3</v>
      </c>
      <c r="S89" s="304">
        <f t="shared" si="19"/>
        <v>1.6001874015557787E-3</v>
      </c>
      <c r="T89" s="304">
        <f t="shared" si="19"/>
        <v>1.544198396015219E-3</v>
      </c>
      <c r="U89" s="304">
        <f t="shared" si="19"/>
        <v>1.5318358623813077E-3</v>
      </c>
      <c r="V89" s="304">
        <f t="shared" si="19"/>
        <v>1.3280046520248369E-3</v>
      </c>
      <c r="W89" s="304">
        <f t="shared" si="19"/>
        <v>1.3499568838370422E-3</v>
      </c>
      <c r="DA89" s="72"/>
    </row>
    <row r="90" spans="1:105" ht="12" customHeight="1" x14ac:dyDescent="0.3">
      <c r="A90" s="62" t="s">
        <v>3118</v>
      </c>
      <c r="B90" s="304">
        <f t="shared" ref="B90:W90" si="20">IF(B$67=0,0,B$67/B$5)</f>
        <v>3.1462158631256976E-3</v>
      </c>
      <c r="C90" s="304">
        <f t="shared" si="20"/>
        <v>2.5504506688964093E-3</v>
      </c>
      <c r="D90" s="304">
        <f t="shared" si="20"/>
        <v>3.0692532967905714E-3</v>
      </c>
      <c r="E90" s="304">
        <f t="shared" si="20"/>
        <v>5.6884578058270735E-3</v>
      </c>
      <c r="F90" s="304">
        <f t="shared" si="20"/>
        <v>8.80733216091714E-3</v>
      </c>
      <c r="G90" s="304">
        <f t="shared" si="20"/>
        <v>8.4049917722892019E-3</v>
      </c>
      <c r="H90" s="304">
        <f t="shared" si="20"/>
        <v>8.0883957142970208E-3</v>
      </c>
      <c r="I90" s="304">
        <f t="shared" si="20"/>
        <v>1.0717168481892402E-2</v>
      </c>
      <c r="J90" s="304">
        <f t="shared" si="20"/>
        <v>1.2034846306302025E-2</v>
      </c>
      <c r="K90" s="304">
        <f t="shared" si="20"/>
        <v>1.0396641305075777E-2</v>
      </c>
      <c r="L90" s="304">
        <f t="shared" si="20"/>
        <v>9.4198713790489969E-3</v>
      </c>
      <c r="M90" s="304">
        <f t="shared" si="20"/>
        <v>1.2610042235662011E-2</v>
      </c>
      <c r="N90" s="304">
        <f t="shared" si="20"/>
        <v>1.0898253339454088E-2</v>
      </c>
      <c r="O90" s="304">
        <f t="shared" si="20"/>
        <v>1.0846463812742131E-2</v>
      </c>
      <c r="P90" s="304">
        <f t="shared" si="20"/>
        <v>1.1912245250648846E-2</v>
      </c>
      <c r="Q90" s="304">
        <f t="shared" si="20"/>
        <v>1.281904304432023E-2</v>
      </c>
      <c r="R90" s="304">
        <f t="shared" si="20"/>
        <v>1.2629142976410265E-2</v>
      </c>
      <c r="S90" s="304">
        <f t="shared" si="20"/>
        <v>1.1526360181841503E-2</v>
      </c>
      <c r="T90" s="304">
        <f t="shared" si="20"/>
        <v>1.1245150142108667E-2</v>
      </c>
      <c r="U90" s="304">
        <f t="shared" si="20"/>
        <v>1.1500400035360785E-2</v>
      </c>
      <c r="V90" s="304">
        <f t="shared" si="20"/>
        <v>1.1570370418671835E-2</v>
      </c>
      <c r="W90" s="304">
        <f t="shared" si="20"/>
        <v>1.1110325699512121E-2</v>
      </c>
      <c r="DA90" s="72"/>
    </row>
    <row r="91" spans="1:105" ht="12" customHeight="1" x14ac:dyDescent="0.3">
      <c r="A91" s="203" t="s">
        <v>3124</v>
      </c>
      <c r="B91" s="303">
        <f t="shared" ref="B91:W91" si="21">IF(B$68=0,0,B$68/B$5)</f>
        <v>2.3079425407949189E-2</v>
      </c>
      <c r="C91" s="303">
        <f t="shared" si="21"/>
        <v>1.92883141737198E-2</v>
      </c>
      <c r="D91" s="303">
        <f t="shared" si="21"/>
        <v>2.6512475118023879E-2</v>
      </c>
      <c r="E91" s="303">
        <f t="shared" si="21"/>
        <v>2.8370224204279447E-2</v>
      </c>
      <c r="F91" s="303">
        <f t="shared" si="21"/>
        <v>4.3141848131463219E-2</v>
      </c>
      <c r="G91" s="303">
        <f t="shared" si="21"/>
        <v>3.16628245631237E-2</v>
      </c>
      <c r="H91" s="303">
        <f t="shared" si="21"/>
        <v>2.1600077480155699E-2</v>
      </c>
      <c r="I91" s="303">
        <f t="shared" si="21"/>
        <v>2.7035715949165338E-2</v>
      </c>
      <c r="J91" s="303">
        <f t="shared" si="21"/>
        <v>2.4402039282572868E-2</v>
      </c>
      <c r="K91" s="303">
        <f t="shared" si="21"/>
        <v>3.3198751603043204E-2</v>
      </c>
      <c r="L91" s="303">
        <f t="shared" si="21"/>
        <v>3.449428029917441E-2</v>
      </c>
      <c r="M91" s="303">
        <f t="shared" si="21"/>
        <v>4.1318469428549977E-2</v>
      </c>
      <c r="N91" s="303">
        <f t="shared" si="21"/>
        <v>3.8492562396588832E-2</v>
      </c>
      <c r="O91" s="303">
        <f t="shared" si="21"/>
        <v>4.3007592950712242E-2</v>
      </c>
      <c r="P91" s="303">
        <f t="shared" si="21"/>
        <v>4.3977471929186787E-2</v>
      </c>
      <c r="Q91" s="303">
        <f t="shared" si="21"/>
        <v>6.4538657507256222E-2</v>
      </c>
      <c r="R91" s="303">
        <f t="shared" si="21"/>
        <v>6.3397072552255171E-2</v>
      </c>
      <c r="S91" s="303">
        <f t="shared" si="21"/>
        <v>7.0265105258450422E-2</v>
      </c>
      <c r="T91" s="303">
        <f t="shared" si="21"/>
        <v>7.125176870166354E-2</v>
      </c>
      <c r="U91" s="303">
        <f t="shared" si="21"/>
        <v>7.1240092769247379E-2</v>
      </c>
      <c r="V91" s="303">
        <f t="shared" si="21"/>
        <v>7.6688274291199343E-2</v>
      </c>
      <c r="W91" s="303">
        <f t="shared" si="21"/>
        <v>7.3856006176656483E-2</v>
      </c>
      <c r="DA91" s="175"/>
    </row>
    <row r="92" spans="1:105" ht="12" customHeight="1" x14ac:dyDescent="0.3">
      <c r="A92" s="41" t="s">
        <v>3122</v>
      </c>
      <c r="B92" s="237">
        <f t="shared" ref="B92:W92" si="22">IF(B$69=0,0,B$69/B$5)</f>
        <v>7.8148096896774141E-2</v>
      </c>
      <c r="C92" s="237">
        <f t="shared" si="22"/>
        <v>6.4374054307960463E-2</v>
      </c>
      <c r="D92" s="237">
        <f t="shared" si="22"/>
        <v>7.7175408224824382E-2</v>
      </c>
      <c r="E92" s="237">
        <f t="shared" si="22"/>
        <v>0.14120829664079171</v>
      </c>
      <c r="F92" s="237">
        <f t="shared" si="22"/>
        <v>0.25047963299540993</v>
      </c>
      <c r="G92" s="237">
        <f t="shared" si="22"/>
        <v>0.24084939175735787</v>
      </c>
      <c r="H92" s="237">
        <f t="shared" si="22"/>
        <v>0.24657546729866905</v>
      </c>
      <c r="I92" s="237">
        <f t="shared" si="22"/>
        <v>0.31703548740837179</v>
      </c>
      <c r="J92" s="237">
        <f t="shared" si="22"/>
        <v>0.35337604836390873</v>
      </c>
      <c r="K92" s="237">
        <f t="shared" si="22"/>
        <v>0.30348687919506545</v>
      </c>
      <c r="L92" s="237">
        <f t="shared" si="22"/>
        <v>0.30922185440631006</v>
      </c>
      <c r="M92" s="237">
        <f t="shared" si="22"/>
        <v>0.34281866860866744</v>
      </c>
      <c r="N92" s="237">
        <f t="shared" si="22"/>
        <v>0.29812064686456785</v>
      </c>
      <c r="O92" s="237">
        <f t="shared" si="22"/>
        <v>0.30464649779819297</v>
      </c>
      <c r="P92" s="237">
        <f t="shared" si="22"/>
        <v>0.33937179392968353</v>
      </c>
      <c r="Q92" s="237">
        <f t="shared" si="22"/>
        <v>0.36768723712248702</v>
      </c>
      <c r="R92" s="237">
        <f t="shared" si="22"/>
        <v>0.36285267216953704</v>
      </c>
      <c r="S92" s="237">
        <f t="shared" si="22"/>
        <v>0.33906652064848569</v>
      </c>
      <c r="T92" s="237">
        <f t="shared" si="22"/>
        <v>0.34334074422844013</v>
      </c>
      <c r="U92" s="237">
        <f t="shared" si="22"/>
        <v>0.35031151541089051</v>
      </c>
      <c r="V92" s="237">
        <f t="shared" si="22"/>
        <v>0.36256717997966742</v>
      </c>
      <c r="W92" s="237">
        <f t="shared" si="22"/>
        <v>0.35769781732795175</v>
      </c>
      <c r="DA92" s="97"/>
    </row>
    <row r="93" spans="1:105" ht="12" customHeight="1" x14ac:dyDescent="0.3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3">
      <c r="A94" s="32" t="s">
        <v>54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3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3">
      <c r="A96" s="35" t="s">
        <v>29</v>
      </c>
      <c r="B96" s="322">
        <f t="shared" ref="B96:W96" si="23">SUM(B$97:B$107)</f>
        <v>71.336913240811057</v>
      </c>
      <c r="C96" s="322">
        <f t="shared" si="23"/>
        <v>76.417134775803461</v>
      </c>
      <c r="D96" s="322">
        <f t="shared" si="23"/>
        <v>69.031721994417978</v>
      </c>
      <c r="E96" s="322">
        <f t="shared" si="23"/>
        <v>46.327259455686146</v>
      </c>
      <c r="F96" s="322">
        <f t="shared" si="23"/>
        <v>33.992144304900243</v>
      </c>
      <c r="G96" s="322">
        <f t="shared" si="23"/>
        <v>39.649384703006014</v>
      </c>
      <c r="H96" s="322">
        <f t="shared" si="23"/>
        <v>37.194268271642287</v>
      </c>
      <c r="I96" s="322">
        <f t="shared" si="23"/>
        <v>32.696188219078678</v>
      </c>
      <c r="J96" s="322">
        <f t="shared" si="23"/>
        <v>32.849636481780166</v>
      </c>
      <c r="K96" s="322">
        <f t="shared" si="23"/>
        <v>31.039735010813146</v>
      </c>
      <c r="L96" s="322">
        <f t="shared" si="23"/>
        <v>33.872181583100343</v>
      </c>
      <c r="M96" s="322">
        <f t="shared" si="23"/>
        <v>28.541658632475141</v>
      </c>
      <c r="N96" s="322">
        <f t="shared" si="23"/>
        <v>31.744923661813353</v>
      </c>
      <c r="O96" s="322">
        <f t="shared" si="23"/>
        <v>30.3614619774551</v>
      </c>
      <c r="P96" s="322">
        <f t="shared" si="23"/>
        <v>29.423928442714804</v>
      </c>
      <c r="Q96" s="322">
        <f t="shared" si="23"/>
        <v>26.26193035774013</v>
      </c>
      <c r="R96" s="322">
        <f t="shared" si="23"/>
        <v>26.548647227033477</v>
      </c>
      <c r="S96" s="322">
        <f t="shared" si="23"/>
        <v>25.56704621259</v>
      </c>
      <c r="T96" s="322">
        <f t="shared" si="23"/>
        <v>25.375315841316635</v>
      </c>
      <c r="U96" s="322">
        <f t="shared" si="23"/>
        <v>25.501812019032155</v>
      </c>
      <c r="V96" s="322">
        <f t="shared" si="23"/>
        <v>24.205121317436518</v>
      </c>
      <c r="W96" s="322">
        <f t="shared" si="23"/>
        <v>25.79415871932769</v>
      </c>
      <c r="DA96" s="95"/>
    </row>
    <row r="97" spans="1:105" ht="12" customHeight="1" x14ac:dyDescent="0.3">
      <c r="A97" s="55" t="s">
        <v>92</v>
      </c>
      <c r="B97" s="332">
        <f>IF(B$6=0,0,B$6/OIS!B$5*1000)</f>
        <v>0.38044211744850959</v>
      </c>
      <c r="C97" s="332">
        <f>IF(C$6=0,0,C$6/OIS!C$5*1000)</f>
        <v>0.34297692741428287</v>
      </c>
      <c r="D97" s="332">
        <f>IF(D$6=0,0,D$6/OIS!D$5*1000)</f>
        <v>0.36958988763748862</v>
      </c>
      <c r="E97" s="332">
        <f>IF(E$6=0,0,E$6/OIS!E$5*1000)</f>
        <v>0.44605933287544869</v>
      </c>
      <c r="F97" s="332">
        <f>IF(F$6=0,0,F$6/OIS!F$5*1000)</f>
        <v>0.68123149153310247</v>
      </c>
      <c r="G97" s="332">
        <f>IF(G$6=0,0,G$6/OIS!G$5*1000)</f>
        <v>0.76988909004089756</v>
      </c>
      <c r="H97" s="332">
        <f>IF(H$6=0,0,H$6/OIS!H$5*1000)</f>
        <v>0.78372504326021752</v>
      </c>
      <c r="I97" s="332">
        <f>IF(I$6=0,0,I$6/OIS!I$5*1000)</f>
        <v>0.86185366033956456</v>
      </c>
      <c r="J97" s="332">
        <f>IF(J$6=0,0,J$6/OIS!J$5*1000)</f>
        <v>0.95838857242491682</v>
      </c>
      <c r="K97" s="332">
        <f>IF(K$6=0,0,K$6/OIS!K$5*1000)</f>
        <v>0.77337492355543824</v>
      </c>
      <c r="L97" s="332">
        <f>IF(L$6=0,0,L$6/OIS!L$5*1000)</f>
        <v>0.95162722938494604</v>
      </c>
      <c r="M97" s="332">
        <f>IF(M$6=0,0,M$6/OIS!M$5*1000)</f>
        <v>0.74624188862060448</v>
      </c>
      <c r="N97" s="332">
        <f>IF(N$6=0,0,N$6/OIS!N$5*1000)</f>
        <v>0.72673242712685793</v>
      </c>
      <c r="O97" s="332">
        <f>IF(O$6=0,0,O$6/OIS!O$5*1000)</f>
        <v>0.73062475775340952</v>
      </c>
      <c r="P97" s="332">
        <f>IF(P$6=0,0,P$6/OIS!P$5*1000)</f>
        <v>0.80035701482921473</v>
      </c>
      <c r="Q97" s="332">
        <f>IF(Q$6=0,0,Q$6/OIS!Q$5*1000)</f>
        <v>0.7792293607929448</v>
      </c>
      <c r="R97" s="332">
        <f>IF(R$6=0,0,R$6/OIS!R$5*1000)</f>
        <v>0.77868729269698445</v>
      </c>
      <c r="S97" s="332">
        <f>IF(S$6=0,0,S$6/OIS!S$5*1000)</f>
        <v>0.71696202992727165</v>
      </c>
      <c r="T97" s="332">
        <f>IF(T$6=0,0,T$6/OIS!T$5*1000)</f>
        <v>0.74553794510775051</v>
      </c>
      <c r="U97" s="332">
        <f>IF(U$6=0,0,U$6/OIS!U$5*1000)</f>
        <v>0.76288043403004813</v>
      </c>
      <c r="V97" s="332">
        <f>IF(V$6=0,0,V$6/OIS!V$5*1000)</f>
        <v>0.7679931114187396</v>
      </c>
      <c r="W97" s="332">
        <f>IF(W$6=0,0,W$6/OIS!W$5*1000)</f>
        <v>0.82555870249071039</v>
      </c>
      <c r="DA97" s="67"/>
    </row>
    <row r="98" spans="1:105" ht="12" customHeight="1" x14ac:dyDescent="0.3">
      <c r="A98" s="202" t="s">
        <v>93</v>
      </c>
      <c r="B98" s="333">
        <f>IF(B$7=0,0,B$7/OIS!B$5*1000)</f>
        <v>0.202682692797374</v>
      </c>
      <c r="C98" s="333">
        <f>IF(C$7=0,0,C$7/OIS!C$5*1000)</f>
        <v>0.1812867545425233</v>
      </c>
      <c r="D98" s="333">
        <f>IF(D$7=0,0,D$7/OIS!D$5*1000)</f>
        <v>0.19571152029176478</v>
      </c>
      <c r="E98" s="333">
        <f>IF(E$7=0,0,E$7/OIS!E$5*1000)</f>
        <v>0.23771369971050391</v>
      </c>
      <c r="F98" s="333">
        <f>IF(F$7=0,0,F$7/OIS!F$5*1000)</f>
        <v>0.34314384156846539</v>
      </c>
      <c r="G98" s="333">
        <f>IF(G$7=0,0,G$7/OIS!G$5*1000)</f>
        <v>0.38681929088102979</v>
      </c>
      <c r="H98" s="333">
        <f>IF(H$7=0,0,H$7/OIS!H$5*1000)</f>
        <v>0.38635928495180272</v>
      </c>
      <c r="I98" s="333">
        <f>IF(I$7=0,0,I$7/OIS!I$5*1000)</f>
        <v>0.42865380215727567</v>
      </c>
      <c r="J98" s="333">
        <f>IF(J$7=0,0,J$7/OIS!J$5*1000)</f>
        <v>0.47776313345542931</v>
      </c>
      <c r="K98" s="333">
        <f>IF(K$7=0,0,K$7/OIS!K$5*1000)</f>
        <v>0.38624437671493039</v>
      </c>
      <c r="L98" s="333">
        <f>IF(L$7=0,0,L$7/OIS!L$5*1000)</f>
        <v>0.460210004992465</v>
      </c>
      <c r="M98" s="333">
        <f>IF(M$7=0,0,M$7/OIS!M$5*1000)</f>
        <v>0.38205926838108334</v>
      </c>
      <c r="N98" s="333">
        <f>IF(N$7=0,0,N$7/OIS!N$5*1000)</f>
        <v>0.37119497985124178</v>
      </c>
      <c r="O98" s="333">
        <f>IF(O$7=0,0,O$7/OIS!O$5*1000)</f>
        <v>0.36961181028114382</v>
      </c>
      <c r="P98" s="333">
        <f>IF(P$7=0,0,P$7/OIS!P$5*1000)</f>
        <v>0.40291185368306287</v>
      </c>
      <c r="Q98" s="333">
        <f>IF(Q$7=0,0,Q$7/OIS!Q$5*1000)</f>
        <v>0.39138807292802291</v>
      </c>
      <c r="R98" s="333">
        <f>IF(R$7=0,0,R$7/OIS!R$5*1000)</f>
        <v>0.39089732128810323</v>
      </c>
      <c r="S98" s="333">
        <f>IF(S$7=0,0,S$7/OIS!S$5*1000)</f>
        <v>0.35720663259569596</v>
      </c>
      <c r="T98" s="333">
        <f>IF(T$7=0,0,T$7/OIS!T$5*1000)</f>
        <v>0.36737287725325546</v>
      </c>
      <c r="U98" s="333">
        <f>IF(U$7=0,0,U$7/OIS!U$5*1000)</f>
        <v>0.37616837627519023</v>
      </c>
      <c r="V98" s="333">
        <f>IF(V$7=0,0,V$7/OIS!V$5*1000)</f>
        <v>0.37575860479129103</v>
      </c>
      <c r="W98" s="333">
        <f>IF(W$7=0,0,W$7/OIS!W$5*1000)</f>
        <v>0.4011304307470917</v>
      </c>
      <c r="DA98" s="174"/>
    </row>
    <row r="99" spans="1:105" ht="12" customHeight="1" x14ac:dyDescent="0.3">
      <c r="A99" s="202" t="s">
        <v>94</v>
      </c>
      <c r="B99" s="333">
        <f>IF(B$8=0,0,B$8/OIS!B$5*1000)</f>
        <v>0.36055984417954101</v>
      </c>
      <c r="C99" s="333">
        <f>IF(C$8=0,0,C$8/OIS!C$5*1000)</f>
        <v>0.32091726470554555</v>
      </c>
      <c r="D99" s="333">
        <f>IF(D$8=0,0,D$8/OIS!D$5*1000)</f>
        <v>0.34684937224117801</v>
      </c>
      <c r="E99" s="333">
        <f>IF(E$8=0,0,E$8/OIS!E$5*1000)</f>
        <v>0.42295822617730022</v>
      </c>
      <c r="F99" s="333">
        <f>IF(F$8=0,0,F$8/OIS!F$5*1000)</f>
        <v>0.58865597646892198</v>
      </c>
      <c r="G99" s="333">
        <f>IF(G$8=0,0,G$8/OIS!G$5*1000)</f>
        <v>0.66243680769736424</v>
      </c>
      <c r="H99" s="333">
        <f>IF(H$8=0,0,H$8/OIS!H$5*1000)</f>
        <v>0.6529999159076082</v>
      </c>
      <c r="I99" s="333">
        <f>IF(I$8=0,0,I$8/OIS!I$5*1000)</f>
        <v>0.72897774352192857</v>
      </c>
      <c r="J99" s="333">
        <f>IF(J$8=0,0,J$8/OIS!J$5*1000)</f>
        <v>0.81378670308907219</v>
      </c>
      <c r="K99" s="333">
        <f>IF(K$8=0,0,K$8/OIS!K$5*1000)</f>
        <v>0.65873753461234574</v>
      </c>
      <c r="L99" s="333">
        <f>IF(L$8=0,0,L$8/OIS!L$5*1000)</f>
        <v>0.76720710738099751</v>
      </c>
      <c r="M99" s="333">
        <f>IF(M$8=0,0,M$8/OIS!M$5*1000)</f>
        <v>0.66259526550225745</v>
      </c>
      <c r="N99" s="333">
        <f>IF(N$8=0,0,N$8/OIS!N$5*1000)</f>
        <v>0.64275055537213799</v>
      </c>
      <c r="O99" s="333">
        <f>IF(O$8=0,0,O$8/OIS!O$5*1000)</f>
        <v>0.63590969127500052</v>
      </c>
      <c r="P99" s="333">
        <f>IF(P$8=0,0,P$8/OIS!P$5*1000)</f>
        <v>0.69091105900612859</v>
      </c>
      <c r="Q99" s="333">
        <f>IF(Q$8=0,0,Q$8/OIS!Q$5*1000)</f>
        <v>0.67011613362673028</v>
      </c>
      <c r="R99" s="333">
        <f>IF(R$8=0,0,R$8/OIS!R$5*1000)</f>
        <v>0.66902084922250304</v>
      </c>
      <c r="S99" s="333">
        <f>IF(S$8=0,0,S$8/OIS!S$5*1000)</f>
        <v>0.60819995474416733</v>
      </c>
      <c r="T99" s="333">
        <f>IF(T$8=0,0,T$8/OIS!T$5*1000)</f>
        <v>0.62071880596881102</v>
      </c>
      <c r="U99" s="333">
        <f>IF(U$8=0,0,U$8/OIS!U$5*1000)</f>
        <v>0.63587701629594962</v>
      </c>
      <c r="V99" s="333">
        <f>IF(V$8=0,0,V$8/OIS!V$5*1000)</f>
        <v>0.63169941546882158</v>
      </c>
      <c r="W99" s="333">
        <f>IF(W$8=0,0,W$8/OIS!W$5*1000)</f>
        <v>0.67100519957621674</v>
      </c>
      <c r="DA99" s="174"/>
    </row>
    <row r="100" spans="1:105" ht="12" customHeight="1" x14ac:dyDescent="0.3">
      <c r="A100" s="202" t="s">
        <v>95</v>
      </c>
      <c r="B100" s="333">
        <f>IF(B$9=0,0,B$9/OIS!B$5*1000)</f>
        <v>0.13395165655750141</v>
      </c>
      <c r="C100" s="333">
        <f>IF(C$9=0,0,C$9/OIS!C$5*1000)</f>
        <v>0.12096157020812585</v>
      </c>
      <c r="D100" s="333">
        <f>IF(D$9=0,0,D$9/OIS!D$5*1000)</f>
        <v>0.13029730875011084</v>
      </c>
      <c r="E100" s="333">
        <f>IF(E$9=0,0,E$9/OIS!E$5*1000)</f>
        <v>0.15704489444103059</v>
      </c>
      <c r="F100" s="333">
        <f>IF(F$9=0,0,F$9/OIS!F$5*1000)</f>
        <v>0.24263010098284477</v>
      </c>
      <c r="G100" s="333">
        <f>IF(G$9=0,0,G$9/OIS!G$5*1000)</f>
        <v>0.27434437422451624</v>
      </c>
      <c r="H100" s="333">
        <f>IF(H$9=0,0,H$9/OIS!H$5*1000)</f>
        <v>0.28031311559760369</v>
      </c>
      <c r="I100" s="333">
        <f>IF(I$9=0,0,I$9/OIS!I$5*1000)</f>
        <v>0.30772777139296353</v>
      </c>
      <c r="J100" s="333">
        <f>IF(J$9=0,0,J$9/OIS!J$5*1000)</f>
        <v>0.34204226944460658</v>
      </c>
      <c r="K100" s="333">
        <f>IF(K$9=0,0,K$9/OIS!K$5*1000)</f>
        <v>0.275912450664693</v>
      </c>
      <c r="L100" s="333">
        <f>IF(L$9=0,0,L$9/OIS!L$5*1000)</f>
        <v>0.34161621553897309</v>
      </c>
      <c r="M100" s="333">
        <f>IF(M$9=0,0,M$9/OIS!M$5*1000)</f>
        <v>0.26492016780653405</v>
      </c>
      <c r="N100" s="333">
        <f>IF(N$9=0,0,N$9/OIS!N$5*1000)</f>
        <v>0.25811690999336478</v>
      </c>
      <c r="O100" s="333">
        <f>IF(O$9=0,0,O$9/OIS!O$5*1000)</f>
        <v>0.25999971312434927</v>
      </c>
      <c r="P100" s="333">
        <f>IF(P$9=0,0,P$9/OIS!P$5*1000)</f>
        <v>0.28509149926915178</v>
      </c>
      <c r="Q100" s="333">
        <f>IF(Q$9=0,0,Q$9/OIS!Q$5*1000)</f>
        <v>0.27769009822897223</v>
      </c>
      <c r="R100" s="333">
        <f>IF(R$9=0,0,R$9/OIS!R$5*1000)</f>
        <v>0.27752753443715211</v>
      </c>
      <c r="S100" s="333">
        <f>IF(S$9=0,0,S$9/OIS!S$5*1000)</f>
        <v>0.25590734805992993</v>
      </c>
      <c r="T100" s="333">
        <f>IF(T$9=0,0,T$9/OIS!T$5*1000)</f>
        <v>0.26667738217575598</v>
      </c>
      <c r="U100" s="333">
        <f>IF(U$9=0,0,U$9/OIS!U$5*1000)</f>
        <v>0.27284576003954175</v>
      </c>
      <c r="V100" s="333">
        <f>IF(V$9=0,0,V$9/OIS!V$5*1000)</f>
        <v>0.27508493154732377</v>
      </c>
      <c r="W100" s="333">
        <f>IF(W$9=0,0,W$9/OIS!W$5*1000)</f>
        <v>0.29609553841061231</v>
      </c>
      <c r="DA100" s="174"/>
    </row>
    <row r="101" spans="1:105" ht="12" customHeight="1" x14ac:dyDescent="0.3">
      <c r="A101" s="56" t="s">
        <v>96</v>
      </c>
      <c r="B101" s="334">
        <f>IF(B$10=0,0,B$10/OIS!B$5*1000)</f>
        <v>2.022086769088526</v>
      </c>
      <c r="C101" s="334">
        <f>IF(C$10=0,0,C$10/OIS!C$5*1000)</f>
        <v>2.2735155900449704</v>
      </c>
      <c r="D101" s="334">
        <f>IF(D$10=0,0,D$10/OIS!D$5*1000)</f>
        <v>1.9738987427570047</v>
      </c>
      <c r="E101" s="334">
        <f>IF(E$10=0,0,E$10/OIS!E$5*1000)</f>
        <v>1.0366489336530709</v>
      </c>
      <c r="F101" s="334">
        <f>IF(F$10=0,0,F$10/OIS!F$5*1000)</f>
        <v>0.86564765857487602</v>
      </c>
      <c r="G101" s="334">
        <f>IF(G$10=0,0,G$10/OIS!G$5*1000)</f>
        <v>1.0373808391863675</v>
      </c>
      <c r="H101" s="334">
        <f>IF(H$10=0,0,H$10/OIS!H$5*1000)</f>
        <v>1.0615714456217369</v>
      </c>
      <c r="I101" s="334">
        <f>IF(I$10=0,0,I$10/OIS!I$5*1000)</f>
        <v>0.91996414303727192</v>
      </c>
      <c r="J101" s="334">
        <f>IF(J$10=0,0,J$10/OIS!J$5*1000)</f>
        <v>0.94967239012967641</v>
      </c>
      <c r="K101" s="334">
        <f>IF(K$10=0,0,K$10/OIS!K$5*1000)</f>
        <v>0.81741436552655244</v>
      </c>
      <c r="L101" s="334">
        <f>IF(L$10=0,0,L$10/OIS!L$5*1000)</f>
        <v>1.0544106060311105</v>
      </c>
      <c r="M101" s="334">
        <f>IF(M$10=0,0,M$10/OIS!M$5*1000)</f>
        <v>0.69300984611222283</v>
      </c>
      <c r="N101" s="334">
        <f>IF(N$10=0,0,N$10/OIS!N$5*1000)</f>
        <v>0.77363576917475851</v>
      </c>
      <c r="O101" s="334">
        <f>IF(O$10=0,0,O$10/OIS!O$5*1000)</f>
        <v>0.75505527500149594</v>
      </c>
      <c r="P101" s="334">
        <f>IF(P$10=0,0,P$10/OIS!P$5*1000)</f>
        <v>0.75840202751083763</v>
      </c>
      <c r="Q101" s="334">
        <f>IF(Q$10=0,0,Q$10/OIS!Q$5*1000)</f>
        <v>0.66900522964526399</v>
      </c>
      <c r="R101" s="334">
        <f>IF(R$10=0,0,R$10/OIS!R$5*1000)</f>
        <v>0.67540470842414879</v>
      </c>
      <c r="S101" s="334">
        <f>IF(S$10=0,0,S$10/OIS!S$5*1000)</f>
        <v>0.62364335133609838</v>
      </c>
      <c r="T101" s="334">
        <f>IF(T$10=0,0,T$10/OIS!T$5*1000)</f>
        <v>0.63953058363671</v>
      </c>
      <c r="U101" s="334">
        <f>IF(U$10=0,0,U$10/OIS!U$5*1000)</f>
        <v>0.65700627672885525</v>
      </c>
      <c r="V101" s="334">
        <f>IF(V$10=0,0,V$10/OIS!V$5*1000)</f>
        <v>0.64219643759009848</v>
      </c>
      <c r="W101" s="334">
        <f>IF(W$10=0,0,W$10/OIS!W$5*1000)</f>
        <v>0.68780129383718036</v>
      </c>
      <c r="DA101" s="68"/>
    </row>
    <row r="102" spans="1:105" ht="12" customHeight="1" x14ac:dyDescent="0.3">
      <c r="A102" s="203" t="s">
        <v>3059</v>
      </c>
      <c r="B102" s="350">
        <f>IF(B$16=0,0,B$16/OIS!B$5*1000)</f>
        <v>26.945253630382588</v>
      </c>
      <c r="C102" s="350">
        <f>IF(C$16=0,0,C$16/OIS!C$5*1000)</f>
        <v>29.140872748387014</v>
      </c>
      <c r="D102" s="350">
        <f>IF(D$16=0,0,D$16/OIS!D$5*1000)</f>
        <v>25.799547353259758</v>
      </c>
      <c r="E102" s="350">
        <f>IF(E$16=0,0,E$16/OIS!E$5*1000)</f>
        <v>16.966899520595664</v>
      </c>
      <c r="F102" s="350">
        <f>IF(F$16=0,0,F$16/OIS!F$5*1000)</f>
        <v>7.9192295622722533</v>
      </c>
      <c r="G102" s="350">
        <f>IF(G$16=0,0,G$16/OIS!G$5*1000)</f>
        <v>9.7377522068734113</v>
      </c>
      <c r="H102" s="350">
        <f>IF(H$16=0,0,H$16/OIS!H$5*1000)</f>
        <v>9.095916728521777</v>
      </c>
      <c r="I102" s="350">
        <f>IF(I$16=0,0,I$16/OIS!I$5*1000)</f>
        <v>6.5373427191664675</v>
      </c>
      <c r="J102" s="350">
        <f>IF(J$16=0,0,J$16/OIS!J$5*1000)</f>
        <v>6.1322876564068745</v>
      </c>
      <c r="K102" s="350">
        <f>IF(K$16=0,0,K$16/OIS!K$5*1000)</f>
        <v>6.4260336809326146</v>
      </c>
      <c r="L102" s="350">
        <f>IF(L$16=0,0,L$16/OIS!L$5*1000)</f>
        <v>6.8285634720276294</v>
      </c>
      <c r="M102" s="350">
        <f>IF(M$16=0,0,M$16/OIS!M$5*1000)</f>
        <v>5.0537575456388932</v>
      </c>
      <c r="N102" s="350">
        <f>IF(N$16=0,0,N$16/OIS!N$5*1000)</f>
        <v>6.6167834157673155</v>
      </c>
      <c r="O102" s="350">
        <f>IF(O$16=0,0,O$16/OIS!O$5*1000)</f>
        <v>6.0407154889832908</v>
      </c>
      <c r="P102" s="350">
        <f>IF(P$16=0,0,P$16/OIS!P$5*1000)</f>
        <v>5.2397761491950074</v>
      </c>
      <c r="Q102" s="350">
        <f>IF(Q$16=0,0,Q$16/OIS!Q$5*1000)</f>
        <v>3.8377068528421425</v>
      </c>
      <c r="R102" s="350">
        <f>IF(R$16=0,0,R$16/OIS!R$5*1000)</f>
        <v>3.9998788712781668</v>
      </c>
      <c r="S102" s="350">
        <f>IF(S$16=0,0,S$16/OIS!S$5*1000)</f>
        <v>3.9501497974334967</v>
      </c>
      <c r="T102" s="350">
        <f>IF(T$16=0,0,T$16/OIS!T$5*1000)</f>
        <v>3.8246795223122612</v>
      </c>
      <c r="U102" s="350">
        <f>IF(U$16=0,0,U$16/OIS!U$5*1000)</f>
        <v>3.780015635776468</v>
      </c>
      <c r="V102" s="350">
        <f>IF(V$16=0,0,V$16/OIS!V$5*1000)</f>
        <v>3.2879187129988914</v>
      </c>
      <c r="W102" s="350">
        <f>IF(W$16=0,0,W$16/OIS!W$5*1000)</f>
        <v>3.5637186882644083</v>
      </c>
      <c r="DA102" s="175"/>
    </row>
    <row r="103" spans="1:105" ht="12" customHeight="1" x14ac:dyDescent="0.3">
      <c r="A103" s="203" t="s">
        <v>3071</v>
      </c>
      <c r="B103" s="350">
        <f>IF(B$27=0,0,B$27/OIS!B$5*1000)</f>
        <v>24.244859338568549</v>
      </c>
      <c r="C103" s="350">
        <f>IF(C$27=0,0,C$27/OIS!C$5*1000)</f>
        <v>26.844519760531242</v>
      </c>
      <c r="D103" s="350">
        <f>IF(D$27=0,0,D$27/OIS!D$5*1000)</f>
        <v>23.642210182167577</v>
      </c>
      <c r="E103" s="350">
        <f>IF(E$27=0,0,E$27/OIS!E$5*1000)</f>
        <v>13.454118689416402</v>
      </c>
      <c r="F103" s="350">
        <f>IF(F$27=0,0,F$27/OIS!F$5*1000)</f>
        <v>10.334331822443483</v>
      </c>
      <c r="G103" s="350">
        <f>IF(G$27=0,0,G$27/OIS!G$5*1000)</f>
        <v>12.216536077695428</v>
      </c>
      <c r="H103" s="350">
        <f>IF(H$27=0,0,H$27/OIS!H$5*1000)</f>
        <v>11.454614827189841</v>
      </c>
      <c r="I103" s="350">
        <f>IF(I$27=0,0,I$27/OIS!I$5*1000)</f>
        <v>9.0843816673429192</v>
      </c>
      <c r="J103" s="350">
        <f>IF(J$27=0,0,J$27/OIS!J$5*1000)</f>
        <v>8.2621439271845638</v>
      </c>
      <c r="K103" s="350">
        <f>IF(K$27=0,0,K$27/OIS!K$5*1000)</f>
        <v>8.7227409476053399</v>
      </c>
      <c r="L103" s="350">
        <f>IF(L$27=0,0,L$27/OIS!L$5*1000)</f>
        <v>9.1348083300789895</v>
      </c>
      <c r="M103" s="350">
        <f>IF(M$27=0,0,M$27/OIS!M$5*1000)</f>
        <v>7.7396523773098016</v>
      </c>
      <c r="N103" s="350">
        <f>IF(N$27=0,0,N$27/OIS!N$5*1000)</f>
        <v>9.0389128997789268</v>
      </c>
      <c r="O103" s="350">
        <f>IF(O$27=0,0,O$27/OIS!O$5*1000)</f>
        <v>8.6401798008207784</v>
      </c>
      <c r="P103" s="350">
        <f>IF(P$27=0,0,P$27/OIS!P$5*1000)</f>
        <v>7.8876116791607371</v>
      </c>
      <c r="Q103" s="350">
        <f>IF(Q$27=0,0,Q$27/OIS!Q$5*1000)</f>
        <v>6.7839049722461944</v>
      </c>
      <c r="R103" s="350">
        <f>IF(R$27=0,0,R$27/OIS!R$5*1000)</f>
        <v>6.8787298733020341</v>
      </c>
      <c r="S103" s="350">
        <f>IF(S$27=0,0,S$27/OIS!S$5*1000)</f>
        <v>7.1217919715821045</v>
      </c>
      <c r="T103" s="350">
        <f>IF(T$27=0,0,T$27/OIS!T$5*1000)</f>
        <v>6.9818448035596328</v>
      </c>
      <c r="U103" s="350">
        <f>IF(U$27=0,0,U$27/OIS!U$5*1000)</f>
        <v>6.8519795339458227</v>
      </c>
      <c r="V103" s="350">
        <f>IF(V$27=0,0,V$27/OIS!V$5*1000)</f>
        <v>6.3897899279157908</v>
      </c>
      <c r="W103" s="350">
        <f>IF(W$27=0,0,W$27/OIS!W$5*1000)</f>
        <v>6.9326590920028712</v>
      </c>
      <c r="DA103" s="175"/>
    </row>
    <row r="104" spans="1:105" ht="12" customHeight="1" x14ac:dyDescent="0.3">
      <c r="A104" s="203" t="s">
        <v>3081</v>
      </c>
      <c r="B104" s="350">
        <f>IF(B$35=0,0,B$35/OIS!B$5*1000)</f>
        <v>8.0313187654160334</v>
      </c>
      <c r="C104" s="350">
        <f>IF(C$35=0,0,C$35/OIS!C$5*1000)</f>
        <v>8.8521893885510909</v>
      </c>
      <c r="D104" s="350">
        <f>IF(D$35=0,0,D$35/OIS!D$5*1000)</f>
        <v>7.6888305408046209</v>
      </c>
      <c r="E104" s="350">
        <f>IF(E$35=0,0,E$35/OIS!E$5*1000)</f>
        <v>4.6634165614126601</v>
      </c>
      <c r="F104" s="350">
        <f>IF(F$35=0,0,F$35/OIS!F$5*1000)</f>
        <v>2.2799947997338967</v>
      </c>
      <c r="G104" s="350">
        <f>IF(G$35=0,0,G$35/OIS!G$5*1000)</f>
        <v>2.857276531349247</v>
      </c>
      <c r="H104" s="350">
        <f>IF(H$35=0,0,H$35/OIS!H$5*1000)</f>
        <v>2.6701503115970175</v>
      </c>
      <c r="I104" s="350">
        <f>IF(I$35=0,0,I$35/OIS!I$5*1000)</f>
        <v>1.8613063806388832</v>
      </c>
      <c r="J104" s="350">
        <f>IF(J$35=0,0,J$35/OIS!J$5*1000)</f>
        <v>1.7661186572475061</v>
      </c>
      <c r="K104" s="350">
        <f>IF(K$35=0,0,K$35/OIS!K$5*1000)</f>
        <v>1.8446505608176673</v>
      </c>
      <c r="L104" s="350">
        <f>IF(L$35=0,0,L$35/OIS!L$5*1000)</f>
        <v>1.9800749289895339</v>
      </c>
      <c r="M104" s="350">
        <f>IF(M$35=0,0,M$35/OIS!M$5*1000)</f>
        <v>1.3996753274890821</v>
      </c>
      <c r="N104" s="350">
        <f>IF(N$35=0,0,N$35/OIS!N$5*1000)</f>
        <v>1.9064766742758767</v>
      </c>
      <c r="O104" s="350">
        <f>IF(O$35=0,0,O$35/OIS!O$5*1000)</f>
        <v>1.7052767221723055</v>
      </c>
      <c r="P104" s="350">
        <f>IF(P$35=0,0,P$35/OIS!P$5*1000)</f>
        <v>1.4449603603196803</v>
      </c>
      <c r="Q104" s="350">
        <f>IF(Q$35=0,0,Q$35/OIS!Q$5*1000)</f>
        <v>0.97611579743405485</v>
      </c>
      <c r="R104" s="350">
        <f>IF(R$35=0,0,R$35/OIS!R$5*1000)</f>
        <v>1.0276300294917688</v>
      </c>
      <c r="S104" s="350">
        <f>IF(S$35=0,0,S$35/OIS!S$5*1000)</f>
        <v>0.98160689921983646</v>
      </c>
      <c r="T104" s="350">
        <f>IF(T$35=0,0,T$35/OIS!T$5*1000)</f>
        <v>0.93985124796348141</v>
      </c>
      <c r="U104" s="350">
        <f>IF(U$35=0,0,U$35/OIS!U$5*1000)</f>
        <v>0.93855517965083457</v>
      </c>
      <c r="V104" s="350">
        <f>IF(V$35=0,0,V$35/OIS!V$5*1000)</f>
        <v>0.77338852880140763</v>
      </c>
      <c r="W104" s="350">
        <f>IF(W$35=0,0,W$35/OIS!W$5*1000)</f>
        <v>0.83623859975854675</v>
      </c>
      <c r="DA104" s="175"/>
    </row>
    <row r="105" spans="1:105" ht="12" customHeight="1" x14ac:dyDescent="0.3">
      <c r="A105" s="203" t="s">
        <v>3103</v>
      </c>
      <c r="B105" s="350">
        <f>IF(B$54=0,0,B$54/OIS!B$5*1000)</f>
        <v>1.7944994501381251</v>
      </c>
      <c r="C105" s="350">
        <f>IF(C$54=0,0,C$54/OIS!C$5*1000)</f>
        <v>1.9466562834911727</v>
      </c>
      <c r="D105" s="350">
        <f>IF(D$54=0,0,D$54/OIS!D$5*1000)</f>
        <v>1.7270339493953244</v>
      </c>
      <c r="E105" s="350">
        <f>IF(E$54=0,0,E$54/OIS!E$5*1000)</f>
        <v>1.0862914641029735</v>
      </c>
      <c r="F105" s="350">
        <f>IF(F$54=0,0,F$54/OIS!F$5*1000)</f>
        <v>0.75645529383918464</v>
      </c>
      <c r="G105" s="350">
        <f>IF(G$54=0,0,G$54/OIS!G$5*1000)</f>
        <v>0.90200778389818603</v>
      </c>
      <c r="H105" s="350">
        <f>IF(H$54=0,0,H$54/OIS!H$5*1000)</f>
        <v>0.83402444259725705</v>
      </c>
      <c r="I105" s="350">
        <f>IF(I$54=0,0,I$54/OIS!I$5*1000)</f>
        <v>0.71616350573847321</v>
      </c>
      <c r="J105" s="350">
        <f>IF(J$54=0,0,J$54/OIS!J$5*1000)</f>
        <v>0.73756032242851322</v>
      </c>
      <c r="K105" s="350">
        <f>IF(K$54=0,0,K$54/OIS!K$5*1000)</f>
        <v>0.68399340846180168</v>
      </c>
      <c r="L105" s="350">
        <f>IF(L$54=0,0,L$54/OIS!L$5*1000)</f>
        <v>0.71124836089015031</v>
      </c>
      <c r="M105" s="350">
        <f>IF(M$54=0,0,M$54/OIS!M$5*1000)</f>
        <v>0.63583588370042043</v>
      </c>
      <c r="N105" s="350">
        <f>IF(N$54=0,0,N$54/OIS!N$5*1000)</f>
        <v>0.72455939891944443</v>
      </c>
      <c r="O105" s="350">
        <f>IF(O$54=0,0,O$54/OIS!O$5*1000)</f>
        <v>0.66880226046371882</v>
      </c>
      <c r="P105" s="350">
        <f>IF(P$54=0,0,P$54/OIS!P$5*1000)</f>
        <v>0.63426543254232726</v>
      </c>
      <c r="Q105" s="350">
        <f>IF(Q$54=0,0,Q$54/OIS!Q$5*1000)</f>
        <v>0.52568749641756385</v>
      </c>
      <c r="R105" s="350">
        <f>IF(R$54=0,0,R$54/OIS!R$5*1000)</f>
        <v>0.53451664366068119</v>
      </c>
      <c r="S105" s="350">
        <f>IF(S$54=0,0,S$54/OIS!S$5*1000)</f>
        <v>0.48617763185416202</v>
      </c>
      <c r="T105" s="350">
        <f>IF(T$54=0,0,T$54/OIS!T$5*1000)</f>
        <v>0.46868671229244574</v>
      </c>
      <c r="U105" s="350">
        <f>IF(U$54=0,0,U$54/OIS!U$5*1000)</f>
        <v>0.47615393815887186</v>
      </c>
      <c r="V105" s="350">
        <f>IF(V$54=0,0,V$54/OIS!V$5*1000)</f>
        <v>0.4290600869321336</v>
      </c>
      <c r="W105" s="350">
        <f>IF(W$54=0,0,W$54/OIS!W$5*1000)</f>
        <v>0.44838335482945574</v>
      </c>
      <c r="DA105" s="175"/>
    </row>
    <row r="106" spans="1:105" ht="12" customHeight="1" x14ac:dyDescent="0.3">
      <c r="A106" s="203" t="s">
        <v>3124</v>
      </c>
      <c r="B106" s="350">
        <f>IF(B$68=0,0,B$68/OIS!B$5*1000)</f>
        <v>1.6464149679746418</v>
      </c>
      <c r="C106" s="350">
        <f>IF(C$68=0,0,C$68/OIS!C$5*1000)</f>
        <v>1.4739577038111857</v>
      </c>
      <c r="D106" s="350">
        <f>IF(D$68=0,0,D$68/OIS!D$5*1000)</f>
        <v>1.8302018117313485</v>
      </c>
      <c r="E106" s="350">
        <f>IF(E$68=0,0,E$68/OIS!E$5*1000)</f>
        <v>1.3143147375276416</v>
      </c>
      <c r="F106" s="350">
        <f>IF(F$68=0,0,F$68/OIS!F$5*1000)</f>
        <v>1.4664839272647887</v>
      </c>
      <c r="G106" s="350">
        <f>IF(G$68=0,0,G$68/OIS!G$5*1000)</f>
        <v>1.2554115118870803</v>
      </c>
      <c r="H106" s="350">
        <f>IF(H$68=0,0,H$68/OIS!H$5*1000)</f>
        <v>0.80339907648517006</v>
      </c>
      <c r="I106" s="350">
        <f>IF(I$68=0,0,I$68/OIS!I$5*1000)</f>
        <v>0.88396485731145735</v>
      </c>
      <c r="J106" s="350">
        <f>IF(J$68=0,0,J$68/OIS!J$5*1000)</f>
        <v>0.8015981198466382</v>
      </c>
      <c r="K106" s="350">
        <f>IF(K$68=0,0,K$68/OIS!K$5*1000)</f>
        <v>1.0304804524482689</v>
      </c>
      <c r="L106" s="350">
        <f>IF(L$68=0,0,L$68/OIS!L$5*1000)</f>
        <v>1.1683965258719962</v>
      </c>
      <c r="M106" s="350">
        <f>IF(M$68=0,0,M$68/OIS!M$5*1000)</f>
        <v>1.1792976496460332</v>
      </c>
      <c r="N106" s="350">
        <f>IF(N$68=0,0,N$68/OIS!N$5*1000)</f>
        <v>1.2219434548272998</v>
      </c>
      <c r="O106" s="350">
        <f>IF(O$68=0,0,O$68/OIS!O$5*1000)</f>
        <v>1.3057733981149158</v>
      </c>
      <c r="P106" s="350">
        <f>IF(P$68=0,0,P$68/OIS!P$5*1000)</f>
        <v>1.2939899871358911</v>
      </c>
      <c r="Q106" s="350">
        <f>IF(Q$68=0,0,Q$68/OIS!Q$5*1000)</f>
        <v>1.6949097288376047</v>
      </c>
      <c r="R106" s="350">
        <f>IF(R$68=0,0,R$68/OIS!R$5*1000)</f>
        <v>1.6831065144164696</v>
      </c>
      <c r="S106" s="350">
        <f>IF(S$68=0,0,S$68/OIS!S$5*1000)</f>
        <v>1.796471193275303</v>
      </c>
      <c r="T106" s="350">
        <f>IF(T$68=0,0,T$68/OIS!T$5*1000)</f>
        <v>1.8080361350571514</v>
      </c>
      <c r="U106" s="350">
        <f>IF(U$68=0,0,U$68/OIS!U$5*1000)</f>
        <v>1.8167514540197587</v>
      </c>
      <c r="V106" s="350">
        <f>IF(V$68=0,0,V$68/OIS!V$5*1000)</f>
        <v>1.8562489828433282</v>
      </c>
      <c r="W106" s="350">
        <f>IF(W$68=0,0,W$68/OIS!W$5*1000)</f>
        <v>1.9050535456963236</v>
      </c>
      <c r="DA106" s="175"/>
    </row>
    <row r="107" spans="1:105" ht="12" customHeight="1" x14ac:dyDescent="0.3">
      <c r="A107" s="41" t="s">
        <v>3122</v>
      </c>
      <c r="B107" s="335">
        <f>IF(B$69=0,0,B$69/OIS!B$5*1000)</f>
        <v>5.5748440082596735</v>
      </c>
      <c r="C107" s="335">
        <f>IF(C$69=0,0,C$69/OIS!C$5*1000)</f>
        <v>4.9192807841163058</v>
      </c>
      <c r="D107" s="335">
        <f>IF(D$69=0,0,D$69/OIS!D$5*1000)</f>
        <v>5.3275513253817959</v>
      </c>
      <c r="E107" s="335">
        <f>IF(E$69=0,0,E$69/OIS!E$5*1000)</f>
        <v>6.5417933957734551</v>
      </c>
      <c r="F107" s="335">
        <f>IF(F$69=0,0,F$69/OIS!F$5*1000)</f>
        <v>8.514339830218427</v>
      </c>
      <c r="G107" s="335">
        <f>IF(G$69=0,0,G$69/OIS!G$5*1000)</f>
        <v>9.54953018927249</v>
      </c>
      <c r="H107" s="335">
        <f>IF(H$69=0,0,H$69/OIS!H$5*1000)</f>
        <v>9.1711940799122562</v>
      </c>
      <c r="I107" s="335">
        <f>IF(I$69=0,0,I$69/OIS!I$5*1000)</f>
        <v>10.365851968431475</v>
      </c>
      <c r="J107" s="335">
        <f>IF(J$69=0,0,J$69/OIS!J$5*1000)</f>
        <v>11.608274730122366</v>
      </c>
      <c r="K107" s="335">
        <f>IF(K$69=0,0,K$69/OIS!K$5*1000)</f>
        <v>9.4201523094734938</v>
      </c>
      <c r="L107" s="335">
        <f>IF(L$69=0,0,L$69/OIS!L$5*1000)</f>
        <v>10.474018801913552</v>
      </c>
      <c r="M107" s="335">
        <f>IF(M$69=0,0,M$69/OIS!M$5*1000)</f>
        <v>9.7846134122682056</v>
      </c>
      <c r="N107" s="335">
        <f>IF(N$69=0,0,N$69/OIS!N$5*1000)</f>
        <v>9.4638171767261241</v>
      </c>
      <c r="O107" s="335">
        <f>IF(O$69=0,0,O$69/OIS!O$5*1000)</f>
        <v>9.2495130594646948</v>
      </c>
      <c r="P107" s="335">
        <f>IF(P$69=0,0,P$69/OIS!P$5*1000)</f>
        <v>9.9856513800627642</v>
      </c>
      <c r="Q107" s="335">
        <f>IF(Q$69=0,0,Q$69/OIS!Q$5*1000)</f>
        <v>9.6561766147406338</v>
      </c>
      <c r="R107" s="335">
        <f>IF(R$69=0,0,R$69/OIS!R$5*1000)</f>
        <v>9.6332475888154665</v>
      </c>
      <c r="S107" s="335">
        <f>IF(S$69=0,0,S$69/OIS!S$5*1000)</f>
        <v>8.6689294025619379</v>
      </c>
      <c r="T107" s="335">
        <f>IF(T$69=0,0,T$69/OIS!T$5*1000)</f>
        <v>8.7123798259893803</v>
      </c>
      <c r="U107" s="335">
        <f>IF(U$69=0,0,U$69/OIS!U$5*1000)</f>
        <v>8.9335784141108157</v>
      </c>
      <c r="V107" s="335">
        <f>IF(V$69=0,0,V$69/OIS!V$5*1000)</f>
        <v>8.7759825771286923</v>
      </c>
      <c r="W107" s="335">
        <f>IF(W$69=0,0,W$69/OIS!W$5*1000)</f>
        <v>9.2265142737142707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9.109375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Other industrial sectors / useful energy demand"</f>
        <v>BE: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29</v>
      </c>
      <c r="B5" s="225">
        <v>765.20834422325288</v>
      </c>
      <c r="C5" s="225">
        <v>908.68466394286941</v>
      </c>
      <c r="D5" s="225">
        <v>760.89878392630408</v>
      </c>
      <c r="E5" s="225">
        <v>441.97717331417402</v>
      </c>
      <c r="F5" s="225">
        <v>335.04125423289059</v>
      </c>
      <c r="G5" s="225">
        <v>338.00620544885982</v>
      </c>
      <c r="H5" s="225">
        <v>398.60744599874749</v>
      </c>
      <c r="I5" s="225">
        <v>309.21287627059911</v>
      </c>
      <c r="J5" s="225">
        <v>324.73896954909412</v>
      </c>
      <c r="K5" s="225">
        <v>289.01342742532012</v>
      </c>
      <c r="L5" s="225">
        <v>343.27200357262592</v>
      </c>
      <c r="M5" s="225">
        <v>288.32088258291361</v>
      </c>
      <c r="N5" s="225">
        <v>305.82460723281571</v>
      </c>
      <c r="O5" s="225">
        <v>311.85512034325308</v>
      </c>
      <c r="P5" s="225">
        <v>253.15870960044859</v>
      </c>
      <c r="Q5" s="225">
        <v>238.34521543709801</v>
      </c>
      <c r="R5" s="225">
        <v>244.42466067449101</v>
      </c>
      <c r="S5" s="225">
        <v>247.92133503054151</v>
      </c>
      <c r="T5" s="225">
        <v>246.68259695922981</v>
      </c>
      <c r="U5" s="225">
        <v>240.81522587386129</v>
      </c>
      <c r="V5" s="225">
        <v>216.7556383319673</v>
      </c>
      <c r="W5" s="225">
        <v>221.9957137306055</v>
      </c>
      <c r="DA5" s="89" t="s">
        <v>3125</v>
      </c>
    </row>
    <row r="6" spans="1:105" ht="12" customHeight="1" x14ac:dyDescent="0.3">
      <c r="A6" s="55" t="s">
        <v>92</v>
      </c>
      <c r="B6" s="261">
        <v>5.1695755178443799</v>
      </c>
      <c r="C6" s="261">
        <v>5.24868672671154</v>
      </c>
      <c r="D6" s="261">
        <v>5.1137873942863328</v>
      </c>
      <c r="E6" s="261">
        <v>5.201117182202033</v>
      </c>
      <c r="F6" s="261">
        <v>7.9558353026480511</v>
      </c>
      <c r="G6" s="261">
        <v>7.8843993240879868</v>
      </c>
      <c r="H6" s="261">
        <v>9.9957431676614412</v>
      </c>
      <c r="I6" s="261">
        <v>9.3323697118199487</v>
      </c>
      <c r="J6" s="261">
        <v>10.6450860066006</v>
      </c>
      <c r="K6" s="261">
        <v>8.3658615550458428</v>
      </c>
      <c r="L6" s="261">
        <v>10.952171750794131</v>
      </c>
      <c r="M6" s="261">
        <v>8.5419439690252634</v>
      </c>
      <c r="N6" s="261">
        <v>8.1302463414305546</v>
      </c>
      <c r="O6" s="261">
        <v>8.6358822806804163</v>
      </c>
      <c r="P6" s="261">
        <v>7.7842838299244548</v>
      </c>
      <c r="Q6" s="261">
        <v>7.9005900935511146</v>
      </c>
      <c r="R6" s="261">
        <v>8.0210335986125081</v>
      </c>
      <c r="S6" s="261">
        <v>7.9135213984832324</v>
      </c>
      <c r="T6" s="261">
        <v>8.213287649761762</v>
      </c>
      <c r="U6" s="261">
        <v>8.1202892293150128</v>
      </c>
      <c r="V6" s="261">
        <v>7.6876471051849444</v>
      </c>
      <c r="W6" s="261">
        <v>7.9617004026555556</v>
      </c>
      <c r="DA6" s="67" t="s">
        <v>3126</v>
      </c>
    </row>
    <row r="7" spans="1:105" ht="12" customHeight="1" x14ac:dyDescent="0.3">
      <c r="A7" s="202" t="s">
        <v>93</v>
      </c>
      <c r="B7" s="226">
        <v>0.71861162597845774</v>
      </c>
      <c r="C7" s="226">
        <v>0.72381390896664577</v>
      </c>
      <c r="D7" s="226">
        <v>0.70638976402688958</v>
      </c>
      <c r="E7" s="226">
        <v>0.72308829221488169</v>
      </c>
      <c r="F7" s="226">
        <v>1.0442416375774579</v>
      </c>
      <c r="G7" s="226">
        <v>1.032278521747384</v>
      </c>
      <c r="H7" s="226">
        <v>1.284206353891004</v>
      </c>
      <c r="I7" s="226">
        <v>1.2096036333650959</v>
      </c>
      <c r="J7" s="226">
        <v>1.3826977927957551</v>
      </c>
      <c r="K7" s="226">
        <v>1.0888882169966909</v>
      </c>
      <c r="L7" s="226">
        <v>1.3800739078960489</v>
      </c>
      <c r="M7" s="226">
        <v>1.1392977641818809</v>
      </c>
      <c r="N7" s="226">
        <v>1.081897797334997</v>
      </c>
      <c r="O7" s="226">
        <v>1.137849681685231</v>
      </c>
      <c r="P7" s="226">
        <v>1.020785875914775</v>
      </c>
      <c r="Q7" s="226">
        <v>1.0335527196015959</v>
      </c>
      <c r="R7" s="226">
        <v>1.04872606501907</v>
      </c>
      <c r="S7" s="226">
        <v>1.0267661127096011</v>
      </c>
      <c r="T7" s="226">
        <v>1.0535454503804711</v>
      </c>
      <c r="U7" s="226">
        <v>1.042301786958348</v>
      </c>
      <c r="V7" s="226">
        <v>0.97888480746869555</v>
      </c>
      <c r="W7" s="226">
        <v>1.0064481683359421</v>
      </c>
      <c r="DA7" s="174" t="s">
        <v>3127</v>
      </c>
    </row>
    <row r="8" spans="1:105" ht="12" customHeight="1" x14ac:dyDescent="0.3">
      <c r="A8" s="202" t="s">
        <v>94</v>
      </c>
      <c r="B8" s="226">
        <v>7.0400860333259621</v>
      </c>
      <c r="C8" s="226">
        <v>7.0566516615694237</v>
      </c>
      <c r="D8" s="226">
        <v>6.8938340351777381</v>
      </c>
      <c r="E8" s="226">
        <v>7.0844898847441993</v>
      </c>
      <c r="F8" s="226">
        <v>9.8640474156363105</v>
      </c>
      <c r="G8" s="226">
        <v>9.734778945150536</v>
      </c>
      <c r="H8" s="226">
        <v>11.956114235370221</v>
      </c>
      <c r="I8" s="226">
        <v>11.329794913849421</v>
      </c>
      <c r="J8" s="226">
        <v>12.969856549560561</v>
      </c>
      <c r="K8" s="226">
        <v>10.228124646379261</v>
      </c>
      <c r="L8" s="226">
        <v>12.67516691697945</v>
      </c>
      <c r="M8" s="226">
        <v>10.875922369374139</v>
      </c>
      <c r="N8" s="226">
        <v>10.31257334093247</v>
      </c>
      <c r="O8" s="226">
        <v>10.77562141884775</v>
      </c>
      <c r="P8" s="226">
        <v>9.6365788339339851</v>
      </c>
      <c r="Q8" s="226">
        <v>9.7414654485456946</v>
      </c>
      <c r="R8" s="226">
        <v>9.8807998692951067</v>
      </c>
      <c r="S8" s="226">
        <v>9.6240197780308598</v>
      </c>
      <c r="T8" s="226">
        <v>9.7979756562483384</v>
      </c>
      <c r="U8" s="226">
        <v>9.697819803283652</v>
      </c>
      <c r="V8" s="226">
        <v>9.0570876151370783</v>
      </c>
      <c r="W8" s="226">
        <v>9.26459702213565</v>
      </c>
      <c r="DA8" s="174" t="s">
        <v>3128</v>
      </c>
    </row>
    <row r="9" spans="1:105" ht="12" customHeight="1" x14ac:dyDescent="0.3">
      <c r="A9" s="202" t="s">
        <v>95</v>
      </c>
      <c r="B9" s="226">
        <v>1.7997615099225359</v>
      </c>
      <c r="C9" s="226">
        <v>1.830428735086747</v>
      </c>
      <c r="D9" s="226">
        <v>1.7827480849729509</v>
      </c>
      <c r="E9" s="226">
        <v>1.8106928975756429</v>
      </c>
      <c r="F9" s="226">
        <v>2.8030480309332662</v>
      </c>
      <c r="G9" s="226">
        <v>2.77927430255418</v>
      </c>
      <c r="H9" s="226">
        <v>3.5367437241713362</v>
      </c>
      <c r="I9" s="226">
        <v>3.296296016691548</v>
      </c>
      <c r="J9" s="226">
        <v>3.7583720600293282</v>
      </c>
      <c r="K9" s="226">
        <v>2.9524569446884041</v>
      </c>
      <c r="L9" s="226">
        <v>3.8897181573545372</v>
      </c>
      <c r="M9" s="226">
        <v>2.9997739711410132</v>
      </c>
      <c r="N9" s="226">
        <v>2.8565356183334001</v>
      </c>
      <c r="O9" s="226">
        <v>3.040301148729442</v>
      </c>
      <c r="P9" s="226">
        <v>2.7431122639953638</v>
      </c>
      <c r="Q9" s="226">
        <v>2.785437621731385</v>
      </c>
      <c r="R9" s="226">
        <v>2.8282156927658999</v>
      </c>
      <c r="S9" s="226">
        <v>2.794568916221265</v>
      </c>
      <c r="T9" s="226">
        <v>2.906961285382244</v>
      </c>
      <c r="U9" s="226">
        <v>2.8736762793811912</v>
      </c>
      <c r="V9" s="226">
        <v>2.7248209961831922</v>
      </c>
      <c r="W9" s="226">
        <v>2.825911142150161</v>
      </c>
      <c r="DA9" s="174" t="s">
        <v>3129</v>
      </c>
    </row>
    <row r="10" spans="1:105" ht="12" customHeight="1" x14ac:dyDescent="0.3">
      <c r="A10" s="56" t="s">
        <v>96</v>
      </c>
      <c r="B10" s="262">
        <v>40.256061818423802</v>
      </c>
      <c r="C10" s="262">
        <v>50.220285905605238</v>
      </c>
      <c r="D10" s="262">
        <v>40.166861986404562</v>
      </c>
      <c r="E10" s="262">
        <v>17.596832021665069</v>
      </c>
      <c r="F10" s="262">
        <v>15.67153633459557</v>
      </c>
      <c r="G10" s="262">
        <v>16.372543122097259</v>
      </c>
      <c r="H10" s="262">
        <v>21.244224373896479</v>
      </c>
      <c r="I10" s="262">
        <v>16.02275275970597</v>
      </c>
      <c r="J10" s="262">
        <v>17.61688362975616</v>
      </c>
      <c r="K10" s="262">
        <v>14.336437396334929</v>
      </c>
      <c r="L10" s="262">
        <v>19.602387888045222</v>
      </c>
      <c r="M10" s="262">
        <v>13.012046024203091</v>
      </c>
      <c r="N10" s="262">
        <v>13.70440042997344</v>
      </c>
      <c r="O10" s="262">
        <v>14.209779461250671</v>
      </c>
      <c r="P10" s="262">
        <v>12.022715735165599</v>
      </c>
      <c r="Q10" s="262">
        <v>11.422950487220341</v>
      </c>
      <c r="R10" s="262">
        <v>11.67784662837653</v>
      </c>
      <c r="S10" s="262">
        <v>11.45740577132776</v>
      </c>
      <c r="T10" s="262">
        <v>11.779577076061109</v>
      </c>
      <c r="U10" s="262">
        <v>11.727744744083511</v>
      </c>
      <c r="V10" s="262">
        <v>10.948179700407371</v>
      </c>
      <c r="W10" s="262">
        <v>11.2474245866264</v>
      </c>
      <c r="DA10" s="68" t="s">
        <v>3130</v>
      </c>
    </row>
    <row r="11" spans="1:105" ht="12" customHeight="1" x14ac:dyDescent="0.3">
      <c r="A11" s="37" t="s">
        <v>160</v>
      </c>
      <c r="B11" s="228">
        <v>7.1703130938921591</v>
      </c>
      <c r="C11" s="228">
        <v>16.22749437406998</v>
      </c>
      <c r="D11" s="228">
        <v>5.6249010546199747</v>
      </c>
      <c r="E11" s="228">
        <v>6.7648840411488926</v>
      </c>
      <c r="F11" s="228">
        <v>2.82112105608888</v>
      </c>
      <c r="G11" s="228">
        <v>3.8416159862238448</v>
      </c>
      <c r="H11" s="228">
        <v>3.5801792160563921</v>
      </c>
      <c r="I11" s="228">
        <v>2.5299225694822991</v>
      </c>
      <c r="J11" s="228">
        <v>0.64139734412798899</v>
      </c>
      <c r="K11" s="228">
        <v>1.283835390859525</v>
      </c>
      <c r="L11" s="228">
        <v>2.7437308421217339</v>
      </c>
      <c r="M11" s="228">
        <v>0.77048490375502277</v>
      </c>
      <c r="N11" s="228">
        <v>2.0853979660420938</v>
      </c>
      <c r="O11" s="228">
        <v>1.9762296994604469</v>
      </c>
      <c r="P11" s="228">
        <v>1.5156620215744121</v>
      </c>
      <c r="Q11" s="228">
        <v>0.54846737240999577</v>
      </c>
      <c r="R11" s="228">
        <v>0.66050998834091745</v>
      </c>
      <c r="S11" s="228">
        <v>0.76065481963031167</v>
      </c>
      <c r="T11" s="228">
        <v>0.68998176066406036</v>
      </c>
      <c r="U11" s="228">
        <v>0.65999734814959266</v>
      </c>
      <c r="V11" s="228">
        <v>0.21139404450260979</v>
      </c>
      <c r="W11" s="228">
        <v>0.2085826444981998</v>
      </c>
      <c r="DA11" s="69" t="s">
        <v>3131</v>
      </c>
    </row>
    <row r="12" spans="1:105" ht="12" customHeight="1" x14ac:dyDescent="0.3">
      <c r="A12" s="37" t="s">
        <v>162</v>
      </c>
      <c r="B12" s="228">
        <v>29.673576196801029</v>
      </c>
      <c r="C12" s="228">
        <v>30.403718158209099</v>
      </c>
      <c r="D12" s="228">
        <v>31.272105030228381</v>
      </c>
      <c r="E12" s="228">
        <v>6.6762320108474773</v>
      </c>
      <c r="F12" s="228">
        <v>5.2267316323438688</v>
      </c>
      <c r="G12" s="228">
        <v>4.69517228409293</v>
      </c>
      <c r="H12" s="228">
        <v>6.4484709190932206</v>
      </c>
      <c r="I12" s="228">
        <v>2.3250840949193239</v>
      </c>
      <c r="J12" s="228">
        <v>2.5497347101643819</v>
      </c>
      <c r="K12" s="228">
        <v>3.1262181071403821</v>
      </c>
      <c r="L12" s="228">
        <v>3.2860294717595671</v>
      </c>
      <c r="M12" s="228">
        <v>2.6089256320603269</v>
      </c>
      <c r="N12" s="228">
        <v>3.386801843616599</v>
      </c>
      <c r="O12" s="228">
        <v>3.3607567020459772</v>
      </c>
      <c r="P12" s="228">
        <v>1.608747215201602</v>
      </c>
      <c r="Q12" s="228">
        <v>1.1145072851692139</v>
      </c>
      <c r="R12" s="228">
        <v>1.2205612166660189</v>
      </c>
      <c r="S12" s="228">
        <v>1.5123130163378611</v>
      </c>
      <c r="T12" s="228">
        <v>1.438725356711589</v>
      </c>
      <c r="U12" s="228">
        <v>1.3105249991118759</v>
      </c>
      <c r="V12" s="228">
        <v>1.0855101503098059</v>
      </c>
      <c r="W12" s="228">
        <v>1.2352503163963131</v>
      </c>
      <c r="DA12" s="69" t="s">
        <v>3132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3.7009933336077309E-3</v>
      </c>
      <c r="O13" s="228">
        <v>7.3358975005442754E-3</v>
      </c>
      <c r="P13" s="228">
        <v>1.1036890834150369E-2</v>
      </c>
      <c r="Q13" s="228">
        <v>1.467179500109171E-2</v>
      </c>
      <c r="R13" s="228">
        <v>6.4238670004798784E-2</v>
      </c>
      <c r="S13" s="228">
        <v>6.4238670004814272E-2</v>
      </c>
      <c r="T13" s="228">
        <v>6.423867000481373E-2</v>
      </c>
      <c r="U13" s="228">
        <v>6.4238670004819379E-2</v>
      </c>
      <c r="V13" s="228">
        <v>6.4238670004770279E-2</v>
      </c>
      <c r="W13" s="228">
        <v>6.2388173337973182E-2</v>
      </c>
      <c r="DA13" s="69" t="s">
        <v>3133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0.1099829262619432</v>
      </c>
      <c r="M14" s="228">
        <v>0.10149508054287409</v>
      </c>
      <c r="N14" s="228">
        <v>0.15431914837779359</v>
      </c>
      <c r="O14" s="228">
        <v>0.20329378716039009</v>
      </c>
      <c r="P14" s="228">
        <v>0.26475780710331809</v>
      </c>
      <c r="Q14" s="228">
        <v>0.32708979288200718</v>
      </c>
      <c r="R14" s="228">
        <v>0.43692378622630468</v>
      </c>
      <c r="S14" s="228">
        <v>0.47675317614043572</v>
      </c>
      <c r="T14" s="228">
        <v>0.4339555696489773</v>
      </c>
      <c r="U14" s="228">
        <v>0.47393647257338012</v>
      </c>
      <c r="V14" s="228">
        <v>0.44294244306302472</v>
      </c>
      <c r="W14" s="228">
        <v>0.2402397894230702</v>
      </c>
      <c r="DA14" s="69" t="s">
        <v>3134</v>
      </c>
    </row>
    <row r="15" spans="1:105" ht="12" customHeight="1" x14ac:dyDescent="0.3">
      <c r="A15" s="37" t="s">
        <v>38</v>
      </c>
      <c r="B15" s="228">
        <v>3.4121725277306112</v>
      </c>
      <c r="C15" s="228">
        <v>3.5890733733261562</v>
      </c>
      <c r="D15" s="228">
        <v>3.269855901556201</v>
      </c>
      <c r="E15" s="228">
        <v>4.1557159696686927</v>
      </c>
      <c r="F15" s="228">
        <v>7.6236836461628199</v>
      </c>
      <c r="G15" s="228">
        <v>7.835754851780484</v>
      </c>
      <c r="H15" s="228">
        <v>11.21557423874687</v>
      </c>
      <c r="I15" s="228">
        <v>11.16774609530435</v>
      </c>
      <c r="J15" s="228">
        <v>14.42575157546379</v>
      </c>
      <c r="K15" s="228">
        <v>9.9263838983350183</v>
      </c>
      <c r="L15" s="228">
        <v>13.462644647901969</v>
      </c>
      <c r="M15" s="228">
        <v>9.5311404078448625</v>
      </c>
      <c r="N15" s="228">
        <v>8.0741804786033491</v>
      </c>
      <c r="O15" s="228">
        <v>8.6621633750833134</v>
      </c>
      <c r="P15" s="228">
        <v>8.6225118004521164</v>
      </c>
      <c r="Q15" s="228">
        <v>9.4182142417580312</v>
      </c>
      <c r="R15" s="228">
        <v>9.2956129671384922</v>
      </c>
      <c r="S15" s="228">
        <v>8.6434460892143363</v>
      </c>
      <c r="T15" s="228">
        <v>9.1526757190316683</v>
      </c>
      <c r="U15" s="228">
        <v>9.2190472542438364</v>
      </c>
      <c r="V15" s="228">
        <v>9.1440943925271618</v>
      </c>
      <c r="W15" s="228">
        <v>9.5009636629708396</v>
      </c>
      <c r="DA15" s="69" t="s">
        <v>3135</v>
      </c>
    </row>
    <row r="16" spans="1:105" ht="12" customHeight="1" x14ac:dyDescent="0.3">
      <c r="A16" s="57" t="s">
        <v>3059</v>
      </c>
      <c r="B16" s="263">
        <v>338.56976485904278</v>
      </c>
      <c r="C16" s="263">
        <v>409.49128665883842</v>
      </c>
      <c r="D16" s="263">
        <v>334.46545796304429</v>
      </c>
      <c r="E16" s="263">
        <v>185.61030378201991</v>
      </c>
      <c r="F16" s="263">
        <v>83.544605741699485</v>
      </c>
      <c r="G16" s="263">
        <v>88.002821498909256</v>
      </c>
      <c r="H16" s="263">
        <v>102.7442139482874</v>
      </c>
      <c r="I16" s="263">
        <v>62.774968647531182</v>
      </c>
      <c r="J16" s="263">
        <v>58.768139387050027</v>
      </c>
      <c r="K16" s="263">
        <v>60.469385060204303</v>
      </c>
      <c r="L16" s="263">
        <v>70.411929701421414</v>
      </c>
      <c r="M16" s="263">
        <v>51.598401524223242</v>
      </c>
      <c r="N16" s="263">
        <v>65.741576509753486</v>
      </c>
      <c r="O16" s="263">
        <v>64.546449141756014</v>
      </c>
      <c r="P16" s="263">
        <v>45.646127237264011</v>
      </c>
      <c r="Q16" s="263">
        <v>34.763997670689072</v>
      </c>
      <c r="R16" s="263">
        <v>36.822994878011407</v>
      </c>
      <c r="S16" s="263">
        <v>39.02181342735858</v>
      </c>
      <c r="T16" s="263">
        <v>37.844842112157508</v>
      </c>
      <c r="U16" s="263">
        <v>36.152341532415157</v>
      </c>
      <c r="V16" s="263">
        <v>29.750375784817031</v>
      </c>
      <c r="W16" s="263">
        <v>31.16568620292631</v>
      </c>
      <c r="DA16" s="70" t="s">
        <v>3136</v>
      </c>
    </row>
    <row r="17" spans="1:105" ht="12" customHeight="1" x14ac:dyDescent="0.3">
      <c r="A17" s="46" t="s">
        <v>30</v>
      </c>
      <c r="B17" s="231">
        <v>5.9248779745084441</v>
      </c>
      <c r="C17" s="231">
        <v>3.3913423491087169</v>
      </c>
      <c r="D17" s="231">
        <v>0.93057766566332645</v>
      </c>
      <c r="E17" s="231">
        <v>1.1112880128680971</v>
      </c>
      <c r="F17" s="231">
        <v>1.627521507163489</v>
      </c>
      <c r="G17" s="231">
        <v>4.8152584020602953</v>
      </c>
      <c r="H17" s="231">
        <v>6.9579681444010282</v>
      </c>
      <c r="I17" s="231">
        <v>3.434777098996654</v>
      </c>
      <c r="J17" s="231">
        <v>1.8383023541302159</v>
      </c>
      <c r="K17" s="231">
        <v>0.21236240191403671</v>
      </c>
      <c r="L17" s="231">
        <v>2.474660447292425</v>
      </c>
      <c r="M17" s="231">
        <v>4.0370303041327391</v>
      </c>
      <c r="N17" s="231">
        <v>3.3148656970342749</v>
      </c>
      <c r="O17" s="231">
        <v>0</v>
      </c>
      <c r="P17" s="231">
        <v>0.20730654785977989</v>
      </c>
      <c r="Q17" s="231">
        <v>0</v>
      </c>
      <c r="R17" s="231">
        <v>0</v>
      </c>
      <c r="S17" s="231">
        <v>0.4334178492880299</v>
      </c>
      <c r="T17" s="231">
        <v>0</v>
      </c>
      <c r="U17" s="231">
        <v>0</v>
      </c>
      <c r="V17" s="231">
        <v>0</v>
      </c>
      <c r="W17" s="231">
        <v>0</v>
      </c>
      <c r="DA17" s="73" t="s">
        <v>3137</v>
      </c>
    </row>
    <row r="18" spans="1:105" ht="12" customHeight="1" x14ac:dyDescent="0.3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3138</v>
      </c>
    </row>
    <row r="19" spans="1:105" ht="12" customHeight="1" x14ac:dyDescent="0.3">
      <c r="A19" s="46" t="s">
        <v>33</v>
      </c>
      <c r="B19" s="231">
        <v>6.8759242572519046</v>
      </c>
      <c r="C19" s="231">
        <v>6.7641291833218729</v>
      </c>
      <c r="D19" s="231">
        <v>3.4640172251500569</v>
      </c>
      <c r="E19" s="231">
        <v>2.2362340694418168</v>
      </c>
      <c r="F19" s="231">
        <v>2.1688694168273739</v>
      </c>
      <c r="G19" s="231">
        <v>2.3743802317732632</v>
      </c>
      <c r="H19" s="231">
        <v>3.5876427154003521</v>
      </c>
      <c r="I19" s="231">
        <v>1.974950284274561</v>
      </c>
      <c r="J19" s="231">
        <v>2.006953901972909</v>
      </c>
      <c r="K19" s="231">
        <v>1.96883409147191</v>
      </c>
      <c r="L19" s="231">
        <v>2.1921047971717309</v>
      </c>
      <c r="M19" s="231">
        <v>1.7895511300596321</v>
      </c>
      <c r="N19" s="231">
        <v>1.790676747953549</v>
      </c>
      <c r="O19" s="231">
        <v>1.7901444550745349</v>
      </c>
      <c r="P19" s="231">
        <v>1.5832288686644449</v>
      </c>
      <c r="Q19" s="231">
        <v>1.9681429451158079</v>
      </c>
      <c r="R19" s="231">
        <v>0.9750193239349656</v>
      </c>
      <c r="S19" s="231">
        <v>1.418605476520181</v>
      </c>
      <c r="T19" s="231">
        <v>1.0214197590521239</v>
      </c>
      <c r="U19" s="231">
        <v>0.70317612926671447</v>
      </c>
      <c r="V19" s="231">
        <v>1.5412358625115949</v>
      </c>
      <c r="W19" s="231">
        <v>1.9204409914580141</v>
      </c>
      <c r="DA19" s="73" t="s">
        <v>3139</v>
      </c>
    </row>
    <row r="20" spans="1:105" ht="12" customHeight="1" x14ac:dyDescent="0.3">
      <c r="A20" s="46" t="s">
        <v>160</v>
      </c>
      <c r="B20" s="231">
        <v>35.727108103029799</v>
      </c>
      <c r="C20" s="231">
        <v>87.541533053657417</v>
      </c>
      <c r="D20" s="231">
        <v>31.536998366348239</v>
      </c>
      <c r="E20" s="231">
        <v>19.60424389388961</v>
      </c>
      <c r="F20" s="231">
        <v>25.260871018118149</v>
      </c>
      <c r="G20" s="231">
        <v>28.042466378754579</v>
      </c>
      <c r="H20" s="231">
        <v>24.451048977672599</v>
      </c>
      <c r="I20" s="231">
        <v>23.31917773366267</v>
      </c>
      <c r="J20" s="231">
        <v>5.0984768309500899</v>
      </c>
      <c r="K20" s="231">
        <v>8.8484293591655643</v>
      </c>
      <c r="L20" s="231">
        <v>23.04631574589375</v>
      </c>
      <c r="M20" s="231">
        <v>9.6972652960152974</v>
      </c>
      <c r="N20" s="231">
        <v>20.103304006216579</v>
      </c>
      <c r="O20" s="231">
        <v>21.906171516040018</v>
      </c>
      <c r="P20" s="231">
        <v>19.250906158260651</v>
      </c>
      <c r="Q20" s="231">
        <v>9.6934057588018447</v>
      </c>
      <c r="R20" s="231">
        <v>11.231840356965741</v>
      </c>
      <c r="S20" s="231">
        <v>11.55173078016314</v>
      </c>
      <c r="T20" s="231">
        <v>10.908657879723609</v>
      </c>
      <c r="U20" s="231">
        <v>10.91349500556443</v>
      </c>
      <c r="V20" s="231">
        <v>3.986536744417978</v>
      </c>
      <c r="W20" s="231">
        <v>3.7196444421091122</v>
      </c>
      <c r="DA20" s="73" t="s">
        <v>3140</v>
      </c>
    </row>
    <row r="21" spans="1:105" ht="12" customHeight="1" x14ac:dyDescent="0.3">
      <c r="A21" s="46" t="s">
        <v>70</v>
      </c>
      <c r="B21" s="231">
        <v>16.977760983467871</v>
      </c>
      <c r="C21" s="231">
        <v>37.495464495649827</v>
      </c>
      <c r="D21" s="231">
        <v>3.3801975636177151</v>
      </c>
      <c r="E21" s="231">
        <v>15.09527168643972</v>
      </c>
      <c r="F21" s="231">
        <v>4.0417465744870933</v>
      </c>
      <c r="G21" s="231">
        <v>14.42900073981653</v>
      </c>
      <c r="H21" s="231">
        <v>21.084581013826451</v>
      </c>
      <c r="I21" s="231">
        <v>8.0426002572080986</v>
      </c>
      <c r="J21" s="231">
        <v>22.57274495789483</v>
      </c>
      <c r="K21" s="231">
        <v>23.260722874254899</v>
      </c>
      <c r="L21" s="231">
        <v>12.18125584440793</v>
      </c>
      <c r="M21" s="231">
        <v>1.0936464598606039</v>
      </c>
      <c r="N21" s="231">
        <v>5.036341583170822</v>
      </c>
      <c r="O21" s="231">
        <v>1.037209804323842</v>
      </c>
      <c r="P21" s="231">
        <v>0.70441769065720394</v>
      </c>
      <c r="Q21" s="231">
        <v>0.86527630916367881</v>
      </c>
      <c r="R21" s="231">
        <v>0.45580534111856769</v>
      </c>
      <c r="S21" s="231">
        <v>0.42449119347013498</v>
      </c>
      <c r="T21" s="231">
        <v>0.18325942906309539</v>
      </c>
      <c r="U21" s="231">
        <v>0.16830668138771729</v>
      </c>
      <c r="V21" s="231">
        <v>0.17516979347800471</v>
      </c>
      <c r="W21" s="231">
        <v>0.165479188207689</v>
      </c>
      <c r="DA21" s="73" t="s">
        <v>3141</v>
      </c>
    </row>
    <row r="22" spans="1:105" ht="12" customHeight="1" x14ac:dyDescent="0.3">
      <c r="A22" s="46" t="s">
        <v>34</v>
      </c>
      <c r="B22" s="231">
        <v>25.9934358415716</v>
      </c>
      <c r="C22" s="231">
        <v>14.642074968826011</v>
      </c>
      <c r="D22" s="231">
        <v>19.939020397687539</v>
      </c>
      <c r="E22" s="231">
        <v>14.831049256727001</v>
      </c>
      <c r="F22" s="231">
        <v>3.2454653170385179</v>
      </c>
      <c r="G22" s="231">
        <v>2.5470274896876299</v>
      </c>
      <c r="H22" s="231">
        <v>1.9509141042314511</v>
      </c>
      <c r="I22" s="231">
        <v>1.6384484459886139</v>
      </c>
      <c r="J22" s="231">
        <v>3.8602843991590921</v>
      </c>
      <c r="K22" s="231">
        <v>1.70385614044844</v>
      </c>
      <c r="L22" s="231">
        <v>1.739468249598161</v>
      </c>
      <c r="M22" s="231">
        <v>1.8106924679106839</v>
      </c>
      <c r="N22" s="231">
        <v>1.810692467917473</v>
      </c>
      <c r="O22" s="231">
        <v>1.9175579378587191</v>
      </c>
      <c r="P22" s="231">
        <v>2.2679179978096302</v>
      </c>
      <c r="Q22" s="231">
        <v>2.618251708007167</v>
      </c>
      <c r="R22" s="231">
        <v>3.356562160463699</v>
      </c>
      <c r="S22" s="231">
        <v>2.6765801078624172</v>
      </c>
      <c r="T22" s="231">
        <v>2.8427417301037199</v>
      </c>
      <c r="U22" s="231">
        <v>2.6058529406410238</v>
      </c>
      <c r="V22" s="231">
        <v>2.584793245708044</v>
      </c>
      <c r="W22" s="231">
        <v>2.3603722915913399</v>
      </c>
      <c r="DA22" s="73" t="s">
        <v>3142</v>
      </c>
    </row>
    <row r="23" spans="1:105" ht="12" customHeight="1" x14ac:dyDescent="0.3">
      <c r="A23" s="46" t="s">
        <v>162</v>
      </c>
      <c r="B23" s="231">
        <v>144.4645183151971</v>
      </c>
      <c r="C23" s="231">
        <v>158.50984234541411</v>
      </c>
      <c r="D23" s="231">
        <v>175.77920697808759</v>
      </c>
      <c r="E23" s="231">
        <v>18.046820309092482</v>
      </c>
      <c r="F23" s="231">
        <v>45.870602931010048</v>
      </c>
      <c r="G23" s="231">
        <v>34.659724495916571</v>
      </c>
      <c r="H23" s="231">
        <v>44.180604104829953</v>
      </c>
      <c r="I23" s="231">
        <v>22.47792679591997</v>
      </c>
      <c r="J23" s="231">
        <v>21.42951101338814</v>
      </c>
      <c r="K23" s="231">
        <v>22.475471328851661</v>
      </c>
      <c r="L23" s="231">
        <v>28.778124617057419</v>
      </c>
      <c r="M23" s="231">
        <v>33.032218688913353</v>
      </c>
      <c r="N23" s="231">
        <v>33.48227244525664</v>
      </c>
      <c r="O23" s="231">
        <v>37.679829662714603</v>
      </c>
      <c r="P23" s="231">
        <v>21.4125634137914</v>
      </c>
      <c r="Q23" s="231">
        <v>19.611802149211211</v>
      </c>
      <c r="R23" s="231">
        <v>20.796648895139079</v>
      </c>
      <c r="S23" s="231">
        <v>22.509869219665369</v>
      </c>
      <c r="T23" s="231">
        <v>22.881644513825659</v>
      </c>
      <c r="U23" s="231">
        <v>21.754391975165991</v>
      </c>
      <c r="V23" s="231">
        <v>20.50970739504444</v>
      </c>
      <c r="W23" s="231">
        <v>21.954041365332799</v>
      </c>
      <c r="DA23" s="73" t="s">
        <v>3143</v>
      </c>
    </row>
    <row r="24" spans="1:105" ht="12" customHeight="1" x14ac:dyDescent="0.3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3144</v>
      </c>
    </row>
    <row r="25" spans="1:105" ht="12" customHeight="1" x14ac:dyDescent="0.3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0.13799717733093331</v>
      </c>
      <c r="N25" s="231">
        <v>0.20342356220416771</v>
      </c>
      <c r="O25" s="231">
        <v>0.21553576574429781</v>
      </c>
      <c r="P25" s="231">
        <v>0.21978656022091381</v>
      </c>
      <c r="Q25" s="231">
        <v>7.1188003893666307E-3</v>
      </c>
      <c r="R25" s="231">
        <v>7.1188003893671104E-3</v>
      </c>
      <c r="S25" s="231">
        <v>7.1188003893045927E-3</v>
      </c>
      <c r="T25" s="231">
        <v>7.1188003893092617E-3</v>
      </c>
      <c r="U25" s="231">
        <v>7.1188003892875377E-3</v>
      </c>
      <c r="V25" s="231">
        <v>7.1188003893623919E-3</v>
      </c>
      <c r="W25" s="231">
        <v>7.1188003893642221E-3</v>
      </c>
      <c r="DA25" s="73" t="s">
        <v>3145</v>
      </c>
    </row>
    <row r="26" spans="1:105" ht="12" customHeight="1" x14ac:dyDescent="0.3">
      <c r="A26" s="46" t="s">
        <v>79</v>
      </c>
      <c r="B26" s="231">
        <v>102.6061393840161</v>
      </c>
      <c r="C26" s="231">
        <v>101.1469002628605</v>
      </c>
      <c r="D26" s="231">
        <v>99.435439766489836</v>
      </c>
      <c r="E26" s="231">
        <v>114.6853965535612</v>
      </c>
      <c r="F26" s="231">
        <v>1.329528977054816</v>
      </c>
      <c r="G26" s="231">
        <v>1.134963760900376</v>
      </c>
      <c r="H26" s="231">
        <v>0.5314548879255987</v>
      </c>
      <c r="I26" s="231">
        <v>1.8870880314806131</v>
      </c>
      <c r="J26" s="231">
        <v>1.961865929554768</v>
      </c>
      <c r="K26" s="231">
        <v>1.999708864097776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0.9458139432676067</v>
      </c>
      <c r="W26" s="231">
        <v>1.038589123837991</v>
      </c>
      <c r="DA26" s="73" t="s">
        <v>3146</v>
      </c>
    </row>
    <row r="27" spans="1:105" ht="12" customHeight="1" x14ac:dyDescent="0.3">
      <c r="A27" s="57" t="s">
        <v>3071</v>
      </c>
      <c r="B27" s="263">
        <f t="shared" ref="B27:W27" si="0">B28+B34</f>
        <v>181.4261117836698</v>
      </c>
      <c r="C27" s="263">
        <f t="shared" si="0"/>
        <v>223.81109588668252</v>
      </c>
      <c r="D27" s="263">
        <f t="shared" si="0"/>
        <v>182.82749502018984</v>
      </c>
      <c r="E27" s="263">
        <f t="shared" si="0"/>
        <v>82.976549382707177</v>
      </c>
      <c r="F27" s="263">
        <f t="shared" si="0"/>
        <v>65.728108963501981</v>
      </c>
      <c r="G27" s="263">
        <f t="shared" si="0"/>
        <v>67.130452623465047</v>
      </c>
      <c r="H27" s="263">
        <f t="shared" si="0"/>
        <v>78.631981933371264</v>
      </c>
      <c r="I27" s="263">
        <f t="shared" si="0"/>
        <v>52.870632461670219</v>
      </c>
      <c r="J27" s="263">
        <f t="shared" si="0"/>
        <v>49.257865576155673</v>
      </c>
      <c r="K27" s="263">
        <f t="shared" si="0"/>
        <v>50.409778105473009</v>
      </c>
      <c r="L27" s="263">
        <f t="shared" si="0"/>
        <v>57.690069223202187</v>
      </c>
      <c r="M27" s="263">
        <f t="shared" si="0"/>
        <v>48.337697158124719</v>
      </c>
      <c r="N27" s="263">
        <f t="shared" si="0"/>
        <v>55.086122556479509</v>
      </c>
      <c r="O27" s="263">
        <f t="shared" si="0"/>
        <v>56.203022406897389</v>
      </c>
      <c r="P27" s="263">
        <f t="shared" si="0"/>
        <v>42.04562243592035</v>
      </c>
      <c r="Q27" s="263">
        <f t="shared" si="0"/>
        <v>37.606900924972706</v>
      </c>
      <c r="R27" s="263">
        <f t="shared" si="0"/>
        <v>38.883475998398481</v>
      </c>
      <c r="S27" s="263">
        <f t="shared" si="0"/>
        <v>43.026088669080487</v>
      </c>
      <c r="T27" s="263">
        <f t="shared" si="0"/>
        <v>42.205225504502572</v>
      </c>
      <c r="U27" s="263">
        <f t="shared" si="0"/>
        <v>40.050067093153075</v>
      </c>
      <c r="V27" s="263">
        <f t="shared" si="0"/>
        <v>35.246287239511091</v>
      </c>
      <c r="W27" s="263">
        <f t="shared" si="0"/>
        <v>36.899830366680341</v>
      </c>
      <c r="DA27" s="70"/>
    </row>
    <row r="28" spans="1:105" ht="12" customHeight="1" x14ac:dyDescent="0.3">
      <c r="A28" s="60" t="s">
        <v>3072</v>
      </c>
      <c r="B28" s="264">
        <v>178.15428312230611</v>
      </c>
      <c r="C28" s="264">
        <v>220.60709410704811</v>
      </c>
      <c r="D28" s="264">
        <v>179.68185426207691</v>
      </c>
      <c r="E28" s="264">
        <v>79.682883631362543</v>
      </c>
      <c r="F28" s="264">
        <v>61.947788116755987</v>
      </c>
      <c r="G28" s="264">
        <v>63.436704556554453</v>
      </c>
      <c r="H28" s="264">
        <v>74.447623075896658</v>
      </c>
      <c r="I28" s="264">
        <v>48.747815291407882</v>
      </c>
      <c r="J28" s="264">
        <v>44.495143091990172</v>
      </c>
      <c r="K28" s="264">
        <v>46.621220746775222</v>
      </c>
      <c r="L28" s="264">
        <v>53.654858715716777</v>
      </c>
      <c r="M28" s="264">
        <v>43.910090375706439</v>
      </c>
      <c r="N28" s="264">
        <v>50.922553716389217</v>
      </c>
      <c r="O28" s="264">
        <v>52.011094797304928</v>
      </c>
      <c r="P28" s="264">
        <v>38.365916767831727</v>
      </c>
      <c r="Q28" s="264">
        <v>33.922771725048399</v>
      </c>
      <c r="R28" s="264">
        <v>35.155044711496359</v>
      </c>
      <c r="S28" s="264">
        <v>39.508421881212129</v>
      </c>
      <c r="T28" s="264">
        <v>38.800787499090809</v>
      </c>
      <c r="U28" s="264">
        <v>36.67022960466003</v>
      </c>
      <c r="V28" s="264">
        <v>32.206926854126962</v>
      </c>
      <c r="W28" s="264">
        <v>33.901301403091722</v>
      </c>
      <c r="DA28" s="72" t="s">
        <v>3147</v>
      </c>
    </row>
    <row r="29" spans="1:105" ht="12" customHeight="1" x14ac:dyDescent="0.3">
      <c r="A29" s="59" t="s">
        <v>30</v>
      </c>
      <c r="B29" s="232">
        <v>4.7592904331685997</v>
      </c>
      <c r="C29" s="232">
        <v>2.4399036522186561</v>
      </c>
      <c r="D29" s="232">
        <v>0.73009691363416551</v>
      </c>
      <c r="E29" s="232">
        <v>1.4560617880299911</v>
      </c>
      <c r="F29" s="232">
        <v>0.95495847911978693</v>
      </c>
      <c r="G29" s="232">
        <v>2.8045053574275478</v>
      </c>
      <c r="H29" s="232">
        <v>3.9903850038113822</v>
      </c>
      <c r="I29" s="232">
        <v>2.0084034740803971</v>
      </c>
      <c r="J29" s="232">
        <v>1.109857613935644</v>
      </c>
      <c r="K29" s="232">
        <v>0.12498549010401699</v>
      </c>
      <c r="L29" s="232">
        <v>1.4196966372228479</v>
      </c>
      <c r="M29" s="232">
        <v>2.326975307478039</v>
      </c>
      <c r="N29" s="232">
        <v>1.908167687324426</v>
      </c>
      <c r="O29" s="232">
        <v>0</v>
      </c>
      <c r="P29" s="232">
        <v>0.1206899485621078</v>
      </c>
      <c r="Q29" s="232">
        <v>0</v>
      </c>
      <c r="R29" s="232">
        <v>0</v>
      </c>
      <c r="S29" s="232">
        <v>0.25469231292428018</v>
      </c>
      <c r="T29" s="232">
        <v>0</v>
      </c>
      <c r="U29" s="232">
        <v>0</v>
      </c>
      <c r="V29" s="232">
        <v>0</v>
      </c>
      <c r="W29" s="232">
        <v>0</v>
      </c>
      <c r="DA29" s="71" t="s">
        <v>3148</v>
      </c>
    </row>
    <row r="30" spans="1:105" ht="12" customHeight="1" x14ac:dyDescent="0.3">
      <c r="A30" s="59" t="s">
        <v>33</v>
      </c>
      <c r="B30" s="232">
        <v>5.468729408946178</v>
      </c>
      <c r="C30" s="232">
        <v>4.8184292938914508</v>
      </c>
      <c r="D30" s="232">
        <v>2.8535054080545428</v>
      </c>
      <c r="E30" s="232">
        <v>2.9011019293413711</v>
      </c>
      <c r="F30" s="232">
        <v>1.2600381979322679</v>
      </c>
      <c r="G30" s="232">
        <v>1.3692397462491079</v>
      </c>
      <c r="H30" s="232">
        <v>2.0372020429518112</v>
      </c>
      <c r="I30" s="232">
        <v>1.143407735646969</v>
      </c>
      <c r="J30" s="232">
        <v>1.378920553162599</v>
      </c>
      <c r="K30" s="232">
        <v>1.1473175657955941</v>
      </c>
      <c r="L30" s="232">
        <v>1.245184776280565</v>
      </c>
      <c r="M30" s="232">
        <v>1.0213308021236811</v>
      </c>
      <c r="N30" s="232">
        <v>1.020611240967964</v>
      </c>
      <c r="O30" s="232">
        <v>1.020951513882052</v>
      </c>
      <c r="P30" s="232">
        <v>0.91262914925464311</v>
      </c>
      <c r="Q30" s="232">
        <v>1.147759387210149</v>
      </c>
      <c r="R30" s="232">
        <v>0.57966635938556099</v>
      </c>
      <c r="S30" s="232">
        <v>0.82539765362058271</v>
      </c>
      <c r="T30" s="232">
        <v>0.59811217035175246</v>
      </c>
      <c r="U30" s="232">
        <v>0.49513546407270848</v>
      </c>
      <c r="V30" s="232">
        <v>0.9986759763334323</v>
      </c>
      <c r="W30" s="232">
        <v>1.2527834675564731</v>
      </c>
      <c r="DA30" s="71" t="s">
        <v>3149</v>
      </c>
    </row>
    <row r="31" spans="1:105" ht="12" customHeight="1" x14ac:dyDescent="0.3">
      <c r="A31" s="59" t="s">
        <v>160</v>
      </c>
      <c r="B31" s="232">
        <v>34.594523262910258</v>
      </c>
      <c r="C31" s="232">
        <v>67.607292515205188</v>
      </c>
      <c r="D31" s="232">
        <v>32.027345347248101</v>
      </c>
      <c r="E31" s="232">
        <v>27.77867291544781</v>
      </c>
      <c r="F31" s="232">
        <v>16.472460119718559</v>
      </c>
      <c r="G31" s="232">
        <v>16.91073437661597</v>
      </c>
      <c r="H31" s="232">
        <v>13.987289990773879</v>
      </c>
      <c r="I31" s="232">
        <v>13.69865965901284</v>
      </c>
      <c r="J31" s="232">
        <v>3.5334729371952371</v>
      </c>
      <c r="K31" s="232">
        <v>5.8969536650266319</v>
      </c>
      <c r="L31" s="232">
        <v>14.233581907323151</v>
      </c>
      <c r="M31" s="232">
        <v>6.5937597998620356</v>
      </c>
      <c r="N31" s="232">
        <v>12.65768490160745</v>
      </c>
      <c r="O31" s="232">
        <v>13.68212926685703</v>
      </c>
      <c r="P31" s="232">
        <v>12.204610346969289</v>
      </c>
      <c r="Q31" s="232">
        <v>8.2164186596552948</v>
      </c>
      <c r="R31" s="232">
        <v>9.3160902106178494</v>
      </c>
      <c r="S31" s="232">
        <v>9.297749242482098</v>
      </c>
      <c r="T31" s="232">
        <v>9.1769795023754561</v>
      </c>
      <c r="U31" s="232">
        <v>9.239020922305059</v>
      </c>
      <c r="V31" s="232">
        <v>5.0460590839827546</v>
      </c>
      <c r="W31" s="232">
        <v>4.4596429541054796</v>
      </c>
      <c r="DA31" s="71" t="s">
        <v>3150</v>
      </c>
    </row>
    <row r="32" spans="1:105" ht="12" customHeight="1" x14ac:dyDescent="0.3">
      <c r="A32" s="59" t="s">
        <v>70</v>
      </c>
      <c r="B32" s="232">
        <v>18.155966552886699</v>
      </c>
      <c r="C32" s="232">
        <v>32.555022602466103</v>
      </c>
      <c r="D32" s="232">
        <v>7.193258594500243</v>
      </c>
      <c r="E32" s="232">
        <v>24.07823993314117</v>
      </c>
      <c r="F32" s="232">
        <v>7.9439701844145416</v>
      </c>
      <c r="G32" s="232">
        <v>13.68997880605373</v>
      </c>
      <c r="H32" s="232">
        <v>20.26192563499767</v>
      </c>
      <c r="I32" s="232">
        <v>10.80991162047984</v>
      </c>
      <c r="J32" s="232">
        <v>17.407713314494188</v>
      </c>
      <c r="K32" s="232">
        <v>18.156659659632229</v>
      </c>
      <c r="L32" s="232">
        <v>10.10528546148031</v>
      </c>
      <c r="M32" s="232">
        <v>3.4602414728529221</v>
      </c>
      <c r="N32" s="232">
        <v>4.5289353540192687</v>
      </c>
      <c r="O32" s="232">
        <v>2.480418091590721</v>
      </c>
      <c r="P32" s="232">
        <v>1.9132269344857089</v>
      </c>
      <c r="Q32" s="232">
        <v>1.995881715489531</v>
      </c>
      <c r="R32" s="232">
        <v>1.0821510065401281</v>
      </c>
      <c r="S32" s="232">
        <v>0.98476773159554387</v>
      </c>
      <c r="T32" s="232">
        <v>0.57610097805226701</v>
      </c>
      <c r="U32" s="232">
        <v>0.5262601437946266</v>
      </c>
      <c r="V32" s="232">
        <v>0.50692751695417959</v>
      </c>
      <c r="W32" s="232">
        <v>0.47311871276858919</v>
      </c>
      <c r="DA32" s="71" t="s">
        <v>3151</v>
      </c>
    </row>
    <row r="33" spans="1:105" ht="12" customHeight="1" x14ac:dyDescent="0.3">
      <c r="A33" s="59" t="s">
        <v>162</v>
      </c>
      <c r="B33" s="232">
        <v>115.1757734643943</v>
      </c>
      <c r="C33" s="232">
        <v>113.1864460432667</v>
      </c>
      <c r="D33" s="232">
        <v>136.87764799863979</v>
      </c>
      <c r="E33" s="232">
        <v>23.468807065402199</v>
      </c>
      <c r="F33" s="232">
        <v>35.316361135570837</v>
      </c>
      <c r="G33" s="232">
        <v>28.66224627020808</v>
      </c>
      <c r="H33" s="232">
        <v>34.170820403361908</v>
      </c>
      <c r="I33" s="232">
        <v>21.087432802187841</v>
      </c>
      <c r="J33" s="232">
        <v>21.06517867320251</v>
      </c>
      <c r="K33" s="232">
        <v>21.295304366216751</v>
      </c>
      <c r="L33" s="232">
        <v>26.651109933409909</v>
      </c>
      <c r="M33" s="232">
        <v>30.50778299338976</v>
      </c>
      <c r="N33" s="232">
        <v>30.807154532470118</v>
      </c>
      <c r="O33" s="232">
        <v>34.827595924975142</v>
      </c>
      <c r="P33" s="232">
        <v>23.214760388559981</v>
      </c>
      <c r="Q33" s="232">
        <v>22.562711962693431</v>
      </c>
      <c r="R33" s="232">
        <v>24.177137134952829</v>
      </c>
      <c r="S33" s="232">
        <v>28.14581494058962</v>
      </c>
      <c r="T33" s="232">
        <v>28.449594848311321</v>
      </c>
      <c r="U33" s="232">
        <v>26.40981307448763</v>
      </c>
      <c r="V33" s="232">
        <v>25.655264276856599</v>
      </c>
      <c r="W33" s="232">
        <v>27.715756268661181</v>
      </c>
      <c r="DA33" s="71" t="s">
        <v>3152</v>
      </c>
    </row>
    <row r="34" spans="1:105" ht="12" customHeight="1" x14ac:dyDescent="0.3">
      <c r="A34" s="60" t="s">
        <v>3079</v>
      </c>
      <c r="B34" s="264">
        <v>3.2718286613636729</v>
      </c>
      <c r="C34" s="264">
        <v>3.204001779634412</v>
      </c>
      <c r="D34" s="264">
        <v>3.1456407581129371</v>
      </c>
      <c r="E34" s="264">
        <v>3.2936657513446401</v>
      </c>
      <c r="F34" s="264">
        <v>3.7803208467459992</v>
      </c>
      <c r="G34" s="264">
        <v>3.6937480669105942</v>
      </c>
      <c r="H34" s="264">
        <v>4.1843588574746136</v>
      </c>
      <c r="I34" s="264">
        <v>4.1228171702623397</v>
      </c>
      <c r="J34" s="264">
        <v>4.7627224841655016</v>
      </c>
      <c r="K34" s="264">
        <v>3.7885573586977901</v>
      </c>
      <c r="L34" s="264">
        <v>4.0352105074854094</v>
      </c>
      <c r="M34" s="264">
        <v>4.427606782418283</v>
      </c>
      <c r="N34" s="264">
        <v>4.1635688400902948</v>
      </c>
      <c r="O34" s="264">
        <v>4.191927609592458</v>
      </c>
      <c r="P34" s="264">
        <v>3.6797056680886211</v>
      </c>
      <c r="Q34" s="264">
        <v>3.6841291999243091</v>
      </c>
      <c r="R34" s="264">
        <v>3.728431286902119</v>
      </c>
      <c r="S34" s="264">
        <v>3.5176667878683561</v>
      </c>
      <c r="T34" s="264">
        <v>3.4044380054117598</v>
      </c>
      <c r="U34" s="264">
        <v>3.3798374884930462</v>
      </c>
      <c r="V34" s="264">
        <v>3.039360385384128</v>
      </c>
      <c r="W34" s="264">
        <v>2.9985289635886221</v>
      </c>
      <c r="DA34" s="72" t="s">
        <v>3153</v>
      </c>
    </row>
    <row r="35" spans="1:105" ht="12" customHeight="1" x14ac:dyDescent="0.3">
      <c r="A35" s="57" t="s">
        <v>3081</v>
      </c>
      <c r="B35" s="263">
        <f t="shared" ref="B35:W35" si="1">B36+B42+B53</f>
        <v>63.255946240352877</v>
      </c>
      <c r="C35" s="263">
        <f t="shared" si="1"/>
        <v>77.875403583927579</v>
      </c>
      <c r="D35" s="263">
        <f t="shared" si="1"/>
        <v>62.677161582767681</v>
      </c>
      <c r="E35" s="263">
        <f t="shared" si="1"/>
        <v>31.06661538916061</v>
      </c>
      <c r="F35" s="263">
        <f t="shared" si="1"/>
        <v>15.575124390616635</v>
      </c>
      <c r="G35" s="263">
        <f t="shared" si="1"/>
        <v>16.634839722654363</v>
      </c>
      <c r="H35" s="263">
        <f t="shared" si="1"/>
        <v>19.468045548167908</v>
      </c>
      <c r="I35" s="263">
        <f t="shared" si="1"/>
        <v>11.611207570161344</v>
      </c>
      <c r="J35" s="263">
        <f t="shared" si="1"/>
        <v>11.034934739186918</v>
      </c>
      <c r="K35" s="263">
        <f t="shared" si="1"/>
        <v>11.257826192624423</v>
      </c>
      <c r="L35" s="263">
        <f t="shared" si="1"/>
        <v>13.212481592646247</v>
      </c>
      <c r="M35" s="263">
        <f t="shared" si="1"/>
        <v>9.3888177718819303</v>
      </c>
      <c r="N35" s="263">
        <f t="shared" si="1"/>
        <v>12.282542083605426</v>
      </c>
      <c r="O35" s="263">
        <f t="shared" si="1"/>
        <v>11.851801375682038</v>
      </c>
      <c r="P35" s="263">
        <f t="shared" si="1"/>
        <v>8.2360093793066582</v>
      </c>
      <c r="Q35" s="263">
        <f t="shared" si="1"/>
        <v>5.8930082934328007</v>
      </c>
      <c r="R35" s="263">
        <f t="shared" si="1"/>
        <v>6.2824905799941435</v>
      </c>
      <c r="S35" s="263">
        <f t="shared" si="1"/>
        <v>6.4250351385567832</v>
      </c>
      <c r="T35" s="263">
        <f t="shared" si="1"/>
        <v>6.1738508652796469</v>
      </c>
      <c r="U35" s="263">
        <f t="shared" si="1"/>
        <v>5.957789084540928</v>
      </c>
      <c r="V35" s="263">
        <f t="shared" si="1"/>
        <v>4.69285785755803</v>
      </c>
      <c r="W35" s="263">
        <f t="shared" si="1"/>
        <v>4.8929536133374771</v>
      </c>
      <c r="DA35" s="70"/>
    </row>
    <row r="36" spans="1:105" ht="12" customHeight="1" x14ac:dyDescent="0.3">
      <c r="A36" s="60" t="s">
        <v>3082</v>
      </c>
      <c r="B36" s="264">
        <v>28.185771165321331</v>
      </c>
      <c r="C36" s="264">
        <v>35.428841929499193</v>
      </c>
      <c r="D36" s="264">
        <v>28.136335749053519</v>
      </c>
      <c r="E36" s="264">
        <v>11.82624399471557</v>
      </c>
      <c r="F36" s="264">
        <v>7.253101671003563</v>
      </c>
      <c r="G36" s="264">
        <v>7.7779702168463629</v>
      </c>
      <c r="H36" s="264">
        <v>9.1461627037655013</v>
      </c>
      <c r="I36" s="264">
        <v>5.3178263387357392</v>
      </c>
      <c r="J36" s="264">
        <v>5.0040952412037552</v>
      </c>
      <c r="K36" s="264">
        <v>5.182882710728995</v>
      </c>
      <c r="L36" s="264">
        <v>6.1305886518244819</v>
      </c>
      <c r="M36" s="264">
        <v>4.2649719350552999</v>
      </c>
      <c r="N36" s="264">
        <v>5.6716125114194176</v>
      </c>
      <c r="O36" s="264">
        <v>5.4565499394560026</v>
      </c>
      <c r="P36" s="264">
        <v>3.7372152802499379</v>
      </c>
      <c r="Q36" s="264">
        <v>2.6129485661254361</v>
      </c>
      <c r="R36" s="264">
        <v>2.7911654867797622</v>
      </c>
      <c r="S36" s="264">
        <v>2.8783788977840512</v>
      </c>
      <c r="T36" s="264">
        <v>2.763014858951117</v>
      </c>
      <c r="U36" s="264">
        <v>2.660766947251604</v>
      </c>
      <c r="V36" s="264">
        <v>2.0603197505559279</v>
      </c>
      <c r="W36" s="264">
        <v>2.1601823994564699</v>
      </c>
      <c r="DA36" s="72" t="s">
        <v>3154</v>
      </c>
    </row>
    <row r="37" spans="1:105" ht="12" customHeight="1" x14ac:dyDescent="0.3">
      <c r="A37" s="59" t="s">
        <v>30</v>
      </c>
      <c r="B37" s="232">
        <v>0.82154418191600831</v>
      </c>
      <c r="C37" s="232">
        <v>0.42117384472822028</v>
      </c>
      <c r="D37" s="232">
        <v>0.12602863390113569</v>
      </c>
      <c r="E37" s="232">
        <v>0.25134399912422462</v>
      </c>
      <c r="F37" s="232">
        <v>0.16484402318139191</v>
      </c>
      <c r="G37" s="232">
        <v>0.48411104384166009</v>
      </c>
      <c r="H37" s="232">
        <v>0.68881645899125055</v>
      </c>
      <c r="I37" s="232">
        <v>0.34668869493054461</v>
      </c>
      <c r="J37" s="232">
        <v>0.19158256431031959</v>
      </c>
      <c r="K37" s="232">
        <v>2.1574876267955321E-2</v>
      </c>
      <c r="L37" s="232">
        <v>0.24506668142537269</v>
      </c>
      <c r="M37" s="232">
        <v>0.4016802614098996</v>
      </c>
      <c r="N37" s="232">
        <v>0.32938608888338311</v>
      </c>
      <c r="O37" s="232">
        <v>0</v>
      </c>
      <c r="P37" s="232">
        <v>2.083338397798289E-2</v>
      </c>
      <c r="Q37" s="232">
        <v>0</v>
      </c>
      <c r="R37" s="232">
        <v>0</v>
      </c>
      <c r="S37" s="232">
        <v>4.3964744492881687E-2</v>
      </c>
      <c r="T37" s="232">
        <v>0</v>
      </c>
      <c r="U37" s="232">
        <v>0</v>
      </c>
      <c r="V37" s="232">
        <v>0</v>
      </c>
      <c r="W37" s="232">
        <v>0</v>
      </c>
      <c r="DA37" s="71" t="s">
        <v>3155</v>
      </c>
    </row>
    <row r="38" spans="1:105" ht="12" customHeight="1" x14ac:dyDescent="0.3">
      <c r="A38" s="59" t="s">
        <v>33</v>
      </c>
      <c r="B38" s="232">
        <v>0.94400686225856656</v>
      </c>
      <c r="C38" s="232">
        <v>0.83175267573126266</v>
      </c>
      <c r="D38" s="232">
        <v>0.45565009216631119</v>
      </c>
      <c r="E38" s="232">
        <v>0.50078545208868896</v>
      </c>
      <c r="F38" s="232">
        <v>0.21750659369068909</v>
      </c>
      <c r="G38" s="232">
        <v>0.2363568609596674</v>
      </c>
      <c r="H38" s="232">
        <v>0.35165987646191982</v>
      </c>
      <c r="I38" s="232">
        <v>0.1973739543676315</v>
      </c>
      <c r="J38" s="232">
        <v>0.20069072479748859</v>
      </c>
      <c r="K38" s="232">
        <v>0.1980488655242395</v>
      </c>
      <c r="L38" s="232">
        <v>0.21494261019128799</v>
      </c>
      <c r="M38" s="232">
        <v>0.17630115036658789</v>
      </c>
      <c r="N38" s="232">
        <v>0.17617694040518439</v>
      </c>
      <c r="O38" s="232">
        <v>0.1762356779915448</v>
      </c>
      <c r="P38" s="232">
        <v>0.1575371745737181</v>
      </c>
      <c r="Q38" s="232">
        <v>0.19812513231603771</v>
      </c>
      <c r="R38" s="232">
        <v>0.1000614548939362</v>
      </c>
      <c r="S38" s="232">
        <v>0.14247935687498151</v>
      </c>
      <c r="T38" s="232">
        <v>0.103245553215481</v>
      </c>
      <c r="U38" s="232">
        <v>6.7447707849078789E-2</v>
      </c>
      <c r="V38" s="232">
        <v>0.16110170610108171</v>
      </c>
      <c r="W38" s="232">
        <v>0.19775822643618429</v>
      </c>
      <c r="DA38" s="71" t="s">
        <v>3156</v>
      </c>
    </row>
    <row r="39" spans="1:105" ht="12" customHeight="1" x14ac:dyDescent="0.3">
      <c r="A39" s="59" t="s">
        <v>160</v>
      </c>
      <c r="B39" s="232">
        <v>4.4334543170463334</v>
      </c>
      <c r="C39" s="232">
        <v>10.245022640985921</v>
      </c>
      <c r="D39" s="232">
        <v>3.7151277855577209</v>
      </c>
      <c r="E39" s="232">
        <v>4.0264052787238382</v>
      </c>
      <c r="F39" s="232">
        <v>2.4075081385103099</v>
      </c>
      <c r="G39" s="232">
        <v>2.6993729071617389</v>
      </c>
      <c r="H39" s="232">
        <v>2.3383645317495412</v>
      </c>
      <c r="I39" s="232">
        <v>2.269846057780077</v>
      </c>
      <c r="J39" s="232">
        <v>0.4968967104951123</v>
      </c>
      <c r="K39" s="232">
        <v>0.84064921363547074</v>
      </c>
      <c r="L39" s="232">
        <v>2.1644343346384689</v>
      </c>
      <c r="M39" s="232">
        <v>0.89268710040564669</v>
      </c>
      <c r="N39" s="232">
        <v>1.88725139400858</v>
      </c>
      <c r="O39" s="232">
        <v>2.0611958463299618</v>
      </c>
      <c r="P39" s="232">
        <v>1.8310460495060079</v>
      </c>
      <c r="Q39" s="232">
        <v>0.85430914506196443</v>
      </c>
      <c r="R39" s="232">
        <v>1.0222428254773761</v>
      </c>
      <c r="S39" s="232">
        <v>1.03061031733369</v>
      </c>
      <c r="T39" s="232">
        <v>0.9654173672466605</v>
      </c>
      <c r="U39" s="232">
        <v>0.96075014078354859</v>
      </c>
      <c r="V39" s="232">
        <v>0.30037507645300082</v>
      </c>
      <c r="W39" s="232">
        <v>0.28654704923780971</v>
      </c>
      <c r="DA39" s="71" t="s">
        <v>3157</v>
      </c>
    </row>
    <row r="40" spans="1:105" ht="12" customHeight="1" x14ac:dyDescent="0.3">
      <c r="A40" s="59" t="s">
        <v>70</v>
      </c>
      <c r="B40" s="232">
        <v>2.1052334798894932</v>
      </c>
      <c r="C40" s="232">
        <v>4.3927562486803602</v>
      </c>
      <c r="D40" s="232">
        <v>0.21183999956790001</v>
      </c>
      <c r="E40" s="232">
        <v>2.996546140393912</v>
      </c>
      <c r="F40" s="232">
        <v>0.19918080338627681</v>
      </c>
      <c r="G40" s="232">
        <v>1.2514940986767671</v>
      </c>
      <c r="H40" s="232">
        <v>1.786320489292732</v>
      </c>
      <c r="I40" s="232">
        <v>0.58116513186451058</v>
      </c>
      <c r="J40" s="232">
        <v>2.2237691909322659</v>
      </c>
      <c r="K40" s="232">
        <v>2.1944958637042231</v>
      </c>
      <c r="L40" s="232">
        <v>1.09015449935986</v>
      </c>
      <c r="M40" s="232">
        <v>0</v>
      </c>
      <c r="N40" s="232">
        <v>0.43987709423839982</v>
      </c>
      <c r="O40" s="232">
        <v>3.0346182963544879E-2</v>
      </c>
      <c r="P40" s="232">
        <v>1.5258672837136651E-2</v>
      </c>
      <c r="Q40" s="232">
        <v>3.0703759956593989E-2</v>
      </c>
      <c r="R40" s="232">
        <v>1.550667931956393E-2</v>
      </c>
      <c r="S40" s="232">
        <v>1.380031673746944E-2</v>
      </c>
      <c r="T40" s="232">
        <v>0</v>
      </c>
      <c r="U40" s="232">
        <v>0</v>
      </c>
      <c r="V40" s="232">
        <v>1.592100485559628E-3</v>
      </c>
      <c r="W40" s="232">
        <v>1.584060089391175E-3</v>
      </c>
      <c r="DA40" s="71" t="s">
        <v>3158</v>
      </c>
    </row>
    <row r="41" spans="1:105" ht="12" customHeight="1" x14ac:dyDescent="0.3">
      <c r="A41" s="59" t="s">
        <v>162</v>
      </c>
      <c r="B41" s="232">
        <v>19.88153232421093</v>
      </c>
      <c r="C41" s="232">
        <v>19.53813651937342</v>
      </c>
      <c r="D41" s="232">
        <v>23.627689237860451</v>
      </c>
      <c r="E41" s="232">
        <v>4.0511631243849031</v>
      </c>
      <c r="F41" s="232">
        <v>4.2640621122348952</v>
      </c>
      <c r="G41" s="232">
        <v>3.1066353062065311</v>
      </c>
      <c r="H41" s="232">
        <v>3.9810013472700572</v>
      </c>
      <c r="I41" s="232">
        <v>1.9227524997929759</v>
      </c>
      <c r="J41" s="232">
        <v>1.891156050668569</v>
      </c>
      <c r="K41" s="232">
        <v>1.928113891597107</v>
      </c>
      <c r="L41" s="232">
        <v>2.4159905262094918</v>
      </c>
      <c r="M41" s="232">
        <v>2.7943034228731651</v>
      </c>
      <c r="N41" s="232">
        <v>2.8389209938838711</v>
      </c>
      <c r="O41" s="232">
        <v>3.1887722321709511</v>
      </c>
      <c r="P41" s="232">
        <v>1.712539999355092</v>
      </c>
      <c r="Q41" s="232">
        <v>1.5298105287908399</v>
      </c>
      <c r="R41" s="232">
        <v>1.6533545270888861</v>
      </c>
      <c r="S41" s="232">
        <v>1.6475241623450281</v>
      </c>
      <c r="T41" s="232">
        <v>1.6943519384889749</v>
      </c>
      <c r="U41" s="232">
        <v>1.632569098618976</v>
      </c>
      <c r="V41" s="232">
        <v>1.597250867516286</v>
      </c>
      <c r="W41" s="232">
        <v>1.6742930636930839</v>
      </c>
      <c r="DA41" s="71" t="s">
        <v>3159</v>
      </c>
    </row>
    <row r="42" spans="1:105" ht="12" customHeight="1" x14ac:dyDescent="0.3">
      <c r="A42" s="60" t="s">
        <v>3089</v>
      </c>
      <c r="B42" s="264">
        <v>34.662294389918422</v>
      </c>
      <c r="C42" s="264">
        <v>42.047136569486362</v>
      </c>
      <c r="D42" s="264">
        <v>34.148676292789219</v>
      </c>
      <c r="E42" s="264">
        <v>18.82976840075645</v>
      </c>
      <c r="F42" s="264">
        <v>7.8507511413894457</v>
      </c>
      <c r="G42" s="264">
        <v>8.3963904746295146</v>
      </c>
      <c r="H42" s="264">
        <v>9.8002420941699242</v>
      </c>
      <c r="I42" s="264">
        <v>5.7794125411147128</v>
      </c>
      <c r="J42" s="264">
        <v>5.4370973705957812</v>
      </c>
      <c r="K42" s="264">
        <v>5.6026451035286531</v>
      </c>
      <c r="L42" s="264">
        <v>6.5788456859930822</v>
      </c>
      <c r="M42" s="264">
        <v>4.5718807204529774</v>
      </c>
      <c r="N42" s="264">
        <v>6.0918805978109756</v>
      </c>
      <c r="O42" s="264">
        <v>5.8726671317556036</v>
      </c>
      <c r="P42" s="264">
        <v>4.040065655651909</v>
      </c>
      <c r="Q42" s="264">
        <v>2.820779826787128</v>
      </c>
      <c r="R42" s="264">
        <v>3.0265222978672131</v>
      </c>
      <c r="S42" s="264">
        <v>3.1081282834935151</v>
      </c>
      <c r="T42" s="264">
        <v>2.986423651711609</v>
      </c>
      <c r="U42" s="264">
        <v>2.8756765923172458</v>
      </c>
      <c r="V42" s="264">
        <v>2.253637949137647</v>
      </c>
      <c r="W42" s="264">
        <v>2.358961282315001</v>
      </c>
      <c r="DA42" s="72" t="s">
        <v>3160</v>
      </c>
    </row>
    <row r="43" spans="1:105" ht="12" customHeight="1" x14ac:dyDescent="0.3">
      <c r="A43" s="64" t="s">
        <v>30</v>
      </c>
      <c r="B43" s="231">
        <v>0.61832506761136463</v>
      </c>
      <c r="C43" s="231">
        <v>0.35392323628064309</v>
      </c>
      <c r="D43" s="231">
        <v>9.7115839434083848E-2</v>
      </c>
      <c r="E43" s="231">
        <v>0.1159749177364911</v>
      </c>
      <c r="F43" s="231">
        <v>0.1698494636152072</v>
      </c>
      <c r="G43" s="231">
        <v>0.5025242696693919</v>
      </c>
      <c r="H43" s="231">
        <v>0.72613919507454938</v>
      </c>
      <c r="I43" s="231">
        <v>0.35845612198338528</v>
      </c>
      <c r="J43" s="231">
        <v>0.1918467236453085</v>
      </c>
      <c r="K43" s="231">
        <v>2.2162312386273659E-2</v>
      </c>
      <c r="L43" s="231">
        <v>0.25825757002433569</v>
      </c>
      <c r="M43" s="231">
        <v>0.4213077546055452</v>
      </c>
      <c r="N43" s="231">
        <v>0.34594207088482032</v>
      </c>
      <c r="O43" s="231">
        <v>0</v>
      </c>
      <c r="P43" s="231">
        <v>2.163467935933509E-2</v>
      </c>
      <c r="Q43" s="231">
        <v>0</v>
      </c>
      <c r="R43" s="231">
        <v>0</v>
      </c>
      <c r="S43" s="231">
        <v>4.5231838042576251E-2</v>
      </c>
      <c r="T43" s="231">
        <v>0</v>
      </c>
      <c r="U43" s="231">
        <v>0</v>
      </c>
      <c r="V43" s="231">
        <v>0</v>
      </c>
      <c r="W43" s="231">
        <v>0</v>
      </c>
      <c r="DA43" s="73" t="s">
        <v>3161</v>
      </c>
    </row>
    <row r="44" spans="1:105" ht="12" customHeight="1" x14ac:dyDescent="0.3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3162</v>
      </c>
    </row>
    <row r="45" spans="1:105" ht="12" customHeight="1" x14ac:dyDescent="0.3">
      <c r="A45" s="64" t="s">
        <v>33</v>
      </c>
      <c r="B45" s="231">
        <v>0.71757702851401484</v>
      </c>
      <c r="C45" s="231">
        <v>0.70591000398729642</v>
      </c>
      <c r="D45" s="231">
        <v>0.3546171612601946</v>
      </c>
      <c r="E45" s="231">
        <v>0.23337519998412551</v>
      </c>
      <c r="F45" s="231">
        <v>0.22634497023734371</v>
      </c>
      <c r="G45" s="231">
        <v>0.2477922454543198</v>
      </c>
      <c r="H45" s="231">
        <v>0.3744093016108716</v>
      </c>
      <c r="I45" s="231">
        <v>0.20610741239012001</v>
      </c>
      <c r="J45" s="231">
        <v>0.20297060815015849</v>
      </c>
      <c r="K45" s="231">
        <v>0.2054691215519806</v>
      </c>
      <c r="L45" s="231">
        <v>0.22876983336266279</v>
      </c>
      <c r="M45" s="231">
        <v>0.18675900638779269</v>
      </c>
      <c r="N45" s="231">
        <v>0.18687647678353009</v>
      </c>
      <c r="O45" s="231">
        <v>0.1868209262672457</v>
      </c>
      <c r="P45" s="231">
        <v>0.16522704796167981</v>
      </c>
      <c r="Q45" s="231">
        <v>0.20539699295807459</v>
      </c>
      <c r="R45" s="231">
        <v>0.1017538069118617</v>
      </c>
      <c r="S45" s="231">
        <v>0.14804681732807601</v>
      </c>
      <c r="T45" s="231">
        <v>0.1065961939288524</v>
      </c>
      <c r="U45" s="231">
        <v>6.9752837225640227E-2</v>
      </c>
      <c r="V45" s="231">
        <v>0.1586191491369614</v>
      </c>
      <c r="W45" s="231">
        <v>0.19664843253282671</v>
      </c>
      <c r="DA45" s="73" t="s">
        <v>3163</v>
      </c>
    </row>
    <row r="46" spans="1:105" ht="12" customHeight="1" x14ac:dyDescent="0.3">
      <c r="A46" s="64" t="s">
        <v>160</v>
      </c>
      <c r="B46" s="231">
        <v>3.4341319407977942</v>
      </c>
      <c r="C46" s="231">
        <v>8.8603201713559798</v>
      </c>
      <c r="D46" s="231">
        <v>2.946343690838817</v>
      </c>
      <c r="E46" s="231">
        <v>1.9120614647234151</v>
      </c>
      <c r="F46" s="231">
        <v>2.5529807967738152</v>
      </c>
      <c r="G46" s="231">
        <v>2.883790756602254</v>
      </c>
      <c r="H46" s="231">
        <v>2.5369820150881939</v>
      </c>
      <c r="I46" s="231">
        <v>2.415358142548822</v>
      </c>
      <c r="J46" s="231">
        <v>0.51209830258460221</v>
      </c>
      <c r="K46" s="231">
        <v>0.88873110269418554</v>
      </c>
      <c r="L46" s="231">
        <v>2.347480616878423</v>
      </c>
      <c r="M46" s="231">
        <v>0.96362271936124533</v>
      </c>
      <c r="N46" s="231">
        <v>2.039936703646835</v>
      </c>
      <c r="O46" s="231">
        <v>2.2265492661345929</v>
      </c>
      <c r="P46" s="231">
        <v>1.956945455959201</v>
      </c>
      <c r="Q46" s="231">
        <v>0.90250772929901768</v>
      </c>
      <c r="R46" s="231">
        <v>1.059300768774615</v>
      </c>
      <c r="S46" s="231">
        <v>1.09124678759477</v>
      </c>
      <c r="T46" s="231">
        <v>1.015703181738552</v>
      </c>
      <c r="U46" s="231">
        <v>1.0124801141842379</v>
      </c>
      <c r="V46" s="231">
        <v>0.30137049651928349</v>
      </c>
      <c r="W46" s="231">
        <v>0.29035762419063532</v>
      </c>
      <c r="DA46" s="73" t="s">
        <v>3164</v>
      </c>
    </row>
    <row r="47" spans="1:105" ht="12" customHeight="1" x14ac:dyDescent="0.3">
      <c r="A47" s="64" t="s">
        <v>70</v>
      </c>
      <c r="B47" s="231">
        <v>1.5809291124760569</v>
      </c>
      <c r="C47" s="231">
        <v>3.6830786075777722</v>
      </c>
      <c r="D47" s="231">
        <v>0.16287521657236359</v>
      </c>
      <c r="E47" s="231">
        <v>1.379566758433705</v>
      </c>
      <c r="F47" s="231">
        <v>0.20476920949405569</v>
      </c>
      <c r="G47" s="231">
        <v>1.296185194933358</v>
      </c>
      <c r="H47" s="231">
        <v>1.8788925434385451</v>
      </c>
      <c r="I47" s="231">
        <v>0.59954539498089965</v>
      </c>
      <c r="J47" s="231">
        <v>2.2218478391785941</v>
      </c>
      <c r="K47" s="231">
        <v>2.249198186372166</v>
      </c>
      <c r="L47" s="231">
        <v>1.146259747370117</v>
      </c>
      <c r="M47" s="231">
        <v>0</v>
      </c>
      <c r="N47" s="231">
        <v>0.4609519691057668</v>
      </c>
      <c r="O47" s="231">
        <v>3.17800453189351E-2</v>
      </c>
      <c r="P47" s="231">
        <v>1.5810063187627219E-2</v>
      </c>
      <c r="Q47" s="231">
        <v>3.1445957744260927E-2</v>
      </c>
      <c r="R47" s="231">
        <v>1.557834837981887E-2</v>
      </c>
      <c r="S47" s="231">
        <v>1.416625112965952E-2</v>
      </c>
      <c r="T47" s="231">
        <v>0</v>
      </c>
      <c r="U47" s="231">
        <v>0</v>
      </c>
      <c r="V47" s="231">
        <v>1.5486194298160541E-3</v>
      </c>
      <c r="W47" s="231">
        <v>1.556131648194007E-3</v>
      </c>
      <c r="DA47" s="73" t="s">
        <v>3165</v>
      </c>
    </row>
    <row r="48" spans="1:105" ht="12" customHeight="1" x14ac:dyDescent="0.3">
      <c r="A48" s="64" t="s">
        <v>34</v>
      </c>
      <c r="B48" s="231">
        <v>2.5268371490058872</v>
      </c>
      <c r="C48" s="231">
        <v>1.3459164364740781</v>
      </c>
      <c r="D48" s="231">
        <v>1.866100785322319</v>
      </c>
      <c r="E48" s="231">
        <v>1.3367483268815561</v>
      </c>
      <c r="F48" s="231">
        <v>0.13138390524327409</v>
      </c>
      <c r="G48" s="231">
        <v>9.8536553990998449E-2</v>
      </c>
      <c r="H48" s="231">
        <v>0</v>
      </c>
      <c r="I48" s="231">
        <v>0</v>
      </c>
      <c r="J48" s="231">
        <v>0.19554692297179099</v>
      </c>
      <c r="K48" s="231">
        <v>3.2844601369355797E-2</v>
      </c>
      <c r="L48" s="231">
        <v>3.2844601369344778E-2</v>
      </c>
      <c r="M48" s="231">
        <v>3.284460136931433E-2</v>
      </c>
      <c r="N48" s="231">
        <v>3.2844601369354041E-2</v>
      </c>
      <c r="O48" s="231">
        <v>3.2844601369358288E-2</v>
      </c>
      <c r="P48" s="231">
        <v>6.5691952621479935E-2</v>
      </c>
      <c r="Q48" s="231">
        <v>9.8536553991607725E-2</v>
      </c>
      <c r="R48" s="231">
        <v>0.17186768131264171</v>
      </c>
      <c r="S48" s="231">
        <v>0.10090420316849109</v>
      </c>
      <c r="T48" s="231">
        <v>0.11824496474213669</v>
      </c>
      <c r="U48" s="231">
        <v>0.1083921343075948</v>
      </c>
      <c r="V48" s="231">
        <v>0.1237914785543371</v>
      </c>
      <c r="W48" s="231">
        <v>0.10037072588654219</v>
      </c>
      <c r="DA48" s="73" t="s">
        <v>3166</v>
      </c>
    </row>
    <row r="49" spans="1:105" ht="12" customHeight="1" x14ac:dyDescent="0.3">
      <c r="A49" s="64" t="s">
        <v>162</v>
      </c>
      <c r="B49" s="231">
        <v>15.0764342217695</v>
      </c>
      <c r="C49" s="231">
        <v>16.54221562148312</v>
      </c>
      <c r="D49" s="231">
        <v>18.344460511596491</v>
      </c>
      <c r="E49" s="231">
        <v>1.8833807946425321</v>
      </c>
      <c r="F49" s="231">
        <v>4.4266720743795549</v>
      </c>
      <c r="G49" s="231">
        <v>3.249115715988546</v>
      </c>
      <c r="H49" s="231">
        <v>4.2283559761026606</v>
      </c>
      <c r="I49" s="231">
        <v>2.0030074327364549</v>
      </c>
      <c r="J49" s="231">
        <v>1.9080450555388071</v>
      </c>
      <c r="K49" s="231">
        <v>1.995548541307065</v>
      </c>
      <c r="L49" s="231">
        <v>2.565233316988198</v>
      </c>
      <c r="M49" s="231">
        <v>2.9529451414542929</v>
      </c>
      <c r="N49" s="231">
        <v>3.004099328191566</v>
      </c>
      <c r="O49" s="231">
        <v>3.372178805457819</v>
      </c>
      <c r="P49" s="231">
        <v>1.791819352998028</v>
      </c>
      <c r="Q49" s="231">
        <v>1.5821496690156509</v>
      </c>
      <c r="R49" s="231">
        <v>1.677278768709759</v>
      </c>
      <c r="S49" s="231">
        <v>1.707789462451432</v>
      </c>
      <c r="T49" s="231">
        <v>1.7451363875235579</v>
      </c>
      <c r="U49" s="231">
        <v>1.6843085828212649</v>
      </c>
      <c r="V49" s="231">
        <v>1.568859372004664</v>
      </c>
      <c r="W49" s="231">
        <v>1.660897441524386</v>
      </c>
      <c r="DA49" s="73" t="s">
        <v>3167</v>
      </c>
    </row>
    <row r="50" spans="1:105" ht="12" customHeight="1" x14ac:dyDescent="0.3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3168</v>
      </c>
    </row>
    <row r="51" spans="1:105" ht="12" customHeight="1" x14ac:dyDescent="0.3">
      <c r="A51" s="64" t="s">
        <v>73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1.4401497274786649E-2</v>
      </c>
      <c r="N51" s="231">
        <v>2.122944782910437E-2</v>
      </c>
      <c r="O51" s="231">
        <v>2.2493487207652891E-2</v>
      </c>
      <c r="P51" s="231">
        <v>2.2937103564557481E-2</v>
      </c>
      <c r="Q51" s="231">
        <v>7.4292377851581327E-4</v>
      </c>
      <c r="R51" s="231">
        <v>7.429237785158626E-4</v>
      </c>
      <c r="S51" s="231">
        <v>7.4292377850933853E-4</v>
      </c>
      <c r="T51" s="231">
        <v>7.4292377850982566E-4</v>
      </c>
      <c r="U51" s="231">
        <v>7.4292377850755848E-4</v>
      </c>
      <c r="V51" s="231">
        <v>7.4292377851537005E-4</v>
      </c>
      <c r="W51" s="231">
        <v>7.4292377851556174E-4</v>
      </c>
      <c r="DA51" s="73" t="s">
        <v>3169</v>
      </c>
    </row>
    <row r="52" spans="1:105" ht="12" customHeight="1" x14ac:dyDescent="0.3">
      <c r="A52" s="64" t="s">
        <v>79</v>
      </c>
      <c r="B52" s="231">
        <v>10.708059869743799</v>
      </c>
      <c r="C52" s="231">
        <v>10.555772492327471</v>
      </c>
      <c r="D52" s="231">
        <v>10.37716308776495</v>
      </c>
      <c r="E52" s="231">
        <v>11.968660938354629</v>
      </c>
      <c r="F52" s="231">
        <v>0.13875072164619409</v>
      </c>
      <c r="G52" s="231">
        <v>0.1184457379906456</v>
      </c>
      <c r="H52" s="231">
        <v>5.5463062855104502E-2</v>
      </c>
      <c r="I52" s="231">
        <v>0.19693803647503</v>
      </c>
      <c r="J52" s="231">
        <v>0.2047419185265206</v>
      </c>
      <c r="K52" s="231">
        <v>0.20869123784762589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9.870590971407027E-2</v>
      </c>
      <c r="W52" s="231">
        <v>0.1083880027539018</v>
      </c>
      <c r="DA52" s="73" t="s">
        <v>3170</v>
      </c>
    </row>
    <row r="53" spans="1:105" ht="12" customHeight="1" x14ac:dyDescent="0.3">
      <c r="A53" s="60" t="s">
        <v>3101</v>
      </c>
      <c r="B53" s="264">
        <v>0.40788068511311748</v>
      </c>
      <c r="C53" s="264">
        <v>0.39942508494202322</v>
      </c>
      <c r="D53" s="264">
        <v>0.39214954092494769</v>
      </c>
      <c r="E53" s="264">
        <v>0.41060299368859188</v>
      </c>
      <c r="F53" s="264">
        <v>0.47127157822362781</v>
      </c>
      <c r="G53" s="264">
        <v>0.46047903117848571</v>
      </c>
      <c r="H53" s="264">
        <v>0.52164075023248302</v>
      </c>
      <c r="I53" s="264">
        <v>0.51396869031089232</v>
      </c>
      <c r="J53" s="264">
        <v>0.59374212738738108</v>
      </c>
      <c r="K53" s="264">
        <v>0.47229837836677419</v>
      </c>
      <c r="L53" s="264">
        <v>0.50304725482868229</v>
      </c>
      <c r="M53" s="264">
        <v>0.55196511637365342</v>
      </c>
      <c r="N53" s="264">
        <v>0.51904897437503439</v>
      </c>
      <c r="O53" s="264">
        <v>0.52258430447043325</v>
      </c>
      <c r="P53" s="264">
        <v>0.45872844340481211</v>
      </c>
      <c r="Q53" s="264">
        <v>0.45927990052023698</v>
      </c>
      <c r="R53" s="264">
        <v>0.46480279534716817</v>
      </c>
      <c r="S53" s="264">
        <v>0.43852795727921612</v>
      </c>
      <c r="T53" s="264">
        <v>0.42441235461692051</v>
      </c>
      <c r="U53" s="264">
        <v>0.42134554497207799</v>
      </c>
      <c r="V53" s="264">
        <v>0.3789001578644558</v>
      </c>
      <c r="W53" s="264">
        <v>0.37380993156600628</v>
      </c>
      <c r="DA53" s="72" t="s">
        <v>3171</v>
      </c>
    </row>
    <row r="54" spans="1:105" ht="12" customHeight="1" x14ac:dyDescent="0.3">
      <c r="A54" s="57" t="s">
        <v>3103</v>
      </c>
      <c r="B54" s="263">
        <f t="shared" ref="B54:W54" si="2">B55+B56+B67</f>
        <v>28.328904224525822</v>
      </c>
      <c r="C54" s="263">
        <f t="shared" si="2"/>
        <v>34.129632244187789</v>
      </c>
      <c r="D54" s="263">
        <f t="shared" si="2"/>
        <v>27.802544751355441</v>
      </c>
      <c r="E54" s="263">
        <f t="shared" si="2"/>
        <v>15.686129429704202</v>
      </c>
      <c r="F54" s="263">
        <f t="shared" si="2"/>
        <v>11.894722457042763</v>
      </c>
      <c r="G54" s="263">
        <f t="shared" si="2"/>
        <v>12.252217614614034</v>
      </c>
      <c r="H54" s="263">
        <f t="shared" si="2"/>
        <v>14.150103251560518</v>
      </c>
      <c r="I54" s="263">
        <f t="shared" si="2"/>
        <v>10.951551582172236</v>
      </c>
      <c r="J54" s="263">
        <f t="shared" si="2"/>
        <v>11.776894540004442</v>
      </c>
      <c r="K54" s="263">
        <f t="shared" si="2"/>
        <v>10.330904803432404</v>
      </c>
      <c r="L54" s="263">
        <f t="shared" si="2"/>
        <v>11.461234302082318</v>
      </c>
      <c r="M54" s="263">
        <f t="shared" si="2"/>
        <v>10.548526257586163</v>
      </c>
      <c r="N54" s="263">
        <f t="shared" si="2"/>
        <v>11.277785626217963</v>
      </c>
      <c r="O54" s="263">
        <f t="shared" si="2"/>
        <v>11.106254464179484</v>
      </c>
      <c r="P54" s="263">
        <f t="shared" si="2"/>
        <v>8.9243993763200304</v>
      </c>
      <c r="Q54" s="263">
        <f t="shared" si="2"/>
        <v>8.0207453836858633</v>
      </c>
      <c r="R54" s="263">
        <f t="shared" si="2"/>
        <v>8.2382700571592196</v>
      </c>
      <c r="S54" s="263">
        <f t="shared" si="2"/>
        <v>7.9691777463132816</v>
      </c>
      <c r="T54" s="263">
        <f t="shared" si="2"/>
        <v>7.6894191134158323</v>
      </c>
      <c r="U54" s="263">
        <f t="shared" si="2"/>
        <v>7.5694402351628911</v>
      </c>
      <c r="V54" s="263">
        <f t="shared" si="2"/>
        <v>6.5306994475566009</v>
      </c>
      <c r="W54" s="263">
        <f t="shared" si="2"/>
        <v>6.5421932322056477</v>
      </c>
      <c r="DA54" s="70"/>
    </row>
    <row r="55" spans="1:105" ht="12" customHeight="1" x14ac:dyDescent="0.3">
      <c r="A55" s="60" t="s">
        <v>3104</v>
      </c>
      <c r="B55" s="264">
        <v>17.97973190124042</v>
      </c>
      <c r="C55" s="264">
        <v>22.80920298149336</v>
      </c>
      <c r="D55" s="264">
        <v>17.732052072896241</v>
      </c>
      <c r="E55" s="264">
        <v>7.6185677434562384</v>
      </c>
      <c r="F55" s="264">
        <v>4.6488660745347206</v>
      </c>
      <c r="G55" s="264">
        <v>5.0661433482942471</v>
      </c>
      <c r="H55" s="264">
        <v>5.9673248642154331</v>
      </c>
      <c r="I55" s="264">
        <v>3.4564120730547838</v>
      </c>
      <c r="J55" s="264">
        <v>3.299786550665031</v>
      </c>
      <c r="K55" s="264">
        <v>3.4007377062816229</v>
      </c>
      <c r="L55" s="264">
        <v>3.9904058328100391</v>
      </c>
      <c r="M55" s="264">
        <v>2.7385143271954528</v>
      </c>
      <c r="N55" s="264">
        <v>3.6711958917863128</v>
      </c>
      <c r="O55" s="264">
        <v>3.4860050496551902</v>
      </c>
      <c r="P55" s="264">
        <v>2.3984497715157791</v>
      </c>
      <c r="Q55" s="264">
        <v>1.6660838205628961</v>
      </c>
      <c r="R55" s="264">
        <v>1.782049574375675</v>
      </c>
      <c r="S55" s="264">
        <v>1.8409435981991169</v>
      </c>
      <c r="T55" s="264">
        <v>1.7616136059672951</v>
      </c>
      <c r="U55" s="264">
        <v>1.697517277697157</v>
      </c>
      <c r="V55" s="264">
        <v>1.2989344878060409</v>
      </c>
      <c r="W55" s="264">
        <v>1.3608702141757441</v>
      </c>
      <c r="DA55" s="72" t="s">
        <v>3172</v>
      </c>
    </row>
    <row r="56" spans="1:105" ht="12" customHeight="1" x14ac:dyDescent="0.3">
      <c r="A56" s="60" t="s">
        <v>3106</v>
      </c>
      <c r="B56" s="264">
        <v>5.072257667244628</v>
      </c>
      <c r="C56" s="264">
        <v>6.1529080692445506</v>
      </c>
      <c r="D56" s="264">
        <v>4.9970980917735712</v>
      </c>
      <c r="E56" s="264">
        <v>2.755427441380125</v>
      </c>
      <c r="F56" s="264">
        <v>1.1488285288501889</v>
      </c>
      <c r="G56" s="264">
        <v>1.228673886472625</v>
      </c>
      <c r="H56" s="264">
        <v>1.434104521294038</v>
      </c>
      <c r="I56" s="264">
        <v>0.84572213379980665</v>
      </c>
      <c r="J56" s="264">
        <v>0.79562992903266316</v>
      </c>
      <c r="K56" s="264">
        <v>0.81985512163583785</v>
      </c>
      <c r="L56" s="264">
        <v>0.96270604874047971</v>
      </c>
      <c r="M56" s="264">
        <v>0.66901967818928609</v>
      </c>
      <c r="N56" s="264">
        <v>0.89144670351575794</v>
      </c>
      <c r="O56" s="264">
        <v>0.85936841200237146</v>
      </c>
      <c r="P56" s="264">
        <v>0.59119727527362709</v>
      </c>
      <c r="Q56" s="264">
        <v>0.41277481355046719</v>
      </c>
      <c r="R56" s="264">
        <v>0.4428818461281302</v>
      </c>
      <c r="S56" s="264">
        <v>0.45482354224408211</v>
      </c>
      <c r="T56" s="264">
        <v>0.43701406763888961</v>
      </c>
      <c r="U56" s="264">
        <v>0.42080805384133702</v>
      </c>
      <c r="V56" s="264">
        <v>0.32978291160182488</v>
      </c>
      <c r="W56" s="264">
        <v>0.3451952521191326</v>
      </c>
      <c r="DA56" s="72" t="s">
        <v>3173</v>
      </c>
    </row>
    <row r="57" spans="1:105" ht="12" customHeight="1" x14ac:dyDescent="0.3">
      <c r="A57" s="64" t="s">
        <v>30</v>
      </c>
      <c r="B57" s="231">
        <v>9.0481721427924183E-2</v>
      </c>
      <c r="C57" s="231">
        <v>5.1790854599707593E-2</v>
      </c>
      <c r="D57" s="231">
        <v>1.4211308565993329E-2</v>
      </c>
      <c r="E57" s="231">
        <v>1.6971025030243721E-2</v>
      </c>
      <c r="F57" s="231">
        <v>2.485468025885202E-2</v>
      </c>
      <c r="G57" s="231">
        <v>7.3536175970752876E-2</v>
      </c>
      <c r="H57" s="231">
        <v>0.10625854879286301</v>
      </c>
      <c r="I57" s="231">
        <v>5.2454167997310147E-2</v>
      </c>
      <c r="J57" s="231">
        <v>2.8073618093460768E-2</v>
      </c>
      <c r="K57" s="231">
        <v>3.243090536956567E-3</v>
      </c>
      <c r="L57" s="231">
        <v>3.7791755068034498E-2</v>
      </c>
      <c r="M57" s="231">
        <v>6.1651472476938508E-2</v>
      </c>
      <c r="N57" s="231">
        <v>5.0622942085979561E-2</v>
      </c>
      <c r="O57" s="231">
        <v>0</v>
      </c>
      <c r="P57" s="231">
        <v>3.165880106617629E-3</v>
      </c>
      <c r="Q57" s="231">
        <v>0</v>
      </c>
      <c r="R57" s="231">
        <v>0</v>
      </c>
      <c r="S57" s="231">
        <v>6.6189368405385786E-3</v>
      </c>
      <c r="T57" s="231">
        <v>0</v>
      </c>
      <c r="U57" s="231">
        <v>0</v>
      </c>
      <c r="V57" s="231">
        <v>0</v>
      </c>
      <c r="W57" s="231">
        <v>0</v>
      </c>
      <c r="DA57" s="73" t="s">
        <v>3174</v>
      </c>
    </row>
    <row r="58" spans="1:105" ht="12" customHeight="1" x14ac:dyDescent="0.3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3175</v>
      </c>
    </row>
    <row r="59" spans="1:105" ht="12" customHeight="1" x14ac:dyDescent="0.3">
      <c r="A59" s="64" t="s">
        <v>33</v>
      </c>
      <c r="B59" s="231">
        <v>0.105005616298079</v>
      </c>
      <c r="C59" s="231">
        <v>0.1032983388182942</v>
      </c>
      <c r="D59" s="231">
        <v>5.1892399126980633E-2</v>
      </c>
      <c r="E59" s="231">
        <v>3.4150628753776953E-2</v>
      </c>
      <c r="F59" s="231">
        <v>3.3121870058969452E-2</v>
      </c>
      <c r="G59" s="231">
        <v>3.6260326646322602E-2</v>
      </c>
      <c r="H59" s="231">
        <v>5.4788653902143492E-2</v>
      </c>
      <c r="I59" s="231">
        <v>3.0160435746451979E-2</v>
      </c>
      <c r="J59" s="231">
        <v>2.9701415948806431E-2</v>
      </c>
      <c r="K59" s="231">
        <v>3.0067032362323231E-2</v>
      </c>
      <c r="L59" s="231">
        <v>3.3476708963776518E-2</v>
      </c>
      <c r="M59" s="231">
        <v>2.732911420754049E-2</v>
      </c>
      <c r="N59" s="231">
        <v>2.7346304071222051E-2</v>
      </c>
      <c r="O59" s="231">
        <v>2.733817516524217E-2</v>
      </c>
      <c r="P59" s="231">
        <v>2.417826562293526E-2</v>
      </c>
      <c r="Q59" s="231">
        <v>3.00564775268772E-2</v>
      </c>
      <c r="R59" s="231">
        <v>1.488999895604529E-2</v>
      </c>
      <c r="S59" s="231">
        <v>2.166422095018351E-2</v>
      </c>
      <c r="T59" s="231">
        <v>1.559860278931724E-2</v>
      </c>
      <c r="U59" s="231">
        <v>1.02071824631645E-2</v>
      </c>
      <c r="V59" s="231">
        <v>2.3211308124362898E-2</v>
      </c>
      <c r="W59" s="231">
        <v>2.8776269350374511E-2</v>
      </c>
      <c r="DA59" s="73" t="s">
        <v>3176</v>
      </c>
    </row>
    <row r="60" spans="1:105" ht="12" customHeight="1" x14ac:dyDescent="0.3">
      <c r="A60" s="64" t="s">
        <v>160</v>
      </c>
      <c r="B60" s="231">
        <v>0.50252882486935357</v>
      </c>
      <c r="C60" s="231">
        <v>1.296562380373586</v>
      </c>
      <c r="D60" s="231">
        <v>0.43114902343399703</v>
      </c>
      <c r="E60" s="231">
        <v>0.27979880141769131</v>
      </c>
      <c r="F60" s="231">
        <v>0.37358682247331648</v>
      </c>
      <c r="G60" s="231">
        <v>0.42199542855880201</v>
      </c>
      <c r="H60" s="231">
        <v>0.37124566345601068</v>
      </c>
      <c r="I60" s="231">
        <v>0.35344800663998549</v>
      </c>
      <c r="J60" s="231">
        <v>7.4937178492811909E-2</v>
      </c>
      <c r="K60" s="231">
        <v>0.130051204892844</v>
      </c>
      <c r="L60" s="231">
        <v>0.34351524523237881</v>
      </c>
      <c r="M60" s="231">
        <v>0.14101036335415831</v>
      </c>
      <c r="N60" s="231">
        <v>0.29851124306346732</v>
      </c>
      <c r="O60" s="231">
        <v>0.32581892761068543</v>
      </c>
      <c r="P60" s="231">
        <v>0.28636683658931789</v>
      </c>
      <c r="Q60" s="231">
        <v>0.13206718799941669</v>
      </c>
      <c r="R60" s="231">
        <v>0.1550112749575496</v>
      </c>
      <c r="S60" s="231">
        <v>0.15968605029341429</v>
      </c>
      <c r="T60" s="231">
        <v>0.1486314839192116</v>
      </c>
      <c r="U60" s="231">
        <v>0.1481598409018593</v>
      </c>
      <c r="V60" s="231">
        <v>4.4100623993772917E-2</v>
      </c>
      <c r="W60" s="231">
        <v>4.2489070947716652E-2</v>
      </c>
      <c r="DA60" s="73" t="s">
        <v>3177</v>
      </c>
    </row>
    <row r="61" spans="1:105" ht="12" customHeight="1" x14ac:dyDescent="0.3">
      <c r="A61" s="64" t="s">
        <v>70</v>
      </c>
      <c r="B61" s="231">
        <v>0.23134301849502589</v>
      </c>
      <c r="C61" s="231">
        <v>0.53895808212235885</v>
      </c>
      <c r="D61" s="231">
        <v>2.383411371359152E-2</v>
      </c>
      <c r="E61" s="231">
        <v>0.20187694412913471</v>
      </c>
      <c r="F61" s="231">
        <v>2.996461172443151E-2</v>
      </c>
      <c r="G61" s="231">
        <v>0.18967542134435081</v>
      </c>
      <c r="H61" s="231">
        <v>0.27494507438482801</v>
      </c>
      <c r="I61" s="231">
        <v>8.7733624680008823E-2</v>
      </c>
      <c r="J61" s="231">
        <v>0.32513095096793049</v>
      </c>
      <c r="K61" s="231">
        <v>0.32913322521711419</v>
      </c>
      <c r="L61" s="231">
        <v>0.16773629370429141</v>
      </c>
      <c r="M61" s="231">
        <v>0</v>
      </c>
      <c r="N61" s="231">
        <v>6.745275235468158E-2</v>
      </c>
      <c r="O61" s="231">
        <v>4.6504878390633804E-3</v>
      </c>
      <c r="P61" s="231">
        <v>2.3135431636743709E-3</v>
      </c>
      <c r="Q61" s="231">
        <v>4.6015996078600484E-3</v>
      </c>
      <c r="R61" s="231">
        <v>2.2796355060537049E-3</v>
      </c>
      <c r="S61" s="231">
        <v>2.0729982585753911E-3</v>
      </c>
      <c r="T61" s="231">
        <v>0</v>
      </c>
      <c r="U61" s="231">
        <v>0</v>
      </c>
      <c r="V61" s="231">
        <v>2.2661502692715939E-4</v>
      </c>
      <c r="W61" s="231">
        <v>2.2771431674441589E-4</v>
      </c>
      <c r="DA61" s="73" t="s">
        <v>3178</v>
      </c>
    </row>
    <row r="62" spans="1:105" ht="12" customHeight="1" x14ac:dyDescent="0.3">
      <c r="A62" s="64" t="s">
        <v>34</v>
      </c>
      <c r="B62" s="231">
        <v>0.36976112887239942</v>
      </c>
      <c r="C62" s="231">
        <v>0.19695277201158981</v>
      </c>
      <c r="D62" s="231">
        <v>0.27307321061110618</v>
      </c>
      <c r="E62" s="231">
        <v>0.19561116970299211</v>
      </c>
      <c r="F62" s="231">
        <v>1.9225877353247749E-2</v>
      </c>
      <c r="G62" s="231">
        <v>1.441920681482859E-2</v>
      </c>
      <c r="H62" s="231">
        <v>0</v>
      </c>
      <c r="I62" s="231">
        <v>0</v>
      </c>
      <c r="J62" s="231">
        <v>2.8615081511691481E-2</v>
      </c>
      <c r="K62" s="231">
        <v>4.8062681382038909E-3</v>
      </c>
      <c r="L62" s="231">
        <v>4.8062681382022793E-3</v>
      </c>
      <c r="M62" s="231">
        <v>4.8062681381978254E-3</v>
      </c>
      <c r="N62" s="231">
        <v>4.8062681382036341E-3</v>
      </c>
      <c r="O62" s="231">
        <v>4.8062681382042578E-3</v>
      </c>
      <c r="P62" s="231">
        <v>9.6129386766008861E-3</v>
      </c>
      <c r="Q62" s="231">
        <v>1.4419206814917729E-2</v>
      </c>
      <c r="R62" s="231">
        <v>2.515001328195849E-2</v>
      </c>
      <c r="S62" s="231">
        <v>1.4765673397761289E-2</v>
      </c>
      <c r="T62" s="231">
        <v>1.7303209137846842E-2</v>
      </c>
      <c r="U62" s="231">
        <v>1.586140917638203E-2</v>
      </c>
      <c r="V62" s="231">
        <v>1.8114850366610809E-2</v>
      </c>
      <c r="W62" s="231">
        <v>1.4687607756657809E-2</v>
      </c>
      <c r="DA62" s="73" t="s">
        <v>3179</v>
      </c>
    </row>
    <row r="63" spans="1:105" ht="12" customHeight="1" x14ac:dyDescent="0.3">
      <c r="A63" s="64" t="s">
        <v>162</v>
      </c>
      <c r="B63" s="231">
        <v>2.2061886099011812</v>
      </c>
      <c r="C63" s="231">
        <v>2.4206816512321221</v>
      </c>
      <c r="D63" s="231">
        <v>2.6844106000229111</v>
      </c>
      <c r="E63" s="231">
        <v>0.27560185625638689</v>
      </c>
      <c r="F63" s="231">
        <v>0.64777077700257291</v>
      </c>
      <c r="G63" s="231">
        <v>0.47545473813127798</v>
      </c>
      <c r="H63" s="231">
        <v>0.61875047215179013</v>
      </c>
      <c r="I63" s="231">
        <v>0.29310725060371212</v>
      </c>
      <c r="J63" s="231">
        <v>0.27921106587854161</v>
      </c>
      <c r="K63" s="231">
        <v>0.29201576430980802</v>
      </c>
      <c r="L63" s="231">
        <v>0.37537977763379621</v>
      </c>
      <c r="M63" s="231">
        <v>0.43211503734301898</v>
      </c>
      <c r="N63" s="231">
        <v>0.43960061267657979</v>
      </c>
      <c r="O63" s="231">
        <v>0.49346300071463689</v>
      </c>
      <c r="P63" s="231">
        <v>0.26220334260980088</v>
      </c>
      <c r="Q63" s="231">
        <v>0.23152162690440051</v>
      </c>
      <c r="R63" s="231">
        <v>0.24544220872952799</v>
      </c>
      <c r="S63" s="231">
        <v>0.24990694780661479</v>
      </c>
      <c r="T63" s="231">
        <v>0.25537205709551969</v>
      </c>
      <c r="U63" s="231">
        <v>0.2464709066029373</v>
      </c>
      <c r="V63" s="231">
        <v>0.2295768101488905</v>
      </c>
      <c r="W63" s="231">
        <v>0.24304507045930951</v>
      </c>
      <c r="DA63" s="73" t="s">
        <v>3180</v>
      </c>
    </row>
    <row r="64" spans="1:105" ht="12" customHeight="1" x14ac:dyDescent="0.3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3181</v>
      </c>
    </row>
    <row r="65" spans="1:105" ht="12" customHeight="1" x14ac:dyDescent="0.3">
      <c r="A65" s="64" t="s">
        <v>73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2.107422669431985E-3</v>
      </c>
      <c r="N65" s="231">
        <v>3.1065811256240361E-3</v>
      </c>
      <c r="O65" s="231">
        <v>3.2915525345393868E-3</v>
      </c>
      <c r="P65" s="231">
        <v>3.356468504680099E-3</v>
      </c>
      <c r="Q65" s="231">
        <v>1.087146969951071E-4</v>
      </c>
      <c r="R65" s="231">
        <v>1.0871469699511441E-4</v>
      </c>
      <c r="S65" s="231">
        <v>1.087146969941597E-4</v>
      </c>
      <c r="T65" s="231">
        <v>1.08714696994231E-4</v>
      </c>
      <c r="U65" s="231">
        <v>1.087146969938992E-4</v>
      </c>
      <c r="V65" s="231">
        <v>1.0871469699504231E-4</v>
      </c>
      <c r="W65" s="231">
        <v>1.0871469699507031E-4</v>
      </c>
      <c r="DA65" s="73" t="s">
        <v>3182</v>
      </c>
    </row>
    <row r="66" spans="1:105" ht="12" customHeight="1" x14ac:dyDescent="0.3">
      <c r="A66" s="64" t="s">
        <v>79</v>
      </c>
      <c r="B66" s="231">
        <v>1.5669487473806649</v>
      </c>
      <c r="C66" s="231">
        <v>1.544663990086895</v>
      </c>
      <c r="D66" s="231">
        <v>1.5185274362989909</v>
      </c>
      <c r="E66" s="231">
        <v>1.751417016089899</v>
      </c>
      <c r="F66" s="231">
        <v>2.0303889978798648E-2</v>
      </c>
      <c r="G66" s="231">
        <v>1.733258900629037E-2</v>
      </c>
      <c r="H66" s="231">
        <v>8.1161086064025171E-3</v>
      </c>
      <c r="I66" s="231">
        <v>2.8818648132338039E-2</v>
      </c>
      <c r="J66" s="231">
        <v>2.996061813942039E-2</v>
      </c>
      <c r="K66" s="231">
        <v>3.0538536178588059E-2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1.4443989244265589E-2</v>
      </c>
      <c r="W66" s="231">
        <v>1.586080459133463E-2</v>
      </c>
      <c r="DA66" s="73" t="s">
        <v>3183</v>
      </c>
    </row>
    <row r="67" spans="1:105" ht="12" customHeight="1" x14ac:dyDescent="0.3">
      <c r="A67" s="60" t="s">
        <v>3118</v>
      </c>
      <c r="B67" s="264">
        <v>5.2769146560407716</v>
      </c>
      <c r="C67" s="264">
        <v>5.1675211934498826</v>
      </c>
      <c r="D67" s="264">
        <v>5.0733945866856303</v>
      </c>
      <c r="E67" s="264">
        <v>5.3121342448678384</v>
      </c>
      <c r="F67" s="264">
        <v>6.0970278536578526</v>
      </c>
      <c r="G67" s="264">
        <v>5.9574003798471624</v>
      </c>
      <c r="H67" s="264">
        <v>6.748673866051047</v>
      </c>
      <c r="I67" s="264">
        <v>6.6494173753176442</v>
      </c>
      <c r="J67" s="264">
        <v>7.6814780603067474</v>
      </c>
      <c r="K67" s="264">
        <v>6.110311975514942</v>
      </c>
      <c r="L67" s="264">
        <v>6.5081224205317989</v>
      </c>
      <c r="M67" s="264">
        <v>7.140992252201424</v>
      </c>
      <c r="N67" s="264">
        <v>6.7151430309158906</v>
      </c>
      <c r="O67" s="264">
        <v>6.7608810025219226</v>
      </c>
      <c r="P67" s="264">
        <v>5.9347523295306246</v>
      </c>
      <c r="Q67" s="264">
        <v>5.9418867495724994</v>
      </c>
      <c r="R67" s="264">
        <v>6.0133386366554147</v>
      </c>
      <c r="S67" s="264">
        <v>5.6734106058700826</v>
      </c>
      <c r="T67" s="264">
        <v>5.490791439809648</v>
      </c>
      <c r="U67" s="264">
        <v>5.4511149036243971</v>
      </c>
      <c r="V67" s="264">
        <v>4.9019820481487351</v>
      </c>
      <c r="W67" s="264">
        <v>4.8361277659107706</v>
      </c>
      <c r="DA67" s="72" t="s">
        <v>3184</v>
      </c>
    </row>
    <row r="68" spans="1:105" ht="12" customHeight="1" x14ac:dyDescent="0.3">
      <c r="A68" s="57" t="s">
        <v>3120</v>
      </c>
      <c r="B68" s="263">
        <v>15.705152502515279</v>
      </c>
      <c r="C68" s="263">
        <v>15.855692757522849</v>
      </c>
      <c r="D68" s="263">
        <v>17.780411007496461</v>
      </c>
      <c r="E68" s="263">
        <v>10.748871729087231</v>
      </c>
      <c r="F68" s="263">
        <v>12.117085175796291</v>
      </c>
      <c r="G68" s="263">
        <v>9.105310545335044</v>
      </c>
      <c r="H68" s="263">
        <v>7.3120132777930982</v>
      </c>
      <c r="I68" s="263">
        <v>6.805609441041188</v>
      </c>
      <c r="J68" s="263">
        <v>6.3191109349936827</v>
      </c>
      <c r="K68" s="263">
        <v>7.9162169642865248</v>
      </c>
      <c r="L68" s="263">
        <v>9.6690418619476333</v>
      </c>
      <c r="M68" s="263">
        <v>9.4931831088768206</v>
      </c>
      <c r="N68" s="263">
        <v>9.6227854387883358</v>
      </c>
      <c r="O68" s="263">
        <v>10.876417468222879</v>
      </c>
      <c r="P68" s="263">
        <v>8.8892443669876755</v>
      </c>
      <c r="Q68" s="263">
        <v>12.137082475471409</v>
      </c>
      <c r="R68" s="263">
        <v>12.247194003074201</v>
      </c>
      <c r="S68" s="263">
        <v>14.03192783695377</v>
      </c>
      <c r="T68" s="263">
        <v>14.11532722936893</v>
      </c>
      <c r="U68" s="263">
        <v>13.700060255642621</v>
      </c>
      <c r="V68" s="263">
        <v>13.154647041314719</v>
      </c>
      <c r="W68" s="263">
        <v>13.017613780570329</v>
      </c>
      <c r="DA68" s="70" t="s">
        <v>3185</v>
      </c>
    </row>
    <row r="69" spans="1:105" ht="12" customHeight="1" x14ac:dyDescent="0.3">
      <c r="A69" s="41" t="s">
        <v>3122</v>
      </c>
      <c r="B69" s="352">
        <v>82.938368107651115</v>
      </c>
      <c r="C69" s="352">
        <v>82.441685873770552</v>
      </c>
      <c r="D69" s="352">
        <v>80.682092336582045</v>
      </c>
      <c r="E69" s="352">
        <v>83.47248332309303</v>
      </c>
      <c r="F69" s="352">
        <v>108.84289878284279</v>
      </c>
      <c r="G69" s="352">
        <v>107.07728922824479</v>
      </c>
      <c r="H69" s="352">
        <v>128.2840561845768</v>
      </c>
      <c r="I69" s="352">
        <v>123.0080895325909</v>
      </c>
      <c r="J69" s="352">
        <v>141.20912833296089</v>
      </c>
      <c r="K69" s="352">
        <v>111.65754753985431</v>
      </c>
      <c r="L69" s="352">
        <v>132.3277282702567</v>
      </c>
      <c r="M69" s="352">
        <v>122.3852726642953</v>
      </c>
      <c r="N69" s="352">
        <v>115.72814148996611</v>
      </c>
      <c r="O69" s="352">
        <v>119.47174149532179</v>
      </c>
      <c r="P69" s="352">
        <v>106.20983026571569</v>
      </c>
      <c r="Q69" s="352">
        <v>107.039484318196</v>
      </c>
      <c r="R69" s="352">
        <v>108.4936133037844</v>
      </c>
      <c r="S69" s="352">
        <v>104.6310102355059</v>
      </c>
      <c r="T69" s="352">
        <v>104.9025850166714</v>
      </c>
      <c r="U69" s="352">
        <v>103.9236958299249</v>
      </c>
      <c r="V69" s="352">
        <v>95.984150736828539</v>
      </c>
      <c r="W69" s="352">
        <v>97.171355212981652</v>
      </c>
      <c r="DA69" s="97" t="s">
        <v>3186</v>
      </c>
    </row>
    <row r="70" spans="1:105" ht="12" customHeight="1" x14ac:dyDescent="0.3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3">
      <c r="A71" s="32" t="s">
        <v>102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3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3">
      <c r="A73" s="35" t="s">
        <v>29</v>
      </c>
      <c r="B73" s="234">
        <f t="shared" ref="B73:W73" si="3">SUM(B$74:B$78,B$79,B$81:B$82,B$84:B$86,B$88:B$90,B$91:B$92)</f>
        <v>1</v>
      </c>
      <c r="C73" s="234">
        <f t="shared" si="3"/>
        <v>0.99999999999999978</v>
      </c>
      <c r="D73" s="234">
        <f t="shared" si="3"/>
        <v>1.0000000000000002</v>
      </c>
      <c r="E73" s="234">
        <f t="shared" si="3"/>
        <v>1</v>
      </c>
      <c r="F73" s="234">
        <f t="shared" si="3"/>
        <v>1.0000000000000002</v>
      </c>
      <c r="G73" s="234">
        <f t="shared" si="3"/>
        <v>1</v>
      </c>
      <c r="H73" s="234">
        <f t="shared" si="3"/>
        <v>0.99999999999999989</v>
      </c>
      <c r="I73" s="234">
        <f t="shared" si="3"/>
        <v>0.99999999999999967</v>
      </c>
      <c r="J73" s="234">
        <f t="shared" si="3"/>
        <v>0.99999999999999978</v>
      </c>
      <c r="K73" s="234">
        <f t="shared" si="3"/>
        <v>1</v>
      </c>
      <c r="L73" s="234">
        <f t="shared" si="3"/>
        <v>0.99999999999999978</v>
      </c>
      <c r="M73" s="234">
        <f t="shared" si="3"/>
        <v>0.99999999999999989</v>
      </c>
      <c r="N73" s="234">
        <f t="shared" si="3"/>
        <v>1</v>
      </c>
      <c r="O73" s="234">
        <f t="shared" si="3"/>
        <v>1</v>
      </c>
      <c r="P73" s="234">
        <f t="shared" si="3"/>
        <v>1</v>
      </c>
      <c r="Q73" s="234">
        <f t="shared" si="3"/>
        <v>1</v>
      </c>
      <c r="R73" s="234">
        <f t="shared" si="3"/>
        <v>1</v>
      </c>
      <c r="S73" s="234">
        <f t="shared" si="3"/>
        <v>1</v>
      </c>
      <c r="T73" s="234">
        <f t="shared" si="3"/>
        <v>1</v>
      </c>
      <c r="U73" s="234">
        <f t="shared" si="3"/>
        <v>1</v>
      </c>
      <c r="V73" s="234">
        <f t="shared" si="3"/>
        <v>1</v>
      </c>
      <c r="W73" s="234">
        <f t="shared" si="3"/>
        <v>0.99999999999999978</v>
      </c>
      <c r="DA73" s="95"/>
    </row>
    <row r="74" spans="1:105" ht="12" customHeight="1" x14ac:dyDescent="0.3">
      <c r="A74" s="55" t="s">
        <v>92</v>
      </c>
      <c r="B74" s="301">
        <f t="shared" ref="B74:W74" si="4">IF(B$6=0,0,B$6/B$5)</f>
        <v>6.7557751517881171E-3</v>
      </c>
      <c r="C74" s="301">
        <f t="shared" si="4"/>
        <v>5.7761365795885537E-3</v>
      </c>
      <c r="D74" s="301">
        <f t="shared" si="4"/>
        <v>6.7207196309327028E-3</v>
      </c>
      <c r="E74" s="301">
        <f t="shared" si="4"/>
        <v>1.1767841183293154E-2</v>
      </c>
      <c r="F74" s="301">
        <f t="shared" si="4"/>
        <v>2.3745837869619091E-2</v>
      </c>
      <c r="G74" s="301">
        <f t="shared" si="4"/>
        <v>2.332619696617047E-2</v>
      </c>
      <c r="H74" s="301">
        <f t="shared" si="4"/>
        <v>2.5076659425205143E-2</v>
      </c>
      <c r="I74" s="301">
        <f t="shared" si="4"/>
        <v>3.0181051398561368E-2</v>
      </c>
      <c r="J74" s="301">
        <f t="shared" si="4"/>
        <v>3.2780439075056171E-2</v>
      </c>
      <c r="K74" s="301">
        <f t="shared" si="4"/>
        <v>2.8946272945078122E-2</v>
      </c>
      <c r="L74" s="301">
        <f t="shared" si="4"/>
        <v>3.190522861406897E-2</v>
      </c>
      <c r="M74" s="301">
        <f t="shared" si="4"/>
        <v>2.9626518525132574E-2</v>
      </c>
      <c r="N74" s="301">
        <f t="shared" si="4"/>
        <v>2.6584670262459378E-2</v>
      </c>
      <c r="O74" s="301">
        <f t="shared" si="4"/>
        <v>2.7691968857766591E-2</v>
      </c>
      <c r="P74" s="301">
        <f t="shared" si="4"/>
        <v>3.0748631331744873E-2</v>
      </c>
      <c r="Q74" s="301">
        <f t="shared" si="4"/>
        <v>3.3147676487074985E-2</v>
      </c>
      <c r="R74" s="301">
        <f t="shared" si="4"/>
        <v>3.281597518220309E-2</v>
      </c>
      <c r="S74" s="301">
        <f t="shared" si="4"/>
        <v>3.1919485257323105E-2</v>
      </c>
      <c r="T74" s="301">
        <f t="shared" si="4"/>
        <v>3.3294961829509209E-2</v>
      </c>
      <c r="U74" s="301">
        <f t="shared" si="4"/>
        <v>3.3719999222841537E-2</v>
      </c>
      <c r="V74" s="301">
        <f t="shared" si="4"/>
        <v>3.5466884111273259E-2</v>
      </c>
      <c r="W74" s="301">
        <f t="shared" si="4"/>
        <v>3.5864207776178852E-2</v>
      </c>
      <c r="DA74" s="67"/>
    </row>
    <row r="75" spans="1:105" ht="12" customHeight="1" x14ac:dyDescent="0.3">
      <c r="A75" s="202" t="s">
        <v>93</v>
      </c>
      <c r="B75" s="235">
        <f t="shared" ref="B75:W75" si="5">IF(B$7=0,0,B$7/B$5)</f>
        <v>9.3910584143970033E-4</v>
      </c>
      <c r="C75" s="235">
        <f t="shared" si="5"/>
        <v>7.9655125445382579E-4</v>
      </c>
      <c r="D75" s="235">
        <f t="shared" si="5"/>
        <v>9.2836232485726529E-4</v>
      </c>
      <c r="E75" s="235">
        <f t="shared" si="5"/>
        <v>1.6360308537945313E-3</v>
      </c>
      <c r="F75" s="235">
        <f t="shared" si="5"/>
        <v>3.1167553976848322E-3</v>
      </c>
      <c r="G75" s="235">
        <f t="shared" si="5"/>
        <v>3.054022396945512E-3</v>
      </c>
      <c r="H75" s="235">
        <f t="shared" si="5"/>
        <v>3.221731974106272E-3</v>
      </c>
      <c r="I75" s="235">
        <f t="shared" si="5"/>
        <v>3.9118798930822809E-3</v>
      </c>
      <c r="J75" s="235">
        <f t="shared" si="5"/>
        <v>4.2578745467957103E-3</v>
      </c>
      <c r="K75" s="235">
        <f t="shared" si="5"/>
        <v>3.7676042483460572E-3</v>
      </c>
      <c r="L75" s="235">
        <f t="shared" si="5"/>
        <v>4.0203508982172712E-3</v>
      </c>
      <c r="M75" s="235">
        <f t="shared" si="5"/>
        <v>3.9514923580127722E-3</v>
      </c>
      <c r="N75" s="235">
        <f t="shared" si="5"/>
        <v>3.5376414184728391E-3</v>
      </c>
      <c r="O75" s="235">
        <f t="shared" si="5"/>
        <v>3.6486483865739361E-3</v>
      </c>
      <c r="P75" s="235">
        <f t="shared" si="5"/>
        <v>4.0321973418407965E-3</v>
      </c>
      <c r="Q75" s="235">
        <f t="shared" si="5"/>
        <v>4.3363686479133967E-3</v>
      </c>
      <c r="R75" s="235">
        <f t="shared" si="5"/>
        <v>4.2905902461932667E-3</v>
      </c>
      <c r="S75" s="235">
        <f t="shared" si="5"/>
        <v>4.1414996114921424E-3</v>
      </c>
      <c r="T75" s="235">
        <f t="shared" si="5"/>
        <v>4.2708543827864546E-3</v>
      </c>
      <c r="U75" s="235">
        <f t="shared" si="5"/>
        <v>4.3282221179166813E-3</v>
      </c>
      <c r="V75" s="235">
        <f t="shared" si="5"/>
        <v>4.5160754063961472E-3</v>
      </c>
      <c r="W75" s="235">
        <f t="shared" si="5"/>
        <v>4.5336378411219196E-3</v>
      </c>
      <c r="DA75" s="174"/>
    </row>
    <row r="76" spans="1:105" ht="12" customHeight="1" x14ac:dyDescent="0.3">
      <c r="A76" s="202" t="s">
        <v>94</v>
      </c>
      <c r="B76" s="235">
        <f t="shared" ref="B76:W76" si="6">IF(B$8=0,0,B$8/B$5)</f>
        <v>9.2002212031184888E-3</v>
      </c>
      <c r="C76" s="235">
        <f t="shared" si="6"/>
        <v>7.7657871223994687E-3</v>
      </c>
      <c r="D76" s="235">
        <f t="shared" si="6"/>
        <v>9.0601196648060767E-3</v>
      </c>
      <c r="E76" s="235">
        <f t="shared" si="6"/>
        <v>1.602908546525383E-2</v>
      </c>
      <c r="F76" s="235">
        <f t="shared" si="6"/>
        <v>2.9441292052887643E-2</v>
      </c>
      <c r="G76" s="235">
        <f t="shared" si="6"/>
        <v>2.8800592380317715E-2</v>
      </c>
      <c r="H76" s="235">
        <f t="shared" si="6"/>
        <v>2.9994708717528046E-2</v>
      </c>
      <c r="I76" s="235">
        <f t="shared" si="6"/>
        <v>3.66407604058974E-2</v>
      </c>
      <c r="J76" s="235">
        <f t="shared" si="6"/>
        <v>3.9939329017300997E-2</v>
      </c>
      <c r="K76" s="235">
        <f t="shared" si="6"/>
        <v>3.5389790493461297E-2</v>
      </c>
      <c r="L76" s="235">
        <f t="shared" si="6"/>
        <v>3.6924557741563009E-2</v>
      </c>
      <c r="M76" s="235">
        <f t="shared" si="6"/>
        <v>3.772159086064987E-2</v>
      </c>
      <c r="N76" s="235">
        <f t="shared" si="6"/>
        <v>3.3720547977624957E-2</v>
      </c>
      <c r="O76" s="235">
        <f t="shared" si="6"/>
        <v>3.4553293231123564E-2</v>
      </c>
      <c r="P76" s="235">
        <f t="shared" si="6"/>
        <v>3.8065365592766118E-2</v>
      </c>
      <c r="Q76" s="235">
        <f t="shared" si="6"/>
        <v>4.0871243967205109E-2</v>
      </c>
      <c r="R76" s="235">
        <f t="shared" si="6"/>
        <v>4.0424725729511057E-2</v>
      </c>
      <c r="S76" s="235">
        <f t="shared" si="6"/>
        <v>3.8818844601838216E-2</v>
      </c>
      <c r="T76" s="235">
        <f t="shared" si="6"/>
        <v>3.9718957790393652E-2</v>
      </c>
      <c r="U76" s="235">
        <f t="shared" si="6"/>
        <v>4.0270791716315139E-2</v>
      </c>
      <c r="V76" s="235">
        <f t="shared" si="6"/>
        <v>4.1784784399776009E-2</v>
      </c>
      <c r="W76" s="235">
        <f t="shared" si="6"/>
        <v>4.1733224783692673E-2</v>
      </c>
      <c r="DA76" s="174"/>
    </row>
    <row r="77" spans="1:105" ht="12" customHeight="1" x14ac:dyDescent="0.3">
      <c r="A77" s="202" t="s">
        <v>95</v>
      </c>
      <c r="B77" s="235">
        <f t="shared" ref="B77:W77" si="7">IF(B$9=0,0,B$9/B$5)</f>
        <v>2.3519888714091802E-3</v>
      </c>
      <c r="C77" s="235">
        <f t="shared" si="7"/>
        <v>2.0143717702292259E-3</v>
      </c>
      <c r="D77" s="235">
        <f t="shared" si="7"/>
        <v>2.3429503668987552E-3</v>
      </c>
      <c r="E77" s="235">
        <f t="shared" si="7"/>
        <v>4.0968018415931499E-3</v>
      </c>
      <c r="F77" s="235">
        <f t="shared" si="7"/>
        <v>8.3662772733797096E-3</v>
      </c>
      <c r="G77" s="235">
        <f t="shared" si="7"/>
        <v>8.222554076672663E-3</v>
      </c>
      <c r="H77" s="235">
        <f t="shared" si="7"/>
        <v>8.8727487649150668E-3</v>
      </c>
      <c r="I77" s="235">
        <f t="shared" si="7"/>
        <v>1.0660280569321718E-2</v>
      </c>
      <c r="J77" s="235">
        <f t="shared" si="7"/>
        <v>1.1573517232156938E-2</v>
      </c>
      <c r="K77" s="235">
        <f t="shared" si="7"/>
        <v>1.0215639359701746E-2</v>
      </c>
      <c r="L77" s="235">
        <f t="shared" si="7"/>
        <v>1.1331300300846094E-2</v>
      </c>
      <c r="M77" s="235">
        <f t="shared" si="7"/>
        <v>1.0404289638224023E-2</v>
      </c>
      <c r="N77" s="235">
        <f t="shared" si="7"/>
        <v>9.3404374624400308E-3</v>
      </c>
      <c r="O77" s="235">
        <f t="shared" si="7"/>
        <v>9.7490820268817131E-3</v>
      </c>
      <c r="P77" s="235">
        <f t="shared" si="7"/>
        <v>1.0835543712182451E-2</v>
      </c>
      <c r="Q77" s="235">
        <f t="shared" si="7"/>
        <v>1.1686568226776483E-2</v>
      </c>
      <c r="R77" s="235">
        <f t="shared" si="7"/>
        <v>1.1570909764020641E-2</v>
      </c>
      <c r="S77" s="235">
        <f t="shared" si="7"/>
        <v>1.1271998498543908E-2</v>
      </c>
      <c r="T77" s="235">
        <f t="shared" si="7"/>
        <v>1.1784217132523089E-2</v>
      </c>
      <c r="U77" s="235">
        <f t="shared" si="7"/>
        <v>1.193311705666991E-2</v>
      </c>
      <c r="V77" s="235">
        <f t="shared" si="7"/>
        <v>1.2570934796215325E-2</v>
      </c>
      <c r="W77" s="235">
        <f t="shared" si="7"/>
        <v>1.2729575245670907E-2</v>
      </c>
      <c r="DA77" s="174"/>
    </row>
    <row r="78" spans="1:105" ht="12" customHeight="1" x14ac:dyDescent="0.3">
      <c r="A78" s="56" t="s">
        <v>96</v>
      </c>
      <c r="B78" s="302">
        <f t="shared" ref="B78:W78" si="8">IF(B$10=0,0,B$10/B$5)</f>
        <v>5.2607975491023813E-2</v>
      </c>
      <c r="C78" s="302">
        <f t="shared" si="8"/>
        <v>5.5267011647026847E-2</v>
      </c>
      <c r="D78" s="302">
        <f t="shared" si="8"/>
        <v>5.2788705718702887E-2</v>
      </c>
      <c r="E78" s="302">
        <f t="shared" si="8"/>
        <v>3.9813893305201485E-2</v>
      </c>
      <c r="F78" s="302">
        <f t="shared" si="8"/>
        <v>4.677494528390861E-2</v>
      </c>
      <c r="G78" s="302">
        <f t="shared" si="8"/>
        <v>4.8438587393255468E-2</v>
      </c>
      <c r="H78" s="302">
        <f t="shared" si="8"/>
        <v>5.3296105196096191E-2</v>
      </c>
      <c r="I78" s="302">
        <f t="shared" si="8"/>
        <v>5.1817870435913217E-2</v>
      </c>
      <c r="J78" s="302">
        <f t="shared" si="8"/>
        <v>5.4249367281720202E-2</v>
      </c>
      <c r="K78" s="302">
        <f t="shared" si="8"/>
        <v>4.9604745094548958E-2</v>
      </c>
      <c r="L78" s="302">
        <f t="shared" si="8"/>
        <v>5.7104534258640621E-2</v>
      </c>
      <c r="M78" s="302">
        <f t="shared" si="8"/>
        <v>4.5130432133930372E-2</v>
      </c>
      <c r="N78" s="302">
        <f t="shared" si="8"/>
        <v>4.4811307219437262E-2</v>
      </c>
      <c r="O78" s="302">
        <f t="shared" si="8"/>
        <v>4.5565323556689505E-2</v>
      </c>
      <c r="P78" s="302">
        <f t="shared" si="8"/>
        <v>4.749082405318239E-2</v>
      </c>
      <c r="Q78" s="302">
        <f t="shared" si="8"/>
        <v>4.7926074229230696E-2</v>
      </c>
      <c r="R78" s="302">
        <f t="shared" si="8"/>
        <v>4.7776875689021954E-2</v>
      </c>
      <c r="S78" s="302">
        <f t="shared" si="8"/>
        <v>4.6213875743756863E-2</v>
      </c>
      <c r="T78" s="302">
        <f t="shared" si="8"/>
        <v>4.775195827052188E-2</v>
      </c>
      <c r="U78" s="302">
        <f t="shared" si="8"/>
        <v>4.8700179573473015E-2</v>
      </c>
      <c r="V78" s="302">
        <f t="shared" si="8"/>
        <v>5.0509319086961553E-2</v>
      </c>
      <c r="W78" s="302">
        <f t="shared" si="8"/>
        <v>5.0665052931045715E-2</v>
      </c>
      <c r="DA78" s="68"/>
    </row>
    <row r="79" spans="1:105" ht="12" customHeight="1" x14ac:dyDescent="0.3">
      <c r="A79" s="203" t="s">
        <v>3059</v>
      </c>
      <c r="B79" s="303">
        <f t="shared" ref="B79:W79" si="9">IF(B$16=0,0,B$16/B$5)</f>
        <v>0.4424543556209099</v>
      </c>
      <c r="C79" s="303">
        <f t="shared" si="9"/>
        <v>0.45064179347103395</v>
      </c>
      <c r="D79" s="303">
        <f t="shared" si="9"/>
        <v>0.43956629321599566</v>
      </c>
      <c r="E79" s="303">
        <f t="shared" si="9"/>
        <v>0.4199545021527189</v>
      </c>
      <c r="F79" s="303">
        <f t="shared" si="9"/>
        <v>0.24935617535513038</v>
      </c>
      <c r="G79" s="303">
        <f t="shared" si="9"/>
        <v>0.26035859720990845</v>
      </c>
      <c r="H79" s="303">
        <f t="shared" si="9"/>
        <v>0.25775788932103955</v>
      </c>
      <c r="I79" s="303">
        <f t="shared" si="9"/>
        <v>0.20301537699418248</v>
      </c>
      <c r="J79" s="303">
        <f t="shared" si="9"/>
        <v>0.18097039437136431</v>
      </c>
      <c r="K79" s="303">
        <f t="shared" si="9"/>
        <v>0.20922690547251249</v>
      </c>
      <c r="L79" s="303">
        <f t="shared" si="9"/>
        <v>0.20511993104186951</v>
      </c>
      <c r="M79" s="303">
        <f t="shared" si="9"/>
        <v>0.17896172161371238</v>
      </c>
      <c r="N79" s="303">
        <f t="shared" si="9"/>
        <v>0.21496496669970794</v>
      </c>
      <c r="O79" s="303">
        <f t="shared" si="9"/>
        <v>0.20697575550695127</v>
      </c>
      <c r="P79" s="303">
        <f t="shared" si="9"/>
        <v>0.18030636713745965</v>
      </c>
      <c r="Q79" s="303">
        <f t="shared" si="9"/>
        <v>0.14585565565868758</v>
      </c>
      <c r="R79" s="303">
        <f t="shared" si="9"/>
        <v>0.15065171728743809</v>
      </c>
      <c r="S79" s="303">
        <f t="shared" si="9"/>
        <v>0.15739594747887053</v>
      </c>
      <c r="T79" s="303">
        <f t="shared" si="9"/>
        <v>0.15341512769306653</v>
      </c>
      <c r="U79" s="303">
        <f t="shared" si="9"/>
        <v>0.15012481624127749</v>
      </c>
      <c r="V79" s="303">
        <f t="shared" si="9"/>
        <v>0.13725306531243953</v>
      </c>
      <c r="W79" s="303">
        <f t="shared" si="9"/>
        <v>0.14038868444435937</v>
      </c>
      <c r="DA79" s="175"/>
    </row>
    <row r="80" spans="1:105" ht="12" customHeight="1" x14ac:dyDescent="0.3">
      <c r="A80" s="203" t="s">
        <v>3071</v>
      </c>
      <c r="B80" s="303">
        <f t="shared" ref="B80:W80" si="10">IF(B$27=0,0,B$27/B$5)</f>
        <v>0.23709374466875643</v>
      </c>
      <c r="C80" s="303">
        <f t="shared" si="10"/>
        <v>0.24630227048792133</v>
      </c>
      <c r="D80" s="303">
        <f t="shared" si="10"/>
        <v>0.24027833777941401</v>
      </c>
      <c r="E80" s="303">
        <f t="shared" si="10"/>
        <v>0.18773944536661472</v>
      </c>
      <c r="F80" s="303">
        <f t="shared" si="10"/>
        <v>0.19617915147193696</v>
      </c>
      <c r="G80" s="303">
        <f t="shared" si="10"/>
        <v>0.19860716028665296</v>
      </c>
      <c r="H80" s="303">
        <f t="shared" si="10"/>
        <v>0.19726671622089653</v>
      </c>
      <c r="I80" s="303">
        <f t="shared" si="10"/>
        <v>0.17098457573740217</v>
      </c>
      <c r="J80" s="303">
        <f t="shared" si="10"/>
        <v>0.15168449183832511</v>
      </c>
      <c r="K80" s="303">
        <f t="shared" si="10"/>
        <v>0.17442019408769058</v>
      </c>
      <c r="L80" s="303">
        <f t="shared" si="10"/>
        <v>0.1680593483383119</v>
      </c>
      <c r="M80" s="303">
        <f t="shared" si="10"/>
        <v>0.16765243198859886</v>
      </c>
      <c r="N80" s="303">
        <f t="shared" si="10"/>
        <v>0.18012325121550465</v>
      </c>
      <c r="O80" s="303">
        <f t="shared" si="10"/>
        <v>0.18022157963940363</v>
      </c>
      <c r="P80" s="303">
        <f t="shared" si="10"/>
        <v>0.16608404467805774</v>
      </c>
      <c r="Q80" s="303">
        <f t="shared" si="10"/>
        <v>0.15778332640747972</v>
      </c>
      <c r="R80" s="303">
        <f t="shared" si="10"/>
        <v>0.15908164049854603</v>
      </c>
      <c r="S80" s="303">
        <f t="shared" si="10"/>
        <v>0.17354734179605838</v>
      </c>
      <c r="T80" s="303">
        <f t="shared" si="10"/>
        <v>0.17109121610016936</v>
      </c>
      <c r="U80" s="303">
        <f t="shared" si="10"/>
        <v>0.16631036076652084</v>
      </c>
      <c r="V80" s="303">
        <f t="shared" si="10"/>
        <v>0.16260839861305207</v>
      </c>
      <c r="W80" s="303">
        <f t="shared" si="10"/>
        <v>0.16621866137225844</v>
      </c>
      <c r="DA80" s="175"/>
    </row>
    <row r="81" spans="1:105" ht="12" customHeight="1" x14ac:dyDescent="0.3">
      <c r="A81" s="62" t="s">
        <v>3072</v>
      </c>
      <c r="B81" s="304">
        <f t="shared" ref="B81:W81" si="11">IF(B$28=0,0,B$28/B$5)</f>
        <v>0.23281800893473897</v>
      </c>
      <c r="C81" s="304">
        <f t="shared" si="11"/>
        <v>0.2427762928778977</v>
      </c>
      <c r="D81" s="304">
        <f t="shared" si="11"/>
        <v>0.23614422582580941</v>
      </c>
      <c r="E81" s="304">
        <f t="shared" si="11"/>
        <v>0.18028732803972422</v>
      </c>
      <c r="F81" s="304">
        <f t="shared" si="11"/>
        <v>0.18489600111661308</v>
      </c>
      <c r="G81" s="304">
        <f t="shared" si="11"/>
        <v>0.18767911219947231</v>
      </c>
      <c r="H81" s="304">
        <f t="shared" si="11"/>
        <v>0.1867692734373321</v>
      </c>
      <c r="I81" s="304">
        <f t="shared" si="11"/>
        <v>0.15765131090060938</v>
      </c>
      <c r="J81" s="304">
        <f t="shared" si="11"/>
        <v>0.13701818156833001</v>
      </c>
      <c r="K81" s="304">
        <f t="shared" si="11"/>
        <v>0.16131160812181281</v>
      </c>
      <c r="L81" s="304">
        <f t="shared" si="11"/>
        <v>0.15630420820020366</v>
      </c>
      <c r="M81" s="304">
        <f t="shared" si="11"/>
        <v>0.15229590719319139</v>
      </c>
      <c r="N81" s="304">
        <f t="shared" si="11"/>
        <v>0.16650901370282248</v>
      </c>
      <c r="O81" s="304">
        <f t="shared" si="11"/>
        <v>0.16677967236855784</v>
      </c>
      <c r="P81" s="304">
        <f t="shared" si="11"/>
        <v>0.15154887156907734</v>
      </c>
      <c r="Q81" s="304">
        <f t="shared" si="11"/>
        <v>0.14232621226668174</v>
      </c>
      <c r="R81" s="304">
        <f t="shared" si="11"/>
        <v>0.1438277324983733</v>
      </c>
      <c r="S81" s="304">
        <f t="shared" si="11"/>
        <v>0.15935870092158497</v>
      </c>
      <c r="T81" s="304">
        <f t="shared" si="11"/>
        <v>0.15729033169495765</v>
      </c>
      <c r="U81" s="304">
        <f t="shared" si="11"/>
        <v>0.15227537823487891</v>
      </c>
      <c r="V81" s="304">
        <f t="shared" si="11"/>
        <v>0.14858633944645608</v>
      </c>
      <c r="W81" s="304">
        <f t="shared" si="11"/>
        <v>0.15271151335935865</v>
      </c>
      <c r="DA81" s="72"/>
    </row>
    <row r="82" spans="1:105" ht="12" customHeight="1" x14ac:dyDescent="0.3">
      <c r="A82" s="62" t="s">
        <v>3079</v>
      </c>
      <c r="B82" s="304">
        <f t="shared" ref="B82:W82" si="12">IF(B$34=0,0,B$34/B$5)</f>
        <v>4.2757357340174303E-3</v>
      </c>
      <c r="C82" s="304">
        <f t="shared" si="12"/>
        <v>3.5259776100236388E-3</v>
      </c>
      <c r="D82" s="304">
        <f t="shared" si="12"/>
        <v>4.1341119536046E-3</v>
      </c>
      <c r="E82" s="304">
        <f t="shared" si="12"/>
        <v>7.4521173268904967E-3</v>
      </c>
      <c r="F82" s="304">
        <f t="shared" si="12"/>
        <v>1.1283150355323884E-2</v>
      </c>
      <c r="G82" s="304">
        <f t="shared" si="12"/>
        <v>1.0928048087180627E-2</v>
      </c>
      <c r="H82" s="304">
        <f t="shared" si="12"/>
        <v>1.0497442783564464E-2</v>
      </c>
      <c r="I82" s="304">
        <f t="shared" si="12"/>
        <v>1.3333264836792792E-2</v>
      </c>
      <c r="J82" s="304">
        <f t="shared" si="12"/>
        <v>1.4666310269995089E-2</v>
      </c>
      <c r="K82" s="304">
        <f t="shared" si="12"/>
        <v>1.3108585965877788E-2</v>
      </c>
      <c r="L82" s="304">
        <f t="shared" si="12"/>
        <v>1.1755140138108237E-2</v>
      </c>
      <c r="M82" s="304">
        <f t="shared" si="12"/>
        <v>1.5356524795407485E-2</v>
      </c>
      <c r="N82" s="304">
        <f t="shared" si="12"/>
        <v>1.3614237512682184E-2</v>
      </c>
      <c r="O82" s="304">
        <f t="shared" si="12"/>
        <v>1.3441907270845776E-2</v>
      </c>
      <c r="P82" s="304">
        <f t="shared" si="12"/>
        <v>1.453517310898041E-2</v>
      </c>
      <c r="Q82" s="304">
        <f t="shared" si="12"/>
        <v>1.5457114140797982E-2</v>
      </c>
      <c r="R82" s="304">
        <f t="shared" si="12"/>
        <v>1.5253908000172713E-2</v>
      </c>
      <c r="S82" s="304">
        <f t="shared" si="12"/>
        <v>1.4188640874473402E-2</v>
      </c>
      <c r="T82" s="304">
        <f t="shared" si="12"/>
        <v>1.3800884405211707E-2</v>
      </c>
      <c r="U82" s="304">
        <f t="shared" si="12"/>
        <v>1.4034982531641918E-2</v>
      </c>
      <c r="V82" s="304">
        <f t="shared" si="12"/>
        <v>1.4022059166595994E-2</v>
      </c>
      <c r="W82" s="304">
        <f t="shared" si="12"/>
        <v>1.3507148012899805E-2</v>
      </c>
      <c r="DA82" s="72"/>
    </row>
    <row r="83" spans="1:105" ht="12" customHeight="1" x14ac:dyDescent="0.3">
      <c r="A83" s="203" t="s">
        <v>3081</v>
      </c>
      <c r="B83" s="303">
        <f t="shared" ref="B83:W83" si="13">IF(B$35=0,0,B$35/B$5)</f>
        <v>8.266499799419029E-2</v>
      </c>
      <c r="C83" s="303">
        <f t="shared" si="13"/>
        <v>8.5701241227092773E-2</v>
      </c>
      <c r="D83" s="303">
        <f t="shared" si="13"/>
        <v>8.237253483222573E-2</v>
      </c>
      <c r="E83" s="303">
        <f t="shared" si="13"/>
        <v>7.0290090223906851E-2</v>
      </c>
      <c r="F83" s="303">
        <f t="shared" si="13"/>
        <v>4.6487183873154342E-2</v>
      </c>
      <c r="G83" s="303">
        <f t="shared" si="13"/>
        <v>4.9214598591655757E-2</v>
      </c>
      <c r="H83" s="303">
        <f t="shared" si="13"/>
        <v>4.884014521953782E-2</v>
      </c>
      <c r="I83" s="303">
        <f t="shared" si="13"/>
        <v>3.7550853994838547E-2</v>
      </c>
      <c r="J83" s="303">
        <f t="shared" si="13"/>
        <v>3.3980937842197141E-2</v>
      </c>
      <c r="K83" s="303">
        <f t="shared" si="13"/>
        <v>3.8952606087941703E-2</v>
      </c>
      <c r="L83" s="303">
        <f t="shared" si="13"/>
        <v>3.8489831547975008E-2</v>
      </c>
      <c r="M83" s="303">
        <f t="shared" si="13"/>
        <v>3.2563779937729451E-2</v>
      </c>
      <c r="N83" s="303">
        <f t="shared" si="13"/>
        <v>4.0162046457743246E-2</v>
      </c>
      <c r="O83" s="303">
        <f t="shared" si="13"/>
        <v>3.8004190415847537E-2</v>
      </c>
      <c r="P83" s="303">
        <f t="shared" si="13"/>
        <v>3.2532988465240872E-2</v>
      </c>
      <c r="Q83" s="303">
        <f t="shared" si="13"/>
        <v>2.4724676275232518E-2</v>
      </c>
      <c r="R83" s="303">
        <f t="shared" si="13"/>
        <v>2.5703178078094007E-2</v>
      </c>
      <c r="S83" s="303">
        <f t="shared" si="13"/>
        <v>2.591562012105687E-2</v>
      </c>
      <c r="T83" s="303">
        <f t="shared" si="13"/>
        <v>2.5027508796252956E-2</v>
      </c>
      <c r="U83" s="303">
        <f t="shared" si="13"/>
        <v>2.474008469739206E-2</v>
      </c>
      <c r="V83" s="303">
        <f t="shared" si="13"/>
        <v>2.1650453449200649E-2</v>
      </c>
      <c r="W83" s="303">
        <f t="shared" si="13"/>
        <v>2.2040757143965112E-2</v>
      </c>
      <c r="DA83" s="175"/>
    </row>
    <row r="84" spans="1:105" ht="12" customHeight="1" x14ac:dyDescent="0.3">
      <c r="A84" s="62" t="s">
        <v>3082</v>
      </c>
      <c r="B84" s="304">
        <f t="shared" ref="B84:W84" si="14">IF(B$36=0,0,B$36/B$5)</f>
        <v>3.683411371308571E-2</v>
      </c>
      <c r="C84" s="304">
        <f t="shared" si="14"/>
        <v>3.8989149190402389E-2</v>
      </c>
      <c r="D84" s="304">
        <f t="shared" si="14"/>
        <v>3.6977764117150473E-2</v>
      </c>
      <c r="E84" s="304">
        <f t="shared" si="14"/>
        <v>2.6757590004108722E-2</v>
      </c>
      <c r="F84" s="304">
        <f t="shared" si="14"/>
        <v>2.1648383831448584E-2</v>
      </c>
      <c r="G84" s="304">
        <f t="shared" si="14"/>
        <v>2.301132373151997E-2</v>
      </c>
      <c r="H84" s="304">
        <f t="shared" si="14"/>
        <v>2.2945288141441894E-2</v>
      </c>
      <c r="I84" s="304">
        <f t="shared" si="14"/>
        <v>1.7197945968077961E-2</v>
      </c>
      <c r="J84" s="304">
        <f t="shared" si="14"/>
        <v>1.5409592658842366E-2</v>
      </c>
      <c r="K84" s="304">
        <f t="shared" si="14"/>
        <v>1.7933017012049485E-2</v>
      </c>
      <c r="L84" s="304">
        <f t="shared" si="14"/>
        <v>1.7859273660595615E-2</v>
      </c>
      <c r="M84" s="304">
        <f t="shared" si="14"/>
        <v>1.4792448943856172E-2</v>
      </c>
      <c r="N84" s="304">
        <f t="shared" si="14"/>
        <v>1.8545311192378244E-2</v>
      </c>
      <c r="O84" s="304">
        <f t="shared" si="14"/>
        <v>1.7497067014484419E-2</v>
      </c>
      <c r="P84" s="304">
        <f t="shared" si="14"/>
        <v>1.4762341323939642E-2</v>
      </c>
      <c r="Q84" s="304">
        <f t="shared" si="14"/>
        <v>1.0962874003296378E-2</v>
      </c>
      <c r="R84" s="304">
        <f t="shared" si="14"/>
        <v>1.1419328471511539E-2</v>
      </c>
      <c r="S84" s="304">
        <f t="shared" si="14"/>
        <v>1.1610049201410854E-2</v>
      </c>
      <c r="T84" s="304">
        <f t="shared" si="14"/>
        <v>1.1200688224503211E-2</v>
      </c>
      <c r="U84" s="304">
        <f t="shared" si="14"/>
        <v>1.1048997992532708E-2</v>
      </c>
      <c r="V84" s="304">
        <f t="shared" si="14"/>
        <v>9.5052648522133982E-3</v>
      </c>
      <c r="W84" s="304">
        <f t="shared" si="14"/>
        <v>9.7307392253432306E-3</v>
      </c>
      <c r="DA84" s="72"/>
    </row>
    <row r="85" spans="1:105" ht="12" customHeight="1" x14ac:dyDescent="0.3">
      <c r="A85" s="62" t="s">
        <v>3089</v>
      </c>
      <c r="B85" s="304">
        <f t="shared" ref="B85:W85" si="15">IF(B$42=0,0,B$42/B$5)</f>
        <v>4.5297852083805226E-2</v>
      </c>
      <c r="C85" s="304">
        <f t="shared" si="15"/>
        <v>4.6272528015428173E-2</v>
      </c>
      <c r="D85" s="304">
        <f t="shared" si="15"/>
        <v>4.4879393966933516E-2</v>
      </c>
      <c r="E85" s="304">
        <f t="shared" si="15"/>
        <v>4.2603486192649004E-2</v>
      </c>
      <c r="F85" s="304">
        <f t="shared" si="15"/>
        <v>2.3432192430644105E-2</v>
      </c>
      <c r="G85" s="304">
        <f t="shared" si="15"/>
        <v>2.4840935874178453E-2</v>
      </c>
      <c r="H85" s="304">
        <f t="shared" si="15"/>
        <v>2.458619926081541E-2</v>
      </c>
      <c r="I85" s="304">
        <f t="shared" si="15"/>
        <v>1.8690724043642411E-2</v>
      </c>
      <c r="J85" s="304">
        <f t="shared" si="15"/>
        <v>1.674297783892487E-2</v>
      </c>
      <c r="K85" s="304">
        <f t="shared" si="15"/>
        <v>1.9385414558208903E-2</v>
      </c>
      <c r="L85" s="304">
        <f t="shared" si="15"/>
        <v>1.9165109934755276E-2</v>
      </c>
      <c r="M85" s="304">
        <f t="shared" si="15"/>
        <v>1.585691844272925E-2</v>
      </c>
      <c r="N85" s="304">
        <f t="shared" si="15"/>
        <v>1.9919523981186373E-2</v>
      </c>
      <c r="O85" s="304">
        <f t="shared" si="15"/>
        <v>1.8831395570134201E-2</v>
      </c>
      <c r="P85" s="304">
        <f t="shared" si="15"/>
        <v>1.5958627937502926E-2</v>
      </c>
      <c r="Q85" s="304">
        <f t="shared" si="15"/>
        <v>1.1834849806463028E-2</v>
      </c>
      <c r="R85" s="304">
        <f t="shared" si="15"/>
        <v>1.2382229720665298E-2</v>
      </c>
      <c r="S85" s="304">
        <f t="shared" si="15"/>
        <v>1.2536751962515141E-2</v>
      </c>
      <c r="T85" s="304">
        <f t="shared" si="15"/>
        <v>1.2106341057392009E-2</v>
      </c>
      <c r="U85" s="304">
        <f t="shared" si="15"/>
        <v>1.19414234788606E-2</v>
      </c>
      <c r="V85" s="304">
        <f t="shared" si="15"/>
        <v>1.0397136455044078E-2</v>
      </c>
      <c r="W85" s="304">
        <f t="shared" si="15"/>
        <v>1.0626156886874082E-2</v>
      </c>
      <c r="DA85" s="72"/>
    </row>
    <row r="86" spans="1:105" ht="12" customHeight="1" x14ac:dyDescent="0.3">
      <c r="A86" s="62" t="s">
        <v>3101</v>
      </c>
      <c r="B86" s="304">
        <f t="shared" ref="B86:W86" si="16">IF(B$53=0,0,B$53/B$5)</f>
        <v>5.3303219729934951E-4</v>
      </c>
      <c r="C86" s="304">
        <f t="shared" si="16"/>
        <v>4.3956402126220519E-4</v>
      </c>
      <c r="D86" s="304">
        <f t="shared" si="16"/>
        <v>5.1537674814174604E-4</v>
      </c>
      <c r="E86" s="304">
        <f t="shared" si="16"/>
        <v>9.2901402714913464E-4</v>
      </c>
      <c r="F86" s="304">
        <f t="shared" si="16"/>
        <v>1.4066076110616579E-3</v>
      </c>
      <c r="G86" s="304">
        <f t="shared" si="16"/>
        <v>1.3623389859573332E-3</v>
      </c>
      <c r="H86" s="304">
        <f t="shared" si="16"/>
        <v>1.3086578172805184E-3</v>
      </c>
      <c r="I86" s="304">
        <f t="shared" si="16"/>
        <v>1.6621839831181765E-3</v>
      </c>
      <c r="J86" s="304">
        <f t="shared" si="16"/>
        <v>1.8283673444299052E-3</v>
      </c>
      <c r="K86" s="304">
        <f t="shared" si="16"/>
        <v>1.6341745176833148E-3</v>
      </c>
      <c r="L86" s="304">
        <f t="shared" si="16"/>
        <v>1.4654479526241143E-3</v>
      </c>
      <c r="M86" s="304">
        <f t="shared" si="16"/>
        <v>1.9144125511440281E-3</v>
      </c>
      <c r="N86" s="304">
        <f t="shared" si="16"/>
        <v>1.6972112841786369E-3</v>
      </c>
      <c r="O86" s="304">
        <f t="shared" si="16"/>
        <v>1.6757278312289198E-3</v>
      </c>
      <c r="P86" s="304">
        <f t="shared" si="16"/>
        <v>1.8120192037983087E-3</v>
      </c>
      <c r="Q86" s="304">
        <f t="shared" si="16"/>
        <v>1.926952465473116E-3</v>
      </c>
      <c r="R86" s="304">
        <f t="shared" si="16"/>
        <v>1.9016198859171684E-3</v>
      </c>
      <c r="S86" s="304">
        <f t="shared" si="16"/>
        <v>1.7688189571308727E-3</v>
      </c>
      <c r="T86" s="304">
        <f t="shared" si="16"/>
        <v>1.7204795143577346E-3</v>
      </c>
      <c r="U86" s="304">
        <f t="shared" si="16"/>
        <v>1.7496632259987508E-3</v>
      </c>
      <c r="V86" s="304">
        <f t="shared" si="16"/>
        <v>1.7480521419431759E-3</v>
      </c>
      <c r="W86" s="304">
        <f t="shared" si="16"/>
        <v>1.6838610317477984E-3</v>
      </c>
      <c r="DA86" s="72"/>
    </row>
    <row r="87" spans="1:105" ht="12" customHeight="1" x14ac:dyDescent="0.3">
      <c r="A87" s="203" t="s">
        <v>3103</v>
      </c>
      <c r="B87" s="303">
        <f t="shared" ref="B87:W87" si="17">IF(B$54=0,0,B$54/B$5)</f>
        <v>3.7021164808757938E-2</v>
      </c>
      <c r="C87" s="303">
        <f t="shared" si="17"/>
        <v>3.7559379615912145E-2</v>
      </c>
      <c r="D87" s="303">
        <f t="shared" si="17"/>
        <v>3.6539084223386302E-2</v>
      </c>
      <c r="E87" s="303">
        <f t="shared" si="17"/>
        <v>3.549081350080021E-2</v>
      </c>
      <c r="F87" s="303">
        <f t="shared" si="17"/>
        <v>3.5502262204327291E-2</v>
      </c>
      <c r="G87" s="303">
        <f t="shared" si="17"/>
        <v>3.6248499042624199E-2</v>
      </c>
      <c r="H87" s="303">
        <f t="shared" si="17"/>
        <v>3.5498843269488198E-2</v>
      </c>
      <c r="I87" s="303">
        <f t="shared" si="17"/>
        <v>3.5417514672281269E-2</v>
      </c>
      <c r="J87" s="303">
        <f t="shared" si="17"/>
        <v>3.6265726150319658E-2</v>
      </c>
      <c r="K87" s="303">
        <f t="shared" si="17"/>
        <v>3.5745414652410455E-2</v>
      </c>
      <c r="L87" s="303">
        <f t="shared" si="17"/>
        <v>3.3388199977856539E-2</v>
      </c>
      <c r="M87" s="303">
        <f t="shared" si="17"/>
        <v>3.6586063982211488E-2</v>
      </c>
      <c r="N87" s="303">
        <f t="shared" si="17"/>
        <v>3.6876645500381534E-2</v>
      </c>
      <c r="O87" s="303">
        <f t="shared" si="17"/>
        <v>3.5613506848805425E-2</v>
      </c>
      <c r="P87" s="303">
        <f t="shared" si="17"/>
        <v>3.5252191759094893E-2</v>
      </c>
      <c r="Q87" s="303">
        <f t="shared" si="17"/>
        <v>3.3651799424531045E-2</v>
      </c>
      <c r="R87" s="303">
        <f t="shared" si="17"/>
        <v>3.3704741716427768E-2</v>
      </c>
      <c r="S87" s="303">
        <f t="shared" si="17"/>
        <v>3.2143977222983074E-2</v>
      </c>
      <c r="T87" s="303">
        <f t="shared" si="17"/>
        <v>3.1171307616348357E-2</v>
      </c>
      <c r="U87" s="303">
        <f t="shared" si="17"/>
        <v>3.1432564978793133E-2</v>
      </c>
      <c r="V87" s="303">
        <f t="shared" si="17"/>
        <v>3.0129317501557458E-2</v>
      </c>
      <c r="W87" s="303">
        <f t="shared" si="17"/>
        <v>2.9469907874638872E-2</v>
      </c>
      <c r="DA87" s="175"/>
    </row>
    <row r="88" spans="1:105" ht="12" customHeight="1" x14ac:dyDescent="0.3">
      <c r="A88" s="62" t="s">
        <v>3104</v>
      </c>
      <c r="B88" s="304">
        <f t="shared" ref="B88:W88" si="18">IF(B$55=0,0,B$55/B$5)</f>
        <v>2.3496518349510775E-2</v>
      </c>
      <c r="C88" s="304">
        <f t="shared" si="18"/>
        <v>2.5101340307122664E-2</v>
      </c>
      <c r="D88" s="304">
        <f t="shared" si="18"/>
        <v>2.3304087807050112E-2</v>
      </c>
      <c r="E88" s="304">
        <f t="shared" si="18"/>
        <v>1.7237468818419439E-2</v>
      </c>
      <c r="F88" s="304">
        <f t="shared" si="18"/>
        <v>1.387550343667006E-2</v>
      </c>
      <c r="G88" s="304">
        <f t="shared" si="18"/>
        <v>1.4988314612646223E-2</v>
      </c>
      <c r="H88" s="304">
        <f t="shared" si="18"/>
        <v>1.4970429990999675E-2</v>
      </c>
      <c r="I88" s="304">
        <f t="shared" si="18"/>
        <v>1.1178098773706954E-2</v>
      </c>
      <c r="J88" s="304">
        <f t="shared" si="18"/>
        <v>1.0161350684972745E-2</v>
      </c>
      <c r="K88" s="304">
        <f t="shared" si="18"/>
        <v>1.1766711798054295E-2</v>
      </c>
      <c r="L88" s="304">
        <f t="shared" si="18"/>
        <v>1.1624617770396736E-2</v>
      </c>
      <c r="M88" s="304">
        <f t="shared" si="18"/>
        <v>9.4981476980181175E-3</v>
      </c>
      <c r="N88" s="304">
        <f t="shared" si="18"/>
        <v>1.2004252780717329E-2</v>
      </c>
      <c r="O88" s="304">
        <f t="shared" si="18"/>
        <v>1.1178283831986499E-2</v>
      </c>
      <c r="P88" s="304">
        <f t="shared" si="18"/>
        <v>9.4740954214104153E-3</v>
      </c>
      <c r="Q88" s="304">
        <f t="shared" si="18"/>
        <v>6.9902129879447668E-3</v>
      </c>
      <c r="R88" s="304">
        <f t="shared" si="18"/>
        <v>7.2907928744100564E-3</v>
      </c>
      <c r="S88" s="304">
        <f t="shared" si="18"/>
        <v>7.4255150246441293E-3</v>
      </c>
      <c r="T88" s="304">
        <f t="shared" si="18"/>
        <v>7.1412155850558191E-3</v>
      </c>
      <c r="U88" s="304">
        <f t="shared" si="18"/>
        <v>7.0490446421619304E-3</v>
      </c>
      <c r="V88" s="304">
        <f t="shared" si="18"/>
        <v>5.9926214505972228E-3</v>
      </c>
      <c r="W88" s="304">
        <f t="shared" si="18"/>
        <v>6.130164368070532E-3</v>
      </c>
      <c r="DA88" s="72"/>
    </row>
    <row r="89" spans="1:105" ht="12" customHeight="1" x14ac:dyDescent="0.3">
      <c r="A89" s="62" t="s">
        <v>3106</v>
      </c>
      <c r="B89" s="304">
        <f t="shared" ref="B89:W89" si="19">IF(B$56=0,0,B$56/B$5)</f>
        <v>6.6285969115945434E-3</v>
      </c>
      <c r="C89" s="304">
        <f t="shared" si="19"/>
        <v>6.7712247310816225E-3</v>
      </c>
      <c r="D89" s="304">
        <f t="shared" si="19"/>
        <v>6.5673624368120416E-3</v>
      </c>
      <c r="E89" s="304">
        <f t="shared" si="19"/>
        <v>6.2343207019459881E-3</v>
      </c>
      <c r="F89" s="304">
        <f t="shared" si="19"/>
        <v>3.4289166314176536E-3</v>
      </c>
      <c r="G89" s="304">
        <f t="shared" si="19"/>
        <v>3.6350631043622151E-3</v>
      </c>
      <c r="H89" s="304">
        <f t="shared" si="19"/>
        <v>3.5977865834913286E-3</v>
      </c>
      <c r="I89" s="304">
        <f t="shared" si="19"/>
        <v>2.735080582671778E-3</v>
      </c>
      <c r="J89" s="304">
        <f t="shared" si="19"/>
        <v>2.450059905460098E-3</v>
      </c>
      <c r="K89" s="304">
        <f t="shared" si="19"/>
        <v>2.8367371334250035E-3</v>
      </c>
      <c r="L89" s="304">
        <f t="shared" si="19"/>
        <v>2.8044991689419856E-3</v>
      </c>
      <c r="M89" s="304">
        <f t="shared" si="19"/>
        <v>2.3203996609468388E-3</v>
      </c>
      <c r="N89" s="304">
        <f t="shared" si="19"/>
        <v>2.9148952779889437E-3</v>
      </c>
      <c r="O89" s="304">
        <f t="shared" si="19"/>
        <v>2.7556655509022292E-3</v>
      </c>
      <c r="P89" s="304">
        <f t="shared" si="19"/>
        <v>2.3352831755490172E-3</v>
      </c>
      <c r="Q89" s="304">
        <f t="shared" si="19"/>
        <v>1.7318359539690578E-3</v>
      </c>
      <c r="R89" s="304">
        <f t="shared" si="19"/>
        <v>1.8119360170368883E-3</v>
      </c>
      <c r="S89" s="304">
        <f t="shared" si="19"/>
        <v>1.8345478100464901E-3</v>
      </c>
      <c r="T89" s="304">
        <f t="shared" si="19"/>
        <v>1.771564240955014E-3</v>
      </c>
      <c r="U89" s="304">
        <f t="shared" si="19"/>
        <v>1.7474312611020523E-3</v>
      </c>
      <c r="V89" s="304">
        <f t="shared" si="19"/>
        <v>1.5214502106595869E-3</v>
      </c>
      <c r="W89" s="304">
        <f t="shared" si="19"/>
        <v>1.5549635905945068E-3</v>
      </c>
      <c r="DA89" s="72"/>
    </row>
    <row r="90" spans="1:105" ht="12" customHeight="1" x14ac:dyDescent="0.3">
      <c r="A90" s="62" t="s">
        <v>3118</v>
      </c>
      <c r="B90" s="304">
        <f t="shared" ref="B90:W90" si="20">IF(B$67=0,0,B$67/B$5)</f>
        <v>6.8960495476526173E-3</v>
      </c>
      <c r="C90" s="304">
        <f t="shared" si="20"/>
        <v>5.6868145777078652E-3</v>
      </c>
      <c r="D90" s="304">
        <f t="shared" si="20"/>
        <v>6.6676339795241511E-3</v>
      </c>
      <c r="E90" s="304">
        <f t="shared" si="20"/>
        <v>1.2019023980434784E-2</v>
      </c>
      <c r="F90" s="304">
        <f t="shared" si="20"/>
        <v>1.8197842136239577E-2</v>
      </c>
      <c r="G90" s="304">
        <f t="shared" si="20"/>
        <v>1.7625121325615764E-2</v>
      </c>
      <c r="H90" s="304">
        <f t="shared" si="20"/>
        <v>1.6930626694997196E-2</v>
      </c>
      <c r="I90" s="304">
        <f t="shared" si="20"/>
        <v>2.1504335315902533E-2</v>
      </c>
      <c r="J90" s="304">
        <f t="shared" si="20"/>
        <v>2.3654315559886813E-2</v>
      </c>
      <c r="K90" s="304">
        <f t="shared" si="20"/>
        <v>2.1141965720931154E-2</v>
      </c>
      <c r="L90" s="304">
        <f t="shared" si="20"/>
        <v>1.8959083038517816E-2</v>
      </c>
      <c r="M90" s="304">
        <f t="shared" si="20"/>
        <v>2.4767516623246531E-2</v>
      </c>
      <c r="N90" s="304">
        <f t="shared" si="20"/>
        <v>2.1957497441675255E-2</v>
      </c>
      <c r="O90" s="304">
        <f t="shared" si="20"/>
        <v>2.16795574659167E-2</v>
      </c>
      <c r="P90" s="304">
        <f t="shared" si="20"/>
        <v>2.3442813162135458E-2</v>
      </c>
      <c r="Q90" s="304">
        <f t="shared" si="20"/>
        <v>2.4929750482617221E-2</v>
      </c>
      <c r="R90" s="304">
        <f t="shared" si="20"/>
        <v>2.4602012824980826E-2</v>
      </c>
      <c r="S90" s="304">
        <f t="shared" si="20"/>
        <v>2.2883914388292452E-2</v>
      </c>
      <c r="T90" s="304">
        <f t="shared" si="20"/>
        <v>2.2258527790337525E-2</v>
      </c>
      <c r="U90" s="304">
        <f t="shared" si="20"/>
        <v>2.2636089075529154E-2</v>
      </c>
      <c r="V90" s="304">
        <f t="shared" si="20"/>
        <v>2.2615245840300648E-2</v>
      </c>
      <c r="W90" s="304">
        <f t="shared" si="20"/>
        <v>2.1784779915973832E-2</v>
      </c>
      <c r="DA90" s="72"/>
    </row>
    <row r="91" spans="1:105" ht="12" customHeight="1" x14ac:dyDescent="0.3">
      <c r="A91" s="203" t="s">
        <v>3124</v>
      </c>
      <c r="B91" s="303">
        <f t="shared" ref="B91:W91" si="21">IF(B$68=0,0,B$68/B$5)</f>
        <v>2.0524021491764119E-2</v>
      </c>
      <c r="C91" s="303">
        <f t="shared" si="21"/>
        <v>1.7449059488605746E-2</v>
      </c>
      <c r="D91" s="303">
        <f t="shared" si="21"/>
        <v>2.3367642823330575E-2</v>
      </c>
      <c r="E91" s="303">
        <f t="shared" si="21"/>
        <v>2.4319970301829429E-2</v>
      </c>
      <c r="F91" s="303">
        <f t="shared" si="21"/>
        <v>3.6165949782929065E-2</v>
      </c>
      <c r="G91" s="303">
        <f t="shared" si="21"/>
        <v>2.6938294027009139E-2</v>
      </c>
      <c r="H91" s="303">
        <f t="shared" si="21"/>
        <v>1.8343895356676489E-2</v>
      </c>
      <c r="I91" s="303">
        <f t="shared" si="21"/>
        <v>2.2009463264024771E-2</v>
      </c>
      <c r="J91" s="303">
        <f t="shared" si="21"/>
        <v>1.945904719648486E-2</v>
      </c>
      <c r="K91" s="303">
        <f t="shared" si="21"/>
        <v>2.739048159391156E-2</v>
      </c>
      <c r="L91" s="303">
        <f t="shared" si="21"/>
        <v>2.8167289383685373E-2</v>
      </c>
      <c r="M91" s="303">
        <f t="shared" si="21"/>
        <v>3.2925756274857498E-2</v>
      </c>
      <c r="N91" s="303">
        <f t="shared" si="21"/>
        <v>3.146504634096621E-2</v>
      </c>
      <c r="O91" s="303">
        <f t="shared" si="21"/>
        <v>3.4876507579068801E-2</v>
      </c>
      <c r="P91" s="303">
        <f t="shared" si="21"/>
        <v>3.5113326264844903E-2</v>
      </c>
      <c r="Q91" s="303">
        <f t="shared" si="21"/>
        <v>5.092228284596937E-2</v>
      </c>
      <c r="R91" s="303">
        <f t="shared" si="21"/>
        <v>5.0106212561686743E-2</v>
      </c>
      <c r="S91" s="303">
        <f t="shared" si="21"/>
        <v>5.6598307020350513E-2</v>
      </c>
      <c r="T91" s="303">
        <f t="shared" si="21"/>
        <v>5.7220604142179617E-2</v>
      </c>
      <c r="U91" s="303">
        <f t="shared" si="21"/>
        <v>5.68903407412399E-2</v>
      </c>
      <c r="V91" s="303">
        <f t="shared" si="21"/>
        <v>6.0688834406088257E-2</v>
      </c>
      <c r="W91" s="303">
        <f t="shared" si="21"/>
        <v>5.8639032086751738E-2</v>
      </c>
      <c r="DA91" s="175"/>
    </row>
    <row r="92" spans="1:105" ht="12" customHeight="1" x14ac:dyDescent="0.3">
      <c r="A92" s="41" t="s">
        <v>3122</v>
      </c>
      <c r="B92" s="237">
        <f t="shared" ref="B92:W92" si="22">IF(B$69=0,0,B$69/B$5)</f>
        <v>0.10838664885684191</v>
      </c>
      <c r="C92" s="237">
        <f t="shared" si="22"/>
        <v>9.072639733573605E-2</v>
      </c>
      <c r="D92" s="237">
        <f t="shared" si="22"/>
        <v>0.10603524941945026</v>
      </c>
      <c r="E92" s="237">
        <f t="shared" si="22"/>
        <v>0.18886152580499366</v>
      </c>
      <c r="F92" s="237">
        <f t="shared" si="22"/>
        <v>0.32486416943504215</v>
      </c>
      <c r="G92" s="237">
        <f t="shared" si="22"/>
        <v>0.31679089762878787</v>
      </c>
      <c r="H92" s="237">
        <f t="shared" si="22"/>
        <v>0.32183055653451065</v>
      </c>
      <c r="I92" s="237">
        <f t="shared" si="22"/>
        <v>0.39781037263449459</v>
      </c>
      <c r="J92" s="237">
        <f t="shared" si="22"/>
        <v>0.43483887544827865</v>
      </c>
      <c r="K92" s="237">
        <f t="shared" si="22"/>
        <v>0.38634034596439698</v>
      </c>
      <c r="L92" s="237">
        <f t="shared" si="22"/>
        <v>0.38548942789696561</v>
      </c>
      <c r="M92" s="237">
        <f t="shared" si="22"/>
        <v>0.42447592268694057</v>
      </c>
      <c r="N92" s="237">
        <f t="shared" si="22"/>
        <v>0.3784134394452619</v>
      </c>
      <c r="O92" s="237">
        <f t="shared" si="22"/>
        <v>0.38310014395088815</v>
      </c>
      <c r="P92" s="237">
        <f t="shared" si="22"/>
        <v>0.41953851966358535</v>
      </c>
      <c r="Q92" s="237">
        <f t="shared" si="22"/>
        <v>0.44909432782989905</v>
      </c>
      <c r="R92" s="237">
        <f t="shared" si="22"/>
        <v>0.44387343324685719</v>
      </c>
      <c r="S92" s="237">
        <f t="shared" si="22"/>
        <v>0.42203310264772642</v>
      </c>
      <c r="T92" s="237">
        <f t="shared" si="22"/>
        <v>0.42525328624624886</v>
      </c>
      <c r="U92" s="237">
        <f t="shared" si="22"/>
        <v>0.43154952288756027</v>
      </c>
      <c r="V92" s="237">
        <f t="shared" si="22"/>
        <v>0.4428219329170397</v>
      </c>
      <c r="W92" s="237">
        <f t="shared" si="22"/>
        <v>0.43771725850031623</v>
      </c>
      <c r="DA92" s="97"/>
    </row>
    <row r="93" spans="1:105" ht="12" customHeight="1" x14ac:dyDescent="0.3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3">
      <c r="A94" s="32" t="s">
        <v>343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3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3">
      <c r="A96" s="35" t="s">
        <v>29</v>
      </c>
      <c r="B96" s="322">
        <f>IF(B$5=0,0,B$5/OIS_fec!B$5)</f>
        <v>0.35688347568505641</v>
      </c>
      <c r="C96" s="322">
        <f>IF(C$5=0,0,C$5/OIS_fec!C$5)</f>
        <v>0.35082146384320884</v>
      </c>
      <c r="D96" s="322">
        <f>IF(D$5=0,0,D$5/OIS_fec!D$5)</f>
        <v>0.36008022927380828</v>
      </c>
      <c r="E96" s="322">
        <f>IF(E$5=0,0,E$5/OIS_fec!E$5)</f>
        <v>0.37022320485949617</v>
      </c>
      <c r="F96" s="322">
        <f>IF(F$5=0,0,F$5/OIS_fec!F$5)</f>
        <v>0.37858445635615096</v>
      </c>
      <c r="G96" s="322">
        <f>IF(G$5=0,0,G$5/OIS_fec!G$5)</f>
        <v>0.37302975416648926</v>
      </c>
      <c r="H96" s="322">
        <f>IF(H$5=0,0,H$5/OIS_fec!H$5)</f>
        <v>0.37370391962007588</v>
      </c>
      <c r="I96" s="322">
        <f>IF(I$5=0,0,I$5/OIS_fec!I$5)</f>
        <v>0.38984532581575271</v>
      </c>
      <c r="J96" s="322">
        <f>IF(J$5=0,0,J$5/OIS_fec!J$5)</f>
        <v>0.39798660820263887</v>
      </c>
      <c r="K96" s="322">
        <f>IF(K$5=0,0,K$5/OIS_fec!K$5)</f>
        <v>0.38466794105792157</v>
      </c>
      <c r="L96" s="322">
        <f>IF(L$5=0,0,L$5/OIS_fec!L$5)</f>
        <v>0.38865650483892711</v>
      </c>
      <c r="M96" s="322">
        <f>IF(M$5=0,0,M$5/OIS_fec!M$5)</f>
        <v>0.39826521356513034</v>
      </c>
      <c r="N96" s="322">
        <f>IF(N$5=0,0,N$5/OIS_fec!N$5)</f>
        <v>0.38825079621317776</v>
      </c>
      <c r="O96" s="322">
        <f>IF(O$5=0,0,O$5/OIS_fec!O$5)</f>
        <v>0.39135965756197744</v>
      </c>
      <c r="P96" s="322">
        <f>IF(P$5=0,0,P$5/OIS_fec!P$5)</f>
        <v>0.39748632919443155</v>
      </c>
      <c r="Q96" s="322">
        <f>IF(Q$5=0,0,Q$5/OIS_fec!Q$5)</f>
        <v>0.40223140012023134</v>
      </c>
      <c r="R96" s="322">
        <f>IF(R$5=0,0,R$5/OIS_fec!R$5)</f>
        <v>0.40155176212082927</v>
      </c>
      <c r="S96" s="322">
        <f>IF(S$5=0,0,S$5/OIS_fec!S$5)</f>
        <v>0.39400358078452408</v>
      </c>
      <c r="T96" s="322">
        <f>IF(T$5=0,0,T$5/OIS_fec!T$5)</f>
        <v>0.39519106679439114</v>
      </c>
      <c r="U96" s="322">
        <f>IF(U$5=0,0,U$5/OIS_fec!U$5)</f>
        <v>0.39742011956804602</v>
      </c>
      <c r="V96" s="322">
        <f>IF(V$5=0,0,V$5/OIS_fec!V$5)</f>
        <v>0.40020659984502788</v>
      </c>
      <c r="W96" s="322">
        <f>IF(W$5=0,0,W$5/OIS_fec!W$5)</f>
        <v>0.39894397477366972</v>
      </c>
      <c r="DA96" s="95"/>
    </row>
    <row r="97" spans="1:105" ht="12" customHeight="1" x14ac:dyDescent="0.3">
      <c r="A97" s="55" t="s">
        <v>92</v>
      </c>
      <c r="B97" s="332">
        <f>IF(B$6=0,0,B$6/OIS_fec!B$6)</f>
        <v>0.45209254945941646</v>
      </c>
      <c r="C97" s="332">
        <f>IF(C$6=0,0,C$6/OIS_fec!C$6)</f>
        <v>0.45149137139887502</v>
      </c>
      <c r="D97" s="332">
        <f>IF(D$6=0,0,D$6/OIS_fec!D$6)</f>
        <v>0.45200546087755716</v>
      </c>
      <c r="E97" s="332">
        <f>IF(E$6=0,0,E$6/OIS_fec!E$6)</f>
        <v>0.45248523653063216</v>
      </c>
      <c r="F97" s="332">
        <f>IF(F$6=0,0,F$6/OIS_fec!F$6)</f>
        <v>0.44857402620121395</v>
      </c>
      <c r="G97" s="332">
        <f>IF(G$6=0,0,G$6/OIS_fec!G$6)</f>
        <v>0.44812141567408986</v>
      </c>
      <c r="H97" s="332">
        <f>IF(H$6=0,0,H$6/OIS_fec!H$6)</f>
        <v>0.44474352034259745</v>
      </c>
      <c r="I97" s="332">
        <f>IF(I$6=0,0,I$6/OIS_fec!I$6)</f>
        <v>0.44636516138591453</v>
      </c>
      <c r="J97" s="332">
        <f>IF(J$6=0,0,J$6/OIS_fec!J$6)</f>
        <v>0.44716949222745944</v>
      </c>
      <c r="K97" s="332">
        <f>IF(K$6=0,0,K$6/OIS_fec!K$6)</f>
        <v>0.4468961000588686</v>
      </c>
      <c r="L97" s="332">
        <f>IF(L$6=0,0,L$6/OIS_fec!L$6)</f>
        <v>0.44137132069419072</v>
      </c>
      <c r="M97" s="332">
        <f>IF(M$6=0,0,M$6/OIS_fec!M$6)</f>
        <v>0.45128674548684355</v>
      </c>
      <c r="N97" s="332">
        <f>IF(N$6=0,0,N$6/OIS_fec!N$6)</f>
        <v>0.4508617382192312</v>
      </c>
      <c r="O97" s="332">
        <f>IF(O$6=0,0,O$6/OIS_fec!O$6)</f>
        <v>0.45035831485430433</v>
      </c>
      <c r="P97" s="332">
        <f>IF(P$6=0,0,P$6/OIS_fec!P$6)</f>
        <v>0.44932945188612683</v>
      </c>
      <c r="Q97" s="332">
        <f>IF(Q$6=0,0,Q$6/OIS_fec!Q$6)</f>
        <v>0.44935584953468827</v>
      </c>
      <c r="R97" s="332">
        <f>IF(R$6=0,0,R$6/OIS_fec!R$6)</f>
        <v>0.44926869681199566</v>
      </c>
      <c r="S97" s="332">
        <f>IF(S$6=0,0,S$6/OIS_fec!S$6)</f>
        <v>0.44847728184244889</v>
      </c>
      <c r="T97" s="332">
        <f>IF(T$6=0,0,T$6/OIS_fec!T$6)</f>
        <v>0.44784460255052611</v>
      </c>
      <c r="U97" s="332">
        <f>IF(U$6=0,0,U$6/OIS_fec!U$6)</f>
        <v>0.44797313414984613</v>
      </c>
      <c r="V97" s="332">
        <f>IF(V$6=0,0,V$6/OIS_fec!V$6)</f>
        <v>0.44736007373070441</v>
      </c>
      <c r="W97" s="332">
        <f>IF(W$6=0,0,W$6/OIS_fec!W$6)</f>
        <v>0.44704018102548948</v>
      </c>
      <c r="DA97" s="67"/>
    </row>
    <row r="98" spans="1:105" ht="12" customHeight="1" x14ac:dyDescent="0.3">
      <c r="A98" s="202" t="s">
        <v>93</v>
      </c>
      <c r="B98" s="333">
        <f>IF(B$7=0,0,B$7/OIS_fec!B$7)</f>
        <v>0.11796104999171654</v>
      </c>
      <c r="C98" s="333">
        <f>IF(C$7=0,0,C$7/OIS_fec!C$7)</f>
        <v>0.11779437660413834</v>
      </c>
      <c r="D98" s="333">
        <f>IF(D$7=0,0,D$7/OIS_fec!D$7)</f>
        <v>0.11790958215441752</v>
      </c>
      <c r="E98" s="333">
        <f>IF(E$7=0,0,E$7/OIS_fec!E$7)</f>
        <v>0.11804226227801294</v>
      </c>
      <c r="F98" s="333">
        <f>IF(F$7=0,0,F$7/OIS_fec!F$7)</f>
        <v>0.11688744135675627</v>
      </c>
      <c r="G98" s="333">
        <f>IF(G$7=0,0,G$7/OIS_fec!G$7)</f>
        <v>0.11677342527332867</v>
      </c>
      <c r="H98" s="333">
        <f>IF(H$7=0,0,H$7/OIS_fec!H$7)</f>
        <v>0.11590488111410976</v>
      </c>
      <c r="I98" s="333">
        <f>IF(I$7=0,0,I$7/OIS_fec!I$7)</f>
        <v>0.11632372153744532</v>
      </c>
      <c r="J98" s="333">
        <f>IF(J$7=0,0,J$7/OIS_fec!J$7)</f>
        <v>0.11651430625977348</v>
      </c>
      <c r="K98" s="333">
        <f>IF(K$7=0,0,K$7/OIS_fec!K$7)</f>
        <v>0.11646813097875162</v>
      </c>
      <c r="L98" s="333">
        <f>IF(L$7=0,0,L$7/OIS_fec!L$7)</f>
        <v>0.11500507718516451</v>
      </c>
      <c r="M98" s="333">
        <f>IF(M$7=0,0,M$7/OIS_fec!M$7)</f>
        <v>0.11756606675685995</v>
      </c>
      <c r="N98" s="333">
        <f>IF(N$7=0,0,N$7/OIS_fec!N$7)</f>
        <v>0.11746226147986145</v>
      </c>
      <c r="O98" s="333">
        <f>IF(O$7=0,0,O$7/OIS_fec!O$7)</f>
        <v>0.11729646092736692</v>
      </c>
      <c r="P98" s="333">
        <f>IF(P$7=0,0,P$7/OIS_fec!P$7)</f>
        <v>0.11704546373731881</v>
      </c>
      <c r="Q98" s="333">
        <f>IF(Q$7=0,0,Q$7/OIS_fec!Q$7)</f>
        <v>0.1170364728472252</v>
      </c>
      <c r="R98" s="333">
        <f>IF(R$7=0,0,R$7/OIS_fec!R$7)</f>
        <v>0.1170141223447656</v>
      </c>
      <c r="S98" s="333">
        <f>IF(S$7=0,0,S$7/OIS_fec!S$7)</f>
        <v>0.11679354373213323</v>
      </c>
      <c r="T98" s="333">
        <f>IF(T$7=0,0,T$7/OIS_fec!T$7)</f>
        <v>0.11658059027680533</v>
      </c>
      <c r="U98" s="333">
        <f>IF(U$7=0,0,U$7/OIS_fec!U$7)</f>
        <v>0.116613316609602</v>
      </c>
      <c r="V98" s="333">
        <f>IF(V$7=0,0,V$7/OIS_fec!V$7)</f>
        <v>0.11642433347438853</v>
      </c>
      <c r="W98" s="333">
        <f>IF(W$7=0,0,W$7/OIS_fec!W$7)</f>
        <v>0.11630395752337083</v>
      </c>
      <c r="DA98" s="174"/>
    </row>
    <row r="99" spans="1:105" ht="12" customHeight="1" x14ac:dyDescent="0.3">
      <c r="A99" s="202" t="s">
        <v>94</v>
      </c>
      <c r="B99" s="333">
        <f>IF(B$8=0,0,B$8/OIS_fec!B$8)</f>
        <v>0.64962340751555758</v>
      </c>
      <c r="C99" s="333">
        <f>IF(C$8=0,0,C$8/OIS_fec!C$8)</f>
        <v>0.64873795259454003</v>
      </c>
      <c r="D99" s="333">
        <f>IF(D$8=0,0,D$8/OIS_fec!D$8)</f>
        <v>0.64929342409106228</v>
      </c>
      <c r="E99" s="333">
        <f>IF(E$8=0,0,E$8/OIS_fec!E$8)</f>
        <v>0.64999724249838731</v>
      </c>
      <c r="F99" s="333">
        <f>IF(F$8=0,0,F$8/OIS_fec!F$8)</f>
        <v>0.64363054826354726</v>
      </c>
      <c r="G99" s="333">
        <f>IF(G$8=0,0,G$8/OIS_fec!G$8)</f>
        <v>0.64303837464403391</v>
      </c>
      <c r="H99" s="333">
        <f>IF(H$8=0,0,H$8/OIS_fec!H$8)</f>
        <v>0.63846220821346833</v>
      </c>
      <c r="I99" s="333">
        <f>IF(I$8=0,0,I$8/OIS_fec!I$8)</f>
        <v>0.64067778466142178</v>
      </c>
      <c r="J99" s="333">
        <f>IF(J$8=0,0,J$8/OIS_fec!J$8)</f>
        <v>0.64163670777585802</v>
      </c>
      <c r="K99" s="333">
        <f>IF(K$8=0,0,K$8/OIS_fec!K$8)</f>
        <v>0.64145999928742847</v>
      </c>
      <c r="L99" s="333">
        <f>IF(L$8=0,0,L$8/OIS_fec!L$8)</f>
        <v>0.63359507748169197</v>
      </c>
      <c r="M99" s="333">
        <f>IF(M$8=0,0,M$8/OIS_fec!M$8)</f>
        <v>0.64713256376730777</v>
      </c>
      <c r="N99" s="333">
        <f>IF(N$8=0,0,N$8/OIS_fec!N$8)</f>
        <v>0.64660462257111007</v>
      </c>
      <c r="O99" s="333">
        <f>IF(O$8=0,0,O$8/OIS_fec!O$8)</f>
        <v>0.64564343209469488</v>
      </c>
      <c r="P99" s="333">
        <f>IF(P$8=0,0,P$8/OIS_fec!P$8)</f>
        <v>0.64436317570044876</v>
      </c>
      <c r="Q99" s="333">
        <f>IF(Q$8=0,0,Q$8/OIS_fec!Q$8)</f>
        <v>0.6442736923591349</v>
      </c>
      <c r="R99" s="333">
        <f>IF(R$8=0,0,R$8/OIS_fec!R$8)</f>
        <v>0.64415645411848077</v>
      </c>
      <c r="S99" s="333">
        <f>IF(S$8=0,0,S$8/OIS_fec!S$8)</f>
        <v>0.64294962404533595</v>
      </c>
      <c r="T99" s="333">
        <f>IF(T$8=0,0,T$8/OIS_fec!T$8)</f>
        <v>0.64168445166177479</v>
      </c>
      <c r="U99" s="333">
        <f>IF(U$8=0,0,U$8/OIS_fec!U$8)</f>
        <v>0.64185647973366422</v>
      </c>
      <c r="V99" s="333">
        <f>IF(V$8=0,0,V$8/OIS_fec!V$8)</f>
        <v>0.6407656182868261</v>
      </c>
      <c r="W99" s="333">
        <f>IF(W$8=0,0,W$8/OIS_fec!W$8)</f>
        <v>0.64001379833725858</v>
      </c>
      <c r="DA99" s="174"/>
    </row>
    <row r="100" spans="1:105" ht="12" customHeight="1" x14ac:dyDescent="0.3">
      <c r="A100" s="202" t="s">
        <v>95</v>
      </c>
      <c r="B100" s="333">
        <f>IF(B$9=0,0,B$9/OIS_fec!B$9)</f>
        <v>0.4470210012425328</v>
      </c>
      <c r="C100" s="333">
        <f>IF(C$9=0,0,C$9/OIS_fec!C$9)</f>
        <v>0.44644618596421365</v>
      </c>
      <c r="D100" s="333">
        <f>IF(D$9=0,0,D$9/OIS_fec!D$9)</f>
        <v>0.44696717136834285</v>
      </c>
      <c r="E100" s="333">
        <f>IF(E$9=0,0,E$9/OIS_fec!E$9)</f>
        <v>0.44742616937863267</v>
      </c>
      <c r="F100" s="333">
        <f>IF(F$9=0,0,F$9/OIS_fec!F$9)</f>
        <v>0.4437403439133964</v>
      </c>
      <c r="G100" s="333">
        <f>IF(G$9=0,0,G$9/OIS_fec!G$9)</f>
        <v>0.4432927266658338</v>
      </c>
      <c r="H100" s="333">
        <f>IF(H$9=0,0,H$9/OIS_fec!H$9)</f>
        <v>0.43996531327386956</v>
      </c>
      <c r="I100" s="333">
        <f>IF(I$9=0,0,I$9/OIS_fec!I$9)</f>
        <v>0.44156170305964815</v>
      </c>
      <c r="J100" s="333">
        <f>IF(J$9=0,0,J$9/OIS_fec!J$9)</f>
        <v>0.44236892347559076</v>
      </c>
      <c r="K100" s="333">
        <f>IF(K$9=0,0,K$9/OIS_fec!K$9)</f>
        <v>0.44207733752871253</v>
      </c>
      <c r="L100" s="333">
        <f>IF(L$9=0,0,L$9/OIS_fec!L$9)</f>
        <v>0.43666700933295721</v>
      </c>
      <c r="M100" s="333">
        <f>IF(M$9=0,0,M$9/OIS_fec!M$9)</f>
        <v>0.44642550076627935</v>
      </c>
      <c r="N100" s="333">
        <f>IF(N$9=0,0,N$9/OIS_fec!N$9)</f>
        <v>0.4460026115783684</v>
      </c>
      <c r="O100" s="333">
        <f>IF(O$9=0,0,O$9/OIS_fec!O$9)</f>
        <v>0.4455429654354861</v>
      </c>
      <c r="P100" s="333">
        <f>IF(P$9=0,0,P$9/OIS_fec!P$9)</f>
        <v>0.44451793972591447</v>
      </c>
      <c r="Q100" s="333">
        <f>IF(Q$9=0,0,Q$9/OIS_fec!Q$9)</f>
        <v>0.44455880948952492</v>
      </c>
      <c r="R100" s="333">
        <f>IF(R$9=0,0,R$9/OIS_fec!R$9)</f>
        <v>0.44447297717729417</v>
      </c>
      <c r="S100" s="333">
        <f>IF(S$9=0,0,S$9/OIS_fec!S$9)</f>
        <v>0.443709667511755</v>
      </c>
      <c r="T100" s="333">
        <f>IF(T$9=0,0,T$9/OIS_fec!T$9)</f>
        <v>0.44313201560357895</v>
      </c>
      <c r="U100" s="333">
        <f>IF(U$9=0,0,U$9/OIS_fec!U$9)</f>
        <v>0.44325901931731293</v>
      </c>
      <c r="V100" s="333">
        <f>IF(V$9=0,0,V$9/OIS_fec!V$9)</f>
        <v>0.44268242702076577</v>
      </c>
      <c r="W100" s="333">
        <f>IF(W$9=0,0,W$9/OIS_fec!W$9)</f>
        <v>0.44240021290445292</v>
      </c>
      <c r="DA100" s="174"/>
    </row>
    <row r="101" spans="1:105" ht="12" customHeight="1" x14ac:dyDescent="0.3">
      <c r="A101" s="56" t="s">
        <v>96</v>
      </c>
      <c r="B101" s="334">
        <f>IF(B$10=0,0,B$10/OIS_fec!B$10)</f>
        <v>0.66235764742446668</v>
      </c>
      <c r="C101" s="334">
        <f>IF(C$10=0,0,C$10/OIS_fec!C$10)</f>
        <v>0.65169584509165868</v>
      </c>
      <c r="D101" s="334">
        <f>IF(D$10=0,0,D$10/OIS_fec!D$10)</f>
        <v>0.66475884878784319</v>
      </c>
      <c r="E101" s="334">
        <f>IF(E$10=0,0,E$10/OIS_fec!E$10)</f>
        <v>0.65872354783046028</v>
      </c>
      <c r="F101" s="334">
        <f>IF(F$10=0,0,F$10/OIS_fec!F$10)</f>
        <v>0.69536602930385594</v>
      </c>
      <c r="G101" s="334">
        <f>IF(G$10=0,0,G$10/OIS_fec!G$10)</f>
        <v>0.69061049422976761</v>
      </c>
      <c r="H101" s="334">
        <f>IF(H$10=0,0,H$10/OIS_fec!H$10)</f>
        <v>0.69783045066590199</v>
      </c>
      <c r="I101" s="334">
        <f>IF(I$10=0,0,I$10/OIS_fec!I$10)</f>
        <v>0.71795647499440673</v>
      </c>
      <c r="J101" s="334">
        <f>IF(J$10=0,0,J$10/OIS_fec!J$10)</f>
        <v>0.74682679633911697</v>
      </c>
      <c r="K101" s="334">
        <f>IF(K$10=0,0,K$10/OIS_fec!K$10)</f>
        <v>0.72457768405023193</v>
      </c>
      <c r="L101" s="334">
        <f>IF(L$10=0,0,L$10/OIS_fec!L$10)</f>
        <v>0.71296783546692644</v>
      </c>
      <c r="M101" s="334">
        <f>IF(M$10=0,0,M$10/OIS_fec!M$10)</f>
        <v>0.74025554494458456</v>
      </c>
      <c r="N101" s="334">
        <f>IF(N$10=0,0,N$10/OIS_fec!N$10)</f>
        <v>0.71390054590371388</v>
      </c>
      <c r="O101" s="334">
        <f>IF(O$10=0,0,O$10/OIS_fec!O$10)</f>
        <v>0.71705826823963414</v>
      </c>
      <c r="P101" s="334">
        <f>IF(P$10=0,0,P$10/OIS_fec!P$10)</f>
        <v>0.73237426015958484</v>
      </c>
      <c r="Q101" s="334">
        <f>IF(Q$10=0,0,Q$10/OIS_fec!Q$10)</f>
        <v>0.75673698339185091</v>
      </c>
      <c r="R101" s="334">
        <f>IF(R$10=0,0,R$10/OIS_fec!R$10)</f>
        <v>0.75411502725818136</v>
      </c>
      <c r="S101" s="334">
        <f>IF(S$10=0,0,S$10/OIS_fec!S$10)</f>
        <v>0.74647767001347742</v>
      </c>
      <c r="T101" s="334">
        <f>IF(T$10=0,0,T$10/OIS_fec!T$10)</f>
        <v>0.74877001358574269</v>
      </c>
      <c r="U101" s="334">
        <f>IF(U$10=0,0,U$10/OIS_fec!U$10)</f>
        <v>0.75124558684053322</v>
      </c>
      <c r="V101" s="334">
        <f>IF(V$10=0,0,V$10/OIS_fec!V$10)</f>
        <v>0.76189501456276953</v>
      </c>
      <c r="W101" s="334">
        <f>IF(W$10=0,0,W$10/OIS_fec!W$10)</f>
        <v>0.75801672913764662</v>
      </c>
      <c r="DA101" s="68"/>
    </row>
    <row r="102" spans="1:105" ht="12" customHeight="1" x14ac:dyDescent="0.3">
      <c r="A102" s="203" t="s">
        <v>3059</v>
      </c>
      <c r="B102" s="350">
        <f>IF(B$16=0,0,B$16/OIS_fec!B$16)</f>
        <v>0.41804877208391766</v>
      </c>
      <c r="C102" s="350">
        <f>IF(C$16=0,0,C$16/OIS_fec!C$16)</f>
        <v>0.41457758615192331</v>
      </c>
      <c r="D102" s="350">
        <f>IF(D$16=0,0,D$16/OIS_fec!D$16)</f>
        <v>0.42350669426242543</v>
      </c>
      <c r="E102" s="350">
        <f>IF(E$16=0,0,E$16/OIS_fec!E$16)</f>
        <v>0.42452180228049557</v>
      </c>
      <c r="F102" s="350">
        <f>IF(F$16=0,0,F$16/OIS_fec!F$16)</f>
        <v>0.40520849022427891</v>
      </c>
      <c r="G102" s="350">
        <f>IF(G$16=0,0,G$16/OIS_fec!G$16)</f>
        <v>0.39545141156674568</v>
      </c>
      <c r="H102" s="350">
        <f>IF(H$16=0,0,H$16/OIS_fec!H$16)</f>
        <v>0.39388474692282688</v>
      </c>
      <c r="I102" s="350">
        <f>IF(I$16=0,0,I$16/OIS_fec!I$16)</f>
        <v>0.39583768384711177</v>
      </c>
      <c r="J102" s="350">
        <f>IF(J$16=0,0,J$16/OIS_fec!J$16)</f>
        <v>0.3858193817933897</v>
      </c>
      <c r="K102" s="350">
        <f>IF(K$16=0,0,K$16/OIS_fec!K$16)</f>
        <v>0.3887572775784765</v>
      </c>
      <c r="L102" s="350">
        <f>IF(L$16=0,0,L$16/OIS_fec!L$16)</f>
        <v>0.39544639514522123</v>
      </c>
      <c r="M102" s="350">
        <f>IF(M$16=0,0,M$16/OIS_fec!M$16)</f>
        <v>0.40252914281030916</v>
      </c>
      <c r="N102" s="350">
        <f>IF(N$16=0,0,N$16/OIS_fec!N$16)</f>
        <v>0.40041230068694461</v>
      </c>
      <c r="O102" s="350">
        <f>IF(O$16=0,0,O$16/OIS_fec!O$16)</f>
        <v>0.40712693014233925</v>
      </c>
      <c r="P102" s="350">
        <f>IF(P$16=0,0,P$16/OIS_fec!P$16)</f>
        <v>0.40245857181506534</v>
      </c>
      <c r="Q102" s="350">
        <f>IF(Q$16=0,0,Q$16/OIS_fec!Q$16)</f>
        <v>0.40147091910267957</v>
      </c>
      <c r="R102" s="350">
        <f>IF(R$16=0,0,R$16/OIS_fec!R$16)</f>
        <v>0.4015236953257641</v>
      </c>
      <c r="S102" s="350">
        <f>IF(S$16=0,0,S$16/OIS_fec!S$16)</f>
        <v>0.40138460040470947</v>
      </c>
      <c r="T102" s="350">
        <f>IF(T$16=0,0,T$16/OIS_fec!T$16)</f>
        <v>0.40224597834134401</v>
      </c>
      <c r="U102" s="350">
        <f>IF(U$16=0,0,U$16/OIS_fec!U$16)</f>
        <v>0.40251288040602295</v>
      </c>
      <c r="V102" s="350">
        <f>IF(V$16=0,0,V$16/OIS_fec!V$16)</f>
        <v>0.40438262818905246</v>
      </c>
      <c r="W102" s="350">
        <f>IF(W$16=0,0,W$16/OIS_fec!W$16)</f>
        <v>0.40537967301748318</v>
      </c>
      <c r="DA102" s="175"/>
    </row>
    <row r="103" spans="1:105" ht="12" customHeight="1" x14ac:dyDescent="0.3">
      <c r="A103" s="203" t="s">
        <v>3071</v>
      </c>
      <c r="B103" s="350">
        <f>IF(B$27=0,0,B$27/OIS_fec!B$27)</f>
        <v>0.24896665274312471</v>
      </c>
      <c r="C103" s="350">
        <f>IF(C$27=0,0,C$27/OIS_fec!C$27)</f>
        <v>0.24597427132495919</v>
      </c>
      <c r="D103" s="350">
        <f>IF(D$27=0,0,D$27/OIS_fec!D$27)</f>
        <v>0.25262395404030996</v>
      </c>
      <c r="E103" s="350">
        <f>IF(E$27=0,0,E$27/OIS_fec!E$27)</f>
        <v>0.23933186310370408</v>
      </c>
      <c r="F103" s="350">
        <f>IF(F$27=0,0,F$27/OIS_fec!F$27)</f>
        <v>0.24429343181756796</v>
      </c>
      <c r="G103" s="350">
        <f>IF(G$27=0,0,G$27/OIS_fec!G$27)</f>
        <v>0.24045108779005087</v>
      </c>
      <c r="H103" s="350">
        <f>IF(H$27=0,0,H$27/OIS_fec!H$27)</f>
        <v>0.23937401112340659</v>
      </c>
      <c r="I103" s="350">
        <f>IF(I$27=0,0,I$27/OIS_fec!I$27)</f>
        <v>0.23991147406995844</v>
      </c>
      <c r="J103" s="350">
        <f>IF(J$27=0,0,J$27/OIS_fec!J$27)</f>
        <v>0.24002001114758006</v>
      </c>
      <c r="K103" s="350">
        <f>IF(K$27=0,0,K$27/OIS_fec!K$27)</f>
        <v>0.23875242343410052</v>
      </c>
      <c r="L103" s="350">
        <f>IF(L$27=0,0,L$27/OIS_fec!L$27)</f>
        <v>0.2421989999443446</v>
      </c>
      <c r="M103" s="350">
        <f>IF(M$27=0,0,M$27/OIS_fec!M$27)</f>
        <v>0.24622944428803001</v>
      </c>
      <c r="N103" s="350">
        <f>IF(N$27=0,0,N$27/OIS_fec!N$27)</f>
        <v>0.24560670454321035</v>
      </c>
      <c r="O103" s="350">
        <f>IF(O$27=0,0,O$27/OIS_fec!O$27)</f>
        <v>0.24784647537459872</v>
      </c>
      <c r="P103" s="350">
        <f>IF(P$27=0,0,P$27/OIS_fec!P$27)</f>
        <v>0.24626644638729639</v>
      </c>
      <c r="Q103" s="350">
        <f>IF(Q$27=0,0,Q$27/OIS_fec!Q$27)</f>
        <v>0.24568801296999498</v>
      </c>
      <c r="R103" s="350">
        <f>IF(R$27=0,0,R$27/OIS_fec!R$27)</f>
        <v>0.24654473843107297</v>
      </c>
      <c r="S103" s="350">
        <f>IF(S$27=0,0,S$27/OIS_fec!S$27)</f>
        <v>0.24547620892490152</v>
      </c>
      <c r="T103" s="350">
        <f>IF(T$27=0,0,T$27/OIS_fec!T$27)</f>
        <v>0.24574013800116637</v>
      </c>
      <c r="U103" s="350">
        <f>IF(U$27=0,0,U$27/OIS_fec!U$27)</f>
        <v>0.24599378697210195</v>
      </c>
      <c r="V103" s="350">
        <f>IF(V$27=0,0,V$27/OIS_fec!V$27)</f>
        <v>0.24651758382327088</v>
      </c>
      <c r="W103" s="350">
        <f>IF(W$27=0,0,W$27/OIS_fec!W$27)</f>
        <v>0.24672503200865617</v>
      </c>
      <c r="DA103" s="175"/>
    </row>
    <row r="104" spans="1:105" ht="12" customHeight="1" x14ac:dyDescent="0.3">
      <c r="A104" s="203" t="s">
        <v>3081</v>
      </c>
      <c r="B104" s="350">
        <f>IF(B$35=0,0,B$35/OIS_fec!B$35)</f>
        <v>0.26204480197301094</v>
      </c>
      <c r="C104" s="350">
        <f>IF(C$35=0,0,C$35/OIS_fec!C$35)</f>
        <v>0.25954539118962811</v>
      </c>
      <c r="D104" s="350">
        <f>IF(D$35=0,0,D$35/OIS_fec!D$35)</f>
        <v>0.26629936127690951</v>
      </c>
      <c r="E104" s="350">
        <f>IF(E$35=0,0,E$35/OIS_fec!E$35)</f>
        <v>0.25851761214789393</v>
      </c>
      <c r="F104" s="350">
        <f>IF(F$35=0,0,F$35/OIS_fec!F$35)</f>
        <v>0.26238603837947527</v>
      </c>
      <c r="G104" s="350">
        <f>IF(G$35=0,0,G$35/OIS_fec!G$35)</f>
        <v>0.25475434466172903</v>
      </c>
      <c r="H104" s="350">
        <f>IF(H$35=0,0,H$35/OIS_fec!H$35)</f>
        <v>0.25424060238185597</v>
      </c>
      <c r="I104" s="350">
        <f>IF(I$35=0,0,I$35/OIS_fec!I$35)</f>
        <v>0.25715288938402875</v>
      </c>
      <c r="J104" s="350">
        <f>IF(J$35=0,0,J$35/OIS_fec!J$35)</f>
        <v>0.25154431650972198</v>
      </c>
      <c r="K104" s="350">
        <f>IF(K$35=0,0,K$35/OIS_fec!K$35)</f>
        <v>0.25213109428082991</v>
      </c>
      <c r="L104" s="350">
        <f>IF(L$35=0,0,L$35/OIS_fec!L$35)</f>
        <v>0.2559018909788886</v>
      </c>
      <c r="M104" s="350">
        <f>IF(M$35=0,0,M$35/OIS_fec!M$35)</f>
        <v>0.26445944740518057</v>
      </c>
      <c r="N104" s="350">
        <f>IF(N$35=0,0,N$35/OIS_fec!N$35)</f>
        <v>0.25963962919300126</v>
      </c>
      <c r="O104" s="350">
        <f>IF(O$35=0,0,O$35/OIS_fec!O$35)</f>
        <v>0.26481059494972875</v>
      </c>
      <c r="P104" s="350">
        <f>IF(P$35=0,0,P$35/OIS_fec!P$35)</f>
        <v>0.2633242635113443</v>
      </c>
      <c r="Q104" s="350">
        <f>IF(Q$35=0,0,Q$35/OIS_fec!Q$35)</f>
        <v>0.26756659294171647</v>
      </c>
      <c r="R104" s="350">
        <f>IF(R$35=0,0,R$35/OIS_fec!R$35)</f>
        <v>0.26664532339981034</v>
      </c>
      <c r="S104" s="350">
        <f>IF(S$35=0,0,S$35/OIS_fec!S$35)</f>
        <v>0.2659528988093785</v>
      </c>
      <c r="T104" s="350">
        <f>IF(T$35=0,0,T$35/OIS_fec!T$35)</f>
        <v>0.26704046506472956</v>
      </c>
      <c r="U104" s="350">
        <f>IF(U$35=0,0,U$35/OIS_fec!U$35)</f>
        <v>0.26715435677800065</v>
      </c>
      <c r="V104" s="350">
        <f>IF(V$35=0,0,V$35/OIS_fec!V$35)</f>
        <v>0.27118195078827584</v>
      </c>
      <c r="W104" s="350">
        <f>IF(W$35=0,0,W$35/OIS_fec!W$35)</f>
        <v>0.27122491222694567</v>
      </c>
      <c r="DA104" s="175"/>
    </row>
    <row r="105" spans="1:105" ht="12" customHeight="1" x14ac:dyDescent="0.3">
      <c r="A105" s="203" t="s">
        <v>3103</v>
      </c>
      <c r="B105" s="350">
        <f>IF(B$54=0,0,B$54/OIS_fec!B$54)</f>
        <v>0.5252275553047463</v>
      </c>
      <c r="C105" s="350">
        <f>IF(C$54=0,0,C$54/OIS_fec!C$54)</f>
        <v>0.51725659981556937</v>
      </c>
      <c r="D105" s="350">
        <f>IF(D$54=0,0,D$54/OIS_fec!D$54)</f>
        <v>0.52590193293806475</v>
      </c>
      <c r="E105" s="350">
        <f>IF(E$54=0,0,E$54/OIS_fec!E$54)</f>
        <v>0.56036349190372348</v>
      </c>
      <c r="F105" s="350">
        <f>IF(F$54=0,0,F$54/OIS_fec!F$54)</f>
        <v>0.60396823983423475</v>
      </c>
      <c r="G105" s="350">
        <f>IF(G$54=0,0,G$54/OIS_fec!G$54)</f>
        <v>0.59437381594424399</v>
      </c>
      <c r="H105" s="350">
        <f>IF(H$54=0,0,H$54/OIS_fec!H$54)</f>
        <v>0.59161488919858796</v>
      </c>
      <c r="I105" s="350">
        <f>IF(I$54=0,0,I$54/OIS_fec!I$54)</f>
        <v>0.63036973270282215</v>
      </c>
      <c r="J105" s="350">
        <f>IF(J$54=0,0,J$54/OIS_fec!J$54)</f>
        <v>0.64283254968246195</v>
      </c>
      <c r="K105" s="350">
        <f>IF(K$54=0,0,K$54/OIS_fec!K$54)</f>
        <v>0.62398251568681218</v>
      </c>
      <c r="L105" s="350">
        <f>IF(L$54=0,0,L$54/OIS_fec!L$54)</f>
        <v>0.61798913128122368</v>
      </c>
      <c r="M105" s="350">
        <f>IF(M$54=0,0,M$54/OIS_fec!M$54)</f>
        <v>0.65406699978663319</v>
      </c>
      <c r="N105" s="350">
        <f>IF(N$54=0,0,N$54/OIS_fec!N$54)</f>
        <v>0.62728377729346474</v>
      </c>
      <c r="O105" s="350">
        <f>IF(O$54=0,0,O$54/OIS_fec!O$54)</f>
        <v>0.63272609154608128</v>
      </c>
      <c r="P105" s="350">
        <f>IF(P$54=0,0,P$54/OIS_fec!P$54)</f>
        <v>0.65003678410055921</v>
      </c>
      <c r="Q105" s="350">
        <f>IF(Q$54=0,0,Q$54/OIS_fec!Q$54)</f>
        <v>0.67621260246644255</v>
      </c>
      <c r="R105" s="350">
        <f>IF(R$54=0,0,R$54/OIS_fec!R$54)</f>
        <v>0.67222351975125294</v>
      </c>
      <c r="S105" s="350">
        <f>IF(S$54=0,0,S$54/OIS_fec!S$54)</f>
        <v>0.66601707423020051</v>
      </c>
      <c r="T105" s="350">
        <f>IF(T$54=0,0,T$54/OIS_fec!T$54)</f>
        <v>0.66694643491027794</v>
      </c>
      <c r="U105" s="350">
        <f>IF(U$54=0,0,U$54/OIS_fec!U$54)</f>
        <v>0.66904192166218945</v>
      </c>
      <c r="V105" s="350">
        <f>IF(V$54=0,0,V$54/OIS_fec!V$54)</f>
        <v>0.68024081694157212</v>
      </c>
      <c r="W105" s="350">
        <f>IF(W$54=0,0,W$54/OIS_fec!W$54)</f>
        <v>0.67633610850778658</v>
      </c>
      <c r="DA105" s="175"/>
    </row>
    <row r="106" spans="1:105" ht="12" customHeight="1" x14ac:dyDescent="0.3">
      <c r="A106" s="203" t="s">
        <v>3124</v>
      </c>
      <c r="B106" s="350">
        <f>IF(B$68=0,0,B$68/OIS_fec!B$68)</f>
        <v>0.31736856509836475</v>
      </c>
      <c r="C106" s="350">
        <f>IF(C$68=0,0,C$68/OIS_fec!C$68)</f>
        <v>0.31736856509836459</v>
      </c>
      <c r="D106" s="350">
        <f>IF(D$68=0,0,D$68/OIS_fec!D$68)</f>
        <v>0.31736856509836459</v>
      </c>
      <c r="E106" s="350">
        <f>IF(E$68=0,0,E$68/OIS_fec!E$68)</f>
        <v>0.31736856509836459</v>
      </c>
      <c r="F106" s="350">
        <f>IF(F$68=0,0,F$68/OIS_fec!F$68)</f>
        <v>0.31736856509836481</v>
      </c>
      <c r="G106" s="350">
        <f>IF(G$68=0,0,G$68/OIS_fec!G$68)</f>
        <v>0.31736856509836464</v>
      </c>
      <c r="H106" s="350">
        <f>IF(H$68=0,0,H$68/OIS_fec!H$68)</f>
        <v>0.31736856509836464</v>
      </c>
      <c r="I106" s="350">
        <f>IF(I$68=0,0,I$68/OIS_fec!I$68)</f>
        <v>0.31736856509836475</v>
      </c>
      <c r="J106" s="350">
        <f>IF(J$68=0,0,J$68/OIS_fec!J$68)</f>
        <v>0.31736856509836464</v>
      </c>
      <c r="K106" s="350">
        <f>IF(K$68=0,0,K$68/OIS_fec!K$68)</f>
        <v>0.31736856509836475</v>
      </c>
      <c r="L106" s="350">
        <f>IF(L$68=0,0,L$68/OIS_fec!L$68)</f>
        <v>0.31736856509836475</v>
      </c>
      <c r="M106" s="350">
        <f>IF(M$68=0,0,M$68/OIS_fec!M$68)</f>
        <v>0.31736856509836464</v>
      </c>
      <c r="N106" s="350">
        <f>IF(N$68=0,0,N$68/OIS_fec!N$68)</f>
        <v>0.3173685650983647</v>
      </c>
      <c r="O106" s="350">
        <f>IF(O$68=0,0,O$68/OIS_fec!O$68)</f>
        <v>0.31736856509836447</v>
      </c>
      <c r="P106" s="350">
        <f>IF(P$68=0,0,P$68/OIS_fec!P$68)</f>
        <v>0.3173685650983647</v>
      </c>
      <c r="Q106" s="350">
        <f>IF(Q$68=0,0,Q$68/OIS_fec!Q$68)</f>
        <v>0.31736856509836459</v>
      </c>
      <c r="R106" s="350">
        <f>IF(R$68=0,0,R$68/OIS_fec!R$68)</f>
        <v>0.31736856509836464</v>
      </c>
      <c r="S106" s="350">
        <f>IF(S$68=0,0,S$68/OIS_fec!S$68)</f>
        <v>0.3173685650983647</v>
      </c>
      <c r="T106" s="350">
        <f>IF(T$68=0,0,T$68/OIS_fec!T$68)</f>
        <v>0.31736856509836453</v>
      </c>
      <c r="U106" s="350">
        <f>IF(U$68=0,0,U$68/OIS_fec!U$68)</f>
        <v>0.31736856509836492</v>
      </c>
      <c r="V106" s="350">
        <f>IF(V$68=0,0,V$68/OIS_fec!V$68)</f>
        <v>0.31671167842416542</v>
      </c>
      <c r="W106" s="350">
        <f>IF(W$68=0,0,W$68/OIS_fec!W$68)</f>
        <v>0.31674727281643195</v>
      </c>
      <c r="DA106" s="175"/>
    </row>
    <row r="107" spans="1:105" ht="12" customHeight="1" x14ac:dyDescent="0.3">
      <c r="A107" s="41" t="s">
        <v>3122</v>
      </c>
      <c r="B107" s="335">
        <f>IF(B$69=0,0,B$69/OIS_fec!B$69)</f>
        <v>0.49497563597715971</v>
      </c>
      <c r="C107" s="335">
        <f>IF(C$69=0,0,C$69/OIS_fec!C$69)</f>
        <v>0.49443472008578448</v>
      </c>
      <c r="D107" s="335">
        <f>IF(D$69=0,0,D$69/OIS_fec!D$69)</f>
        <v>0.49473268493550593</v>
      </c>
      <c r="E107" s="335">
        <f>IF(E$69=0,0,E$69/OIS_fec!E$69)</f>
        <v>0.49516155227086495</v>
      </c>
      <c r="F107" s="335">
        <f>IF(F$69=0,0,F$69/OIS_fec!F$69)</f>
        <v>0.49101207752652576</v>
      </c>
      <c r="G107" s="335">
        <f>IF(G$69=0,0,G$69/OIS_fec!G$69)</f>
        <v>0.49064865724759743</v>
      </c>
      <c r="H107" s="335">
        <f>IF(H$69=0,0,H$69/OIS_fec!H$69)</f>
        <v>0.48775874480967163</v>
      </c>
      <c r="I107" s="335">
        <f>IF(I$69=0,0,I$69/OIS_fec!I$69)</f>
        <v>0.48917083573302622</v>
      </c>
      <c r="J107" s="335">
        <f>IF(J$69=0,0,J$69/OIS_fec!J$69)</f>
        <v>0.4897333872953718</v>
      </c>
      <c r="K107" s="335">
        <f>IF(K$69=0,0,K$69/OIS_fec!K$69)</f>
        <v>0.48968425199762655</v>
      </c>
      <c r="L107" s="335">
        <f>IF(L$69=0,0,L$69/OIS_fec!L$69)</f>
        <v>0.48451612188421994</v>
      </c>
      <c r="M107" s="335">
        <f>IF(M$69=0,0,M$69/OIS_fec!M$69)</f>
        <v>0.49312948646664212</v>
      </c>
      <c r="N107" s="335">
        <f>IF(N$69=0,0,N$69/OIS_fec!N$69)</f>
        <v>0.49281832945013537</v>
      </c>
      <c r="O107" s="335">
        <f>IF(O$69=0,0,O$69/OIS_fec!O$69)</f>
        <v>0.49214398403451187</v>
      </c>
      <c r="P107" s="335">
        <f>IF(P$69=0,0,P$69/OIS_fec!P$69)</f>
        <v>0.49138092534377376</v>
      </c>
      <c r="Q107" s="335">
        <f>IF(Q$69=0,0,Q$69/OIS_fec!Q$69)</f>
        <v>0.49128667528075837</v>
      </c>
      <c r="R107" s="335">
        <f>IF(R$69=0,0,R$69/OIS_fec!R$69)</f>
        <v>0.49121357771238594</v>
      </c>
      <c r="S107" s="335">
        <f>IF(S$69=0,0,S$69/OIS_fec!S$69)</f>
        <v>0.4904127760381094</v>
      </c>
      <c r="T107" s="335">
        <f>IF(T$69=0,0,T$69/OIS_fec!T$69)</f>
        <v>0.48947380313727112</v>
      </c>
      <c r="U107" s="335">
        <f>IF(U$69=0,0,U$69/OIS_fec!U$69)</f>
        <v>0.48958271549921079</v>
      </c>
      <c r="V107" s="335">
        <f>IF(V$69=0,0,V$69/OIS_fec!V$69)</f>
        <v>0.48879289107047658</v>
      </c>
      <c r="W107" s="335">
        <f>IF(W$69=0,0,W$69/OIS_fec!W$69)</f>
        <v>0.48819046265816907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9.109375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Other industrial sectors / CO2 emissions"</f>
        <v>BE: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29</v>
      </c>
      <c r="B5" s="225">
        <v>4480.507536840918</v>
      </c>
      <c r="C5" s="225">
        <v>5809.202478121183</v>
      </c>
      <c r="D5" s="225">
        <v>4232.6030031611754</v>
      </c>
      <c r="E5" s="225">
        <v>1993.526946121156</v>
      </c>
      <c r="F5" s="225">
        <v>1587.864609842321</v>
      </c>
      <c r="G5" s="225">
        <v>1750.0353600021981</v>
      </c>
      <c r="H5" s="225">
        <v>2033.5156837213831</v>
      </c>
      <c r="I5" s="225">
        <v>1279.800899882086</v>
      </c>
      <c r="J5" s="225">
        <v>1196.211955802228</v>
      </c>
      <c r="K5" s="225">
        <v>1238.7328436429441</v>
      </c>
      <c r="L5" s="225">
        <v>1427.525303880604</v>
      </c>
      <c r="M5" s="225">
        <v>1040.9435613607991</v>
      </c>
      <c r="N5" s="225">
        <v>1295.3800501223529</v>
      </c>
      <c r="O5" s="225">
        <v>1241.853584401329</v>
      </c>
      <c r="P5" s="225">
        <v>929.06222004047163</v>
      </c>
      <c r="Q5" s="225">
        <v>788.52646188592587</v>
      </c>
      <c r="R5" s="225">
        <v>821.60320896476458</v>
      </c>
      <c r="S5" s="225">
        <v>894.97563948184938</v>
      </c>
      <c r="T5" s="225">
        <v>871.89660108139901</v>
      </c>
      <c r="U5" s="225">
        <v>832.43873556022072</v>
      </c>
      <c r="V5" s="225">
        <v>688.26450204406467</v>
      </c>
      <c r="W5" s="225">
        <v>702.9735073242839</v>
      </c>
      <c r="DA5" s="89" t="s">
        <v>3187</v>
      </c>
    </row>
    <row r="6" spans="1:105" ht="12" customHeight="1" x14ac:dyDescent="0.3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3188</v>
      </c>
    </row>
    <row r="7" spans="1:105" ht="12" customHeight="1" x14ac:dyDescent="0.3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3189</v>
      </c>
    </row>
    <row r="8" spans="1:105" ht="12" customHeight="1" x14ac:dyDescent="0.3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3190</v>
      </c>
    </row>
    <row r="9" spans="1:105" ht="12" customHeight="1" x14ac:dyDescent="0.3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3191</v>
      </c>
    </row>
    <row r="10" spans="1:105" ht="12" customHeight="1" x14ac:dyDescent="0.3">
      <c r="A10" s="56" t="s">
        <v>96</v>
      </c>
      <c r="B10" s="262">
        <v>140.89517263466291</v>
      </c>
      <c r="C10" s="262">
        <v>189.86905320341401</v>
      </c>
      <c r="D10" s="262">
        <v>138.61343180965989</v>
      </c>
      <c r="E10" s="262">
        <v>58.168706230359348</v>
      </c>
      <c r="F10" s="262">
        <v>32.855032261446517</v>
      </c>
      <c r="G10" s="262">
        <v>36.198880547959611</v>
      </c>
      <c r="H10" s="262">
        <v>40.99042579993241</v>
      </c>
      <c r="I10" s="262">
        <v>21.152560764930751</v>
      </c>
      <c r="J10" s="262">
        <v>12.234597448771691</v>
      </c>
      <c r="K10" s="262">
        <v>17.576464282517261</v>
      </c>
      <c r="L10" s="262">
        <v>25.575757190211341</v>
      </c>
      <c r="M10" s="262">
        <v>13.0351798534859</v>
      </c>
      <c r="N10" s="262">
        <v>22.59937094926941</v>
      </c>
      <c r="O10" s="262">
        <v>21.98437125510927</v>
      </c>
      <c r="P10" s="262">
        <v>13.432900033361159</v>
      </c>
      <c r="Q10" s="262">
        <v>6.7803754650757444</v>
      </c>
      <c r="R10" s="262">
        <v>7.7176406154362107</v>
      </c>
      <c r="S10" s="262">
        <v>9.2038058244979926</v>
      </c>
      <c r="T10" s="262">
        <v>8.6434974096975488</v>
      </c>
      <c r="U10" s="262">
        <v>8.0151265772419862</v>
      </c>
      <c r="V10" s="262">
        <v>4.8566598410627604</v>
      </c>
      <c r="W10" s="262">
        <v>5.2432528205840763</v>
      </c>
      <c r="DA10" s="68" t="s">
        <v>3192</v>
      </c>
    </row>
    <row r="11" spans="1:105" ht="12" customHeight="1" x14ac:dyDescent="0.3">
      <c r="A11" s="37" t="s">
        <v>160</v>
      </c>
      <c r="B11" s="228">
        <v>37.069581584761053</v>
      </c>
      <c r="C11" s="228">
        <v>83.488750844340672</v>
      </c>
      <c r="D11" s="228">
        <v>29.194709691221821</v>
      </c>
      <c r="E11" s="228">
        <v>34.809077114026508</v>
      </c>
      <c r="F11" s="228">
        <v>14.49589893124063</v>
      </c>
      <c r="G11" s="228">
        <v>19.710414871573079</v>
      </c>
      <c r="H11" s="228">
        <v>18.361534538886101</v>
      </c>
      <c r="I11" s="228">
        <v>12.97601765338827</v>
      </c>
      <c r="J11" s="228">
        <v>3.2912845071269881</v>
      </c>
      <c r="K11" s="228">
        <v>6.5913450372248477</v>
      </c>
      <c r="L11" s="228">
        <v>14.024106408661821</v>
      </c>
      <c r="M11" s="228">
        <v>3.8396382214466418</v>
      </c>
      <c r="N11" s="228">
        <v>10.682963729512011</v>
      </c>
      <c r="O11" s="228">
        <v>10.14212975998508</v>
      </c>
      <c r="P11" s="228">
        <v>7.7498269596438556</v>
      </c>
      <c r="Q11" s="228">
        <v>2.814050085262771</v>
      </c>
      <c r="R11" s="228">
        <v>3.3782949318849989</v>
      </c>
      <c r="S11" s="228">
        <v>3.7936023810389101</v>
      </c>
      <c r="T11" s="228">
        <v>3.510869081562944</v>
      </c>
      <c r="U11" s="228">
        <v>3.3452618196107702</v>
      </c>
      <c r="V11" s="228">
        <v>0.98162000894301782</v>
      </c>
      <c r="W11" s="228">
        <v>0.83868426925989592</v>
      </c>
      <c r="DA11" s="69" t="s">
        <v>3193</v>
      </c>
    </row>
    <row r="12" spans="1:105" ht="12" customHeight="1" x14ac:dyDescent="0.3">
      <c r="A12" s="37" t="s">
        <v>162</v>
      </c>
      <c r="B12" s="228">
        <v>103.8255910499019</v>
      </c>
      <c r="C12" s="228">
        <v>106.3803023590733</v>
      </c>
      <c r="D12" s="228">
        <v>109.4187221184381</v>
      </c>
      <c r="E12" s="228">
        <v>23.35962911633284</v>
      </c>
      <c r="F12" s="228">
        <v>18.359133330205889</v>
      </c>
      <c r="G12" s="228">
        <v>16.488465676386529</v>
      </c>
      <c r="H12" s="228">
        <v>22.628891261046309</v>
      </c>
      <c r="I12" s="228">
        <v>8.1765431115424771</v>
      </c>
      <c r="J12" s="228">
        <v>8.9433129416447077</v>
      </c>
      <c r="K12" s="228">
        <v>10.98511924529242</v>
      </c>
      <c r="L12" s="228">
        <v>11.55165078154953</v>
      </c>
      <c r="M12" s="228">
        <v>9.1955416320392569</v>
      </c>
      <c r="N12" s="228">
        <v>11.916407219757399</v>
      </c>
      <c r="O12" s="228">
        <v>11.84224149512419</v>
      </c>
      <c r="P12" s="228">
        <v>5.6830730737173054</v>
      </c>
      <c r="Q12" s="228">
        <v>3.966325379812973</v>
      </c>
      <c r="R12" s="228">
        <v>4.3393456835512128</v>
      </c>
      <c r="S12" s="228">
        <v>5.4102034434590829</v>
      </c>
      <c r="T12" s="228">
        <v>5.1326283281346026</v>
      </c>
      <c r="U12" s="228">
        <v>4.6698647576312178</v>
      </c>
      <c r="V12" s="228">
        <v>3.875039832119743</v>
      </c>
      <c r="W12" s="228">
        <v>4.4045685513241803</v>
      </c>
      <c r="DA12" s="69" t="s">
        <v>3194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3195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3196</v>
      </c>
    </row>
    <row r="15" spans="1:105" ht="12" customHeight="1" x14ac:dyDescent="0.3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3197</v>
      </c>
    </row>
    <row r="16" spans="1:105" ht="12" customHeight="1" x14ac:dyDescent="0.3">
      <c r="A16" s="57" t="s">
        <v>3059</v>
      </c>
      <c r="B16" s="263">
        <v>1626.1455656618921</v>
      </c>
      <c r="C16" s="263">
        <v>2131.961321852471</v>
      </c>
      <c r="D16" s="263">
        <v>1501.341178322996</v>
      </c>
      <c r="E16" s="263">
        <v>575.63770871468944</v>
      </c>
      <c r="F16" s="263">
        <v>551.54452129394747</v>
      </c>
      <c r="G16" s="263">
        <v>639.70307687929733</v>
      </c>
      <c r="H16" s="263">
        <v>755.08999872397749</v>
      </c>
      <c r="I16" s="263">
        <v>449.26120343712529</v>
      </c>
      <c r="J16" s="263">
        <v>436.94924517302462</v>
      </c>
      <c r="K16" s="263">
        <v>434.95422914164271</v>
      </c>
      <c r="L16" s="263">
        <v>508.23480192458197</v>
      </c>
      <c r="M16" s="263">
        <v>343.64116960133077</v>
      </c>
      <c r="N16" s="263">
        <v>455.30507285330231</v>
      </c>
      <c r="O16" s="263">
        <v>419.4195061614916</v>
      </c>
      <c r="P16" s="263">
        <v>308.50219622235829</v>
      </c>
      <c r="Q16" s="263">
        <v>229.18192758232109</v>
      </c>
      <c r="R16" s="263">
        <v>245.47741113890291</v>
      </c>
      <c r="S16" s="263">
        <v>256.08172135559028</v>
      </c>
      <c r="T16" s="263">
        <v>246.3382644739246</v>
      </c>
      <c r="U16" s="263">
        <v>235.33915210967439</v>
      </c>
      <c r="V16" s="263">
        <v>177.845227607076</v>
      </c>
      <c r="W16" s="263">
        <v>181.51601201038591</v>
      </c>
      <c r="DA16" s="70" t="s">
        <v>3198</v>
      </c>
    </row>
    <row r="17" spans="1:105" ht="12" customHeight="1" x14ac:dyDescent="0.3">
      <c r="A17" s="46" t="s">
        <v>30</v>
      </c>
      <c r="B17" s="231">
        <v>68.356845396041564</v>
      </c>
      <c r="C17" s="231">
        <v>38.933632425007033</v>
      </c>
      <c r="D17" s="231">
        <v>11.2245717848268</v>
      </c>
      <c r="E17" s="231">
        <v>13.67698699079828</v>
      </c>
      <c r="F17" s="231">
        <v>19.80597758685888</v>
      </c>
      <c r="G17" s="231">
        <v>60.265704338375798</v>
      </c>
      <c r="H17" s="231">
        <v>87.22338259974849</v>
      </c>
      <c r="I17" s="231">
        <v>41.242208383612471</v>
      </c>
      <c r="J17" s="231">
        <v>22.475910354508329</v>
      </c>
      <c r="K17" s="231">
        <v>2.7178559662232411</v>
      </c>
      <c r="L17" s="231">
        <v>29.05512302543093</v>
      </c>
      <c r="M17" s="231">
        <v>47.27790513237607</v>
      </c>
      <c r="N17" s="231">
        <v>38.756759186249283</v>
      </c>
      <c r="O17" s="231">
        <v>0</v>
      </c>
      <c r="P17" s="231">
        <v>2.4169107507025549</v>
      </c>
      <c r="Q17" s="231">
        <v>0</v>
      </c>
      <c r="R17" s="231">
        <v>0</v>
      </c>
      <c r="S17" s="231">
        <v>5.0530592029305303</v>
      </c>
      <c r="T17" s="231">
        <v>0</v>
      </c>
      <c r="U17" s="231">
        <v>0</v>
      </c>
      <c r="V17" s="231">
        <v>0</v>
      </c>
      <c r="W17" s="231">
        <v>0</v>
      </c>
      <c r="DA17" s="73" t="s">
        <v>3199</v>
      </c>
    </row>
    <row r="18" spans="1:105" ht="12" customHeight="1" x14ac:dyDescent="0.3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3200</v>
      </c>
    </row>
    <row r="19" spans="1:105" ht="12" customHeight="1" x14ac:dyDescent="0.3">
      <c r="A19" s="46" t="s">
        <v>33</v>
      </c>
      <c r="B19" s="231">
        <v>44.243117360637683</v>
      </c>
      <c r="C19" s="231">
        <v>43.523772238269459</v>
      </c>
      <c r="D19" s="231">
        <v>22.32478152569767</v>
      </c>
      <c r="E19" s="231">
        <v>14.38904250229673</v>
      </c>
      <c r="F19" s="231">
        <v>13.955584814272321</v>
      </c>
      <c r="G19" s="231">
        <v>15.27794363678866</v>
      </c>
      <c r="H19" s="231">
        <v>23.084678039913939</v>
      </c>
      <c r="I19" s="231">
        <v>12.70781264299535</v>
      </c>
      <c r="J19" s="231">
        <v>12.94717526012019</v>
      </c>
      <c r="K19" s="231">
        <v>12.66845801577086</v>
      </c>
      <c r="L19" s="231">
        <v>14.105092810729699</v>
      </c>
      <c r="M19" s="231">
        <v>11.514862250930911</v>
      </c>
      <c r="N19" s="231">
        <v>11.52210503644171</v>
      </c>
      <c r="O19" s="231">
        <v>11.518679999248841</v>
      </c>
      <c r="P19" s="231">
        <v>10.187282178274939</v>
      </c>
      <c r="Q19" s="231">
        <v>12.66401083627871</v>
      </c>
      <c r="R19" s="231">
        <v>6.2737593905644884</v>
      </c>
      <c r="S19" s="231">
        <v>9.1280133750644854</v>
      </c>
      <c r="T19" s="231">
        <v>6.5723228737657369</v>
      </c>
      <c r="U19" s="231">
        <v>4.5464071724238488</v>
      </c>
      <c r="V19" s="231">
        <v>9.9285670624323537</v>
      </c>
      <c r="W19" s="231">
        <v>12.37969989096419</v>
      </c>
      <c r="DA19" s="73" t="s">
        <v>3201</v>
      </c>
    </row>
    <row r="20" spans="1:105" ht="12" customHeight="1" x14ac:dyDescent="0.3">
      <c r="A20" s="46" t="s">
        <v>160</v>
      </c>
      <c r="B20" s="231">
        <v>278.97198073203361</v>
      </c>
      <c r="C20" s="231">
        <v>680.78637521567327</v>
      </c>
      <c r="D20" s="231">
        <v>246.78306495087261</v>
      </c>
      <c r="E20" s="231">
        <v>152.9057566224663</v>
      </c>
      <c r="F20" s="231">
        <v>196.47011824712951</v>
      </c>
      <c r="G20" s="231">
        <v>217.79514109556561</v>
      </c>
      <c r="H20" s="231">
        <v>189.76181603896191</v>
      </c>
      <c r="I20" s="231">
        <v>181.00352881161601</v>
      </c>
      <c r="J20" s="231">
        <v>39.673923883903662</v>
      </c>
      <c r="K20" s="231">
        <v>68.854383205645007</v>
      </c>
      <c r="L20" s="231">
        <v>178.4168781393544</v>
      </c>
      <c r="M20" s="231">
        <v>73.232152040895926</v>
      </c>
      <c r="N20" s="231">
        <v>155.97780463802971</v>
      </c>
      <c r="O20" s="231">
        <v>170.2195368271731</v>
      </c>
      <c r="P20" s="231">
        <v>149.04024973074959</v>
      </c>
      <c r="Q20" s="231">
        <v>75.198024962478286</v>
      </c>
      <c r="R20" s="231">
        <v>86.926672828286883</v>
      </c>
      <c r="S20" s="231">
        <v>87.025951123959501</v>
      </c>
      <c r="T20" s="231">
        <v>83.996676756318948</v>
      </c>
      <c r="U20" s="231">
        <v>83.733451413979623</v>
      </c>
      <c r="V20" s="231">
        <v>27.97568777792781</v>
      </c>
      <c r="W20" s="231">
        <v>22.864449605958651</v>
      </c>
      <c r="DA20" s="73" t="s">
        <v>3202</v>
      </c>
    </row>
    <row r="21" spans="1:105" ht="12" customHeight="1" x14ac:dyDescent="0.3">
      <c r="A21" s="46" t="s">
        <v>70</v>
      </c>
      <c r="B21" s="231">
        <v>153.58998738472769</v>
      </c>
      <c r="C21" s="231">
        <v>337.82607494560261</v>
      </c>
      <c r="D21" s="231">
        <v>31.67159252035006</v>
      </c>
      <c r="E21" s="231">
        <v>136.74749434223409</v>
      </c>
      <c r="F21" s="231">
        <v>37.798083663691202</v>
      </c>
      <c r="G21" s="231">
        <v>130.8735494962074</v>
      </c>
      <c r="H21" s="231">
        <v>191.34998752743209</v>
      </c>
      <c r="I21" s="231">
        <v>73.832089266045699</v>
      </c>
      <c r="J21" s="231">
        <v>203.34257883024421</v>
      </c>
      <c r="K21" s="231">
        <v>209.83047704398621</v>
      </c>
      <c r="L21" s="231">
        <v>110.1121123694416</v>
      </c>
      <c r="M21" s="231">
        <v>10.626250357945549</v>
      </c>
      <c r="N21" s="231">
        <v>45.619154853714299</v>
      </c>
      <c r="O21" s="231">
        <v>9.8492935360846836</v>
      </c>
      <c r="P21" s="231">
        <v>6.7306437742681258</v>
      </c>
      <c r="Q21" s="231">
        <v>8.1811308856519869</v>
      </c>
      <c r="R21" s="231">
        <v>4.3167062542655561</v>
      </c>
      <c r="S21" s="231">
        <v>4.0226045022331203</v>
      </c>
      <c r="T21" s="231">
        <v>1.7806125152426551</v>
      </c>
      <c r="U21" s="231">
        <v>1.635326404813505</v>
      </c>
      <c r="V21" s="231">
        <v>1.69087134493687</v>
      </c>
      <c r="W21" s="231">
        <v>1.596660008516396</v>
      </c>
      <c r="DA21" s="73" t="s">
        <v>3203</v>
      </c>
    </row>
    <row r="22" spans="1:105" ht="12" customHeight="1" x14ac:dyDescent="0.3">
      <c r="A22" s="46" t="s">
        <v>34</v>
      </c>
      <c r="B22" s="231">
        <v>280.66374837697589</v>
      </c>
      <c r="C22" s="231">
        <v>152.76180238459881</v>
      </c>
      <c r="D22" s="231">
        <v>215.5368420158955</v>
      </c>
      <c r="E22" s="231">
        <v>157.94073582207409</v>
      </c>
      <c r="F22" s="231">
        <v>27.435696457788509</v>
      </c>
      <c r="G22" s="231">
        <v>21.459677226402711</v>
      </c>
      <c r="H22" s="231">
        <v>16.81298496006546</v>
      </c>
      <c r="I22" s="231">
        <v>14.026264560075219</v>
      </c>
      <c r="J22" s="231">
        <v>37.942303651029597</v>
      </c>
      <c r="K22" s="231">
        <v>14.47131691756722</v>
      </c>
      <c r="L22" s="231">
        <v>14.77618147751067</v>
      </c>
      <c r="M22" s="231">
        <v>15.38591059750955</v>
      </c>
      <c r="N22" s="231">
        <v>15.385910597567531</v>
      </c>
      <c r="O22" s="231">
        <v>16.300753757510979</v>
      </c>
      <c r="P22" s="231">
        <v>19.185188028899919</v>
      </c>
      <c r="Q22" s="231">
        <v>22.069406346459399</v>
      </c>
      <c r="R22" s="231">
        <v>30.18380050216939</v>
      </c>
      <c r="S22" s="231">
        <v>22.902157713687782</v>
      </c>
      <c r="T22" s="231">
        <v>23.922262213163719</v>
      </c>
      <c r="U22" s="231">
        <v>21.928791556688601</v>
      </c>
      <c r="V22" s="231">
        <v>21.694642293004812</v>
      </c>
      <c r="W22" s="231">
        <v>19.85536265868522</v>
      </c>
      <c r="DA22" s="73" t="s">
        <v>3204</v>
      </c>
    </row>
    <row r="23" spans="1:105" ht="12" customHeight="1" x14ac:dyDescent="0.3">
      <c r="A23" s="46" t="s">
        <v>162</v>
      </c>
      <c r="B23" s="231">
        <v>800.31988641147564</v>
      </c>
      <c r="C23" s="231">
        <v>878.12966464331964</v>
      </c>
      <c r="D23" s="231">
        <v>973.80032552535374</v>
      </c>
      <c r="E23" s="231">
        <v>99.977692434820085</v>
      </c>
      <c r="F23" s="231">
        <v>256.07906052420702</v>
      </c>
      <c r="G23" s="231">
        <v>194.03106108595711</v>
      </c>
      <c r="H23" s="231">
        <v>246.85714955785559</v>
      </c>
      <c r="I23" s="231">
        <v>126.44929977278061</v>
      </c>
      <c r="J23" s="231">
        <v>120.56735319321859</v>
      </c>
      <c r="K23" s="231">
        <v>126.4117379924502</v>
      </c>
      <c r="L23" s="231">
        <v>161.76941410211461</v>
      </c>
      <c r="M23" s="231">
        <v>185.60408922167281</v>
      </c>
      <c r="N23" s="231">
        <v>188.04333854129979</v>
      </c>
      <c r="O23" s="231">
        <v>211.53124204147409</v>
      </c>
      <c r="P23" s="231">
        <v>120.9419217594631</v>
      </c>
      <c r="Q23" s="231">
        <v>111.0693545514527</v>
      </c>
      <c r="R23" s="231">
        <v>117.7764721636166</v>
      </c>
      <c r="S23" s="231">
        <v>127.9499354377149</v>
      </c>
      <c r="T23" s="231">
        <v>130.06639011543351</v>
      </c>
      <c r="U23" s="231">
        <v>123.4951755617688</v>
      </c>
      <c r="V23" s="231">
        <v>116.5554591287741</v>
      </c>
      <c r="W23" s="231">
        <v>124.8198398462615</v>
      </c>
      <c r="DA23" s="73" t="s">
        <v>3205</v>
      </c>
    </row>
    <row r="24" spans="1:105" ht="12" customHeight="1" x14ac:dyDescent="0.3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3206</v>
      </c>
    </row>
    <row r="25" spans="1:105" ht="12" customHeight="1" x14ac:dyDescent="0.3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3207</v>
      </c>
    </row>
    <row r="26" spans="1:105" ht="12" customHeight="1" x14ac:dyDescent="0.3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3208</v>
      </c>
    </row>
    <row r="27" spans="1:105" ht="12" customHeight="1" x14ac:dyDescent="0.3">
      <c r="A27" s="57" t="s">
        <v>3071</v>
      </c>
      <c r="B27" s="263">
        <f t="shared" ref="B27:W27" si="0">B28+B34</f>
        <v>1917.008669458233</v>
      </c>
      <c r="C27" s="263">
        <f t="shared" si="0"/>
        <v>2485.389528120299</v>
      </c>
      <c r="D27" s="263">
        <f t="shared" si="0"/>
        <v>1820.7945088987019</v>
      </c>
      <c r="E27" s="263">
        <f t="shared" si="0"/>
        <v>993.80141357405512</v>
      </c>
      <c r="F27" s="263">
        <f t="shared" si="0"/>
        <v>700.76159174401107</v>
      </c>
      <c r="G27" s="263">
        <f t="shared" si="0"/>
        <v>767.14129186643709</v>
      </c>
      <c r="H27" s="263">
        <f t="shared" si="0"/>
        <v>909.433852130118</v>
      </c>
      <c r="I27" s="263">
        <f t="shared" si="0"/>
        <v>595.01210312258388</v>
      </c>
      <c r="J27" s="263">
        <f t="shared" si="0"/>
        <v>541.15142134962912</v>
      </c>
      <c r="K27" s="263">
        <f t="shared" si="0"/>
        <v>563.97914449470284</v>
      </c>
      <c r="L27" s="263">
        <f t="shared" si="0"/>
        <v>629.23081740360965</v>
      </c>
      <c r="M27" s="263">
        <f t="shared" si="0"/>
        <v>482.82797400312512</v>
      </c>
      <c r="N27" s="263">
        <f t="shared" si="0"/>
        <v>571.75355866033885</v>
      </c>
      <c r="O27" s="263">
        <f t="shared" si="0"/>
        <v>557.33355265910041</v>
      </c>
      <c r="P27" s="263">
        <f t="shared" si="0"/>
        <v>422.68562813900172</v>
      </c>
      <c r="Q27" s="263">
        <f t="shared" si="0"/>
        <v>368.63352635482619</v>
      </c>
      <c r="R27" s="263">
        <f t="shared" si="0"/>
        <v>377.89192945970501</v>
      </c>
      <c r="S27" s="263">
        <f t="shared" si="0"/>
        <v>420.25858090658369</v>
      </c>
      <c r="T27" s="263">
        <f t="shared" si="0"/>
        <v>410.24015182746001</v>
      </c>
      <c r="U27" s="263">
        <f t="shared" si="0"/>
        <v>389.01206865118519</v>
      </c>
      <c r="V27" s="263">
        <f t="shared" si="0"/>
        <v>330.08346168417938</v>
      </c>
      <c r="W27" s="263">
        <f t="shared" si="0"/>
        <v>341.13267292318392</v>
      </c>
      <c r="DA27" s="70"/>
    </row>
    <row r="28" spans="1:105" ht="12" customHeight="1" x14ac:dyDescent="0.3">
      <c r="A28" s="60" t="s">
        <v>3072</v>
      </c>
      <c r="B28" s="264">
        <v>1917.008669458233</v>
      </c>
      <c r="C28" s="264">
        <v>2485.389528120299</v>
      </c>
      <c r="D28" s="264">
        <v>1820.7945088987019</v>
      </c>
      <c r="E28" s="264">
        <v>993.80141357405512</v>
      </c>
      <c r="F28" s="264">
        <v>700.76159174401107</v>
      </c>
      <c r="G28" s="264">
        <v>767.14129186643709</v>
      </c>
      <c r="H28" s="264">
        <v>909.433852130118</v>
      </c>
      <c r="I28" s="264">
        <v>595.01210312258388</v>
      </c>
      <c r="J28" s="264">
        <v>541.15142134962912</v>
      </c>
      <c r="K28" s="264">
        <v>563.97914449470284</v>
      </c>
      <c r="L28" s="264">
        <v>629.23081740360965</v>
      </c>
      <c r="M28" s="264">
        <v>482.82797400312512</v>
      </c>
      <c r="N28" s="264">
        <v>571.75355866033885</v>
      </c>
      <c r="O28" s="264">
        <v>557.33355265910041</v>
      </c>
      <c r="P28" s="264">
        <v>422.68562813900172</v>
      </c>
      <c r="Q28" s="264">
        <v>368.63352635482619</v>
      </c>
      <c r="R28" s="264">
        <v>377.89192945970501</v>
      </c>
      <c r="S28" s="264">
        <v>420.25858090658369</v>
      </c>
      <c r="T28" s="264">
        <v>410.24015182746001</v>
      </c>
      <c r="U28" s="264">
        <v>389.01206865118519</v>
      </c>
      <c r="V28" s="264">
        <v>330.08346168417938</v>
      </c>
      <c r="W28" s="264">
        <v>341.13267292318392</v>
      </c>
      <c r="DA28" s="72" t="s">
        <v>3209</v>
      </c>
    </row>
    <row r="29" spans="1:105" ht="12" customHeight="1" x14ac:dyDescent="0.3">
      <c r="A29" s="59" t="s">
        <v>30</v>
      </c>
      <c r="B29" s="232">
        <v>89.027756484582781</v>
      </c>
      <c r="C29" s="232">
        <v>45.415760126571811</v>
      </c>
      <c r="D29" s="232">
        <v>14.27835870794798</v>
      </c>
      <c r="E29" s="232">
        <v>29.055223989594069</v>
      </c>
      <c r="F29" s="232">
        <v>18.84233214892172</v>
      </c>
      <c r="G29" s="232">
        <v>56.909861930505798</v>
      </c>
      <c r="H29" s="232">
        <v>81.104678607146695</v>
      </c>
      <c r="I29" s="232">
        <v>39.099836076394922</v>
      </c>
      <c r="J29" s="232">
        <v>22.00129441751367</v>
      </c>
      <c r="K29" s="232">
        <v>2.5935165593257059</v>
      </c>
      <c r="L29" s="232">
        <v>27.02609346559181</v>
      </c>
      <c r="M29" s="232">
        <v>44.184364127488557</v>
      </c>
      <c r="N29" s="232">
        <v>36.172512329809123</v>
      </c>
      <c r="O29" s="232">
        <v>0</v>
      </c>
      <c r="P29" s="232">
        <v>2.281388852328825</v>
      </c>
      <c r="Q29" s="232">
        <v>0</v>
      </c>
      <c r="R29" s="232">
        <v>0</v>
      </c>
      <c r="S29" s="232">
        <v>4.8144208395306816</v>
      </c>
      <c r="T29" s="232">
        <v>0</v>
      </c>
      <c r="U29" s="232">
        <v>0</v>
      </c>
      <c r="V29" s="232">
        <v>0</v>
      </c>
      <c r="W29" s="232">
        <v>0</v>
      </c>
      <c r="DA29" s="71" t="s">
        <v>3210</v>
      </c>
    </row>
    <row r="30" spans="1:105" ht="12" customHeight="1" x14ac:dyDescent="0.3">
      <c r="A30" s="59" t="s">
        <v>33</v>
      </c>
      <c r="B30" s="232">
        <v>57.622107276614628</v>
      </c>
      <c r="C30" s="232">
        <v>50.770120244603277</v>
      </c>
      <c r="D30" s="232">
        <v>30.25508466915554</v>
      </c>
      <c r="E30" s="232">
        <v>30.567906014774881</v>
      </c>
      <c r="F30" s="232">
        <v>13.27658598268011</v>
      </c>
      <c r="G30" s="232">
        <v>14.427204867130991</v>
      </c>
      <c r="H30" s="232">
        <v>21.465292188542989</v>
      </c>
      <c r="I30" s="232">
        <v>12.047691205306281</v>
      </c>
      <c r="J30" s="232">
        <v>14.72003085925841</v>
      </c>
      <c r="K30" s="232">
        <v>12.08888773111881</v>
      </c>
      <c r="L30" s="232">
        <v>13.12008062433507</v>
      </c>
      <c r="M30" s="232">
        <v>10.761408847292421</v>
      </c>
      <c r="N30" s="232">
        <v>10.75382708066871</v>
      </c>
      <c r="O30" s="232">
        <v>10.757412418485361</v>
      </c>
      <c r="P30" s="232">
        <v>9.6160571879986652</v>
      </c>
      <c r="Q30" s="232">
        <v>12.09354305030593</v>
      </c>
      <c r="R30" s="232">
        <v>6.1077436178353386</v>
      </c>
      <c r="S30" s="232">
        <v>8.6969291376872544</v>
      </c>
      <c r="T30" s="232">
        <v>6.3021007378931131</v>
      </c>
      <c r="U30" s="232">
        <v>5.3226202548382391</v>
      </c>
      <c r="V30" s="232">
        <v>10.58039741594018</v>
      </c>
      <c r="W30" s="232">
        <v>13.308495753812361</v>
      </c>
      <c r="DA30" s="71" t="s">
        <v>3211</v>
      </c>
    </row>
    <row r="31" spans="1:105" ht="12" customHeight="1" x14ac:dyDescent="0.3">
      <c r="A31" s="59" t="s">
        <v>160</v>
      </c>
      <c r="B31" s="232">
        <v>457.45141105769261</v>
      </c>
      <c r="C31" s="232">
        <v>884.0617230110073</v>
      </c>
      <c r="D31" s="232">
        <v>425.94943197735608</v>
      </c>
      <c r="E31" s="232">
        <v>364.3953284651829</v>
      </c>
      <c r="F31" s="232">
        <v>215.95769374414351</v>
      </c>
      <c r="G31" s="232">
        <v>220.27326736399641</v>
      </c>
      <c r="H31" s="232">
        <v>181.53021314319841</v>
      </c>
      <c r="I31" s="232">
        <v>177.91154277320231</v>
      </c>
      <c r="J31" s="232">
        <v>46.447269605883918</v>
      </c>
      <c r="K31" s="232">
        <v>77.44357750604118</v>
      </c>
      <c r="L31" s="232">
        <v>185.41188769910221</v>
      </c>
      <c r="M31" s="232">
        <v>84.749536289040805</v>
      </c>
      <c r="N31" s="232">
        <v>165.40533555485871</v>
      </c>
      <c r="O31" s="232">
        <v>178.9145463229919</v>
      </c>
      <c r="P31" s="232">
        <v>159.12698352908311</v>
      </c>
      <c r="Q31" s="232">
        <v>109.2512676868411</v>
      </c>
      <c r="R31" s="232">
        <v>123.3878597770115</v>
      </c>
      <c r="S31" s="232">
        <v>120.8186023237855</v>
      </c>
      <c r="T31" s="232">
        <v>121.3419052670959</v>
      </c>
      <c r="U31" s="232">
        <v>121.9336214328769</v>
      </c>
      <c r="V31" s="232">
        <v>65.220568341497113</v>
      </c>
      <c r="W31" s="232">
        <v>54.193705866199743</v>
      </c>
      <c r="DA31" s="71" t="s">
        <v>3212</v>
      </c>
    </row>
    <row r="32" spans="1:105" ht="12" customHeight="1" x14ac:dyDescent="0.3">
      <c r="A32" s="59" t="s">
        <v>70</v>
      </c>
      <c r="B32" s="232">
        <v>270.57310398561089</v>
      </c>
      <c r="C32" s="232">
        <v>480.81093568166062</v>
      </c>
      <c r="D32" s="232">
        <v>111.5765954234046</v>
      </c>
      <c r="E32" s="232">
        <v>357.39156732217918</v>
      </c>
      <c r="F32" s="232">
        <v>123.46568285744959</v>
      </c>
      <c r="G32" s="232">
        <v>206.380869335234</v>
      </c>
      <c r="H32" s="232">
        <v>305.91913833434569</v>
      </c>
      <c r="I32" s="232">
        <v>165.8265353743482</v>
      </c>
      <c r="J32" s="232">
        <v>257.97779876580108</v>
      </c>
      <c r="K32" s="232">
        <v>269.95602251165639</v>
      </c>
      <c r="L32" s="232">
        <v>151.17007268497079</v>
      </c>
      <c r="M32" s="232">
        <v>54.389656762348153</v>
      </c>
      <c r="N32" s="232">
        <v>68.093265441655475</v>
      </c>
      <c r="O32" s="232">
        <v>38.774854531985682</v>
      </c>
      <c r="P32" s="232">
        <v>29.96562792277043</v>
      </c>
      <c r="Q32" s="232">
        <v>31.156174729742158</v>
      </c>
      <c r="R32" s="232">
        <v>16.90065192706447</v>
      </c>
      <c r="S32" s="232">
        <v>15.381941659211201</v>
      </c>
      <c r="T32" s="232">
        <v>9.0554184447946806</v>
      </c>
      <c r="U32" s="232">
        <v>8.2719974352236054</v>
      </c>
      <c r="V32" s="232">
        <v>7.9569176742156023</v>
      </c>
      <c r="W32" s="232">
        <v>7.425552005330978</v>
      </c>
      <c r="DA32" s="71" t="s">
        <v>3213</v>
      </c>
    </row>
    <row r="33" spans="1:105" ht="12" customHeight="1" x14ac:dyDescent="0.3">
      <c r="A33" s="59" t="s">
        <v>162</v>
      </c>
      <c r="B33" s="232">
        <v>1042.3342906537321</v>
      </c>
      <c r="C33" s="232">
        <v>1024.330989056456</v>
      </c>
      <c r="D33" s="232">
        <v>1238.735038120838</v>
      </c>
      <c r="E33" s="232">
        <v>212.39138778232419</v>
      </c>
      <c r="F33" s="232">
        <v>329.21929701081598</v>
      </c>
      <c r="G33" s="232">
        <v>269.15008836956991</v>
      </c>
      <c r="H33" s="232">
        <v>319.4145298568842</v>
      </c>
      <c r="I33" s="232">
        <v>200.12649769333211</v>
      </c>
      <c r="J33" s="232">
        <v>200.00502770117191</v>
      </c>
      <c r="K33" s="232">
        <v>201.89714018656079</v>
      </c>
      <c r="L33" s="232">
        <v>252.50268292960979</v>
      </c>
      <c r="M33" s="232">
        <v>288.7430079769552</v>
      </c>
      <c r="N33" s="232">
        <v>291.32861825334692</v>
      </c>
      <c r="O33" s="232">
        <v>328.88673938563761</v>
      </c>
      <c r="P33" s="232">
        <v>221.6955706468207</v>
      </c>
      <c r="Q33" s="232">
        <v>216.1325408879371</v>
      </c>
      <c r="R33" s="232">
        <v>231.4956741377936</v>
      </c>
      <c r="S33" s="232">
        <v>270.54668694636922</v>
      </c>
      <c r="T33" s="232">
        <v>273.54072737767632</v>
      </c>
      <c r="U33" s="232">
        <v>253.48382952824639</v>
      </c>
      <c r="V33" s="232">
        <v>246.3255782525265</v>
      </c>
      <c r="W33" s="232">
        <v>266.20491929784089</v>
      </c>
      <c r="DA33" s="71" t="s">
        <v>3214</v>
      </c>
    </row>
    <row r="34" spans="1:105" ht="12" customHeight="1" x14ac:dyDescent="0.3">
      <c r="A34" s="60" t="s">
        <v>3079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3215</v>
      </c>
    </row>
    <row r="35" spans="1:105" ht="12" customHeight="1" x14ac:dyDescent="0.3">
      <c r="A35" s="57" t="s">
        <v>3081</v>
      </c>
      <c r="B35" s="263">
        <f t="shared" ref="B35:W35" si="1">B36+B42+B53</f>
        <v>536.11732282488515</v>
      </c>
      <c r="C35" s="263">
        <f t="shared" si="1"/>
        <v>710.33318287178054</v>
      </c>
      <c r="D35" s="263">
        <f t="shared" si="1"/>
        <v>494.22786997583148</v>
      </c>
      <c r="E35" s="263">
        <f t="shared" si="1"/>
        <v>217.46997111217161</v>
      </c>
      <c r="F35" s="263">
        <f t="shared" si="1"/>
        <v>155.51468717531205</v>
      </c>
      <c r="G35" s="263">
        <f t="shared" si="1"/>
        <v>185.95117646397637</v>
      </c>
      <c r="H35" s="263">
        <f t="shared" si="1"/>
        <v>218.79469269790533</v>
      </c>
      <c r="I35" s="263">
        <f t="shared" si="1"/>
        <v>126.06770017304254</v>
      </c>
      <c r="J35" s="263">
        <f t="shared" si="1"/>
        <v>123.13889517754069</v>
      </c>
      <c r="K35" s="263">
        <f t="shared" si="1"/>
        <v>123.43522121944176</v>
      </c>
      <c r="L35" s="263">
        <f t="shared" si="1"/>
        <v>144.78731909552789</v>
      </c>
      <c r="M35" s="263">
        <f t="shared" si="1"/>
        <v>91.697051096395768</v>
      </c>
      <c r="N35" s="263">
        <f t="shared" si="1"/>
        <v>128.69455812945299</v>
      </c>
      <c r="O35" s="263">
        <f t="shared" si="1"/>
        <v>115.29267475315308</v>
      </c>
      <c r="P35" s="263">
        <f t="shared" si="1"/>
        <v>82.605234760142309</v>
      </c>
      <c r="Q35" s="263">
        <f t="shared" si="1"/>
        <v>54.997142222422156</v>
      </c>
      <c r="R35" s="263">
        <f t="shared" si="1"/>
        <v>59.728349092827223</v>
      </c>
      <c r="S35" s="263">
        <f t="shared" si="1"/>
        <v>60.889351230985028</v>
      </c>
      <c r="T35" s="263">
        <f t="shared" si="1"/>
        <v>57.824759999696013</v>
      </c>
      <c r="U35" s="263">
        <f t="shared" si="1"/>
        <v>55.679943448237566</v>
      </c>
      <c r="V35" s="263">
        <f t="shared" si="1"/>
        <v>38.788115980051899</v>
      </c>
      <c r="W35" s="263">
        <f t="shared" si="1"/>
        <v>39.431617400069157</v>
      </c>
      <c r="DA35" s="70"/>
    </row>
    <row r="36" spans="1:105" ht="12" customHeight="1" x14ac:dyDescent="0.3">
      <c r="A36" s="60" t="s">
        <v>3082</v>
      </c>
      <c r="B36" s="264">
        <v>246.2566203582455</v>
      </c>
      <c r="C36" s="264">
        <v>327.38793794123927</v>
      </c>
      <c r="D36" s="264">
        <v>228.69537131793979</v>
      </c>
      <c r="E36" s="264">
        <v>119.7293958965855</v>
      </c>
      <c r="F36" s="264">
        <v>65.676010544938521</v>
      </c>
      <c r="G36" s="264">
        <v>78.55814578790698</v>
      </c>
      <c r="H36" s="264">
        <v>92.324563582402533</v>
      </c>
      <c r="I36" s="264">
        <v>53.7937013474087</v>
      </c>
      <c r="J36" s="264">
        <v>51.838781626408419</v>
      </c>
      <c r="K36" s="264">
        <v>52.663199803617083</v>
      </c>
      <c r="L36" s="264">
        <v>60.906690092669493</v>
      </c>
      <c r="M36" s="264">
        <v>38.604906600979568</v>
      </c>
      <c r="N36" s="264">
        <v>54.220647990087542</v>
      </c>
      <c r="O36" s="264">
        <v>48.570958122909808</v>
      </c>
      <c r="P36" s="264">
        <v>34.754385571587363</v>
      </c>
      <c r="Q36" s="264">
        <v>22.952771936615779</v>
      </c>
      <c r="R36" s="264">
        <v>24.63071503951214</v>
      </c>
      <c r="S36" s="264">
        <v>25.40248787086502</v>
      </c>
      <c r="T36" s="264">
        <v>24.098329349420819</v>
      </c>
      <c r="U36" s="264">
        <v>23.21642836415025</v>
      </c>
      <c r="V36" s="264">
        <v>16.319424108881421</v>
      </c>
      <c r="W36" s="264">
        <v>16.660514744695579</v>
      </c>
      <c r="DA36" s="72" t="s">
        <v>3216</v>
      </c>
    </row>
    <row r="37" spans="1:105" ht="12" customHeight="1" x14ac:dyDescent="0.3">
      <c r="A37" s="59" t="s">
        <v>30</v>
      </c>
      <c r="B37" s="232">
        <v>12.9090246902645</v>
      </c>
      <c r="C37" s="232">
        <v>6.5852852183529116</v>
      </c>
      <c r="D37" s="232">
        <v>2.0703620126524571</v>
      </c>
      <c r="E37" s="232">
        <v>4.2130074784911393</v>
      </c>
      <c r="F37" s="232">
        <v>2.7321381615936509</v>
      </c>
      <c r="G37" s="232">
        <v>8.2519299799233412</v>
      </c>
      <c r="H37" s="232">
        <v>11.76017839803627</v>
      </c>
      <c r="I37" s="232">
        <v>5.6694762310772617</v>
      </c>
      <c r="J37" s="232">
        <v>3.1901876905394819</v>
      </c>
      <c r="K37" s="232">
        <v>0.37605990110222742</v>
      </c>
      <c r="L37" s="232">
        <v>3.918783552510813</v>
      </c>
      <c r="M37" s="232">
        <v>6.40673279848584</v>
      </c>
      <c r="N37" s="232">
        <v>5.2450142878223236</v>
      </c>
      <c r="O37" s="232">
        <v>0</v>
      </c>
      <c r="P37" s="232">
        <v>0.33080138358767958</v>
      </c>
      <c r="Q37" s="232">
        <v>0</v>
      </c>
      <c r="R37" s="232">
        <v>0</v>
      </c>
      <c r="S37" s="232">
        <v>0.69809102173194859</v>
      </c>
      <c r="T37" s="232">
        <v>0</v>
      </c>
      <c r="U37" s="232">
        <v>0</v>
      </c>
      <c r="V37" s="232">
        <v>0</v>
      </c>
      <c r="W37" s="232">
        <v>0</v>
      </c>
      <c r="DA37" s="71" t="s">
        <v>3217</v>
      </c>
    </row>
    <row r="38" spans="1:105" ht="12" customHeight="1" x14ac:dyDescent="0.3">
      <c r="A38" s="59" t="s">
        <v>33</v>
      </c>
      <c r="B38" s="232">
        <v>8.3552055551091211</v>
      </c>
      <c r="C38" s="232">
        <v>7.3616674354674769</v>
      </c>
      <c r="D38" s="232">
        <v>4.0328628249009313</v>
      </c>
      <c r="E38" s="232">
        <v>4.4323463721423559</v>
      </c>
      <c r="F38" s="232">
        <v>1.925104967488616</v>
      </c>
      <c r="G38" s="232">
        <v>2.0919447057339942</v>
      </c>
      <c r="H38" s="232">
        <v>3.1124673673387342</v>
      </c>
      <c r="I38" s="232">
        <v>1.74691522476941</v>
      </c>
      <c r="J38" s="232">
        <v>1.7762712600150239</v>
      </c>
      <c r="K38" s="232">
        <v>1.7528887210122279</v>
      </c>
      <c r="L38" s="232">
        <v>1.9024116905285839</v>
      </c>
      <c r="M38" s="232">
        <v>1.560404282857401</v>
      </c>
      <c r="N38" s="232">
        <v>1.5593049266969641</v>
      </c>
      <c r="O38" s="232">
        <v>1.5598248006803781</v>
      </c>
      <c r="P38" s="232">
        <v>1.3943282922598059</v>
      </c>
      <c r="Q38" s="232">
        <v>1.7535637422943591</v>
      </c>
      <c r="R38" s="232">
        <v>0.8856228245861244</v>
      </c>
      <c r="S38" s="232">
        <v>1.261054724964652</v>
      </c>
      <c r="T38" s="232">
        <v>0.91380460699450106</v>
      </c>
      <c r="U38" s="232">
        <v>0.59696543089921406</v>
      </c>
      <c r="V38" s="232">
        <v>1.425877208702568</v>
      </c>
      <c r="W38" s="232">
        <v>1.7503163357678659</v>
      </c>
      <c r="DA38" s="71" t="s">
        <v>3218</v>
      </c>
    </row>
    <row r="39" spans="1:105" ht="12" customHeight="1" x14ac:dyDescent="0.3">
      <c r="A39" s="59" t="s">
        <v>160</v>
      </c>
      <c r="B39" s="232">
        <v>48.20500749604598</v>
      </c>
      <c r="C39" s="232">
        <v>111.3942668377169</v>
      </c>
      <c r="D39" s="232">
        <v>40.394633607252537</v>
      </c>
      <c r="E39" s="232">
        <v>43.77915791231402</v>
      </c>
      <c r="F39" s="232">
        <v>26.176867869701869</v>
      </c>
      <c r="G39" s="232">
        <v>29.350317364056231</v>
      </c>
      <c r="H39" s="232">
        <v>25.42506851780799</v>
      </c>
      <c r="I39" s="232">
        <v>24.680066243031838</v>
      </c>
      <c r="J39" s="232">
        <v>5.40276451300742</v>
      </c>
      <c r="K39" s="232">
        <v>9.1403900315455804</v>
      </c>
      <c r="L39" s="232">
        <v>23.437455749784171</v>
      </c>
      <c r="M39" s="232">
        <v>9.3956065336516836</v>
      </c>
      <c r="N39" s="232">
        <v>20.475784668495891</v>
      </c>
      <c r="O39" s="232">
        <v>22.400517216982081</v>
      </c>
      <c r="P39" s="232">
        <v>19.82470491627479</v>
      </c>
      <c r="Q39" s="232">
        <v>9.1955843023673047</v>
      </c>
      <c r="R39" s="232">
        <v>10.98744484427993</v>
      </c>
      <c r="S39" s="232">
        <v>10.75080621673785</v>
      </c>
      <c r="T39" s="232">
        <v>10.304141123959299</v>
      </c>
      <c r="U39" s="232">
        <v>10.20874955299533</v>
      </c>
      <c r="V39" s="232">
        <v>2.7319238452050429</v>
      </c>
      <c r="W39" s="232">
        <v>2.1630021673362592</v>
      </c>
      <c r="DA39" s="71" t="s">
        <v>3219</v>
      </c>
    </row>
    <row r="40" spans="1:105" ht="12" customHeight="1" x14ac:dyDescent="0.3">
      <c r="A40" s="59" t="s">
        <v>70</v>
      </c>
      <c r="B40" s="232">
        <v>25.648910472034661</v>
      </c>
      <c r="C40" s="232">
        <v>53.518725036515931</v>
      </c>
      <c r="D40" s="232">
        <v>2.5809323456123918</v>
      </c>
      <c r="E40" s="232">
        <v>36.508132905201023</v>
      </c>
      <c r="F40" s="232">
        <v>2.4267002413768939</v>
      </c>
      <c r="G40" s="232">
        <v>15.247458488511709</v>
      </c>
      <c r="H40" s="232">
        <v>21.763464595212241</v>
      </c>
      <c r="I40" s="232">
        <v>7.0805697225770432</v>
      </c>
      <c r="J40" s="232">
        <v>27.09307895468422</v>
      </c>
      <c r="K40" s="232">
        <v>26.736430176074599</v>
      </c>
      <c r="L40" s="232">
        <v>13.28179293264639</v>
      </c>
      <c r="M40" s="232">
        <v>0</v>
      </c>
      <c r="N40" s="232">
        <v>5.3592004481192737</v>
      </c>
      <c r="O40" s="232">
        <v>0.36971981370959511</v>
      </c>
      <c r="P40" s="232">
        <v>0.1859025791012637</v>
      </c>
      <c r="Q40" s="232">
        <v>0.37407631875722402</v>
      </c>
      <c r="R40" s="232">
        <v>0.18892414232692331</v>
      </c>
      <c r="S40" s="232">
        <v>0.1681348372360367</v>
      </c>
      <c r="T40" s="232">
        <v>0</v>
      </c>
      <c r="U40" s="232">
        <v>0</v>
      </c>
      <c r="V40" s="232">
        <v>1.9397203781285739E-2</v>
      </c>
      <c r="W40" s="232">
        <v>1.9299244384641919E-2</v>
      </c>
      <c r="DA40" s="71" t="s">
        <v>3220</v>
      </c>
    </row>
    <row r="41" spans="1:105" ht="12" customHeight="1" x14ac:dyDescent="0.3">
      <c r="A41" s="59" t="s">
        <v>162</v>
      </c>
      <c r="B41" s="232">
        <v>151.13847214479119</v>
      </c>
      <c r="C41" s="232">
        <v>148.5279934131861</v>
      </c>
      <c r="D41" s="232">
        <v>179.61658052752151</v>
      </c>
      <c r="E41" s="232">
        <v>30.79675122843701</v>
      </c>
      <c r="F41" s="232">
        <v>32.415199304777502</v>
      </c>
      <c r="G41" s="232">
        <v>23.616495249681709</v>
      </c>
      <c r="H41" s="232">
        <v>30.263384704007301</v>
      </c>
      <c r="I41" s="232">
        <v>14.61667392595314</v>
      </c>
      <c r="J41" s="232">
        <v>14.37647920816228</v>
      </c>
      <c r="K41" s="232">
        <v>14.657430973882439</v>
      </c>
      <c r="L41" s="232">
        <v>18.366246167199542</v>
      </c>
      <c r="M41" s="232">
        <v>21.242162985984638</v>
      </c>
      <c r="N41" s="232">
        <v>21.581343658953092</v>
      </c>
      <c r="O41" s="232">
        <v>24.240896291537769</v>
      </c>
      <c r="P41" s="232">
        <v>13.01864840036383</v>
      </c>
      <c r="Q41" s="232">
        <v>11.62954757319689</v>
      </c>
      <c r="R41" s="232">
        <v>12.568723228319159</v>
      </c>
      <c r="S41" s="232">
        <v>12.52440107019453</v>
      </c>
      <c r="T41" s="232">
        <v>12.88038361846702</v>
      </c>
      <c r="U41" s="232">
        <v>12.410713380255711</v>
      </c>
      <c r="V41" s="232">
        <v>12.142225851192521</v>
      </c>
      <c r="W41" s="232">
        <v>12.727896997206811</v>
      </c>
      <c r="DA41" s="71" t="s">
        <v>3221</v>
      </c>
    </row>
    <row r="42" spans="1:105" ht="12" customHeight="1" x14ac:dyDescent="0.3">
      <c r="A42" s="60" t="s">
        <v>3089</v>
      </c>
      <c r="B42" s="264">
        <v>289.86070246663962</v>
      </c>
      <c r="C42" s="264">
        <v>382.94524493054132</v>
      </c>
      <c r="D42" s="264">
        <v>265.53249865789172</v>
      </c>
      <c r="E42" s="264">
        <v>97.740575215586105</v>
      </c>
      <c r="F42" s="264">
        <v>89.838676630373527</v>
      </c>
      <c r="G42" s="264">
        <v>107.3930306760694</v>
      </c>
      <c r="H42" s="264">
        <v>126.4701291155028</v>
      </c>
      <c r="I42" s="264">
        <v>72.273998825633839</v>
      </c>
      <c r="J42" s="264">
        <v>71.30011355113227</v>
      </c>
      <c r="K42" s="264">
        <v>70.772021415824668</v>
      </c>
      <c r="L42" s="264">
        <v>83.880629002858385</v>
      </c>
      <c r="M42" s="264">
        <v>53.0921444954162</v>
      </c>
      <c r="N42" s="264">
        <v>74.473910139365444</v>
      </c>
      <c r="O42" s="264">
        <v>66.721716630243264</v>
      </c>
      <c r="P42" s="264">
        <v>47.850849188554953</v>
      </c>
      <c r="Q42" s="264">
        <v>32.04437028580638</v>
      </c>
      <c r="R42" s="264">
        <v>35.097634053315083</v>
      </c>
      <c r="S42" s="264">
        <v>35.486863360120012</v>
      </c>
      <c r="T42" s="264">
        <v>33.726430650275191</v>
      </c>
      <c r="U42" s="264">
        <v>32.463515084087319</v>
      </c>
      <c r="V42" s="264">
        <v>22.468691871170481</v>
      </c>
      <c r="W42" s="264">
        <v>22.771102655373578</v>
      </c>
      <c r="DA42" s="72" t="s">
        <v>3222</v>
      </c>
    </row>
    <row r="43" spans="1:105" ht="12" customHeight="1" x14ac:dyDescent="0.3">
      <c r="A43" s="64" t="s">
        <v>30</v>
      </c>
      <c r="B43" s="231">
        <v>12.62506711914844</v>
      </c>
      <c r="C43" s="231">
        <v>7.1907900329530383</v>
      </c>
      <c r="D43" s="231">
        <v>2.0731057927863992</v>
      </c>
      <c r="E43" s="231">
        <v>2.5260510157560239</v>
      </c>
      <c r="F43" s="231">
        <v>3.65803592816065</v>
      </c>
      <c r="G43" s="231">
        <v>11.13068571035622</v>
      </c>
      <c r="H43" s="231">
        <v>16.109594486125271</v>
      </c>
      <c r="I43" s="231">
        <v>7.6171690774829948</v>
      </c>
      <c r="J43" s="231">
        <v>4.1511552375713201</v>
      </c>
      <c r="K43" s="231">
        <v>0.50197041415450461</v>
      </c>
      <c r="L43" s="231">
        <v>5.3662932545512527</v>
      </c>
      <c r="M43" s="231">
        <v>8.731923219843976</v>
      </c>
      <c r="N43" s="231">
        <v>7.1581226900123243</v>
      </c>
      <c r="O43" s="231">
        <v>0</v>
      </c>
      <c r="P43" s="231">
        <v>0.4463877797727947</v>
      </c>
      <c r="Q43" s="231">
        <v>0</v>
      </c>
      <c r="R43" s="231">
        <v>0</v>
      </c>
      <c r="S43" s="231">
        <v>0.93326734468824524</v>
      </c>
      <c r="T43" s="231">
        <v>0</v>
      </c>
      <c r="U43" s="231">
        <v>0</v>
      </c>
      <c r="V43" s="231">
        <v>0</v>
      </c>
      <c r="W43" s="231">
        <v>0</v>
      </c>
      <c r="DA43" s="73" t="s">
        <v>3223</v>
      </c>
    </row>
    <row r="44" spans="1:105" ht="12" customHeight="1" x14ac:dyDescent="0.3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3224</v>
      </c>
    </row>
    <row r="45" spans="1:105" ht="12" customHeight="1" x14ac:dyDescent="0.3">
      <c r="A45" s="64" t="s">
        <v>33</v>
      </c>
      <c r="B45" s="231">
        <v>8.1714175515588963</v>
      </c>
      <c r="C45" s="231">
        <v>8.0385591611648781</v>
      </c>
      <c r="D45" s="231">
        <v>4.0382074404001784</v>
      </c>
      <c r="E45" s="231">
        <v>2.6575630621815609</v>
      </c>
      <c r="F45" s="231">
        <v>2.577506231400192</v>
      </c>
      <c r="G45" s="231">
        <v>2.8217373510948072</v>
      </c>
      <c r="H45" s="231">
        <v>4.2635906907243353</v>
      </c>
      <c r="I45" s="231">
        <v>2.3470507836610892</v>
      </c>
      <c r="J45" s="231">
        <v>2.3113303854269009</v>
      </c>
      <c r="K45" s="231">
        <v>2.339782238612242</v>
      </c>
      <c r="L45" s="231">
        <v>2.6051193911238149</v>
      </c>
      <c r="M45" s="231">
        <v>2.126720563880347</v>
      </c>
      <c r="N45" s="231">
        <v>2.128058259507958</v>
      </c>
      <c r="O45" s="231">
        <v>2.1274256772962552</v>
      </c>
      <c r="P45" s="231">
        <v>1.8815251130631261</v>
      </c>
      <c r="Q45" s="231">
        <v>2.3389608733304779</v>
      </c>
      <c r="R45" s="231">
        <v>1.158722772187073</v>
      </c>
      <c r="S45" s="231">
        <v>1.685885017908495</v>
      </c>
      <c r="T45" s="231">
        <v>1.213865516017683</v>
      </c>
      <c r="U45" s="231">
        <v>0.79431132230774193</v>
      </c>
      <c r="V45" s="231">
        <v>1.8062775810357341</v>
      </c>
      <c r="W45" s="231">
        <v>2.2393365300627122</v>
      </c>
      <c r="DA45" s="73" t="s">
        <v>3225</v>
      </c>
    </row>
    <row r="46" spans="1:105" ht="12" customHeight="1" x14ac:dyDescent="0.3">
      <c r="A46" s="64" t="s">
        <v>160</v>
      </c>
      <c r="B46" s="231">
        <v>47.144650329440459</v>
      </c>
      <c r="C46" s="231">
        <v>121.636763958587</v>
      </c>
      <c r="D46" s="231">
        <v>40.448167236894157</v>
      </c>
      <c r="E46" s="231">
        <v>26.24927367870486</v>
      </c>
      <c r="F46" s="231">
        <v>35.047979820401643</v>
      </c>
      <c r="G46" s="231">
        <v>39.589424398091602</v>
      </c>
      <c r="H46" s="231">
        <v>34.828344412890068</v>
      </c>
      <c r="I46" s="231">
        <v>33.158660474873088</v>
      </c>
      <c r="J46" s="231">
        <v>7.0302177743474834</v>
      </c>
      <c r="K46" s="231">
        <v>12.20073013958857</v>
      </c>
      <c r="L46" s="231">
        <v>32.094719958015133</v>
      </c>
      <c r="M46" s="231">
        <v>12.805546514301399</v>
      </c>
      <c r="N46" s="231">
        <v>27.944285904361291</v>
      </c>
      <c r="O46" s="231">
        <v>30.55178728491672</v>
      </c>
      <c r="P46" s="231">
        <v>26.751720069154821</v>
      </c>
      <c r="Q46" s="231">
        <v>12.265372151518079</v>
      </c>
      <c r="R46" s="231">
        <v>14.375648634808311</v>
      </c>
      <c r="S46" s="231">
        <v>14.372590477184801</v>
      </c>
      <c r="T46" s="231">
        <v>13.68765432655468</v>
      </c>
      <c r="U46" s="231">
        <v>13.583576094739261</v>
      </c>
      <c r="V46" s="231">
        <v>3.460755782176292</v>
      </c>
      <c r="W46" s="231">
        <v>2.7673224941912968</v>
      </c>
      <c r="DA46" s="73" t="s">
        <v>3226</v>
      </c>
    </row>
    <row r="47" spans="1:105" ht="12" customHeight="1" x14ac:dyDescent="0.3">
      <c r="A47" s="64" t="s">
        <v>70</v>
      </c>
      <c r="B47" s="231">
        <v>25.084715848957899</v>
      </c>
      <c r="C47" s="231">
        <v>58.439672969121268</v>
      </c>
      <c r="D47" s="231">
        <v>2.58435276718778</v>
      </c>
      <c r="E47" s="231">
        <v>21.88968490546506</v>
      </c>
      <c r="F47" s="231">
        <v>3.2490877637955511</v>
      </c>
      <c r="G47" s="231">
        <v>20.56666364477605</v>
      </c>
      <c r="H47" s="231">
        <v>29.812523022657331</v>
      </c>
      <c r="I47" s="231">
        <v>9.5130298714610202</v>
      </c>
      <c r="J47" s="231">
        <v>35.254219348345522</v>
      </c>
      <c r="K47" s="231">
        <v>35.688189272934068</v>
      </c>
      <c r="L47" s="231">
        <v>18.1877857931553</v>
      </c>
      <c r="M47" s="231">
        <v>0</v>
      </c>
      <c r="N47" s="231">
        <v>7.3139580223973493</v>
      </c>
      <c r="O47" s="231">
        <v>0.50425626310589233</v>
      </c>
      <c r="P47" s="231">
        <v>0.2508594088665721</v>
      </c>
      <c r="Q47" s="231">
        <v>0.49895527154767921</v>
      </c>
      <c r="R47" s="231">
        <v>0.2471827733577448</v>
      </c>
      <c r="S47" s="231">
        <v>0.22477692480210409</v>
      </c>
      <c r="T47" s="231">
        <v>0</v>
      </c>
      <c r="U47" s="231">
        <v>0</v>
      </c>
      <c r="V47" s="231">
        <v>2.4572055792096269E-2</v>
      </c>
      <c r="W47" s="231">
        <v>2.4691252701002031E-2</v>
      </c>
      <c r="DA47" s="73" t="s">
        <v>3227</v>
      </c>
    </row>
    <row r="48" spans="1:105" ht="12" customHeight="1" x14ac:dyDescent="0.3">
      <c r="A48" s="64" t="s">
        <v>34</v>
      </c>
      <c r="B48" s="231">
        <v>49.020946160169942</v>
      </c>
      <c r="C48" s="231">
        <v>25.454590691919059</v>
      </c>
      <c r="D48" s="231">
        <v>36.534045167504743</v>
      </c>
      <c r="E48" s="231">
        <v>25.95276955312314</v>
      </c>
      <c r="F48" s="231">
        <v>1.905639579455058</v>
      </c>
      <c r="G48" s="231">
        <v>1.4292097419441689</v>
      </c>
      <c r="H48" s="231">
        <v>0</v>
      </c>
      <c r="I48" s="231">
        <v>0</v>
      </c>
      <c r="J48" s="231">
        <v>3.8461419569433781</v>
      </c>
      <c r="K48" s="231">
        <v>0.47638995221655872</v>
      </c>
      <c r="L48" s="231">
        <v>0.47638995221639879</v>
      </c>
      <c r="M48" s="231">
        <v>0.47638995221595731</v>
      </c>
      <c r="N48" s="231">
        <v>0.47638995221653307</v>
      </c>
      <c r="O48" s="231">
        <v>0.47638995221659491</v>
      </c>
      <c r="P48" s="231">
        <v>0.95281978972525061</v>
      </c>
      <c r="Q48" s="231">
        <v>1.4292097419530061</v>
      </c>
      <c r="R48" s="231">
        <v>2.8715332582379731</v>
      </c>
      <c r="S48" s="231">
        <v>1.5266609428188569</v>
      </c>
      <c r="T48" s="231">
        <v>1.715067644447408</v>
      </c>
      <c r="U48" s="231">
        <v>1.572158635836677</v>
      </c>
      <c r="V48" s="231">
        <v>1.7955162825736091</v>
      </c>
      <c r="W48" s="231">
        <v>1.455813233088691</v>
      </c>
      <c r="DA48" s="73" t="s">
        <v>3228</v>
      </c>
    </row>
    <row r="49" spans="1:105" ht="12" customHeight="1" x14ac:dyDescent="0.3">
      <c r="A49" s="64" t="s">
        <v>162</v>
      </c>
      <c r="B49" s="231">
        <v>147.81390545736389</v>
      </c>
      <c r="C49" s="231">
        <v>162.184868116796</v>
      </c>
      <c r="D49" s="231">
        <v>179.85462025311841</v>
      </c>
      <c r="E49" s="231">
        <v>18.46523300035545</v>
      </c>
      <c r="F49" s="231">
        <v>43.400427307160427</v>
      </c>
      <c r="G49" s="231">
        <v>31.85530982980659</v>
      </c>
      <c r="H49" s="231">
        <v>41.456076503105812</v>
      </c>
      <c r="I49" s="231">
        <v>19.638088618155638</v>
      </c>
      <c r="J49" s="231">
        <v>18.707048848497671</v>
      </c>
      <c r="K49" s="231">
        <v>19.56495939831872</v>
      </c>
      <c r="L49" s="231">
        <v>25.150320653796491</v>
      </c>
      <c r="M49" s="231">
        <v>28.951564245174509</v>
      </c>
      <c r="N49" s="231">
        <v>29.45309531086998</v>
      </c>
      <c r="O49" s="231">
        <v>33.061857452707791</v>
      </c>
      <c r="P49" s="231">
        <v>17.567537027972381</v>
      </c>
      <c r="Q49" s="231">
        <v>15.511872247457131</v>
      </c>
      <c r="R49" s="231">
        <v>16.444546614723969</v>
      </c>
      <c r="S49" s="231">
        <v>16.743682652717499</v>
      </c>
      <c r="T49" s="231">
        <v>17.10984316325542</v>
      </c>
      <c r="U49" s="231">
        <v>16.513469031203631</v>
      </c>
      <c r="V49" s="231">
        <v>15.38157016959274</v>
      </c>
      <c r="W49" s="231">
        <v>16.283939145329871</v>
      </c>
      <c r="DA49" s="73" t="s">
        <v>3229</v>
      </c>
    </row>
    <row r="50" spans="1:105" ht="12" customHeight="1" x14ac:dyDescent="0.3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3230</v>
      </c>
    </row>
    <row r="51" spans="1:105" ht="12" customHeight="1" x14ac:dyDescent="0.3">
      <c r="A51" s="64" t="s">
        <v>73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3231</v>
      </c>
    </row>
    <row r="52" spans="1:105" ht="12" customHeight="1" x14ac:dyDescent="0.3">
      <c r="A52" s="64" t="s">
        <v>79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3232</v>
      </c>
    </row>
    <row r="53" spans="1:105" ht="12" customHeight="1" x14ac:dyDescent="0.3">
      <c r="A53" s="60" t="s">
        <v>3101</v>
      </c>
      <c r="B53" s="264">
        <v>0</v>
      </c>
      <c r="C53" s="264">
        <v>0</v>
      </c>
      <c r="D53" s="264">
        <v>0</v>
      </c>
      <c r="E53" s="264">
        <v>0</v>
      </c>
      <c r="F53" s="264">
        <v>0</v>
      </c>
      <c r="G53" s="264">
        <v>0</v>
      </c>
      <c r="H53" s="264">
        <v>0</v>
      </c>
      <c r="I53" s="264">
        <v>0</v>
      </c>
      <c r="J53" s="264">
        <v>0</v>
      </c>
      <c r="K53" s="264">
        <v>0</v>
      </c>
      <c r="L53" s="264">
        <v>0</v>
      </c>
      <c r="M53" s="264">
        <v>0</v>
      </c>
      <c r="N53" s="264">
        <v>0</v>
      </c>
      <c r="O53" s="264">
        <v>0</v>
      </c>
      <c r="P53" s="264">
        <v>0</v>
      </c>
      <c r="Q53" s="264">
        <v>0</v>
      </c>
      <c r="R53" s="264">
        <v>0</v>
      </c>
      <c r="S53" s="264">
        <v>0</v>
      </c>
      <c r="T53" s="264">
        <v>0</v>
      </c>
      <c r="U53" s="264">
        <v>0</v>
      </c>
      <c r="V53" s="264">
        <v>0</v>
      </c>
      <c r="W53" s="264">
        <v>0</v>
      </c>
      <c r="DA53" s="72" t="s">
        <v>3233</v>
      </c>
    </row>
    <row r="54" spans="1:105" ht="12" customHeight="1" x14ac:dyDescent="0.3">
      <c r="A54" s="57" t="s">
        <v>3103</v>
      </c>
      <c r="B54" s="263">
        <f t="shared" ref="B54:W54" si="2">B55+B56+B67</f>
        <v>106.81595932005905</v>
      </c>
      <c r="C54" s="263">
        <f t="shared" si="2"/>
        <v>136.65294722142093</v>
      </c>
      <c r="D54" s="263">
        <f t="shared" si="2"/>
        <v>103.81459283603905</v>
      </c>
      <c r="E54" s="263">
        <f t="shared" si="2"/>
        <v>43.374147266901289</v>
      </c>
      <c r="F54" s="263">
        <f t="shared" si="2"/>
        <v>28.738883507006353</v>
      </c>
      <c r="G54" s="263">
        <f t="shared" si="2"/>
        <v>32.032476185896073</v>
      </c>
      <c r="H54" s="263">
        <f t="shared" si="2"/>
        <v>37.728534254655138</v>
      </c>
      <c r="I54" s="263">
        <f t="shared" si="2"/>
        <v>21.779474879676435</v>
      </c>
      <c r="J54" s="263">
        <f t="shared" si="2"/>
        <v>20.965678302681368</v>
      </c>
      <c r="K54" s="263">
        <f t="shared" si="2"/>
        <v>21.403244774721713</v>
      </c>
      <c r="L54" s="263">
        <f t="shared" si="2"/>
        <v>25.177425999216389</v>
      </c>
      <c r="M54" s="263">
        <f t="shared" si="2"/>
        <v>16.942102022722388</v>
      </c>
      <c r="N54" s="263">
        <f t="shared" si="2"/>
        <v>22.960484360746314</v>
      </c>
      <c r="O54" s="263">
        <f t="shared" si="2"/>
        <v>21.501664053017695</v>
      </c>
      <c r="P54" s="263">
        <f t="shared" si="2"/>
        <v>14.939945765712334</v>
      </c>
      <c r="Q54" s="263">
        <f t="shared" si="2"/>
        <v>10.288113907190432</v>
      </c>
      <c r="R54" s="263">
        <f t="shared" si="2"/>
        <v>11.066113174886926</v>
      </c>
      <c r="S54" s="263">
        <f t="shared" si="2"/>
        <v>11.373848108003303</v>
      </c>
      <c r="T54" s="263">
        <f t="shared" si="2"/>
        <v>10.866329181010041</v>
      </c>
      <c r="U54" s="263">
        <f t="shared" si="2"/>
        <v>10.468265846251953</v>
      </c>
      <c r="V54" s="263">
        <f t="shared" si="2"/>
        <v>7.8318029072343451</v>
      </c>
      <c r="W54" s="263">
        <f t="shared" si="2"/>
        <v>8.1473872233190878</v>
      </c>
      <c r="DA54" s="70"/>
    </row>
    <row r="55" spans="1:105" ht="12" customHeight="1" x14ac:dyDescent="0.3">
      <c r="A55" s="60" t="s">
        <v>3104</v>
      </c>
      <c r="B55" s="264">
        <v>85.008257567083035</v>
      </c>
      <c r="C55" s="264">
        <v>107.8420197031357</v>
      </c>
      <c r="D55" s="264">
        <v>83.83722616585284</v>
      </c>
      <c r="E55" s="264">
        <v>36.020624366669111</v>
      </c>
      <c r="F55" s="264">
        <v>21.97986081381211</v>
      </c>
      <c r="G55" s="264">
        <v>23.95274974004759</v>
      </c>
      <c r="H55" s="264">
        <v>28.213540214617311</v>
      </c>
      <c r="I55" s="264">
        <v>16.341932648280789</v>
      </c>
      <c r="J55" s="264">
        <v>15.60140643676546</v>
      </c>
      <c r="K55" s="264">
        <v>16.07870397854682</v>
      </c>
      <c r="L55" s="264">
        <v>18.86665767298253</v>
      </c>
      <c r="M55" s="264">
        <v>12.947708706452829</v>
      </c>
      <c r="N55" s="264">
        <v>17.35743156029249</v>
      </c>
      <c r="O55" s="264">
        <v>16.481848381776821</v>
      </c>
      <c r="P55" s="264">
        <v>11.339881876918231</v>
      </c>
      <c r="Q55" s="264">
        <v>7.8772521928977897</v>
      </c>
      <c r="R55" s="264">
        <v>8.4255388260481752</v>
      </c>
      <c r="S55" s="264">
        <v>8.7039900495616713</v>
      </c>
      <c r="T55" s="264">
        <v>8.3289174706445106</v>
      </c>
      <c r="U55" s="264">
        <v>8.0258697270729691</v>
      </c>
      <c r="V55" s="264">
        <v>6.1413684090898579</v>
      </c>
      <c r="W55" s="264">
        <v>6.4342008166452134</v>
      </c>
      <c r="DA55" s="72" t="s">
        <v>3234</v>
      </c>
    </row>
    <row r="56" spans="1:105" ht="12" customHeight="1" x14ac:dyDescent="0.3">
      <c r="A56" s="60" t="s">
        <v>3106</v>
      </c>
      <c r="B56" s="264">
        <v>21.807701752976019</v>
      </c>
      <c r="C56" s="264">
        <v>28.810927518285229</v>
      </c>
      <c r="D56" s="264">
        <v>19.97736667018621</v>
      </c>
      <c r="E56" s="264">
        <v>7.353522900232182</v>
      </c>
      <c r="F56" s="264">
        <v>6.7590226931942441</v>
      </c>
      <c r="G56" s="264">
        <v>8.0797264458484861</v>
      </c>
      <c r="H56" s="264">
        <v>9.514994040037827</v>
      </c>
      <c r="I56" s="264">
        <v>5.4375422313956481</v>
      </c>
      <c r="J56" s="264">
        <v>5.3642718659159074</v>
      </c>
      <c r="K56" s="264">
        <v>5.3245407961748956</v>
      </c>
      <c r="L56" s="264">
        <v>6.3107683262338581</v>
      </c>
      <c r="M56" s="264">
        <v>3.9943933162695568</v>
      </c>
      <c r="N56" s="264">
        <v>5.6030528004538249</v>
      </c>
      <c r="O56" s="264">
        <v>5.0198156712408739</v>
      </c>
      <c r="P56" s="264">
        <v>3.6000638887941032</v>
      </c>
      <c r="Q56" s="264">
        <v>2.4108617142926421</v>
      </c>
      <c r="R56" s="264">
        <v>2.6405743488387512</v>
      </c>
      <c r="S56" s="264">
        <v>2.6698580584416312</v>
      </c>
      <c r="T56" s="264">
        <v>2.53741171036553</v>
      </c>
      <c r="U56" s="264">
        <v>2.4423961191789831</v>
      </c>
      <c r="V56" s="264">
        <v>1.690434498144487</v>
      </c>
      <c r="W56" s="264">
        <v>1.713186406673874</v>
      </c>
      <c r="DA56" s="72" t="s">
        <v>3235</v>
      </c>
    </row>
    <row r="57" spans="1:105" ht="12" customHeight="1" x14ac:dyDescent="0.3">
      <c r="A57" s="64" t="s">
        <v>30</v>
      </c>
      <c r="B57" s="231">
        <v>0.94984830990458424</v>
      </c>
      <c r="C57" s="231">
        <v>0.54099987708737585</v>
      </c>
      <c r="D57" s="231">
        <v>0.1559703417770332</v>
      </c>
      <c r="E57" s="231">
        <v>0.19004772532333719</v>
      </c>
      <c r="F57" s="231">
        <v>0.27521273440707072</v>
      </c>
      <c r="G57" s="231">
        <v>0.83741836065375952</v>
      </c>
      <c r="H57" s="231">
        <v>1.212007108674001</v>
      </c>
      <c r="I57" s="231">
        <v>0.57307855128398677</v>
      </c>
      <c r="J57" s="231">
        <v>0.31231261975458208</v>
      </c>
      <c r="K57" s="231">
        <v>3.7765799184037947E-2</v>
      </c>
      <c r="L57" s="231">
        <v>0.40373366178442022</v>
      </c>
      <c r="M57" s="231">
        <v>0.6569472014929636</v>
      </c>
      <c r="N57" s="231">
        <v>0.53854214595703997</v>
      </c>
      <c r="O57" s="231">
        <v>0</v>
      </c>
      <c r="P57" s="231">
        <v>3.3584033587921863E-2</v>
      </c>
      <c r="Q57" s="231">
        <v>0</v>
      </c>
      <c r="R57" s="231">
        <v>0</v>
      </c>
      <c r="S57" s="231">
        <v>7.0214471073723778E-2</v>
      </c>
      <c r="T57" s="231">
        <v>0</v>
      </c>
      <c r="U57" s="231">
        <v>0</v>
      </c>
      <c r="V57" s="231">
        <v>0</v>
      </c>
      <c r="W57" s="231">
        <v>0</v>
      </c>
      <c r="DA57" s="73" t="s">
        <v>3236</v>
      </c>
    </row>
    <row r="58" spans="1:105" ht="12" customHeight="1" x14ac:dyDescent="0.3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3237</v>
      </c>
    </row>
    <row r="59" spans="1:105" ht="12" customHeight="1" x14ac:dyDescent="0.3">
      <c r="A59" s="64" t="s">
        <v>33</v>
      </c>
      <c r="B59" s="231">
        <v>0.61477749604204845</v>
      </c>
      <c r="C59" s="231">
        <v>0.60478188046381498</v>
      </c>
      <c r="D59" s="231">
        <v>0.30381497984201977</v>
      </c>
      <c r="E59" s="231">
        <v>0.19994204856538389</v>
      </c>
      <c r="F59" s="231">
        <v>0.1939189641178827</v>
      </c>
      <c r="G59" s="231">
        <v>0.212293719204625</v>
      </c>
      <c r="H59" s="231">
        <v>0.32077171340872729</v>
      </c>
      <c r="I59" s="231">
        <v>0.17658062322215101</v>
      </c>
      <c r="J59" s="231">
        <v>0.17389319514183579</v>
      </c>
      <c r="K59" s="231">
        <v>0.1760337734379116</v>
      </c>
      <c r="L59" s="231">
        <v>0.19599644321934651</v>
      </c>
      <c r="M59" s="231">
        <v>0.16000405496278469</v>
      </c>
      <c r="N59" s="231">
        <v>0.1601046966400971</v>
      </c>
      <c r="O59" s="231">
        <v>0.1600571042479941</v>
      </c>
      <c r="P59" s="231">
        <v>0.1415567483182289</v>
      </c>
      <c r="Q59" s="231">
        <v>0.17597197793081959</v>
      </c>
      <c r="R59" s="231">
        <v>8.7176634898086955E-2</v>
      </c>
      <c r="S59" s="231">
        <v>0.126837744294056</v>
      </c>
      <c r="T59" s="231">
        <v>9.1325305280327201E-2</v>
      </c>
      <c r="U59" s="231">
        <v>5.9760099483968043E-2</v>
      </c>
      <c r="V59" s="231">
        <v>0.1358954919901493</v>
      </c>
      <c r="W59" s="231">
        <v>0.1684767295344986</v>
      </c>
      <c r="DA59" s="73" t="s">
        <v>3238</v>
      </c>
    </row>
    <row r="60" spans="1:105" ht="12" customHeight="1" x14ac:dyDescent="0.3">
      <c r="A60" s="64" t="s">
        <v>160</v>
      </c>
      <c r="B60" s="231">
        <v>3.5469329401459899</v>
      </c>
      <c r="C60" s="231">
        <v>9.1513552821507478</v>
      </c>
      <c r="D60" s="231">
        <v>3.0431222999544199</v>
      </c>
      <c r="E60" s="231">
        <v>1.9748669852317129</v>
      </c>
      <c r="F60" s="231">
        <v>2.6368386071775531</v>
      </c>
      <c r="G60" s="231">
        <v>2.9785146882576758</v>
      </c>
      <c r="H60" s="231">
        <v>2.62031431319549</v>
      </c>
      <c r="I60" s="231">
        <v>2.494695458924622</v>
      </c>
      <c r="J60" s="231">
        <v>0.528919205593541</v>
      </c>
      <c r="K60" s="231">
        <v>0.91792327069004864</v>
      </c>
      <c r="L60" s="231">
        <v>2.414649777405526</v>
      </c>
      <c r="M60" s="231">
        <v>0.96342669700073258</v>
      </c>
      <c r="N60" s="231">
        <v>2.1023914160021029</v>
      </c>
      <c r="O60" s="231">
        <v>2.2985670684576851</v>
      </c>
      <c r="P60" s="231">
        <v>2.0126685945445639</v>
      </c>
      <c r="Q60" s="231">
        <v>0.92278661954994934</v>
      </c>
      <c r="R60" s="231">
        <v>1.081553502305328</v>
      </c>
      <c r="S60" s="231">
        <v>1.0813234214809879</v>
      </c>
      <c r="T60" s="231">
        <v>1.0297921750385961</v>
      </c>
      <c r="U60" s="231">
        <v>1.0219618378487221</v>
      </c>
      <c r="V60" s="231">
        <v>0.26037034097878059</v>
      </c>
      <c r="W60" s="231">
        <v>0.20819981147520719</v>
      </c>
      <c r="DA60" s="73" t="s">
        <v>3239</v>
      </c>
    </row>
    <row r="61" spans="1:105" ht="12" customHeight="1" x14ac:dyDescent="0.3">
      <c r="A61" s="64" t="s">
        <v>70</v>
      </c>
      <c r="B61" s="231">
        <v>1.8872513491378979</v>
      </c>
      <c r="C61" s="231">
        <v>4.3967152077081826</v>
      </c>
      <c r="D61" s="231">
        <v>0.19443406398904919</v>
      </c>
      <c r="E61" s="231">
        <v>1.6468728455522299</v>
      </c>
      <c r="F61" s="231">
        <v>0.2444454743921417</v>
      </c>
      <c r="G61" s="231">
        <v>1.5473351958452199</v>
      </c>
      <c r="H61" s="231">
        <v>2.2429484405760989</v>
      </c>
      <c r="I61" s="231">
        <v>0.71571384612872868</v>
      </c>
      <c r="J61" s="231">
        <v>2.6523550606905721</v>
      </c>
      <c r="K61" s="231">
        <v>2.685004835581247</v>
      </c>
      <c r="L61" s="231">
        <v>1.368360059673126</v>
      </c>
      <c r="M61" s="231">
        <v>0</v>
      </c>
      <c r="N61" s="231">
        <v>0.55026643428694777</v>
      </c>
      <c r="O61" s="231">
        <v>3.7937775280694093E-2</v>
      </c>
      <c r="P61" s="231">
        <v>1.8873435149836151E-2</v>
      </c>
      <c r="Q61" s="231">
        <v>3.7538954599198419E-2</v>
      </c>
      <c r="R61" s="231">
        <v>1.85968230739369E-2</v>
      </c>
      <c r="S61" s="231">
        <v>1.6911116599531349E-2</v>
      </c>
      <c r="T61" s="231">
        <v>0</v>
      </c>
      <c r="U61" s="231">
        <v>0</v>
      </c>
      <c r="V61" s="231">
        <v>1.8486813135119449E-3</v>
      </c>
      <c r="W61" s="231">
        <v>1.8576491060315E-3</v>
      </c>
      <c r="DA61" s="73" t="s">
        <v>3240</v>
      </c>
    </row>
    <row r="62" spans="1:105" ht="12" customHeight="1" x14ac:dyDescent="0.3">
      <c r="A62" s="64" t="s">
        <v>34</v>
      </c>
      <c r="B62" s="231">
        <v>3.688096262834101</v>
      </c>
      <c r="C62" s="231">
        <v>1.915078923529961</v>
      </c>
      <c r="D62" s="231">
        <v>2.7486428966147769</v>
      </c>
      <c r="E62" s="231">
        <v>1.9525594648117719</v>
      </c>
      <c r="F62" s="231">
        <v>0.1433710028430138</v>
      </c>
      <c r="G62" s="231">
        <v>0.1075267517450158</v>
      </c>
      <c r="H62" s="231">
        <v>0</v>
      </c>
      <c r="I62" s="231">
        <v>0</v>
      </c>
      <c r="J62" s="231">
        <v>0.28936491212113191</v>
      </c>
      <c r="K62" s="231">
        <v>3.5841250323502827E-2</v>
      </c>
      <c r="L62" s="231">
        <v>3.5841250323490823E-2</v>
      </c>
      <c r="M62" s="231">
        <v>3.5841250323457599E-2</v>
      </c>
      <c r="N62" s="231">
        <v>3.5841250323500919E-2</v>
      </c>
      <c r="O62" s="231">
        <v>3.5841250323505568E-2</v>
      </c>
      <c r="P62" s="231">
        <v>7.1685501421335479E-2</v>
      </c>
      <c r="Q62" s="231">
        <v>0.1075267517456806</v>
      </c>
      <c r="R62" s="231">
        <v>0.21604011974204179</v>
      </c>
      <c r="S62" s="231">
        <v>0.11485850353496101</v>
      </c>
      <c r="T62" s="231">
        <v>0.1290333024035667</v>
      </c>
      <c r="U62" s="231">
        <v>0.1182815274610666</v>
      </c>
      <c r="V62" s="231">
        <v>0.13508586451964461</v>
      </c>
      <c r="W62" s="231">
        <v>0.10952826832015231</v>
      </c>
      <c r="DA62" s="73" t="s">
        <v>3241</v>
      </c>
    </row>
    <row r="63" spans="1:105" ht="12" customHeight="1" x14ac:dyDescent="0.3">
      <c r="A63" s="64" t="s">
        <v>162</v>
      </c>
      <c r="B63" s="231">
        <v>11.12079539491139</v>
      </c>
      <c r="C63" s="231">
        <v>12.201996347345149</v>
      </c>
      <c r="D63" s="231">
        <v>13.531382088008909</v>
      </c>
      <c r="E63" s="231">
        <v>1.389233830747745</v>
      </c>
      <c r="F63" s="231">
        <v>3.2652359102565831</v>
      </c>
      <c r="G63" s="231">
        <v>2.3966377301421891</v>
      </c>
      <c r="H63" s="231">
        <v>3.1189524641835078</v>
      </c>
      <c r="I63" s="231">
        <v>1.47747375183616</v>
      </c>
      <c r="J63" s="231">
        <v>1.4074268726142449</v>
      </c>
      <c r="K63" s="231">
        <v>1.4719718669581481</v>
      </c>
      <c r="L63" s="231">
        <v>1.892187133827949</v>
      </c>
      <c r="M63" s="231">
        <v>2.1781741124896188</v>
      </c>
      <c r="N63" s="231">
        <v>2.2159068572441361</v>
      </c>
      <c r="O63" s="231">
        <v>2.4874124729309952</v>
      </c>
      <c r="P63" s="231">
        <v>1.3216955757722171</v>
      </c>
      <c r="Q63" s="231">
        <v>1.1670374104669941</v>
      </c>
      <c r="R63" s="231">
        <v>1.2372072688193581</v>
      </c>
      <c r="S63" s="231">
        <v>1.2597128014583701</v>
      </c>
      <c r="T63" s="231">
        <v>1.2872609276430409</v>
      </c>
      <c r="U63" s="231">
        <v>1.2423926543852259</v>
      </c>
      <c r="V63" s="231">
        <v>1.1572341193424009</v>
      </c>
      <c r="W63" s="231">
        <v>1.2251239482379841</v>
      </c>
      <c r="DA63" s="73" t="s">
        <v>3242</v>
      </c>
    </row>
    <row r="64" spans="1:105" ht="12" customHeight="1" x14ac:dyDescent="0.3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3243</v>
      </c>
    </row>
    <row r="65" spans="1:105" ht="12" customHeight="1" x14ac:dyDescent="0.3">
      <c r="A65" s="64" t="s">
        <v>73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3244</v>
      </c>
    </row>
    <row r="66" spans="1:105" ht="12" customHeight="1" x14ac:dyDescent="0.3">
      <c r="A66" s="64" t="s">
        <v>79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3245</v>
      </c>
    </row>
    <row r="67" spans="1:105" ht="12" customHeight="1" x14ac:dyDescent="0.3">
      <c r="A67" s="60" t="s">
        <v>3118</v>
      </c>
      <c r="B67" s="264">
        <v>0</v>
      </c>
      <c r="C67" s="264">
        <v>0</v>
      </c>
      <c r="D67" s="264">
        <v>0</v>
      </c>
      <c r="E67" s="264">
        <v>0</v>
      </c>
      <c r="F67" s="264">
        <v>0</v>
      </c>
      <c r="G67" s="264">
        <v>0</v>
      </c>
      <c r="H67" s="264">
        <v>0</v>
      </c>
      <c r="I67" s="264">
        <v>0</v>
      </c>
      <c r="J67" s="264">
        <v>0</v>
      </c>
      <c r="K67" s="264">
        <v>0</v>
      </c>
      <c r="L67" s="264">
        <v>0</v>
      </c>
      <c r="M67" s="264">
        <v>0</v>
      </c>
      <c r="N67" s="264">
        <v>0</v>
      </c>
      <c r="O67" s="264">
        <v>0</v>
      </c>
      <c r="P67" s="264">
        <v>0</v>
      </c>
      <c r="Q67" s="264">
        <v>0</v>
      </c>
      <c r="R67" s="264">
        <v>0</v>
      </c>
      <c r="S67" s="264">
        <v>0</v>
      </c>
      <c r="T67" s="264">
        <v>0</v>
      </c>
      <c r="U67" s="264">
        <v>0</v>
      </c>
      <c r="V67" s="264">
        <v>0</v>
      </c>
      <c r="W67" s="264">
        <v>0</v>
      </c>
      <c r="DA67" s="72" t="s">
        <v>3246</v>
      </c>
    </row>
    <row r="68" spans="1:105" ht="12" customHeight="1" x14ac:dyDescent="0.3">
      <c r="A68" s="57" t="s">
        <v>3120</v>
      </c>
      <c r="B68" s="263">
        <v>153.52484694118661</v>
      </c>
      <c r="C68" s="263">
        <v>154.99644485179729</v>
      </c>
      <c r="D68" s="263">
        <v>173.81142131794641</v>
      </c>
      <c r="E68" s="263">
        <v>105.0749992229794</v>
      </c>
      <c r="F68" s="263">
        <v>118.44989386059839</v>
      </c>
      <c r="G68" s="263">
        <v>89.008458058630993</v>
      </c>
      <c r="H68" s="263">
        <v>71.478180114794938</v>
      </c>
      <c r="I68" s="263">
        <v>66.527857504726981</v>
      </c>
      <c r="J68" s="263">
        <v>61.772118350580151</v>
      </c>
      <c r="K68" s="263">
        <v>77.384539729917918</v>
      </c>
      <c r="L68" s="263">
        <v>94.519182267456102</v>
      </c>
      <c r="M68" s="263">
        <v>92.800084783739194</v>
      </c>
      <c r="N68" s="263">
        <v>94.067005169243245</v>
      </c>
      <c r="O68" s="263">
        <v>106.32181551945691</v>
      </c>
      <c r="P68" s="263">
        <v>86.896315119895817</v>
      </c>
      <c r="Q68" s="263">
        <v>118.6453763540902</v>
      </c>
      <c r="R68" s="263">
        <v>119.72176548300639</v>
      </c>
      <c r="S68" s="263">
        <v>137.16833205618889</v>
      </c>
      <c r="T68" s="263">
        <v>137.9835981896108</v>
      </c>
      <c r="U68" s="263">
        <v>133.92417892762961</v>
      </c>
      <c r="V68" s="263">
        <v>128.85923402446039</v>
      </c>
      <c r="W68" s="263">
        <v>127.5025649467418</v>
      </c>
      <c r="DA68" s="70" t="s">
        <v>3247</v>
      </c>
    </row>
    <row r="69" spans="1:105" ht="12" customHeight="1" x14ac:dyDescent="0.3">
      <c r="A69" s="41" t="s">
        <v>3122</v>
      </c>
      <c r="B69" s="352">
        <v>0</v>
      </c>
      <c r="C69" s="352">
        <v>0</v>
      </c>
      <c r="D69" s="352">
        <v>0</v>
      </c>
      <c r="E69" s="352">
        <v>0</v>
      </c>
      <c r="F69" s="352">
        <v>0</v>
      </c>
      <c r="G69" s="352">
        <v>0</v>
      </c>
      <c r="H69" s="352">
        <v>0</v>
      </c>
      <c r="I69" s="352">
        <v>0</v>
      </c>
      <c r="J69" s="352">
        <v>0</v>
      </c>
      <c r="K69" s="352">
        <v>0</v>
      </c>
      <c r="L69" s="352">
        <v>0</v>
      </c>
      <c r="M69" s="352">
        <v>0</v>
      </c>
      <c r="N69" s="352">
        <v>0</v>
      </c>
      <c r="O69" s="352">
        <v>0</v>
      </c>
      <c r="P69" s="352">
        <v>0</v>
      </c>
      <c r="Q69" s="352">
        <v>0</v>
      </c>
      <c r="R69" s="352">
        <v>0</v>
      </c>
      <c r="S69" s="352">
        <v>0</v>
      </c>
      <c r="T69" s="352">
        <v>0</v>
      </c>
      <c r="U69" s="352">
        <v>0</v>
      </c>
      <c r="V69" s="352">
        <v>0</v>
      </c>
      <c r="W69" s="352">
        <v>0</v>
      </c>
      <c r="DA69" s="97" t="s">
        <v>3248</v>
      </c>
    </row>
    <row r="70" spans="1:105" ht="12" customHeight="1" x14ac:dyDescent="0.3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3">
      <c r="A71" s="32" t="s">
        <v>431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3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3">
      <c r="A73" s="35" t="s">
        <v>29</v>
      </c>
      <c r="B73" s="234">
        <f t="shared" ref="B73:W73" si="3">SUM(B$74:B$78,B$79,B$81:B$82,B$84:B$86,B$88:B$90,B$91:B$92)</f>
        <v>1.0000000000000002</v>
      </c>
      <c r="C73" s="234">
        <f t="shared" si="3"/>
        <v>0.99999999999999978</v>
      </c>
      <c r="D73" s="234">
        <f t="shared" si="3"/>
        <v>0.99999999999999989</v>
      </c>
      <c r="E73" s="234">
        <f t="shared" si="3"/>
        <v>1</v>
      </c>
      <c r="F73" s="234">
        <f t="shared" si="3"/>
        <v>1.0000000000000004</v>
      </c>
      <c r="G73" s="234">
        <f t="shared" si="3"/>
        <v>0.99999999999999956</v>
      </c>
      <c r="H73" s="234">
        <f t="shared" si="3"/>
        <v>1</v>
      </c>
      <c r="I73" s="234">
        <f t="shared" si="3"/>
        <v>0.99999999999999978</v>
      </c>
      <c r="J73" s="234">
        <f t="shared" si="3"/>
        <v>0.99999999999999956</v>
      </c>
      <c r="K73" s="234">
        <f t="shared" si="3"/>
        <v>1</v>
      </c>
      <c r="L73" s="234">
        <f t="shared" si="3"/>
        <v>0.99999999999999967</v>
      </c>
      <c r="M73" s="234">
        <f t="shared" si="3"/>
        <v>1</v>
      </c>
      <c r="N73" s="234">
        <f t="shared" si="3"/>
        <v>1</v>
      </c>
      <c r="O73" s="234">
        <f t="shared" si="3"/>
        <v>0.99999999999999989</v>
      </c>
      <c r="P73" s="234">
        <f t="shared" si="3"/>
        <v>0.99999999999999989</v>
      </c>
      <c r="Q73" s="234">
        <f t="shared" si="3"/>
        <v>1</v>
      </c>
      <c r="R73" s="234">
        <f t="shared" si="3"/>
        <v>1</v>
      </c>
      <c r="S73" s="234">
        <f t="shared" si="3"/>
        <v>0.99999999999999978</v>
      </c>
      <c r="T73" s="234">
        <f t="shared" si="3"/>
        <v>1</v>
      </c>
      <c r="U73" s="234">
        <f t="shared" si="3"/>
        <v>0.99999999999999989</v>
      </c>
      <c r="V73" s="234">
        <f t="shared" si="3"/>
        <v>1.0000000000000002</v>
      </c>
      <c r="W73" s="234">
        <f t="shared" si="3"/>
        <v>1</v>
      </c>
      <c r="DA73" s="95"/>
    </row>
    <row r="74" spans="1:105" ht="12" customHeight="1" x14ac:dyDescent="0.3">
      <c r="A74" s="55" t="s">
        <v>92</v>
      </c>
      <c r="B74" s="301">
        <f t="shared" ref="B74:W74" si="4">IF(B$6=0,0,B$6/B$5)</f>
        <v>0</v>
      </c>
      <c r="C74" s="301">
        <f t="shared" si="4"/>
        <v>0</v>
      </c>
      <c r="D74" s="301">
        <f t="shared" si="4"/>
        <v>0</v>
      </c>
      <c r="E74" s="301">
        <f t="shared" si="4"/>
        <v>0</v>
      </c>
      <c r="F74" s="301">
        <f t="shared" si="4"/>
        <v>0</v>
      </c>
      <c r="G74" s="301">
        <f t="shared" si="4"/>
        <v>0</v>
      </c>
      <c r="H74" s="301">
        <f t="shared" si="4"/>
        <v>0</v>
      </c>
      <c r="I74" s="301">
        <f t="shared" si="4"/>
        <v>0</v>
      </c>
      <c r="J74" s="301">
        <f t="shared" si="4"/>
        <v>0</v>
      </c>
      <c r="K74" s="301">
        <f t="shared" si="4"/>
        <v>0</v>
      </c>
      <c r="L74" s="301">
        <f t="shared" si="4"/>
        <v>0</v>
      </c>
      <c r="M74" s="301">
        <f t="shared" si="4"/>
        <v>0</v>
      </c>
      <c r="N74" s="301">
        <f t="shared" si="4"/>
        <v>0</v>
      </c>
      <c r="O74" s="301">
        <f t="shared" si="4"/>
        <v>0</v>
      </c>
      <c r="P74" s="301">
        <f t="shared" si="4"/>
        <v>0</v>
      </c>
      <c r="Q74" s="301">
        <f t="shared" si="4"/>
        <v>0</v>
      </c>
      <c r="R74" s="301">
        <f t="shared" si="4"/>
        <v>0</v>
      </c>
      <c r="S74" s="301">
        <f t="shared" si="4"/>
        <v>0</v>
      </c>
      <c r="T74" s="301">
        <f t="shared" si="4"/>
        <v>0</v>
      </c>
      <c r="U74" s="301">
        <f t="shared" si="4"/>
        <v>0</v>
      </c>
      <c r="V74" s="301">
        <f t="shared" si="4"/>
        <v>0</v>
      </c>
      <c r="W74" s="301">
        <f t="shared" si="4"/>
        <v>0</v>
      </c>
      <c r="DA74" s="67"/>
    </row>
    <row r="75" spans="1:105" ht="12" customHeight="1" x14ac:dyDescent="0.3">
      <c r="A75" s="202" t="s">
        <v>93</v>
      </c>
      <c r="B75" s="235">
        <f t="shared" ref="B75:W75" si="5">IF(B$7=0,0,B$7/B$5)</f>
        <v>0</v>
      </c>
      <c r="C75" s="235">
        <f t="shared" si="5"/>
        <v>0</v>
      </c>
      <c r="D75" s="235">
        <f t="shared" si="5"/>
        <v>0</v>
      </c>
      <c r="E75" s="235">
        <f t="shared" si="5"/>
        <v>0</v>
      </c>
      <c r="F75" s="235">
        <f t="shared" si="5"/>
        <v>0</v>
      </c>
      <c r="G75" s="235">
        <f t="shared" si="5"/>
        <v>0</v>
      </c>
      <c r="H75" s="235">
        <f t="shared" si="5"/>
        <v>0</v>
      </c>
      <c r="I75" s="235">
        <f t="shared" si="5"/>
        <v>0</v>
      </c>
      <c r="J75" s="235">
        <f t="shared" si="5"/>
        <v>0</v>
      </c>
      <c r="K75" s="235">
        <f t="shared" si="5"/>
        <v>0</v>
      </c>
      <c r="L75" s="235">
        <f t="shared" si="5"/>
        <v>0</v>
      </c>
      <c r="M75" s="235">
        <f t="shared" si="5"/>
        <v>0</v>
      </c>
      <c r="N75" s="235">
        <f t="shared" si="5"/>
        <v>0</v>
      </c>
      <c r="O75" s="235">
        <f t="shared" si="5"/>
        <v>0</v>
      </c>
      <c r="P75" s="235">
        <f t="shared" si="5"/>
        <v>0</v>
      </c>
      <c r="Q75" s="235">
        <f t="shared" si="5"/>
        <v>0</v>
      </c>
      <c r="R75" s="235">
        <f t="shared" si="5"/>
        <v>0</v>
      </c>
      <c r="S75" s="235">
        <f t="shared" si="5"/>
        <v>0</v>
      </c>
      <c r="T75" s="235">
        <f t="shared" si="5"/>
        <v>0</v>
      </c>
      <c r="U75" s="235">
        <f t="shared" si="5"/>
        <v>0</v>
      </c>
      <c r="V75" s="235">
        <f t="shared" si="5"/>
        <v>0</v>
      </c>
      <c r="W75" s="235">
        <f t="shared" si="5"/>
        <v>0</v>
      </c>
      <c r="DA75" s="174"/>
    </row>
    <row r="76" spans="1:105" ht="12" customHeight="1" x14ac:dyDescent="0.3">
      <c r="A76" s="202" t="s">
        <v>94</v>
      </c>
      <c r="B76" s="235">
        <f t="shared" ref="B76:W76" si="6">IF(B$8=0,0,B$8/B$5)</f>
        <v>0</v>
      </c>
      <c r="C76" s="235">
        <f t="shared" si="6"/>
        <v>0</v>
      </c>
      <c r="D76" s="235">
        <f t="shared" si="6"/>
        <v>0</v>
      </c>
      <c r="E76" s="235">
        <f t="shared" si="6"/>
        <v>0</v>
      </c>
      <c r="F76" s="235">
        <f t="shared" si="6"/>
        <v>0</v>
      </c>
      <c r="G76" s="235">
        <f t="shared" si="6"/>
        <v>0</v>
      </c>
      <c r="H76" s="235">
        <f t="shared" si="6"/>
        <v>0</v>
      </c>
      <c r="I76" s="235">
        <f t="shared" si="6"/>
        <v>0</v>
      </c>
      <c r="J76" s="235">
        <f t="shared" si="6"/>
        <v>0</v>
      </c>
      <c r="K76" s="235">
        <f t="shared" si="6"/>
        <v>0</v>
      </c>
      <c r="L76" s="235">
        <f t="shared" si="6"/>
        <v>0</v>
      </c>
      <c r="M76" s="235">
        <f t="shared" si="6"/>
        <v>0</v>
      </c>
      <c r="N76" s="235">
        <f t="shared" si="6"/>
        <v>0</v>
      </c>
      <c r="O76" s="235">
        <f t="shared" si="6"/>
        <v>0</v>
      </c>
      <c r="P76" s="235">
        <f t="shared" si="6"/>
        <v>0</v>
      </c>
      <c r="Q76" s="235">
        <f t="shared" si="6"/>
        <v>0</v>
      </c>
      <c r="R76" s="235">
        <f t="shared" si="6"/>
        <v>0</v>
      </c>
      <c r="S76" s="235">
        <f t="shared" si="6"/>
        <v>0</v>
      </c>
      <c r="T76" s="235">
        <f t="shared" si="6"/>
        <v>0</v>
      </c>
      <c r="U76" s="235">
        <f t="shared" si="6"/>
        <v>0</v>
      </c>
      <c r="V76" s="235">
        <f t="shared" si="6"/>
        <v>0</v>
      </c>
      <c r="W76" s="235">
        <f t="shared" si="6"/>
        <v>0</v>
      </c>
      <c r="DA76" s="174"/>
    </row>
    <row r="77" spans="1:105" ht="12" customHeight="1" x14ac:dyDescent="0.3">
      <c r="A77" s="202" t="s">
        <v>95</v>
      </c>
      <c r="B77" s="235">
        <f t="shared" ref="B77:W77" si="7">IF(B$9=0,0,B$9/B$5)</f>
        <v>0</v>
      </c>
      <c r="C77" s="235">
        <f t="shared" si="7"/>
        <v>0</v>
      </c>
      <c r="D77" s="235">
        <f t="shared" si="7"/>
        <v>0</v>
      </c>
      <c r="E77" s="235">
        <f t="shared" si="7"/>
        <v>0</v>
      </c>
      <c r="F77" s="235">
        <f t="shared" si="7"/>
        <v>0</v>
      </c>
      <c r="G77" s="235">
        <f t="shared" si="7"/>
        <v>0</v>
      </c>
      <c r="H77" s="235">
        <f t="shared" si="7"/>
        <v>0</v>
      </c>
      <c r="I77" s="235">
        <f t="shared" si="7"/>
        <v>0</v>
      </c>
      <c r="J77" s="235">
        <f t="shared" si="7"/>
        <v>0</v>
      </c>
      <c r="K77" s="235">
        <f t="shared" si="7"/>
        <v>0</v>
      </c>
      <c r="L77" s="235">
        <f t="shared" si="7"/>
        <v>0</v>
      </c>
      <c r="M77" s="235">
        <f t="shared" si="7"/>
        <v>0</v>
      </c>
      <c r="N77" s="235">
        <f t="shared" si="7"/>
        <v>0</v>
      </c>
      <c r="O77" s="235">
        <f t="shared" si="7"/>
        <v>0</v>
      </c>
      <c r="P77" s="235">
        <f t="shared" si="7"/>
        <v>0</v>
      </c>
      <c r="Q77" s="235">
        <f t="shared" si="7"/>
        <v>0</v>
      </c>
      <c r="R77" s="235">
        <f t="shared" si="7"/>
        <v>0</v>
      </c>
      <c r="S77" s="235">
        <f t="shared" si="7"/>
        <v>0</v>
      </c>
      <c r="T77" s="235">
        <f t="shared" si="7"/>
        <v>0</v>
      </c>
      <c r="U77" s="235">
        <f t="shared" si="7"/>
        <v>0</v>
      </c>
      <c r="V77" s="235">
        <f t="shared" si="7"/>
        <v>0</v>
      </c>
      <c r="W77" s="235">
        <f t="shared" si="7"/>
        <v>0</v>
      </c>
      <c r="DA77" s="174"/>
    </row>
    <row r="78" spans="1:105" ht="12" customHeight="1" x14ac:dyDescent="0.3">
      <c r="A78" s="56" t="s">
        <v>96</v>
      </c>
      <c r="B78" s="302">
        <f t="shared" ref="B78:W78" si="8">IF(B$10=0,0,B$10/B$5)</f>
        <v>3.1446252790817579E-2</v>
      </c>
      <c r="C78" s="302">
        <f t="shared" si="8"/>
        <v>3.2684185810101359E-2</v>
      </c>
      <c r="D78" s="302">
        <f t="shared" si="8"/>
        <v>3.2748980168027714E-2</v>
      </c>
      <c r="E78" s="302">
        <f t="shared" si="8"/>
        <v>2.9178791058500277E-2</v>
      </c>
      <c r="F78" s="302">
        <f t="shared" si="8"/>
        <v>2.0691331022680268E-2</v>
      </c>
      <c r="G78" s="302">
        <f t="shared" si="8"/>
        <v>2.0684656650545703E-2</v>
      </c>
      <c r="H78" s="302">
        <f t="shared" si="8"/>
        <v>2.0157418075536518E-2</v>
      </c>
      <c r="I78" s="302">
        <f t="shared" si="8"/>
        <v>1.6528008979271411E-2</v>
      </c>
      <c r="J78" s="302">
        <f t="shared" si="8"/>
        <v>1.022778395536657E-2</v>
      </c>
      <c r="K78" s="302">
        <f t="shared" si="8"/>
        <v>1.4189067782224358E-2</v>
      </c>
      <c r="L78" s="302">
        <f t="shared" si="8"/>
        <v>1.7916149801818475E-2</v>
      </c>
      <c r="M78" s="302">
        <f t="shared" si="8"/>
        <v>1.2522465518154837E-2</v>
      </c>
      <c r="N78" s="302">
        <f t="shared" si="8"/>
        <v>1.7446131694814061E-2</v>
      </c>
      <c r="O78" s="302">
        <f t="shared" si="8"/>
        <v>1.7702868946267498E-2</v>
      </c>
      <c r="P78" s="302">
        <f t="shared" si="8"/>
        <v>1.4458558042297747E-2</v>
      </c>
      <c r="Q78" s="302">
        <f t="shared" si="8"/>
        <v>8.5987925489007175E-3</v>
      </c>
      <c r="R78" s="302">
        <f t="shared" si="8"/>
        <v>9.393391519442313E-3</v>
      </c>
      <c r="S78" s="302">
        <f t="shared" si="8"/>
        <v>1.0283861837654689E-2</v>
      </c>
      <c r="T78" s="302">
        <f t="shared" si="8"/>
        <v>9.9134431754604405E-3</v>
      </c>
      <c r="U78" s="302">
        <f t="shared" si="8"/>
        <v>9.6284882416576966E-3</v>
      </c>
      <c r="V78" s="302">
        <f t="shared" si="8"/>
        <v>7.0563857741305141E-3</v>
      </c>
      <c r="W78" s="302">
        <f t="shared" si="8"/>
        <v>7.4586776968898587E-3</v>
      </c>
      <c r="DA78" s="68"/>
    </row>
    <row r="79" spans="1:105" ht="12" customHeight="1" x14ac:dyDescent="0.3">
      <c r="A79" s="203" t="s">
        <v>3059</v>
      </c>
      <c r="B79" s="303">
        <f t="shared" ref="B79:W79" si="9">IF(B$16=0,0,B$16/B$5)</f>
        <v>0.36293780387398755</v>
      </c>
      <c r="C79" s="303">
        <f t="shared" si="9"/>
        <v>0.36699724788074378</v>
      </c>
      <c r="D79" s="303">
        <f t="shared" si="9"/>
        <v>0.35470871640966556</v>
      </c>
      <c r="E79" s="303">
        <f t="shared" si="9"/>
        <v>0.28875341255593201</v>
      </c>
      <c r="F79" s="303">
        <f t="shared" si="9"/>
        <v>0.3473498419671418</v>
      </c>
      <c r="G79" s="303">
        <f t="shared" si="9"/>
        <v>0.3655372294183209</v>
      </c>
      <c r="H79" s="303">
        <f t="shared" si="9"/>
        <v>0.37132243668863396</v>
      </c>
      <c r="I79" s="303">
        <f t="shared" si="9"/>
        <v>0.35103991837989629</v>
      </c>
      <c r="J79" s="303">
        <f t="shared" si="9"/>
        <v>0.36527744356140368</v>
      </c>
      <c r="K79" s="303">
        <f t="shared" si="9"/>
        <v>0.35112835780029999</v>
      </c>
      <c r="L79" s="303">
        <f t="shared" si="9"/>
        <v>0.35602507398151867</v>
      </c>
      <c r="M79" s="303">
        <f t="shared" si="9"/>
        <v>0.33012468913501652</v>
      </c>
      <c r="N79" s="303">
        <f t="shared" si="9"/>
        <v>0.35148377714347018</v>
      </c>
      <c r="O79" s="303">
        <f t="shared" si="9"/>
        <v>0.3377366796132289</v>
      </c>
      <c r="P79" s="303">
        <f t="shared" si="9"/>
        <v>0.33205762710803094</v>
      </c>
      <c r="Q79" s="303">
        <f t="shared" si="9"/>
        <v>0.29064582948070583</v>
      </c>
      <c r="R79" s="303">
        <f t="shared" si="9"/>
        <v>0.29877854475301896</v>
      </c>
      <c r="S79" s="303">
        <f t="shared" si="9"/>
        <v>0.28613261641830839</v>
      </c>
      <c r="T79" s="303">
        <f t="shared" si="9"/>
        <v>0.28253151138379862</v>
      </c>
      <c r="U79" s="303">
        <f t="shared" si="9"/>
        <v>0.28271047712753794</v>
      </c>
      <c r="V79" s="303">
        <f t="shared" si="9"/>
        <v>0.25839662960808901</v>
      </c>
      <c r="W79" s="303">
        <f t="shared" si="9"/>
        <v>0.258211739303359</v>
      </c>
      <c r="DA79" s="175"/>
    </row>
    <row r="80" spans="1:105" ht="12" customHeight="1" x14ac:dyDescent="0.3">
      <c r="A80" s="203" t="s">
        <v>3071</v>
      </c>
      <c r="B80" s="303">
        <f t="shared" ref="B80:W80" si="10">IF(B$27=0,0,B$27/B$5)</f>
        <v>0.4278552493653125</v>
      </c>
      <c r="C80" s="303">
        <f t="shared" si="10"/>
        <v>0.4278366156939542</v>
      </c>
      <c r="D80" s="303">
        <f t="shared" si="10"/>
        <v>0.43018315385090866</v>
      </c>
      <c r="E80" s="303">
        <f t="shared" si="10"/>
        <v>0.49851416129975756</v>
      </c>
      <c r="F80" s="303">
        <f t="shared" si="10"/>
        <v>0.441323263583284</v>
      </c>
      <c r="G80" s="303">
        <f t="shared" si="10"/>
        <v>0.4383575951662334</v>
      </c>
      <c r="H80" s="303">
        <f t="shared" si="10"/>
        <v>0.44722244308725073</v>
      </c>
      <c r="I80" s="303">
        <f t="shared" si="10"/>
        <v>0.46492552331960785</v>
      </c>
      <c r="J80" s="303">
        <f t="shared" si="10"/>
        <v>0.45238757121994416</v>
      </c>
      <c r="K80" s="303">
        <f t="shared" si="10"/>
        <v>0.45528714878998222</v>
      </c>
      <c r="L80" s="303">
        <f t="shared" si="10"/>
        <v>0.44078435295899843</v>
      </c>
      <c r="M80" s="303">
        <f t="shared" si="10"/>
        <v>0.46383684180911439</v>
      </c>
      <c r="N80" s="303">
        <f t="shared" si="10"/>
        <v>0.44137900580322725</v>
      </c>
      <c r="O80" s="303">
        <f t="shared" si="10"/>
        <v>0.4487916769413513</v>
      </c>
      <c r="P80" s="303">
        <f t="shared" si="10"/>
        <v>0.45495944084411138</v>
      </c>
      <c r="Q80" s="303">
        <f t="shared" si="10"/>
        <v>0.46749670958811207</v>
      </c>
      <c r="R80" s="303">
        <f t="shared" si="10"/>
        <v>0.45994456367308484</v>
      </c>
      <c r="S80" s="303">
        <f t="shared" si="10"/>
        <v>0.46957544134932488</v>
      </c>
      <c r="T80" s="303">
        <f t="shared" si="10"/>
        <v>0.47051468180819367</v>
      </c>
      <c r="U80" s="303">
        <f t="shared" si="10"/>
        <v>0.4673161543706697</v>
      </c>
      <c r="V80" s="303">
        <f t="shared" si="10"/>
        <v>0.47958809542533476</v>
      </c>
      <c r="W80" s="303">
        <f t="shared" si="10"/>
        <v>0.48527102283218526</v>
      </c>
      <c r="DA80" s="175"/>
    </row>
    <row r="81" spans="1:105" ht="12" customHeight="1" x14ac:dyDescent="0.3">
      <c r="A81" s="62" t="s">
        <v>3072</v>
      </c>
      <c r="B81" s="304">
        <f t="shared" ref="B81:W81" si="11">IF(B$28=0,0,B$28/B$5)</f>
        <v>0.4278552493653125</v>
      </c>
      <c r="C81" s="304">
        <f t="shared" si="11"/>
        <v>0.4278366156939542</v>
      </c>
      <c r="D81" s="304">
        <f t="shared" si="11"/>
        <v>0.43018315385090866</v>
      </c>
      <c r="E81" s="304">
        <f t="shared" si="11"/>
        <v>0.49851416129975756</v>
      </c>
      <c r="F81" s="304">
        <f t="shared" si="11"/>
        <v>0.441323263583284</v>
      </c>
      <c r="G81" s="304">
        <f t="shared" si="11"/>
        <v>0.4383575951662334</v>
      </c>
      <c r="H81" s="304">
        <f t="shared" si="11"/>
        <v>0.44722244308725073</v>
      </c>
      <c r="I81" s="304">
        <f t="shared" si="11"/>
        <v>0.46492552331960785</v>
      </c>
      <c r="J81" s="304">
        <f t="shared" si="11"/>
        <v>0.45238757121994416</v>
      </c>
      <c r="K81" s="304">
        <f t="shared" si="11"/>
        <v>0.45528714878998222</v>
      </c>
      <c r="L81" s="304">
        <f t="shared" si="11"/>
        <v>0.44078435295899843</v>
      </c>
      <c r="M81" s="304">
        <f t="shared" si="11"/>
        <v>0.46383684180911439</v>
      </c>
      <c r="N81" s="304">
        <f t="shared" si="11"/>
        <v>0.44137900580322725</v>
      </c>
      <c r="O81" s="304">
        <f t="shared" si="11"/>
        <v>0.4487916769413513</v>
      </c>
      <c r="P81" s="304">
        <f t="shared" si="11"/>
        <v>0.45495944084411138</v>
      </c>
      <c r="Q81" s="304">
        <f t="shared" si="11"/>
        <v>0.46749670958811207</v>
      </c>
      <c r="R81" s="304">
        <f t="shared" si="11"/>
        <v>0.45994456367308484</v>
      </c>
      <c r="S81" s="304">
        <f t="shared" si="11"/>
        <v>0.46957544134932488</v>
      </c>
      <c r="T81" s="304">
        <f t="shared" si="11"/>
        <v>0.47051468180819367</v>
      </c>
      <c r="U81" s="304">
        <f t="shared" si="11"/>
        <v>0.4673161543706697</v>
      </c>
      <c r="V81" s="304">
        <f t="shared" si="11"/>
        <v>0.47958809542533476</v>
      </c>
      <c r="W81" s="304">
        <f t="shared" si="11"/>
        <v>0.48527102283218526</v>
      </c>
      <c r="DA81" s="72"/>
    </row>
    <row r="82" spans="1:105" ht="12" customHeight="1" x14ac:dyDescent="0.3">
      <c r="A82" s="62" t="s">
        <v>3079</v>
      </c>
      <c r="B82" s="304">
        <f t="shared" ref="B82:W82" si="12">IF(B$34=0,0,B$34/B$5)</f>
        <v>0</v>
      </c>
      <c r="C82" s="304">
        <f t="shared" si="12"/>
        <v>0</v>
      </c>
      <c r="D82" s="304">
        <f t="shared" si="12"/>
        <v>0</v>
      </c>
      <c r="E82" s="304">
        <f t="shared" si="12"/>
        <v>0</v>
      </c>
      <c r="F82" s="304">
        <f t="shared" si="12"/>
        <v>0</v>
      </c>
      <c r="G82" s="304">
        <f t="shared" si="12"/>
        <v>0</v>
      </c>
      <c r="H82" s="304">
        <f t="shared" si="12"/>
        <v>0</v>
      </c>
      <c r="I82" s="304">
        <f t="shared" si="12"/>
        <v>0</v>
      </c>
      <c r="J82" s="304">
        <f t="shared" si="12"/>
        <v>0</v>
      </c>
      <c r="K82" s="304">
        <f t="shared" si="12"/>
        <v>0</v>
      </c>
      <c r="L82" s="304">
        <f t="shared" si="12"/>
        <v>0</v>
      </c>
      <c r="M82" s="304">
        <f t="shared" si="12"/>
        <v>0</v>
      </c>
      <c r="N82" s="304">
        <f t="shared" si="12"/>
        <v>0</v>
      </c>
      <c r="O82" s="304">
        <f t="shared" si="12"/>
        <v>0</v>
      </c>
      <c r="P82" s="304">
        <f t="shared" si="12"/>
        <v>0</v>
      </c>
      <c r="Q82" s="304">
        <f t="shared" si="12"/>
        <v>0</v>
      </c>
      <c r="R82" s="304">
        <f t="shared" si="12"/>
        <v>0</v>
      </c>
      <c r="S82" s="304">
        <f t="shared" si="12"/>
        <v>0</v>
      </c>
      <c r="T82" s="304">
        <f t="shared" si="12"/>
        <v>0</v>
      </c>
      <c r="U82" s="304">
        <f t="shared" si="12"/>
        <v>0</v>
      </c>
      <c r="V82" s="304">
        <f t="shared" si="12"/>
        <v>0</v>
      </c>
      <c r="W82" s="304">
        <f t="shared" si="12"/>
        <v>0</v>
      </c>
      <c r="DA82" s="72"/>
    </row>
    <row r="83" spans="1:105" ht="12" customHeight="1" x14ac:dyDescent="0.3">
      <c r="A83" s="203" t="s">
        <v>3081</v>
      </c>
      <c r="B83" s="303">
        <f t="shared" ref="B83:W83" si="13">IF(B$35=0,0,B$35/B$5)</f>
        <v>0.11965548956600722</v>
      </c>
      <c r="C83" s="303">
        <f t="shared" si="13"/>
        <v>0.12227722919747791</v>
      </c>
      <c r="D83" s="303">
        <f t="shared" si="13"/>
        <v>0.11676688543827779</v>
      </c>
      <c r="E83" s="303">
        <f t="shared" si="13"/>
        <v>0.10908805197507219</v>
      </c>
      <c r="F83" s="303">
        <f t="shared" si="13"/>
        <v>9.7939513363645689E-2</v>
      </c>
      <c r="G83" s="303">
        <f t="shared" si="13"/>
        <v>0.10625566815046686</v>
      </c>
      <c r="H83" s="303">
        <f t="shared" si="13"/>
        <v>0.10759429811601243</v>
      </c>
      <c r="I83" s="303">
        <f t="shared" si="13"/>
        <v>9.850571302509456E-2</v>
      </c>
      <c r="J83" s="303">
        <f t="shared" si="13"/>
        <v>0.10294069924669728</v>
      </c>
      <c r="K83" s="303">
        <f t="shared" si="13"/>
        <v>9.9646361887391011E-2</v>
      </c>
      <c r="L83" s="303">
        <f t="shared" si="13"/>
        <v>0.10142539589451485</v>
      </c>
      <c r="M83" s="303">
        <f t="shared" si="13"/>
        <v>8.8090319686998722E-2</v>
      </c>
      <c r="N83" s="303">
        <f t="shared" si="13"/>
        <v>9.9348880753024837E-2</v>
      </c>
      <c r="O83" s="303">
        <f t="shared" si="13"/>
        <v>9.2839185070865818E-2</v>
      </c>
      <c r="P83" s="303">
        <f t="shared" si="13"/>
        <v>8.8912489366475236E-2</v>
      </c>
      <c r="Q83" s="303">
        <f t="shared" si="13"/>
        <v>6.9746729984032488E-2</v>
      </c>
      <c r="R83" s="303">
        <f t="shared" si="13"/>
        <v>7.2697317197782205E-2</v>
      </c>
      <c r="S83" s="303">
        <f t="shared" si="13"/>
        <v>6.8034646469525381E-2</v>
      </c>
      <c r="T83" s="303">
        <f t="shared" si="13"/>
        <v>6.632066225281405E-2</v>
      </c>
      <c r="U83" s="303">
        <f t="shared" si="13"/>
        <v>6.6887737282871243E-2</v>
      </c>
      <c r="V83" s="303">
        <f t="shared" si="13"/>
        <v>5.6356409294472914E-2</v>
      </c>
      <c r="W83" s="303">
        <f t="shared" si="13"/>
        <v>5.6092608027515936E-2</v>
      </c>
      <c r="DA83" s="175"/>
    </row>
    <row r="84" spans="1:105" ht="12" customHeight="1" x14ac:dyDescent="0.3">
      <c r="A84" s="62" t="s">
        <v>3082</v>
      </c>
      <c r="B84" s="304">
        <f t="shared" ref="B84:W84" si="14">IF(B$36=0,0,B$36/B$5)</f>
        <v>5.4961769025808675E-2</v>
      </c>
      <c r="C84" s="304">
        <f t="shared" si="14"/>
        <v>5.6356778606746608E-2</v>
      </c>
      <c r="D84" s="304">
        <f t="shared" si="14"/>
        <v>5.4031850175207938E-2</v>
      </c>
      <c r="E84" s="304">
        <f t="shared" si="14"/>
        <v>6.0059080781198017E-2</v>
      </c>
      <c r="F84" s="304">
        <f t="shared" si="14"/>
        <v>4.1361215646377E-2</v>
      </c>
      <c r="G84" s="304">
        <f t="shared" si="14"/>
        <v>4.4889461997961178E-2</v>
      </c>
      <c r="H84" s="304">
        <f t="shared" si="14"/>
        <v>4.540145144759658E-2</v>
      </c>
      <c r="I84" s="304">
        <f t="shared" si="14"/>
        <v>4.2032867262685125E-2</v>
      </c>
      <c r="J84" s="304">
        <f t="shared" si="14"/>
        <v>4.3335782906168366E-2</v>
      </c>
      <c r="K84" s="304">
        <f t="shared" si="14"/>
        <v>4.2513767253269726E-2</v>
      </c>
      <c r="L84" s="304">
        <f t="shared" si="14"/>
        <v>4.2665926780492032E-2</v>
      </c>
      <c r="M84" s="304">
        <f t="shared" si="14"/>
        <v>3.708645505286795E-2</v>
      </c>
      <c r="N84" s="304">
        <f t="shared" si="14"/>
        <v>4.1856942281121454E-2</v>
      </c>
      <c r="O84" s="304">
        <f t="shared" si="14"/>
        <v>3.911166238355291E-2</v>
      </c>
      <c r="P84" s="304">
        <f t="shared" si="14"/>
        <v>3.740802803290548E-2</v>
      </c>
      <c r="Q84" s="304">
        <f t="shared" si="14"/>
        <v>2.9108435856064267E-2</v>
      </c>
      <c r="R84" s="304">
        <f t="shared" si="14"/>
        <v>2.9978844740087253E-2</v>
      </c>
      <c r="S84" s="304">
        <f t="shared" si="14"/>
        <v>2.838344056556882E-2</v>
      </c>
      <c r="T84" s="304">
        <f t="shared" si="14"/>
        <v>2.7638976134936249E-2</v>
      </c>
      <c r="U84" s="304">
        <f t="shared" si="14"/>
        <v>2.7889654063882417E-2</v>
      </c>
      <c r="V84" s="304">
        <f t="shared" si="14"/>
        <v>2.3710977480917075E-2</v>
      </c>
      <c r="W84" s="304">
        <f t="shared" si="14"/>
        <v>2.3700060629752908E-2</v>
      </c>
      <c r="DA84" s="72"/>
    </row>
    <row r="85" spans="1:105" ht="12" customHeight="1" x14ac:dyDescent="0.3">
      <c r="A85" s="62" t="s">
        <v>3089</v>
      </c>
      <c r="B85" s="304">
        <f t="shared" ref="B85:W85" si="15">IF(B$42=0,0,B$42/B$5)</f>
        <v>6.4693720540198535E-2</v>
      </c>
      <c r="C85" s="304">
        <f t="shared" si="15"/>
        <v>6.5920450590731303E-2</v>
      </c>
      <c r="D85" s="304">
        <f t="shared" si="15"/>
        <v>6.2735035263069852E-2</v>
      </c>
      <c r="E85" s="304">
        <f t="shared" si="15"/>
        <v>4.9028971193874171E-2</v>
      </c>
      <c r="F85" s="304">
        <f t="shared" si="15"/>
        <v>5.6578297717268689E-2</v>
      </c>
      <c r="G85" s="304">
        <f t="shared" si="15"/>
        <v>6.1366206152505688E-2</v>
      </c>
      <c r="H85" s="304">
        <f t="shared" si="15"/>
        <v>6.2192846668415853E-2</v>
      </c>
      <c r="I85" s="304">
        <f t="shared" si="15"/>
        <v>5.6472845762409435E-2</v>
      </c>
      <c r="J85" s="304">
        <f t="shared" si="15"/>
        <v>5.9604916340528911E-2</v>
      </c>
      <c r="K85" s="304">
        <f t="shared" si="15"/>
        <v>5.7132594634121285E-2</v>
      </c>
      <c r="L85" s="304">
        <f t="shared" si="15"/>
        <v>5.8759469114022814E-2</v>
      </c>
      <c r="M85" s="304">
        <f t="shared" si="15"/>
        <v>5.1003864634130779E-2</v>
      </c>
      <c r="N85" s="304">
        <f t="shared" si="15"/>
        <v>5.7491938471903391E-2</v>
      </c>
      <c r="O85" s="304">
        <f t="shared" si="15"/>
        <v>5.3727522687312908E-2</v>
      </c>
      <c r="P85" s="304">
        <f t="shared" si="15"/>
        <v>5.1504461333569763E-2</v>
      </c>
      <c r="Q85" s="304">
        <f t="shared" si="15"/>
        <v>4.0638294127968225E-2</v>
      </c>
      <c r="R85" s="304">
        <f t="shared" si="15"/>
        <v>4.2718472457694952E-2</v>
      </c>
      <c r="S85" s="304">
        <f t="shared" si="15"/>
        <v>3.9651205903956571E-2</v>
      </c>
      <c r="T85" s="304">
        <f t="shared" si="15"/>
        <v>3.8681686117877798E-2</v>
      </c>
      <c r="U85" s="304">
        <f t="shared" si="15"/>
        <v>3.8998083218988823E-2</v>
      </c>
      <c r="V85" s="304">
        <f t="shared" si="15"/>
        <v>3.2645431813555843E-2</v>
      </c>
      <c r="W85" s="304">
        <f t="shared" si="15"/>
        <v>3.2392547397763025E-2</v>
      </c>
      <c r="DA85" s="72"/>
    </row>
    <row r="86" spans="1:105" ht="12" customHeight="1" x14ac:dyDescent="0.3">
      <c r="A86" s="62" t="s">
        <v>3101</v>
      </c>
      <c r="B86" s="304">
        <f t="shared" ref="B86:W86" si="16">IF(B$53=0,0,B$53/B$5)</f>
        <v>0</v>
      </c>
      <c r="C86" s="304">
        <f t="shared" si="16"/>
        <v>0</v>
      </c>
      <c r="D86" s="304">
        <f t="shared" si="16"/>
        <v>0</v>
      </c>
      <c r="E86" s="304">
        <f t="shared" si="16"/>
        <v>0</v>
      </c>
      <c r="F86" s="304">
        <f t="shared" si="16"/>
        <v>0</v>
      </c>
      <c r="G86" s="304">
        <f t="shared" si="16"/>
        <v>0</v>
      </c>
      <c r="H86" s="304">
        <f t="shared" si="16"/>
        <v>0</v>
      </c>
      <c r="I86" s="304">
        <f t="shared" si="16"/>
        <v>0</v>
      </c>
      <c r="J86" s="304">
        <f t="shared" si="16"/>
        <v>0</v>
      </c>
      <c r="K86" s="304">
        <f t="shared" si="16"/>
        <v>0</v>
      </c>
      <c r="L86" s="304">
        <f t="shared" si="16"/>
        <v>0</v>
      </c>
      <c r="M86" s="304">
        <f t="shared" si="16"/>
        <v>0</v>
      </c>
      <c r="N86" s="304">
        <f t="shared" si="16"/>
        <v>0</v>
      </c>
      <c r="O86" s="304">
        <f t="shared" si="16"/>
        <v>0</v>
      </c>
      <c r="P86" s="304">
        <f t="shared" si="16"/>
        <v>0</v>
      </c>
      <c r="Q86" s="304">
        <f t="shared" si="16"/>
        <v>0</v>
      </c>
      <c r="R86" s="304">
        <f t="shared" si="16"/>
        <v>0</v>
      </c>
      <c r="S86" s="304">
        <f t="shared" si="16"/>
        <v>0</v>
      </c>
      <c r="T86" s="304">
        <f t="shared" si="16"/>
        <v>0</v>
      </c>
      <c r="U86" s="304">
        <f t="shared" si="16"/>
        <v>0</v>
      </c>
      <c r="V86" s="304">
        <f t="shared" si="16"/>
        <v>0</v>
      </c>
      <c r="W86" s="304">
        <f t="shared" si="16"/>
        <v>0</v>
      </c>
      <c r="DA86" s="72"/>
    </row>
    <row r="87" spans="1:105" ht="12" customHeight="1" x14ac:dyDescent="0.3">
      <c r="A87" s="203" t="s">
        <v>3103</v>
      </c>
      <c r="B87" s="303">
        <f t="shared" ref="B87:W87" si="17">IF(B$54=0,0,B$54/B$5)</f>
        <v>2.3840147224787847E-2</v>
      </c>
      <c r="C87" s="303">
        <f t="shared" si="17"/>
        <v>2.3523529733399367E-2</v>
      </c>
      <c r="D87" s="303">
        <f t="shared" si="17"/>
        <v>2.4527363600721296E-2</v>
      </c>
      <c r="E87" s="303">
        <f t="shared" si="17"/>
        <v>2.1757492343554827E-2</v>
      </c>
      <c r="F87" s="303">
        <f t="shared" si="17"/>
        <v>1.8099076790848181E-2</v>
      </c>
      <c r="G87" s="303">
        <f t="shared" si="17"/>
        <v>1.8303902262783903E-2</v>
      </c>
      <c r="H87" s="303">
        <f t="shared" si="17"/>
        <v>1.8553352972233293E-2</v>
      </c>
      <c r="I87" s="303">
        <f t="shared" si="17"/>
        <v>1.7017861826541206E-2</v>
      </c>
      <c r="J87" s="303">
        <f t="shared" si="17"/>
        <v>1.7526725260508653E-2</v>
      </c>
      <c r="K87" s="303">
        <f t="shared" si="17"/>
        <v>1.7278338008523044E-2</v>
      </c>
      <c r="L87" s="303">
        <f t="shared" si="17"/>
        <v>1.7637113633484278E-2</v>
      </c>
      <c r="M87" s="303">
        <f t="shared" si="17"/>
        <v>1.6275716236310071E-2</v>
      </c>
      <c r="N87" s="303">
        <f t="shared" si="17"/>
        <v>1.7724901937912058E-2</v>
      </c>
      <c r="O87" s="303">
        <f t="shared" si="17"/>
        <v>1.7314169981949349E-2</v>
      </c>
      <c r="P87" s="303">
        <f t="shared" si="17"/>
        <v>1.6080673009243152E-2</v>
      </c>
      <c r="Q87" s="303">
        <f t="shared" si="17"/>
        <v>1.3047265252943138E-2</v>
      </c>
      <c r="R87" s="303">
        <f t="shared" si="17"/>
        <v>1.3468926428403846E-2</v>
      </c>
      <c r="S87" s="303">
        <f t="shared" si="17"/>
        <v>1.2708556083815029E-2</v>
      </c>
      <c r="T87" s="303">
        <f t="shared" si="17"/>
        <v>1.2462864481330369E-2</v>
      </c>
      <c r="U87" s="303">
        <f t="shared" si="17"/>
        <v>1.2575418945644021E-2</v>
      </c>
      <c r="V87" s="303">
        <f t="shared" si="17"/>
        <v>1.137905977131584E-2</v>
      </c>
      <c r="W87" s="303">
        <f t="shared" si="17"/>
        <v>1.1589892276780599E-2</v>
      </c>
      <c r="DA87" s="175"/>
    </row>
    <row r="88" spans="1:105" ht="12" customHeight="1" x14ac:dyDescent="0.3">
      <c r="A88" s="62" t="s">
        <v>3104</v>
      </c>
      <c r="B88" s="304">
        <f t="shared" ref="B88:W88" si="18">IF(B$55=0,0,B$55/B$5)</f>
        <v>1.89729080618889E-2</v>
      </c>
      <c r="C88" s="304">
        <f t="shared" si="18"/>
        <v>1.856399740055438E-2</v>
      </c>
      <c r="D88" s="304">
        <f t="shared" si="18"/>
        <v>1.9807486339549894E-2</v>
      </c>
      <c r="E88" s="304">
        <f t="shared" si="18"/>
        <v>1.8068792316429501E-2</v>
      </c>
      <c r="F88" s="304">
        <f t="shared" si="18"/>
        <v>1.3842402354439252E-2</v>
      </c>
      <c r="G88" s="304">
        <f t="shared" si="18"/>
        <v>1.3687009009930808E-2</v>
      </c>
      <c r="H88" s="304">
        <f t="shared" si="18"/>
        <v>1.3874267329468464E-2</v>
      </c>
      <c r="I88" s="304">
        <f t="shared" si="18"/>
        <v>1.2769121079526078E-2</v>
      </c>
      <c r="J88" s="304">
        <f t="shared" si="18"/>
        <v>1.3042342839904596E-2</v>
      </c>
      <c r="K88" s="304">
        <f t="shared" si="18"/>
        <v>1.2979960982758436E-2</v>
      </c>
      <c r="L88" s="304">
        <f t="shared" si="18"/>
        <v>1.3216338527727077E-2</v>
      </c>
      <c r="M88" s="304">
        <f t="shared" si="18"/>
        <v>1.2438434884525937E-2</v>
      </c>
      <c r="N88" s="304">
        <f t="shared" si="18"/>
        <v>1.3399489639085474E-2</v>
      </c>
      <c r="O88" s="304">
        <f t="shared" si="18"/>
        <v>1.3271973917700101E-2</v>
      </c>
      <c r="P88" s="304">
        <f t="shared" si="18"/>
        <v>1.2205729209852323E-2</v>
      </c>
      <c r="Q88" s="304">
        <f t="shared" si="18"/>
        <v>9.9898387354784447E-3</v>
      </c>
      <c r="R88" s="304">
        <f t="shared" si="18"/>
        <v>1.0254997466069433E-2</v>
      </c>
      <c r="S88" s="304">
        <f t="shared" si="18"/>
        <v>9.7253932571850672E-3</v>
      </c>
      <c r="T88" s="304">
        <f t="shared" si="18"/>
        <v>9.5526435821796894E-3</v>
      </c>
      <c r="U88" s="304">
        <f t="shared" si="18"/>
        <v>9.6413938758768362E-3</v>
      </c>
      <c r="V88" s="304">
        <f t="shared" si="18"/>
        <v>8.9229771270357763E-3</v>
      </c>
      <c r="W88" s="304">
        <f t="shared" si="18"/>
        <v>9.1528354192686474E-3</v>
      </c>
      <c r="DA88" s="72"/>
    </row>
    <row r="89" spans="1:105" ht="12" customHeight="1" x14ac:dyDescent="0.3">
      <c r="A89" s="62" t="s">
        <v>3106</v>
      </c>
      <c r="B89" s="304">
        <f t="shared" ref="B89:W89" si="19">IF(B$56=0,0,B$56/B$5)</f>
        <v>4.8672391628989484E-3</v>
      </c>
      <c r="C89" s="304">
        <f t="shared" si="19"/>
        <v>4.9595323328449868E-3</v>
      </c>
      <c r="D89" s="304">
        <f t="shared" si="19"/>
        <v>4.7198772611713995E-3</v>
      </c>
      <c r="E89" s="304">
        <f t="shared" si="19"/>
        <v>3.6887000271253289E-3</v>
      </c>
      <c r="F89" s="304">
        <f t="shared" si="19"/>
        <v>4.2566744364089283E-3</v>
      </c>
      <c r="G89" s="304">
        <f t="shared" si="19"/>
        <v>4.6168932528530956E-3</v>
      </c>
      <c r="H89" s="304">
        <f t="shared" si="19"/>
        <v>4.6790856427648287E-3</v>
      </c>
      <c r="I89" s="304">
        <f t="shared" si="19"/>
        <v>4.2487407470151286E-3</v>
      </c>
      <c r="J89" s="304">
        <f t="shared" si="19"/>
        <v>4.4843824206040562E-3</v>
      </c>
      <c r="K89" s="304">
        <f t="shared" si="19"/>
        <v>4.29837702576461E-3</v>
      </c>
      <c r="L89" s="304">
        <f t="shared" si="19"/>
        <v>4.4207751057572008E-3</v>
      </c>
      <c r="M89" s="304">
        <f t="shared" si="19"/>
        <v>3.8372813517841332E-3</v>
      </c>
      <c r="N89" s="304">
        <f t="shared" si="19"/>
        <v>4.3254122988265857E-3</v>
      </c>
      <c r="O89" s="304">
        <f t="shared" si="19"/>
        <v>4.0421960642492479E-3</v>
      </c>
      <c r="P89" s="304">
        <f t="shared" si="19"/>
        <v>3.8749437993908288E-3</v>
      </c>
      <c r="Q89" s="304">
        <f t="shared" si="19"/>
        <v>3.0574265174646929E-3</v>
      </c>
      <c r="R89" s="304">
        <f t="shared" si="19"/>
        <v>3.2139289623344149E-3</v>
      </c>
      <c r="S89" s="304">
        <f t="shared" si="19"/>
        <v>2.9831628266299617E-3</v>
      </c>
      <c r="T89" s="304">
        <f t="shared" si="19"/>
        <v>2.9102208991506791E-3</v>
      </c>
      <c r="U89" s="304">
        <f t="shared" si="19"/>
        <v>2.934025069767184E-3</v>
      </c>
      <c r="V89" s="304">
        <f t="shared" si="19"/>
        <v>2.4560826442800625E-3</v>
      </c>
      <c r="W89" s="304">
        <f t="shared" si="19"/>
        <v>2.4370568575119511E-3</v>
      </c>
      <c r="DA89" s="72"/>
    </row>
    <row r="90" spans="1:105" ht="12" customHeight="1" x14ac:dyDescent="0.3">
      <c r="A90" s="62" t="s">
        <v>3118</v>
      </c>
      <c r="B90" s="304">
        <f t="shared" ref="B90:W90" si="20">IF(B$67=0,0,B$67/B$5)</f>
        <v>0</v>
      </c>
      <c r="C90" s="304">
        <f t="shared" si="20"/>
        <v>0</v>
      </c>
      <c r="D90" s="304">
        <f t="shared" si="20"/>
        <v>0</v>
      </c>
      <c r="E90" s="304">
        <f t="shared" si="20"/>
        <v>0</v>
      </c>
      <c r="F90" s="304">
        <f t="shared" si="20"/>
        <v>0</v>
      </c>
      <c r="G90" s="304">
        <f t="shared" si="20"/>
        <v>0</v>
      </c>
      <c r="H90" s="304">
        <f t="shared" si="20"/>
        <v>0</v>
      </c>
      <c r="I90" s="304">
        <f t="shared" si="20"/>
        <v>0</v>
      </c>
      <c r="J90" s="304">
        <f t="shared" si="20"/>
        <v>0</v>
      </c>
      <c r="K90" s="304">
        <f t="shared" si="20"/>
        <v>0</v>
      </c>
      <c r="L90" s="304">
        <f t="shared" si="20"/>
        <v>0</v>
      </c>
      <c r="M90" s="304">
        <f t="shared" si="20"/>
        <v>0</v>
      </c>
      <c r="N90" s="304">
        <f t="shared" si="20"/>
        <v>0</v>
      </c>
      <c r="O90" s="304">
        <f t="shared" si="20"/>
        <v>0</v>
      </c>
      <c r="P90" s="304">
        <f t="shared" si="20"/>
        <v>0</v>
      </c>
      <c r="Q90" s="304">
        <f t="shared" si="20"/>
        <v>0</v>
      </c>
      <c r="R90" s="304">
        <f t="shared" si="20"/>
        <v>0</v>
      </c>
      <c r="S90" s="304">
        <f t="shared" si="20"/>
        <v>0</v>
      </c>
      <c r="T90" s="304">
        <f t="shared" si="20"/>
        <v>0</v>
      </c>
      <c r="U90" s="304">
        <f t="shared" si="20"/>
        <v>0</v>
      </c>
      <c r="V90" s="304">
        <f t="shared" si="20"/>
        <v>0</v>
      </c>
      <c r="W90" s="304">
        <f t="shared" si="20"/>
        <v>0</v>
      </c>
      <c r="DA90" s="72"/>
    </row>
    <row r="91" spans="1:105" ht="12" customHeight="1" x14ac:dyDescent="0.3">
      <c r="A91" s="203" t="s">
        <v>3124</v>
      </c>
      <c r="B91" s="303">
        <f t="shared" ref="B91:W91" si="21">IF(B$68=0,0,B$68/B$5)</f>
        <v>3.4265057179087517E-2</v>
      </c>
      <c r="C91" s="303">
        <f t="shared" si="21"/>
        <v>2.6681191684323313E-2</v>
      </c>
      <c r="D91" s="303">
        <f t="shared" si="21"/>
        <v>4.1064900532398869E-2</v>
      </c>
      <c r="E91" s="303">
        <f t="shared" si="21"/>
        <v>5.2708090767183191E-2</v>
      </c>
      <c r="F91" s="303">
        <f t="shared" si="21"/>
        <v>7.4596973272400585E-2</v>
      </c>
      <c r="G91" s="303">
        <f t="shared" si="21"/>
        <v>5.0860948351648845E-2</v>
      </c>
      <c r="H91" s="303">
        <f t="shared" si="21"/>
        <v>3.5150051060333171E-2</v>
      </c>
      <c r="I91" s="303">
        <f t="shared" si="21"/>
        <v>5.1982974469588591E-2</v>
      </c>
      <c r="J91" s="303">
        <f t="shared" si="21"/>
        <v>5.1639776756079385E-2</v>
      </c>
      <c r="K91" s="303">
        <f t="shared" si="21"/>
        <v>6.2470725731579503E-2</v>
      </c>
      <c r="L91" s="303">
        <f t="shared" si="21"/>
        <v>6.6211913729664812E-2</v>
      </c>
      <c r="M91" s="303">
        <f t="shared" si="21"/>
        <v>8.9149967614405523E-2</v>
      </c>
      <c r="N91" s="303">
        <f t="shared" si="21"/>
        <v>7.2617302667551745E-2</v>
      </c>
      <c r="O91" s="303">
        <f t="shared" si="21"/>
        <v>8.5615419446337035E-2</v>
      </c>
      <c r="P91" s="303">
        <f t="shared" si="21"/>
        <v>9.3531211629841599E-2</v>
      </c>
      <c r="Q91" s="303">
        <f t="shared" si="21"/>
        <v>0.15046467314530571</v>
      </c>
      <c r="R91" s="303">
        <f t="shared" si="21"/>
        <v>0.14571725642826791</v>
      </c>
      <c r="S91" s="303">
        <f t="shared" si="21"/>
        <v>0.15326487784137138</v>
      </c>
      <c r="T91" s="303">
        <f t="shared" si="21"/>
        <v>0.15825683689840289</v>
      </c>
      <c r="U91" s="303">
        <f t="shared" si="21"/>
        <v>0.16088172403161938</v>
      </c>
      <c r="V91" s="303">
        <f t="shared" si="21"/>
        <v>0.18722342012665713</v>
      </c>
      <c r="W91" s="303">
        <f t="shared" si="21"/>
        <v>0.18137605986326943</v>
      </c>
      <c r="DA91" s="175"/>
    </row>
    <row r="92" spans="1:105" ht="12" customHeight="1" x14ac:dyDescent="0.3">
      <c r="A92" s="41" t="s">
        <v>3122</v>
      </c>
      <c r="B92" s="237">
        <f t="shared" ref="B92:W92" si="22">IF(B$69=0,0,B$69/B$5)</f>
        <v>0</v>
      </c>
      <c r="C92" s="237">
        <f t="shared" si="22"/>
        <v>0</v>
      </c>
      <c r="D92" s="237">
        <f t="shared" si="22"/>
        <v>0</v>
      </c>
      <c r="E92" s="237">
        <f t="shared" si="22"/>
        <v>0</v>
      </c>
      <c r="F92" s="237">
        <f t="shared" si="22"/>
        <v>0</v>
      </c>
      <c r="G92" s="237">
        <f t="shared" si="22"/>
        <v>0</v>
      </c>
      <c r="H92" s="237">
        <f t="shared" si="22"/>
        <v>0</v>
      </c>
      <c r="I92" s="237">
        <f t="shared" si="22"/>
        <v>0</v>
      </c>
      <c r="J92" s="237">
        <f t="shared" si="22"/>
        <v>0</v>
      </c>
      <c r="K92" s="237">
        <f t="shared" si="22"/>
        <v>0</v>
      </c>
      <c r="L92" s="237">
        <f t="shared" si="22"/>
        <v>0</v>
      </c>
      <c r="M92" s="237">
        <f t="shared" si="22"/>
        <v>0</v>
      </c>
      <c r="N92" s="237">
        <f t="shared" si="22"/>
        <v>0</v>
      </c>
      <c r="O92" s="237">
        <f t="shared" si="22"/>
        <v>0</v>
      </c>
      <c r="P92" s="237">
        <f t="shared" si="22"/>
        <v>0</v>
      </c>
      <c r="Q92" s="237">
        <f t="shared" si="22"/>
        <v>0</v>
      </c>
      <c r="R92" s="237">
        <f t="shared" si="22"/>
        <v>0</v>
      </c>
      <c r="S92" s="237">
        <f t="shared" si="22"/>
        <v>0</v>
      </c>
      <c r="T92" s="237">
        <f t="shared" si="22"/>
        <v>0</v>
      </c>
      <c r="U92" s="237">
        <f t="shared" si="22"/>
        <v>0</v>
      </c>
      <c r="V92" s="237">
        <f t="shared" si="22"/>
        <v>0</v>
      </c>
      <c r="W92" s="237">
        <f t="shared" si="22"/>
        <v>0</v>
      </c>
      <c r="DA92" s="97"/>
    </row>
    <row r="93" spans="1:105" ht="12" customHeight="1" x14ac:dyDescent="0.3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3">
      <c r="A94" s="32" t="s">
        <v>432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3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3">
      <c r="A96" s="35" t="s">
        <v>29</v>
      </c>
      <c r="B96" s="322">
        <f>IF(B$5=0,0,B$5/OIS_fec!B$5)</f>
        <v>2.0896519420524728</v>
      </c>
      <c r="C96" s="322">
        <f>IF(C$5=0,0,C$5/OIS_fec!C$5)</f>
        <v>2.2427944456474309</v>
      </c>
      <c r="D96" s="322">
        <f>IF(D$5=0,0,D$5/OIS_fec!D$5)</f>
        <v>2.002995262969034</v>
      </c>
      <c r="E96" s="322">
        <f>IF(E$5=0,0,E$5/OIS_fec!E$5)</f>
        <v>1.6698824725097394</v>
      </c>
      <c r="F96" s="322">
        <f>IF(F$5=0,0,F$5/OIS_fec!F$5)</f>
        <v>1.7942293747099802</v>
      </c>
      <c r="G96" s="322">
        <f>IF(G$5=0,0,G$5/OIS_fec!G$5)</f>
        <v>1.931370636398136</v>
      </c>
      <c r="H96" s="322">
        <f>IF(H$5=0,0,H$5/OIS_fec!H$5)</f>
        <v>1.9064691069969808</v>
      </c>
      <c r="I96" s="322">
        <f>IF(I$5=0,0,I$5/OIS_fec!I$5)</f>
        <v>1.6135304739289233</v>
      </c>
      <c r="J96" s="322">
        <f>IF(J$5=0,0,J$5/OIS_fec!J$5)</f>
        <v>1.4660277441977911</v>
      </c>
      <c r="K96" s="322">
        <f>IF(K$5=0,0,K$5/OIS_fec!K$5)</f>
        <v>1.6487151366283197</v>
      </c>
      <c r="L96" s="322">
        <f>IF(L$5=0,0,L$5/OIS_fec!L$5)</f>
        <v>1.6162605438284177</v>
      </c>
      <c r="M96" s="322">
        <f>IF(M$5=0,0,M$5/OIS_fec!M$5)</f>
        <v>1.4378827022887803</v>
      </c>
      <c r="N96" s="322">
        <f>IF(N$5=0,0,N$5/OIS_fec!N$5)</f>
        <v>1.6445123249215894</v>
      </c>
      <c r="O96" s="322">
        <f>IF(O$5=0,0,O$5/OIS_fec!O$5)</f>
        <v>1.5584525051199249</v>
      </c>
      <c r="P96" s="322">
        <f>IF(P$5=0,0,P$5/OIS_fec!P$5)</f>
        <v>1.4587273415161299</v>
      </c>
      <c r="Q96" s="322">
        <f>IF(Q$5=0,0,Q$5/OIS_fec!Q$5)</f>
        <v>1.3307173052103201</v>
      </c>
      <c r="R96" s="322">
        <f>IF(R$5=0,0,R$5/OIS_fec!R$5)</f>
        <v>1.3497664900649704</v>
      </c>
      <c r="S96" s="322">
        <f>IF(S$5=0,0,S$5/OIS_fec!S$5)</f>
        <v>1.4223205381954243</v>
      </c>
      <c r="T96" s="322">
        <f>IF(T$5=0,0,T$5/OIS_fec!T$5)</f>
        <v>1.3967979588471313</v>
      </c>
      <c r="U96" s="322">
        <f>IF(U$5=0,0,U$5/OIS_fec!U$5)</f>
        <v>1.3737831593451786</v>
      </c>
      <c r="V96" s="322">
        <f>IF(V$5=0,0,V$5/OIS_fec!V$5)</f>
        <v>1.2707766140561938</v>
      </c>
      <c r="W96" s="322">
        <f>IF(W$5=0,0,W$5/OIS_fec!W$5)</f>
        <v>1.2632993694322545</v>
      </c>
      <c r="DA96" s="95"/>
    </row>
    <row r="97" spans="1:105" ht="12" customHeight="1" x14ac:dyDescent="0.3">
      <c r="A97" s="55" t="s">
        <v>92</v>
      </c>
      <c r="B97" s="332">
        <f>IF(B$6=0,0,B$6/OIS_fec!B$6)</f>
        <v>0</v>
      </c>
      <c r="C97" s="332">
        <f>IF(C$6=0,0,C$6/OIS_fec!C$6)</f>
        <v>0</v>
      </c>
      <c r="D97" s="332">
        <f>IF(D$6=0,0,D$6/OIS_fec!D$6)</f>
        <v>0</v>
      </c>
      <c r="E97" s="332">
        <f>IF(E$6=0,0,E$6/OIS_fec!E$6)</f>
        <v>0</v>
      </c>
      <c r="F97" s="332">
        <f>IF(F$6=0,0,F$6/OIS_fec!F$6)</f>
        <v>0</v>
      </c>
      <c r="G97" s="332">
        <f>IF(G$6=0,0,G$6/OIS_fec!G$6)</f>
        <v>0</v>
      </c>
      <c r="H97" s="332">
        <f>IF(H$6=0,0,H$6/OIS_fec!H$6)</f>
        <v>0</v>
      </c>
      <c r="I97" s="332">
        <f>IF(I$6=0,0,I$6/OIS_fec!I$6)</f>
        <v>0</v>
      </c>
      <c r="J97" s="332">
        <f>IF(J$6=0,0,J$6/OIS_fec!J$6)</f>
        <v>0</v>
      </c>
      <c r="K97" s="332">
        <f>IF(K$6=0,0,K$6/OIS_fec!K$6)</f>
        <v>0</v>
      </c>
      <c r="L97" s="332">
        <f>IF(L$6=0,0,L$6/OIS_fec!L$6)</f>
        <v>0</v>
      </c>
      <c r="M97" s="332">
        <f>IF(M$6=0,0,M$6/OIS_fec!M$6)</f>
        <v>0</v>
      </c>
      <c r="N97" s="332">
        <f>IF(N$6=0,0,N$6/OIS_fec!N$6)</f>
        <v>0</v>
      </c>
      <c r="O97" s="332">
        <f>IF(O$6=0,0,O$6/OIS_fec!O$6)</f>
        <v>0</v>
      </c>
      <c r="P97" s="332">
        <f>IF(P$6=0,0,P$6/OIS_fec!P$6)</f>
        <v>0</v>
      </c>
      <c r="Q97" s="332">
        <f>IF(Q$6=0,0,Q$6/OIS_fec!Q$6)</f>
        <v>0</v>
      </c>
      <c r="R97" s="332">
        <f>IF(R$6=0,0,R$6/OIS_fec!R$6)</f>
        <v>0</v>
      </c>
      <c r="S97" s="332">
        <f>IF(S$6=0,0,S$6/OIS_fec!S$6)</f>
        <v>0</v>
      </c>
      <c r="T97" s="332">
        <f>IF(T$6=0,0,T$6/OIS_fec!T$6)</f>
        <v>0</v>
      </c>
      <c r="U97" s="332">
        <f>IF(U$6=0,0,U$6/OIS_fec!U$6)</f>
        <v>0</v>
      </c>
      <c r="V97" s="332">
        <f>IF(V$6=0,0,V$6/OIS_fec!V$6)</f>
        <v>0</v>
      </c>
      <c r="W97" s="332">
        <f>IF(W$6=0,0,W$6/OIS_fec!W$6)</f>
        <v>0</v>
      </c>
      <c r="DA97" s="67"/>
    </row>
    <row r="98" spans="1:105" ht="12" customHeight="1" x14ac:dyDescent="0.3">
      <c r="A98" s="202" t="s">
        <v>93</v>
      </c>
      <c r="B98" s="333">
        <f>IF(B$7=0,0,B$7/OIS_fec!B$7)</f>
        <v>0</v>
      </c>
      <c r="C98" s="333">
        <f>IF(C$7=0,0,C$7/OIS_fec!C$7)</f>
        <v>0</v>
      </c>
      <c r="D98" s="333">
        <f>IF(D$7=0,0,D$7/OIS_fec!D$7)</f>
        <v>0</v>
      </c>
      <c r="E98" s="333">
        <f>IF(E$7=0,0,E$7/OIS_fec!E$7)</f>
        <v>0</v>
      </c>
      <c r="F98" s="333">
        <f>IF(F$7=0,0,F$7/OIS_fec!F$7)</f>
        <v>0</v>
      </c>
      <c r="G98" s="333">
        <f>IF(G$7=0,0,G$7/OIS_fec!G$7)</f>
        <v>0</v>
      </c>
      <c r="H98" s="333">
        <f>IF(H$7=0,0,H$7/OIS_fec!H$7)</f>
        <v>0</v>
      </c>
      <c r="I98" s="333">
        <f>IF(I$7=0,0,I$7/OIS_fec!I$7)</f>
        <v>0</v>
      </c>
      <c r="J98" s="333">
        <f>IF(J$7=0,0,J$7/OIS_fec!J$7)</f>
        <v>0</v>
      </c>
      <c r="K98" s="333">
        <f>IF(K$7=0,0,K$7/OIS_fec!K$7)</f>
        <v>0</v>
      </c>
      <c r="L98" s="333">
        <f>IF(L$7=0,0,L$7/OIS_fec!L$7)</f>
        <v>0</v>
      </c>
      <c r="M98" s="333">
        <f>IF(M$7=0,0,M$7/OIS_fec!M$7)</f>
        <v>0</v>
      </c>
      <c r="N98" s="333">
        <f>IF(N$7=0,0,N$7/OIS_fec!N$7)</f>
        <v>0</v>
      </c>
      <c r="O98" s="333">
        <f>IF(O$7=0,0,O$7/OIS_fec!O$7)</f>
        <v>0</v>
      </c>
      <c r="P98" s="333">
        <f>IF(P$7=0,0,P$7/OIS_fec!P$7)</f>
        <v>0</v>
      </c>
      <c r="Q98" s="333">
        <f>IF(Q$7=0,0,Q$7/OIS_fec!Q$7)</f>
        <v>0</v>
      </c>
      <c r="R98" s="333">
        <f>IF(R$7=0,0,R$7/OIS_fec!R$7)</f>
        <v>0</v>
      </c>
      <c r="S98" s="333">
        <f>IF(S$7=0,0,S$7/OIS_fec!S$7)</f>
        <v>0</v>
      </c>
      <c r="T98" s="333">
        <f>IF(T$7=0,0,T$7/OIS_fec!T$7)</f>
        <v>0</v>
      </c>
      <c r="U98" s="333">
        <f>IF(U$7=0,0,U$7/OIS_fec!U$7)</f>
        <v>0</v>
      </c>
      <c r="V98" s="333">
        <f>IF(V$7=0,0,V$7/OIS_fec!V$7)</f>
        <v>0</v>
      </c>
      <c r="W98" s="333">
        <f>IF(W$7=0,0,W$7/OIS_fec!W$7)</f>
        <v>0</v>
      </c>
      <c r="DA98" s="174"/>
    </row>
    <row r="99" spans="1:105" ht="12" customHeight="1" x14ac:dyDescent="0.3">
      <c r="A99" s="202" t="s">
        <v>94</v>
      </c>
      <c r="B99" s="333">
        <f>IF(B$8=0,0,B$8/OIS_fec!B$8)</f>
        <v>0</v>
      </c>
      <c r="C99" s="333">
        <f>IF(C$8=0,0,C$8/OIS_fec!C$8)</f>
        <v>0</v>
      </c>
      <c r="D99" s="333">
        <f>IF(D$8=0,0,D$8/OIS_fec!D$8)</f>
        <v>0</v>
      </c>
      <c r="E99" s="333">
        <f>IF(E$8=0,0,E$8/OIS_fec!E$8)</f>
        <v>0</v>
      </c>
      <c r="F99" s="333">
        <f>IF(F$8=0,0,F$8/OIS_fec!F$8)</f>
        <v>0</v>
      </c>
      <c r="G99" s="333">
        <f>IF(G$8=0,0,G$8/OIS_fec!G$8)</f>
        <v>0</v>
      </c>
      <c r="H99" s="333">
        <f>IF(H$8=0,0,H$8/OIS_fec!H$8)</f>
        <v>0</v>
      </c>
      <c r="I99" s="333">
        <f>IF(I$8=0,0,I$8/OIS_fec!I$8)</f>
        <v>0</v>
      </c>
      <c r="J99" s="333">
        <f>IF(J$8=0,0,J$8/OIS_fec!J$8)</f>
        <v>0</v>
      </c>
      <c r="K99" s="333">
        <f>IF(K$8=0,0,K$8/OIS_fec!K$8)</f>
        <v>0</v>
      </c>
      <c r="L99" s="333">
        <f>IF(L$8=0,0,L$8/OIS_fec!L$8)</f>
        <v>0</v>
      </c>
      <c r="M99" s="333">
        <f>IF(M$8=0,0,M$8/OIS_fec!M$8)</f>
        <v>0</v>
      </c>
      <c r="N99" s="333">
        <f>IF(N$8=0,0,N$8/OIS_fec!N$8)</f>
        <v>0</v>
      </c>
      <c r="O99" s="333">
        <f>IF(O$8=0,0,O$8/OIS_fec!O$8)</f>
        <v>0</v>
      </c>
      <c r="P99" s="333">
        <f>IF(P$8=0,0,P$8/OIS_fec!P$8)</f>
        <v>0</v>
      </c>
      <c r="Q99" s="333">
        <f>IF(Q$8=0,0,Q$8/OIS_fec!Q$8)</f>
        <v>0</v>
      </c>
      <c r="R99" s="333">
        <f>IF(R$8=0,0,R$8/OIS_fec!R$8)</f>
        <v>0</v>
      </c>
      <c r="S99" s="333">
        <f>IF(S$8=0,0,S$8/OIS_fec!S$8)</f>
        <v>0</v>
      </c>
      <c r="T99" s="333">
        <f>IF(T$8=0,0,T$8/OIS_fec!T$8)</f>
        <v>0</v>
      </c>
      <c r="U99" s="333">
        <f>IF(U$8=0,0,U$8/OIS_fec!U$8)</f>
        <v>0</v>
      </c>
      <c r="V99" s="333">
        <f>IF(V$8=0,0,V$8/OIS_fec!V$8)</f>
        <v>0</v>
      </c>
      <c r="W99" s="333">
        <f>IF(W$8=0,0,W$8/OIS_fec!W$8)</f>
        <v>0</v>
      </c>
      <c r="DA99" s="174"/>
    </row>
    <row r="100" spans="1:105" ht="12" customHeight="1" x14ac:dyDescent="0.3">
      <c r="A100" s="202" t="s">
        <v>95</v>
      </c>
      <c r="B100" s="333">
        <f>IF(B$9=0,0,B$9/OIS_fec!B$9)</f>
        <v>0</v>
      </c>
      <c r="C100" s="333">
        <f>IF(C$9=0,0,C$9/OIS_fec!C$9)</f>
        <v>0</v>
      </c>
      <c r="D100" s="333">
        <f>IF(D$9=0,0,D$9/OIS_fec!D$9)</f>
        <v>0</v>
      </c>
      <c r="E100" s="333">
        <f>IF(E$9=0,0,E$9/OIS_fec!E$9)</f>
        <v>0</v>
      </c>
      <c r="F100" s="333">
        <f>IF(F$9=0,0,F$9/OIS_fec!F$9)</f>
        <v>0</v>
      </c>
      <c r="G100" s="333">
        <f>IF(G$9=0,0,G$9/OIS_fec!G$9)</f>
        <v>0</v>
      </c>
      <c r="H100" s="333">
        <f>IF(H$9=0,0,H$9/OIS_fec!H$9)</f>
        <v>0</v>
      </c>
      <c r="I100" s="333">
        <f>IF(I$9=0,0,I$9/OIS_fec!I$9)</f>
        <v>0</v>
      </c>
      <c r="J100" s="333">
        <f>IF(J$9=0,0,J$9/OIS_fec!J$9)</f>
        <v>0</v>
      </c>
      <c r="K100" s="333">
        <f>IF(K$9=0,0,K$9/OIS_fec!K$9)</f>
        <v>0</v>
      </c>
      <c r="L100" s="333">
        <f>IF(L$9=0,0,L$9/OIS_fec!L$9)</f>
        <v>0</v>
      </c>
      <c r="M100" s="333">
        <f>IF(M$9=0,0,M$9/OIS_fec!M$9)</f>
        <v>0</v>
      </c>
      <c r="N100" s="333">
        <f>IF(N$9=0,0,N$9/OIS_fec!N$9)</f>
        <v>0</v>
      </c>
      <c r="O100" s="333">
        <f>IF(O$9=0,0,O$9/OIS_fec!O$9)</f>
        <v>0</v>
      </c>
      <c r="P100" s="333">
        <f>IF(P$9=0,0,P$9/OIS_fec!P$9)</f>
        <v>0</v>
      </c>
      <c r="Q100" s="333">
        <f>IF(Q$9=0,0,Q$9/OIS_fec!Q$9)</f>
        <v>0</v>
      </c>
      <c r="R100" s="333">
        <f>IF(R$9=0,0,R$9/OIS_fec!R$9)</f>
        <v>0</v>
      </c>
      <c r="S100" s="333">
        <f>IF(S$9=0,0,S$9/OIS_fec!S$9)</f>
        <v>0</v>
      </c>
      <c r="T100" s="333">
        <f>IF(T$9=0,0,T$9/OIS_fec!T$9)</f>
        <v>0</v>
      </c>
      <c r="U100" s="333">
        <f>IF(U$9=0,0,U$9/OIS_fec!U$9)</f>
        <v>0</v>
      </c>
      <c r="V100" s="333">
        <f>IF(V$9=0,0,V$9/OIS_fec!V$9)</f>
        <v>0</v>
      </c>
      <c r="W100" s="333">
        <f>IF(W$9=0,0,W$9/OIS_fec!W$9)</f>
        <v>0</v>
      </c>
      <c r="DA100" s="174"/>
    </row>
    <row r="101" spans="1:105" ht="12" customHeight="1" x14ac:dyDescent="0.3">
      <c r="A101" s="56" t="s">
        <v>96</v>
      </c>
      <c r="B101" s="334">
        <f>IF(B$10=0,0,B$10/OIS_fec!B$10)</f>
        <v>2.3182345928594716</v>
      </c>
      <c r="C101" s="334">
        <f>IF(C$10=0,0,C$10/OIS_fec!C$10)</f>
        <v>2.4638822908481561</v>
      </c>
      <c r="D101" s="334">
        <f>IF(D$10=0,0,D$10/OIS_fec!D$10)</f>
        <v>2.2940429199450589</v>
      </c>
      <c r="E101" s="334">
        <f>IF(E$10=0,0,E$10/OIS_fec!E$10)</f>
        <v>2.1774997052648128</v>
      </c>
      <c r="F101" s="334">
        <f>IF(F$10=0,0,F$10/OIS_fec!F$10)</f>
        <v>1.4578196316246321</v>
      </c>
      <c r="G101" s="334">
        <f>IF(G$10=0,0,G$10/OIS_fec!G$10)</f>
        <v>1.5269055393141877</v>
      </c>
      <c r="H101" s="334">
        <f>IF(H$10=0,0,H$10/OIS_fec!H$10)</f>
        <v>1.346453831663595</v>
      </c>
      <c r="I101" s="334">
        <f>IF(I$10=0,0,I$10/OIS_fec!I$10)</f>
        <v>0.94781578369517083</v>
      </c>
      <c r="J101" s="334">
        <f>IF(J$10=0,0,J$10/OIS_fec!J$10)</f>
        <v>0.51865729542151517</v>
      </c>
      <c r="K101" s="334">
        <f>IF(K$10=0,0,K$10/OIS_fec!K$10)</f>
        <v>0.88833183806695082</v>
      </c>
      <c r="L101" s="334">
        <f>IF(L$10=0,0,L$10/OIS_fec!L$10)</f>
        <v>0.93022811039533249</v>
      </c>
      <c r="M101" s="334">
        <f>IF(M$10=0,0,M$10/OIS_fec!M$10)</f>
        <v>0.7415716289309574</v>
      </c>
      <c r="N101" s="334">
        <f>IF(N$10=0,0,N$10/OIS_fec!N$10)</f>
        <v>1.1772644370838214</v>
      </c>
      <c r="O101" s="334">
        <f>IF(O$10=0,0,O$10/OIS_fec!O$10)</f>
        <v>1.1093821141639573</v>
      </c>
      <c r="P101" s="334">
        <f>IF(P$10=0,0,P$10/OIS_fec!P$10)</f>
        <v>0.81827687191799314</v>
      </c>
      <c r="Q101" s="334">
        <f>IF(Q$10=0,0,Q$10/OIS_fec!Q$10)</f>
        <v>0.44917999788635204</v>
      </c>
      <c r="R101" s="334">
        <f>IF(R$10=0,0,R$10/OIS_fec!R$10)</f>
        <v>0.49837859224287728</v>
      </c>
      <c r="S101" s="334">
        <f>IF(S$10=0,0,S$10/OIS_fec!S$10)</f>
        <v>0.5996501882058719</v>
      </c>
      <c r="T101" s="334">
        <f>IF(T$10=0,0,T$10/OIS_fec!T$10)</f>
        <v>0.54942479098338648</v>
      </c>
      <c r="U101" s="334">
        <f>IF(U$10=0,0,U$10/OIS_fec!U$10)</f>
        <v>0.51342594851060264</v>
      </c>
      <c r="V101" s="334">
        <f>IF(V$10=0,0,V$10/OIS_fec!V$10)</f>
        <v>0.33797992192211157</v>
      </c>
      <c r="W101" s="334">
        <f>IF(W$10=0,0,W$10/OIS_fec!W$10)</f>
        <v>0.35336741513489905</v>
      </c>
      <c r="DA101" s="68"/>
    </row>
    <row r="102" spans="1:105" ht="12" customHeight="1" x14ac:dyDescent="0.3">
      <c r="A102" s="203" t="s">
        <v>3059</v>
      </c>
      <c r="B102" s="350">
        <f>IF(B$16=0,0,B$16/OIS_fec!B$16)</f>
        <v>2.0078820601056542</v>
      </c>
      <c r="C102" s="350">
        <f>IF(C$16=0,0,C$16/OIS_fec!C$16)</f>
        <v>2.1584424562353113</v>
      </c>
      <c r="D102" s="350">
        <f>IF(D$16=0,0,D$16/OIS_fec!D$16)</f>
        <v>1.9010275179503902</v>
      </c>
      <c r="E102" s="350">
        <f>IF(E$16=0,0,E$16/OIS_fec!E$16)</f>
        <v>1.316579697273504</v>
      </c>
      <c r="F102" s="350">
        <f>IF(F$16=0,0,F$16/OIS_fec!F$16)</f>
        <v>2.6751041647856222</v>
      </c>
      <c r="G102" s="350">
        <f>IF(G$16=0,0,G$16/OIS_fec!G$16)</f>
        <v>2.8745837965961578</v>
      </c>
      <c r="H102" s="350">
        <f>IF(H$16=0,0,H$16/OIS_fec!H$16)</f>
        <v>2.8947462988139305</v>
      </c>
      <c r="I102" s="350">
        <f>IF(I$16=0,0,I$16/OIS_fec!I$16)</f>
        <v>2.8328889371402601</v>
      </c>
      <c r="J102" s="350">
        <f>IF(J$16=0,0,J$16/OIS_fec!J$16)</f>
        <v>2.8686204703103666</v>
      </c>
      <c r="K102" s="350">
        <f>IF(K$16=0,0,K$16/OIS_fec!K$16)</f>
        <v>2.796317869348258</v>
      </c>
      <c r="L102" s="350">
        <f>IF(L$16=0,0,L$16/OIS_fec!L$16)</f>
        <v>2.854340467029755</v>
      </c>
      <c r="M102" s="350">
        <f>IF(M$16=0,0,M$16/OIS_fec!M$16)</f>
        <v>2.6808114466301403</v>
      </c>
      <c r="N102" s="350">
        <f>IF(N$16=0,0,N$16/OIS_fec!N$16)</f>
        <v>2.7731271657073822</v>
      </c>
      <c r="O102" s="350">
        <f>IF(O$16=0,0,O$16/OIS_fec!O$16)</f>
        <v>2.6454898488734822</v>
      </c>
      <c r="P102" s="350">
        <f>IF(P$16=0,0,P$16/OIS_fec!P$16)</f>
        <v>2.7200413443202627</v>
      </c>
      <c r="Q102" s="350">
        <f>IF(Q$16=0,0,Q$16/OIS_fec!Q$16)</f>
        <v>2.6467001862037125</v>
      </c>
      <c r="R102" s="350">
        <f>IF(R$16=0,0,R$16/OIS_fec!R$16)</f>
        <v>2.6767240841225433</v>
      </c>
      <c r="S102" s="350">
        <f>IF(S$16=0,0,S$16/OIS_fec!S$16)</f>
        <v>2.634097453943506</v>
      </c>
      <c r="T102" s="350">
        <f>IF(T$16=0,0,T$16/OIS_fec!T$16)</f>
        <v>2.6182848352904271</v>
      </c>
      <c r="U102" s="350">
        <f>IF(U$16=0,0,U$16/OIS_fec!U$16)</f>
        <v>2.62021866282275</v>
      </c>
      <c r="V102" s="350">
        <f>IF(V$16=0,0,V$16/OIS_fec!V$16)</f>
        <v>2.4173651140007584</v>
      </c>
      <c r="W102" s="350">
        <f>IF(W$16=0,0,W$16/OIS_fec!W$16)</f>
        <v>2.3610229891007086</v>
      </c>
      <c r="DA102" s="175"/>
    </row>
    <row r="103" spans="1:105" ht="12" customHeight="1" x14ac:dyDescent="0.3">
      <c r="A103" s="203" t="s">
        <v>3071</v>
      </c>
      <c r="B103" s="350">
        <f>IF(B$27=0,0,B$27/OIS_fec!B$27)</f>
        <v>2.6306645003981544</v>
      </c>
      <c r="C103" s="350">
        <f>IF(C$27=0,0,C$27/OIS_fec!C$27)</f>
        <v>2.7315083540254963</v>
      </c>
      <c r="D103" s="350">
        <f>IF(D$27=0,0,D$27/OIS_fec!D$27)</f>
        <v>2.51590335623249</v>
      </c>
      <c r="E103" s="350">
        <f>IF(E$27=0,0,E$27/OIS_fec!E$27)</f>
        <v>2.8664525776886842</v>
      </c>
      <c r="F103" s="350">
        <f>IF(F$27=0,0,F$27/OIS_fec!F$27)</f>
        <v>2.6045394707482985</v>
      </c>
      <c r="G103" s="350">
        <f>IF(G$27=0,0,G$27/OIS_fec!G$27)</f>
        <v>2.7477836199405101</v>
      </c>
      <c r="H103" s="350">
        <f>IF(H$27=0,0,H$27/OIS_fec!H$27)</f>
        <v>2.7685278137877902</v>
      </c>
      <c r="I103" s="350">
        <f>IF(I$27=0,0,I$27/OIS_fec!I$27)</f>
        <v>2.6999909799281347</v>
      </c>
      <c r="J103" s="350">
        <f>IF(J$27=0,0,J$27/OIS_fec!J$27)</f>
        <v>2.6368818190884307</v>
      </c>
      <c r="K103" s="350">
        <f>IF(K$27=0,0,K$27/OIS_fec!K$27)</f>
        <v>2.6711362869455262</v>
      </c>
      <c r="L103" s="350">
        <f>IF(L$27=0,0,L$27/OIS_fec!L$27)</f>
        <v>2.6416864594092715</v>
      </c>
      <c r="M103" s="350">
        <f>IF(M$27=0,0,M$27/OIS_fec!M$27)</f>
        <v>2.4594978808485122</v>
      </c>
      <c r="N103" s="350">
        <f>IF(N$27=0,0,N$27/OIS_fec!N$27)</f>
        <v>2.5492174950132016</v>
      </c>
      <c r="O103" s="350">
        <f>IF(O$27=0,0,O$27/OIS_fec!O$27)</f>
        <v>2.4577531726765156</v>
      </c>
      <c r="P103" s="350">
        <f>IF(P$27=0,0,P$27/OIS_fec!P$27)</f>
        <v>2.4757223594303448</v>
      </c>
      <c r="Q103" s="350">
        <f>IF(Q$27=0,0,Q$27/OIS_fec!Q$27)</f>
        <v>2.4083036989654647</v>
      </c>
      <c r="R103" s="350">
        <f>IF(R$27=0,0,R$27/OIS_fec!R$27)</f>
        <v>2.3960632251009089</v>
      </c>
      <c r="S103" s="350">
        <f>IF(S$27=0,0,S$27/OIS_fec!S$27)</f>
        <v>2.3976960583740619</v>
      </c>
      <c r="T103" s="350">
        <f>IF(T$27=0,0,T$27/OIS_fec!T$27)</f>
        <v>2.3886253495540384</v>
      </c>
      <c r="U103" s="350">
        <f>IF(U$27=0,0,U$27/OIS_fec!U$27)</f>
        <v>2.3893730745264148</v>
      </c>
      <c r="V103" s="350">
        <f>IF(V$27=0,0,V$27/OIS_fec!V$27)</f>
        <v>2.308651032701901</v>
      </c>
      <c r="W103" s="350">
        <f>IF(W$27=0,0,W$27/OIS_fec!W$27)</f>
        <v>2.2809310723057101</v>
      </c>
      <c r="DA103" s="175"/>
    </row>
    <row r="104" spans="1:105" ht="12" customHeight="1" x14ac:dyDescent="0.3">
      <c r="A104" s="203" t="s">
        <v>3081</v>
      </c>
      <c r="B104" s="350">
        <f>IF(B$35=0,0,B$35/OIS_fec!B$35)</f>
        <v>2.2209257159815765</v>
      </c>
      <c r="C104" s="350">
        <f>IF(C$35=0,0,C$35/OIS_fec!C$35)</f>
        <v>2.3674189196944342</v>
      </c>
      <c r="D104" s="350">
        <f>IF(D$35=0,0,D$35/OIS_fec!D$35)</f>
        <v>2.0998488568441598</v>
      </c>
      <c r="E104" s="350">
        <f>IF(E$35=0,0,E$35/OIS_fec!E$35)</f>
        <v>1.8096537695382686</v>
      </c>
      <c r="F104" s="350">
        <f>IF(F$35=0,0,F$35/OIS_fec!F$35)</f>
        <v>2.6198752353038519</v>
      </c>
      <c r="G104" s="350">
        <f>IF(G$35=0,0,G$35/OIS_fec!G$35)</f>
        <v>2.8477503173441381</v>
      </c>
      <c r="H104" s="350">
        <f>IF(H$35=0,0,H$35/OIS_fec!H$35)</f>
        <v>2.8573230082001424</v>
      </c>
      <c r="I104" s="350">
        <f>IF(I$35=0,0,I$35/OIS_fec!I$35)</f>
        <v>2.7920156591470557</v>
      </c>
      <c r="J104" s="350">
        <f>IF(J$35=0,0,J$35/OIS_fec!J$35)</f>
        <v>2.8069843596989936</v>
      </c>
      <c r="K104" s="350">
        <f>IF(K$35=0,0,K$35/OIS_fec!K$35)</f>
        <v>2.7644641928513418</v>
      </c>
      <c r="L104" s="350">
        <f>IF(L$35=0,0,L$35/OIS_fec!L$35)</f>
        <v>2.8042687126187733</v>
      </c>
      <c r="M104" s="350">
        <f>IF(M$35=0,0,M$35/OIS_fec!M$35)</f>
        <v>2.5828759329276707</v>
      </c>
      <c r="N104" s="350">
        <f>IF(N$35=0,0,N$35/OIS_fec!N$35)</f>
        <v>2.7204634939935732</v>
      </c>
      <c r="O104" s="350">
        <f>IF(O$35=0,0,O$35/OIS_fec!O$35)</f>
        <v>2.576040622598696</v>
      </c>
      <c r="P104" s="350">
        <f>IF(P$35=0,0,P$35/OIS_fec!P$35)</f>
        <v>2.6410803586563354</v>
      </c>
      <c r="Q104" s="350">
        <f>IF(Q$35=0,0,Q$35/OIS_fec!Q$35)</f>
        <v>2.4970943927541107</v>
      </c>
      <c r="R104" s="350">
        <f>IF(R$35=0,0,R$35/OIS_fec!R$35)</f>
        <v>2.5350272725770693</v>
      </c>
      <c r="S104" s="350">
        <f>IF(S$35=0,0,S$35/OIS_fec!S$35)</f>
        <v>2.5204063662351208</v>
      </c>
      <c r="T104" s="350">
        <f>IF(T$35=0,0,T$35/OIS_fec!T$35)</f>
        <v>2.5011214458410413</v>
      </c>
      <c r="U104" s="350">
        <f>IF(U$35=0,0,U$35/OIS_fec!U$35)</f>
        <v>2.4967549650166156</v>
      </c>
      <c r="V104" s="350">
        <f>IF(V$35=0,0,V$35/OIS_fec!V$35)</f>
        <v>2.2414139268956754</v>
      </c>
      <c r="W104" s="350">
        <f>IF(W$35=0,0,W$35/OIS_fec!W$35)</f>
        <v>2.1857629999082144</v>
      </c>
      <c r="DA104" s="175"/>
    </row>
    <row r="105" spans="1:105" ht="12" customHeight="1" x14ac:dyDescent="0.3">
      <c r="A105" s="203" t="s">
        <v>3103</v>
      </c>
      <c r="B105" s="350">
        <f>IF(B$54=0,0,B$54/OIS_fec!B$54)</f>
        <v>1.9804043508550113</v>
      </c>
      <c r="C105" s="350">
        <f>IF(C$54=0,0,C$54/OIS_fec!C$54)</f>
        <v>2.071063594497597</v>
      </c>
      <c r="D105" s="350">
        <f>IF(D$54=0,0,D$54/OIS_fec!D$54)</f>
        <v>1.9637157507673613</v>
      </c>
      <c r="E105" s="350">
        <f>IF(E$54=0,0,E$54/OIS_fec!E$54)</f>
        <v>1.5494764804631271</v>
      </c>
      <c r="F105" s="350">
        <f>IF(F$54=0,0,F$54/OIS_fec!F$54)</f>
        <v>1.4592499277905049</v>
      </c>
      <c r="G105" s="350">
        <f>IF(G$54=0,0,G$54/OIS_fec!G$54)</f>
        <v>1.5539444126461461</v>
      </c>
      <c r="H105" s="350">
        <f>IF(H$54=0,0,H$54/OIS_fec!H$54)</f>
        <v>1.5774275435220817</v>
      </c>
      <c r="I105" s="350">
        <f>IF(I$54=0,0,I$54/OIS_fec!I$54)</f>
        <v>1.253623439135215</v>
      </c>
      <c r="J105" s="350">
        <f>IF(J$54=0,0,J$54/OIS_fec!J$54)</f>
        <v>1.1443951029156327</v>
      </c>
      <c r="K105" s="350">
        <f>IF(K$54=0,0,K$54/OIS_fec!K$54)</f>
        <v>1.2927474187889372</v>
      </c>
      <c r="L105" s="350">
        <f>IF(L$54=0,0,L$54/OIS_fec!L$54)</f>
        <v>1.3575654428708563</v>
      </c>
      <c r="M105" s="350">
        <f>IF(M$54=0,0,M$54/OIS_fec!M$54)</f>
        <v>1.050504077013771</v>
      </c>
      <c r="N105" s="350">
        <f>IF(N$54=0,0,N$54/OIS_fec!N$54)</f>
        <v>1.277089300652585</v>
      </c>
      <c r="O105" s="350">
        <f>IF(O$54=0,0,O$54/OIS_fec!O$54)</f>
        <v>1.2249551729506365</v>
      </c>
      <c r="P105" s="350">
        <f>IF(P$54=0,0,P$54/OIS_fec!P$54)</f>
        <v>1.0881980837779304</v>
      </c>
      <c r="Q105" s="350">
        <f>IF(Q$54=0,0,Q$54/OIS_fec!Q$54)</f>
        <v>0.86736979505705691</v>
      </c>
      <c r="R105" s="350">
        <f>IF(R$54=0,0,R$54/OIS_fec!R$54)</f>
        <v>0.90296888749400106</v>
      </c>
      <c r="S105" s="350">
        <f>IF(S$54=0,0,S$54/OIS_fec!S$54)</f>
        <v>0.95055942793288895</v>
      </c>
      <c r="T105" s="350">
        <f>IF(T$54=0,0,T$54/OIS_fec!T$54)</f>
        <v>0.94249765826807086</v>
      </c>
      <c r="U105" s="350">
        <f>IF(U$54=0,0,U$54/OIS_fec!U$54)</f>
        <v>0.92526111319463444</v>
      </c>
      <c r="V105" s="350">
        <f>IF(V$54=0,0,V$54/OIS_fec!V$54)</f>
        <v>0.81576438335953561</v>
      </c>
      <c r="W105" s="350">
        <f>IF(W$54=0,0,W$54/OIS_fec!W$54)</f>
        <v>0.84228208699178309</v>
      </c>
      <c r="DA105" s="175"/>
    </row>
    <row r="106" spans="1:105" ht="12" customHeight="1" x14ac:dyDescent="0.3">
      <c r="A106" s="203" t="s">
        <v>3124</v>
      </c>
      <c r="B106" s="350">
        <f>IF(B$68=0,0,B$68/OIS_fec!B$68)</f>
        <v>3.102418800000001</v>
      </c>
      <c r="C106" s="350">
        <f>IF(C$68=0,0,C$68/OIS_fec!C$68)</f>
        <v>3.1024187999999988</v>
      </c>
      <c r="D106" s="350">
        <f>IF(D$68=0,0,D$68/OIS_fec!D$68)</f>
        <v>3.1024187999999997</v>
      </c>
      <c r="E106" s="350">
        <f>IF(E$68=0,0,E$68/OIS_fec!E$68)</f>
        <v>3.1024188000000015</v>
      </c>
      <c r="F106" s="350">
        <f>IF(F$68=0,0,F$68/OIS_fec!F$68)</f>
        <v>3.1024188000000006</v>
      </c>
      <c r="G106" s="350">
        <f>IF(G$68=0,0,G$68/OIS_fec!G$68)</f>
        <v>3.1024187999999997</v>
      </c>
      <c r="H106" s="350">
        <f>IF(H$68=0,0,H$68/OIS_fec!H$68)</f>
        <v>3.1024187999999997</v>
      </c>
      <c r="I106" s="350">
        <f>IF(I$68=0,0,I$68/OIS_fec!I$68)</f>
        <v>3.1024188000000006</v>
      </c>
      <c r="J106" s="350">
        <f>IF(J$68=0,0,J$68/OIS_fec!J$68)</f>
        <v>3.1024188000000001</v>
      </c>
      <c r="K106" s="350">
        <f>IF(K$68=0,0,K$68/OIS_fec!K$68)</f>
        <v>3.1024188000000006</v>
      </c>
      <c r="L106" s="350">
        <f>IF(L$68=0,0,L$68/OIS_fec!L$68)</f>
        <v>3.1024188000000006</v>
      </c>
      <c r="M106" s="350">
        <f>IF(M$68=0,0,M$68/OIS_fec!M$68)</f>
        <v>3.1024187999999997</v>
      </c>
      <c r="N106" s="350">
        <f>IF(N$68=0,0,N$68/OIS_fec!N$68)</f>
        <v>3.1024188000000001</v>
      </c>
      <c r="O106" s="350">
        <f>IF(O$68=0,0,O$68/OIS_fec!O$68)</f>
        <v>3.1024187999999993</v>
      </c>
      <c r="P106" s="350">
        <f>IF(P$68=0,0,P$68/OIS_fec!P$68)</f>
        <v>3.1024188000000001</v>
      </c>
      <c r="Q106" s="350">
        <f>IF(Q$68=0,0,Q$68/OIS_fec!Q$68)</f>
        <v>3.1024188000000001</v>
      </c>
      <c r="R106" s="350">
        <f>IF(R$68=0,0,R$68/OIS_fec!R$68)</f>
        <v>3.1024187999999997</v>
      </c>
      <c r="S106" s="350">
        <f>IF(S$68=0,0,S$68/OIS_fec!S$68)</f>
        <v>3.1024187999999984</v>
      </c>
      <c r="T106" s="350">
        <f>IF(T$68=0,0,T$68/OIS_fec!T$68)</f>
        <v>3.1024187999999997</v>
      </c>
      <c r="U106" s="350">
        <f>IF(U$68=0,0,U$68/OIS_fec!U$68)</f>
        <v>3.102418800000001</v>
      </c>
      <c r="V106" s="350">
        <f>IF(V$68=0,0,V$68/OIS_fec!V$68)</f>
        <v>3.102418800000001</v>
      </c>
      <c r="W106" s="350">
        <f>IF(W$68=0,0,W$68/OIS_fec!W$68)</f>
        <v>3.1024187999999993</v>
      </c>
      <c r="DA106" s="175"/>
    </row>
    <row r="107" spans="1:105" ht="12" customHeight="1" x14ac:dyDescent="0.3">
      <c r="A107" s="41" t="s">
        <v>3122</v>
      </c>
      <c r="B107" s="335">
        <f>IF(B$69=0,0,B$69/OIS_fec!B$69)</f>
        <v>0</v>
      </c>
      <c r="C107" s="335">
        <f>IF(C$69=0,0,C$69/OIS_fec!C$69)</f>
        <v>0</v>
      </c>
      <c r="D107" s="335">
        <f>IF(D$69=0,0,D$69/OIS_fec!D$69)</f>
        <v>0</v>
      </c>
      <c r="E107" s="335">
        <f>IF(E$69=0,0,E$69/OIS_fec!E$69)</f>
        <v>0</v>
      </c>
      <c r="F107" s="335">
        <f>IF(F$69=0,0,F$69/OIS_fec!F$69)</f>
        <v>0</v>
      </c>
      <c r="G107" s="335">
        <f>IF(G$69=0,0,G$69/OIS_fec!G$69)</f>
        <v>0</v>
      </c>
      <c r="H107" s="335">
        <f>IF(H$69=0,0,H$69/OIS_fec!H$69)</f>
        <v>0</v>
      </c>
      <c r="I107" s="335">
        <f>IF(I$69=0,0,I$69/OIS_fec!I$69)</f>
        <v>0</v>
      </c>
      <c r="J107" s="335">
        <f>IF(J$69=0,0,J$69/OIS_fec!J$69)</f>
        <v>0</v>
      </c>
      <c r="K107" s="335">
        <f>IF(K$69=0,0,K$69/OIS_fec!K$69)</f>
        <v>0</v>
      </c>
      <c r="L107" s="335">
        <f>IF(L$69=0,0,L$69/OIS_fec!L$69)</f>
        <v>0</v>
      </c>
      <c r="M107" s="335">
        <f>IF(M$69=0,0,M$69/OIS_fec!M$69)</f>
        <v>0</v>
      </c>
      <c r="N107" s="335">
        <f>IF(N$69=0,0,N$69/OIS_fec!N$69)</f>
        <v>0</v>
      </c>
      <c r="O107" s="335">
        <f>IF(O$69=0,0,O$69/OIS_fec!O$69)</f>
        <v>0</v>
      </c>
      <c r="P107" s="335">
        <f>IF(P$69=0,0,P$69/OIS_fec!P$69)</f>
        <v>0</v>
      </c>
      <c r="Q107" s="335">
        <f>IF(Q$69=0,0,Q$69/OIS_fec!Q$69)</f>
        <v>0</v>
      </c>
      <c r="R107" s="335">
        <f>IF(R$69=0,0,R$69/OIS_fec!R$69)</f>
        <v>0</v>
      </c>
      <c r="S107" s="335">
        <f>IF(S$69=0,0,S$69/OIS_fec!S$69)</f>
        <v>0</v>
      </c>
      <c r="T107" s="335">
        <f>IF(T$69=0,0,T$69/OIS_fec!T$69)</f>
        <v>0</v>
      </c>
      <c r="U107" s="335">
        <f>IF(U$69=0,0,U$69/OIS_fec!U$69)</f>
        <v>0</v>
      </c>
      <c r="V107" s="335">
        <f>IF(V$69=0,0,V$69/OIS_fec!V$69)</f>
        <v>0</v>
      </c>
      <c r="W107" s="335">
        <f>IF(W$69=0,0,W$69/OIS_fec!W$69)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Hans Van de Put</cp:lastModifiedBy>
  <dcterms:created xsi:type="dcterms:W3CDTF">2024-05-20T16:46:15Z</dcterms:created>
  <dcterms:modified xsi:type="dcterms:W3CDTF">2026-02-12T15:33:17Z</dcterms:modified>
</cp:coreProperties>
</file>